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390" yWindow="675" windowWidth="16560" windowHeight="11040" tabRatio="908" activeTab="3"/>
  </bookViews>
  <sheets>
    <sheet name="№1ВС" sheetId="55" r:id="rId1"/>
    <sheet name="№ 2 ВС" sheetId="56" r:id="rId2"/>
    <sheet name="№4 Алмазный" sheetId="17" state="hidden" r:id="rId3"/>
    <sheet name="№3 ВС" sheetId="57" r:id="rId4"/>
    <sheet name="Унифиц. Мирный вода" sheetId="44" state="hidden" r:id="rId5"/>
    <sheet name="Унифиц. Удачный вода" sheetId="45" state="hidden" r:id="rId6"/>
    <sheet name="Унифиц. Айхал вода" sheetId="4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1">#REF!</definedName>
    <definedName name="\a" localSheetId="0">#REF!</definedName>
    <definedName name="\a" localSheetId="3">#REF!</definedName>
    <definedName name="\a">#REF!</definedName>
    <definedName name="\m" localSheetId="1">#REF!</definedName>
    <definedName name="\m" localSheetId="0">#REF!</definedName>
    <definedName name="\m" localSheetId="3">#REF!</definedName>
    <definedName name="\m">#REF!</definedName>
    <definedName name="\n" localSheetId="1">#REF!</definedName>
    <definedName name="\n" localSheetId="0">#REF!</definedName>
    <definedName name="\n" localSheetId="3">#REF!</definedName>
    <definedName name="\n">#REF!</definedName>
    <definedName name="\o" localSheetId="1">#REF!</definedName>
    <definedName name="\o" localSheetId="0">#REF!</definedName>
    <definedName name="\o" localSheetId="3">#REF!</definedName>
    <definedName name="\o">#REF!</definedName>
    <definedName name="_____SP1" localSheetId="1">[1]FES!#REF!</definedName>
    <definedName name="_____SP1" localSheetId="0">[1]FES!#REF!</definedName>
    <definedName name="_____SP1" localSheetId="3">[1]FES!#REF!</definedName>
    <definedName name="_____SP1">[1]FES!#REF!</definedName>
    <definedName name="_____SP10" localSheetId="1">[1]FES!#REF!</definedName>
    <definedName name="_____SP10" localSheetId="0">[1]FES!#REF!</definedName>
    <definedName name="_____SP10" localSheetId="3">[1]FES!#REF!</definedName>
    <definedName name="_____SP10">[1]FES!#REF!</definedName>
    <definedName name="_____SP11" localSheetId="1">[1]FES!#REF!</definedName>
    <definedName name="_____SP11" localSheetId="0">[1]FES!#REF!</definedName>
    <definedName name="_____SP11" localSheetId="3">[1]FES!#REF!</definedName>
    <definedName name="_____SP11">[1]FES!#REF!</definedName>
    <definedName name="_____SP12" localSheetId="1">[1]FES!#REF!</definedName>
    <definedName name="_____SP12" localSheetId="0">[1]FES!#REF!</definedName>
    <definedName name="_____SP12" localSheetId="3">[1]FES!#REF!</definedName>
    <definedName name="_____SP12">[1]FES!#REF!</definedName>
    <definedName name="_____SP13" localSheetId="1">[1]FES!#REF!</definedName>
    <definedName name="_____SP13" localSheetId="0">[1]FES!#REF!</definedName>
    <definedName name="_____SP13" localSheetId="3">[1]FES!#REF!</definedName>
    <definedName name="_____SP13">[1]FES!#REF!</definedName>
    <definedName name="_____SP14" localSheetId="1">[1]FES!#REF!</definedName>
    <definedName name="_____SP14" localSheetId="0">[1]FES!#REF!</definedName>
    <definedName name="_____SP14" localSheetId="3">[1]FES!#REF!</definedName>
    <definedName name="_____SP14">[1]FES!#REF!</definedName>
    <definedName name="_____SP15" localSheetId="1">[1]FES!#REF!</definedName>
    <definedName name="_____SP15" localSheetId="0">[1]FES!#REF!</definedName>
    <definedName name="_____SP15" localSheetId="3">[1]FES!#REF!</definedName>
    <definedName name="_____SP15">[1]FES!#REF!</definedName>
    <definedName name="_____SP16" localSheetId="1">[1]FES!#REF!</definedName>
    <definedName name="_____SP16" localSheetId="0">[1]FES!#REF!</definedName>
    <definedName name="_____SP16" localSheetId="3">[1]FES!#REF!</definedName>
    <definedName name="_____SP16">[1]FES!#REF!</definedName>
    <definedName name="_____SP17" localSheetId="1">[1]FES!#REF!</definedName>
    <definedName name="_____SP17" localSheetId="0">[1]FES!#REF!</definedName>
    <definedName name="_____SP17" localSheetId="3">[1]FES!#REF!</definedName>
    <definedName name="_____SP17">[1]FES!#REF!</definedName>
    <definedName name="_____SP18" localSheetId="1">[1]FES!#REF!</definedName>
    <definedName name="_____SP18" localSheetId="0">[1]FES!#REF!</definedName>
    <definedName name="_____SP18" localSheetId="3">[1]FES!#REF!</definedName>
    <definedName name="_____SP18">[1]FES!#REF!</definedName>
    <definedName name="_____SP19" localSheetId="1">[1]FES!#REF!</definedName>
    <definedName name="_____SP19" localSheetId="0">[1]FES!#REF!</definedName>
    <definedName name="_____SP19" localSheetId="3">[1]FES!#REF!</definedName>
    <definedName name="_____SP19">[1]FES!#REF!</definedName>
    <definedName name="_____SP2" localSheetId="1">[1]FES!#REF!</definedName>
    <definedName name="_____SP2" localSheetId="0">[1]FES!#REF!</definedName>
    <definedName name="_____SP2" localSheetId="3">[1]FES!#REF!</definedName>
    <definedName name="_____SP2">[1]FES!#REF!</definedName>
    <definedName name="_____SP20" localSheetId="1">[1]FES!#REF!</definedName>
    <definedName name="_____SP20" localSheetId="0">[1]FES!#REF!</definedName>
    <definedName name="_____SP20" localSheetId="3">[1]FES!#REF!</definedName>
    <definedName name="_____SP20">[1]FES!#REF!</definedName>
    <definedName name="_____SP3" localSheetId="1">[1]FES!#REF!</definedName>
    <definedName name="_____SP3" localSheetId="0">[1]FES!#REF!</definedName>
    <definedName name="_____SP3" localSheetId="3">[1]FES!#REF!</definedName>
    <definedName name="_____SP3">[1]FES!#REF!</definedName>
    <definedName name="_____SP4" localSheetId="1">[1]FES!#REF!</definedName>
    <definedName name="_____SP4" localSheetId="0">[1]FES!#REF!</definedName>
    <definedName name="_____SP4" localSheetId="3">[1]FES!#REF!</definedName>
    <definedName name="_____SP4">[1]FES!#REF!</definedName>
    <definedName name="_____SP5" localSheetId="1">[1]FES!#REF!</definedName>
    <definedName name="_____SP5" localSheetId="0">[1]FES!#REF!</definedName>
    <definedName name="_____SP5" localSheetId="3">[1]FES!#REF!</definedName>
    <definedName name="_____SP5">[1]FES!#REF!</definedName>
    <definedName name="_____SP7" localSheetId="1">[1]FES!#REF!</definedName>
    <definedName name="_____SP7" localSheetId="0">[1]FES!#REF!</definedName>
    <definedName name="_____SP7" localSheetId="3">[1]FES!#REF!</definedName>
    <definedName name="_____SP7">[1]FES!#REF!</definedName>
    <definedName name="_____SP8" localSheetId="1">[1]FES!#REF!</definedName>
    <definedName name="_____SP8" localSheetId="0">[1]FES!#REF!</definedName>
    <definedName name="_____SP8" localSheetId="3">[1]FES!#REF!</definedName>
    <definedName name="_____SP8">[1]FES!#REF!</definedName>
    <definedName name="_____SP9" localSheetId="1">[1]FES!#REF!</definedName>
    <definedName name="_____SP9" localSheetId="0">[1]FES!#REF!</definedName>
    <definedName name="_____SP9" localSheetId="3">[1]FES!#REF!</definedName>
    <definedName name="_____SP9">[1]FES!#REF!</definedName>
    <definedName name="____SP1" localSheetId="1">[1]FES!#REF!</definedName>
    <definedName name="____SP1" localSheetId="0">[1]FES!#REF!</definedName>
    <definedName name="____SP1" localSheetId="3">[1]FES!#REF!</definedName>
    <definedName name="____SP1">[1]FES!#REF!</definedName>
    <definedName name="____SP10" localSheetId="1">[1]FES!#REF!</definedName>
    <definedName name="____SP10" localSheetId="0">[1]FES!#REF!</definedName>
    <definedName name="____SP10" localSheetId="3">[1]FES!#REF!</definedName>
    <definedName name="____SP10">[1]FES!#REF!</definedName>
    <definedName name="____SP11" localSheetId="1">[1]FES!#REF!</definedName>
    <definedName name="____SP11" localSheetId="0">[1]FES!#REF!</definedName>
    <definedName name="____SP11" localSheetId="3">[1]FES!#REF!</definedName>
    <definedName name="____SP11">[1]FES!#REF!</definedName>
    <definedName name="____SP12" localSheetId="1">[1]FES!#REF!</definedName>
    <definedName name="____SP12" localSheetId="0">[1]FES!#REF!</definedName>
    <definedName name="____SP12" localSheetId="3">[1]FES!#REF!</definedName>
    <definedName name="____SP12">[1]FES!#REF!</definedName>
    <definedName name="____SP13" localSheetId="1">[1]FES!#REF!</definedName>
    <definedName name="____SP13" localSheetId="0">[1]FES!#REF!</definedName>
    <definedName name="____SP13" localSheetId="3">[1]FES!#REF!</definedName>
    <definedName name="____SP13">[1]FES!#REF!</definedName>
    <definedName name="____SP14" localSheetId="1">[1]FES!#REF!</definedName>
    <definedName name="____SP14" localSheetId="0">[1]FES!#REF!</definedName>
    <definedName name="____SP14" localSheetId="3">[1]FES!#REF!</definedName>
    <definedName name="____SP14">[1]FES!#REF!</definedName>
    <definedName name="____SP15" localSheetId="1">[1]FES!#REF!</definedName>
    <definedName name="____SP15" localSheetId="0">[1]FES!#REF!</definedName>
    <definedName name="____SP15" localSheetId="3">[1]FES!#REF!</definedName>
    <definedName name="____SP15">[1]FES!#REF!</definedName>
    <definedName name="____SP16" localSheetId="1">[1]FES!#REF!</definedName>
    <definedName name="____SP16" localSheetId="0">[1]FES!#REF!</definedName>
    <definedName name="____SP16" localSheetId="3">[1]FES!#REF!</definedName>
    <definedName name="____SP16">[1]FES!#REF!</definedName>
    <definedName name="____SP17" localSheetId="1">[1]FES!#REF!</definedName>
    <definedName name="____SP17" localSheetId="0">[1]FES!#REF!</definedName>
    <definedName name="____SP17" localSheetId="3">[1]FES!#REF!</definedName>
    <definedName name="____SP17">[1]FES!#REF!</definedName>
    <definedName name="____SP18" localSheetId="1">[1]FES!#REF!</definedName>
    <definedName name="____SP18" localSheetId="0">[1]FES!#REF!</definedName>
    <definedName name="____SP18" localSheetId="3">[1]FES!#REF!</definedName>
    <definedName name="____SP18">[1]FES!#REF!</definedName>
    <definedName name="____SP19" localSheetId="1">[1]FES!#REF!</definedName>
    <definedName name="____SP19" localSheetId="0">[1]FES!#REF!</definedName>
    <definedName name="____SP19" localSheetId="3">[1]FES!#REF!</definedName>
    <definedName name="____SP19">[1]FES!#REF!</definedName>
    <definedName name="____SP2" localSheetId="1">[1]FES!#REF!</definedName>
    <definedName name="____SP2" localSheetId="0">[1]FES!#REF!</definedName>
    <definedName name="____SP2" localSheetId="3">[1]FES!#REF!</definedName>
    <definedName name="____SP2">[1]FES!#REF!</definedName>
    <definedName name="____SP20" localSheetId="1">[1]FES!#REF!</definedName>
    <definedName name="____SP20" localSheetId="0">[1]FES!#REF!</definedName>
    <definedName name="____SP20" localSheetId="3">[1]FES!#REF!</definedName>
    <definedName name="____SP20">[1]FES!#REF!</definedName>
    <definedName name="____SP3" localSheetId="1">[1]FES!#REF!</definedName>
    <definedName name="____SP3" localSheetId="0">[1]FES!#REF!</definedName>
    <definedName name="____SP3" localSheetId="3">[1]FES!#REF!</definedName>
    <definedName name="____SP3">[1]FES!#REF!</definedName>
    <definedName name="____SP4" localSheetId="1">[1]FES!#REF!</definedName>
    <definedName name="____SP4" localSheetId="0">[1]FES!#REF!</definedName>
    <definedName name="____SP4" localSheetId="3">[1]FES!#REF!</definedName>
    <definedName name="____SP4">[1]FES!#REF!</definedName>
    <definedName name="____SP5" localSheetId="1">[1]FES!#REF!</definedName>
    <definedName name="____SP5" localSheetId="0">[1]FES!#REF!</definedName>
    <definedName name="____SP5" localSheetId="3">[1]FES!#REF!</definedName>
    <definedName name="____SP5">[1]FES!#REF!</definedName>
    <definedName name="____SP7" localSheetId="1">[1]FES!#REF!</definedName>
    <definedName name="____SP7" localSheetId="0">[1]FES!#REF!</definedName>
    <definedName name="____SP7" localSheetId="3">[1]FES!#REF!</definedName>
    <definedName name="____SP7">[1]FES!#REF!</definedName>
    <definedName name="____SP8" localSheetId="1">[1]FES!#REF!</definedName>
    <definedName name="____SP8" localSheetId="0">[1]FES!#REF!</definedName>
    <definedName name="____SP8" localSheetId="3">[1]FES!#REF!</definedName>
    <definedName name="____SP8">[1]FES!#REF!</definedName>
    <definedName name="____SP9" localSheetId="1">[1]FES!#REF!</definedName>
    <definedName name="____SP9" localSheetId="0">[1]FES!#REF!</definedName>
    <definedName name="____SP9" localSheetId="3">[1]FES!#REF!</definedName>
    <definedName name="____SP9">[1]FES!#REF!</definedName>
    <definedName name="___SP1" localSheetId="1">[1]FES!#REF!</definedName>
    <definedName name="___SP1" localSheetId="0">[1]FES!#REF!</definedName>
    <definedName name="___SP1" localSheetId="3">[1]FES!#REF!</definedName>
    <definedName name="___SP1">[1]FES!#REF!</definedName>
    <definedName name="___SP10" localSheetId="1">[1]FES!#REF!</definedName>
    <definedName name="___SP10" localSheetId="0">[1]FES!#REF!</definedName>
    <definedName name="___SP10" localSheetId="3">[1]FES!#REF!</definedName>
    <definedName name="___SP10">[1]FES!#REF!</definedName>
    <definedName name="___SP11" localSheetId="1">[1]FES!#REF!</definedName>
    <definedName name="___SP11" localSheetId="0">[1]FES!#REF!</definedName>
    <definedName name="___SP11" localSheetId="3">[1]FES!#REF!</definedName>
    <definedName name="___SP11">[1]FES!#REF!</definedName>
    <definedName name="___SP12" localSheetId="1">[1]FES!#REF!</definedName>
    <definedName name="___SP12" localSheetId="0">[1]FES!#REF!</definedName>
    <definedName name="___SP12" localSheetId="3">[1]FES!#REF!</definedName>
    <definedName name="___SP12">[1]FES!#REF!</definedName>
    <definedName name="___SP13" localSheetId="1">[1]FES!#REF!</definedName>
    <definedName name="___SP13" localSheetId="0">[1]FES!#REF!</definedName>
    <definedName name="___SP13" localSheetId="3">[1]FES!#REF!</definedName>
    <definedName name="___SP13">[1]FES!#REF!</definedName>
    <definedName name="___SP14" localSheetId="1">[1]FES!#REF!</definedName>
    <definedName name="___SP14" localSheetId="0">[1]FES!#REF!</definedName>
    <definedName name="___SP14" localSheetId="3">[1]FES!#REF!</definedName>
    <definedName name="___SP14">[1]FES!#REF!</definedName>
    <definedName name="___SP15" localSheetId="1">[1]FES!#REF!</definedName>
    <definedName name="___SP15" localSheetId="0">[1]FES!#REF!</definedName>
    <definedName name="___SP15" localSheetId="3">[1]FES!#REF!</definedName>
    <definedName name="___SP15">[1]FES!#REF!</definedName>
    <definedName name="___SP16" localSheetId="1">[1]FES!#REF!</definedName>
    <definedName name="___SP16" localSheetId="0">[1]FES!#REF!</definedName>
    <definedName name="___SP16" localSheetId="3">[1]FES!#REF!</definedName>
    <definedName name="___SP16">[1]FES!#REF!</definedName>
    <definedName name="___SP17" localSheetId="1">[1]FES!#REF!</definedName>
    <definedName name="___SP17" localSheetId="0">[1]FES!#REF!</definedName>
    <definedName name="___SP17" localSheetId="3">[1]FES!#REF!</definedName>
    <definedName name="___SP17">[1]FES!#REF!</definedName>
    <definedName name="___SP18" localSheetId="1">[1]FES!#REF!</definedName>
    <definedName name="___SP18" localSheetId="0">[1]FES!#REF!</definedName>
    <definedName name="___SP18" localSheetId="3">[1]FES!#REF!</definedName>
    <definedName name="___SP18">[1]FES!#REF!</definedName>
    <definedName name="___SP19" localSheetId="1">[1]FES!#REF!</definedName>
    <definedName name="___SP19" localSheetId="0">[1]FES!#REF!</definedName>
    <definedName name="___SP19" localSheetId="3">[1]FES!#REF!</definedName>
    <definedName name="___SP19">[1]FES!#REF!</definedName>
    <definedName name="___SP2" localSheetId="1">[1]FES!#REF!</definedName>
    <definedName name="___SP2" localSheetId="0">[1]FES!#REF!</definedName>
    <definedName name="___SP2" localSheetId="3">[1]FES!#REF!</definedName>
    <definedName name="___SP2">[1]FES!#REF!</definedName>
    <definedName name="___SP20" localSheetId="1">[1]FES!#REF!</definedName>
    <definedName name="___SP20" localSheetId="0">[1]FES!#REF!</definedName>
    <definedName name="___SP20" localSheetId="3">[1]FES!#REF!</definedName>
    <definedName name="___SP20">[1]FES!#REF!</definedName>
    <definedName name="___SP3" localSheetId="1">[1]FES!#REF!</definedName>
    <definedName name="___SP3" localSheetId="0">[1]FES!#REF!</definedName>
    <definedName name="___SP3" localSheetId="3">[1]FES!#REF!</definedName>
    <definedName name="___SP3">[1]FES!#REF!</definedName>
    <definedName name="___SP4" localSheetId="1">[1]FES!#REF!</definedName>
    <definedName name="___SP4" localSheetId="0">[1]FES!#REF!</definedName>
    <definedName name="___SP4" localSheetId="3">[1]FES!#REF!</definedName>
    <definedName name="___SP4">[1]FES!#REF!</definedName>
    <definedName name="___SP5" localSheetId="1">[1]FES!#REF!</definedName>
    <definedName name="___SP5" localSheetId="0">[1]FES!#REF!</definedName>
    <definedName name="___SP5" localSheetId="3">[1]FES!#REF!</definedName>
    <definedName name="___SP5">[1]FES!#REF!</definedName>
    <definedName name="___SP7" localSheetId="1">[1]FES!#REF!</definedName>
    <definedName name="___SP7" localSheetId="0">[1]FES!#REF!</definedName>
    <definedName name="___SP7" localSheetId="3">[1]FES!#REF!</definedName>
    <definedName name="___SP7">[1]FES!#REF!</definedName>
    <definedName name="___SP8" localSheetId="1">[1]FES!#REF!</definedName>
    <definedName name="___SP8" localSheetId="0">[1]FES!#REF!</definedName>
    <definedName name="___SP8" localSheetId="3">[1]FES!#REF!</definedName>
    <definedName name="___SP8">[1]FES!#REF!</definedName>
    <definedName name="___SP9" localSheetId="1">[1]FES!#REF!</definedName>
    <definedName name="___SP9" localSheetId="0">[1]FES!#REF!</definedName>
    <definedName name="___SP9" localSheetId="3">[1]FES!#REF!</definedName>
    <definedName name="___SP9">[1]FES!#REF!</definedName>
    <definedName name="__SP1" localSheetId="1">[1]FES!#REF!</definedName>
    <definedName name="__SP1" localSheetId="0">[1]FES!#REF!</definedName>
    <definedName name="__SP1" localSheetId="3">[1]FES!#REF!</definedName>
    <definedName name="__SP1">[1]FES!#REF!</definedName>
    <definedName name="__SP10" localSheetId="1">[1]FES!#REF!</definedName>
    <definedName name="__SP10" localSheetId="0">[1]FES!#REF!</definedName>
    <definedName name="__SP10" localSheetId="3">[1]FES!#REF!</definedName>
    <definedName name="__SP10">[1]FES!#REF!</definedName>
    <definedName name="__SP11" localSheetId="1">[1]FES!#REF!</definedName>
    <definedName name="__SP11" localSheetId="0">[1]FES!#REF!</definedName>
    <definedName name="__SP11" localSheetId="3">[1]FES!#REF!</definedName>
    <definedName name="__SP11">[1]FES!#REF!</definedName>
    <definedName name="__SP12" localSheetId="1">[1]FES!#REF!</definedName>
    <definedName name="__SP12" localSheetId="0">[1]FES!#REF!</definedName>
    <definedName name="__SP12" localSheetId="3">[1]FES!#REF!</definedName>
    <definedName name="__SP12">[1]FES!#REF!</definedName>
    <definedName name="__SP13" localSheetId="1">[1]FES!#REF!</definedName>
    <definedName name="__SP13" localSheetId="0">[1]FES!#REF!</definedName>
    <definedName name="__SP13" localSheetId="3">[1]FES!#REF!</definedName>
    <definedName name="__SP13">[1]FES!#REF!</definedName>
    <definedName name="__SP14" localSheetId="1">[1]FES!#REF!</definedName>
    <definedName name="__SP14" localSheetId="0">[1]FES!#REF!</definedName>
    <definedName name="__SP14" localSheetId="3">[1]FES!#REF!</definedName>
    <definedName name="__SP14">[1]FES!#REF!</definedName>
    <definedName name="__SP15" localSheetId="1">[1]FES!#REF!</definedName>
    <definedName name="__SP15" localSheetId="0">[1]FES!#REF!</definedName>
    <definedName name="__SP15" localSheetId="3">[1]FES!#REF!</definedName>
    <definedName name="__SP15">[1]FES!#REF!</definedName>
    <definedName name="__SP16" localSheetId="1">[1]FES!#REF!</definedName>
    <definedName name="__SP16" localSheetId="0">[1]FES!#REF!</definedName>
    <definedName name="__SP16" localSheetId="3">[1]FES!#REF!</definedName>
    <definedName name="__SP16">[1]FES!#REF!</definedName>
    <definedName name="__SP17" localSheetId="1">[1]FES!#REF!</definedName>
    <definedName name="__SP17" localSheetId="0">[1]FES!#REF!</definedName>
    <definedName name="__SP17" localSheetId="3">[1]FES!#REF!</definedName>
    <definedName name="__SP17">[1]FES!#REF!</definedName>
    <definedName name="__SP18" localSheetId="1">[1]FES!#REF!</definedName>
    <definedName name="__SP18" localSheetId="0">[1]FES!#REF!</definedName>
    <definedName name="__SP18" localSheetId="3">[1]FES!#REF!</definedName>
    <definedName name="__SP18">[1]FES!#REF!</definedName>
    <definedName name="__SP19" localSheetId="1">[1]FES!#REF!</definedName>
    <definedName name="__SP19" localSheetId="0">[1]FES!#REF!</definedName>
    <definedName name="__SP19" localSheetId="3">[1]FES!#REF!</definedName>
    <definedName name="__SP19">[1]FES!#REF!</definedName>
    <definedName name="__SP2" localSheetId="1">[1]FES!#REF!</definedName>
    <definedName name="__SP2" localSheetId="0">[1]FES!#REF!</definedName>
    <definedName name="__SP2" localSheetId="3">[1]FES!#REF!</definedName>
    <definedName name="__SP2">[1]FES!#REF!</definedName>
    <definedName name="__SP20" localSheetId="1">[1]FES!#REF!</definedName>
    <definedName name="__SP20" localSheetId="0">[1]FES!#REF!</definedName>
    <definedName name="__SP20" localSheetId="3">[1]FES!#REF!</definedName>
    <definedName name="__SP20">[1]FES!#REF!</definedName>
    <definedName name="__SP3" localSheetId="1">[1]FES!#REF!</definedName>
    <definedName name="__SP3" localSheetId="0">[1]FES!#REF!</definedName>
    <definedName name="__SP3" localSheetId="3">[1]FES!#REF!</definedName>
    <definedName name="__SP3">[1]FES!#REF!</definedName>
    <definedName name="__SP4" localSheetId="1">[1]FES!#REF!</definedName>
    <definedName name="__SP4" localSheetId="0">[1]FES!#REF!</definedName>
    <definedName name="__SP4" localSheetId="3">[1]FES!#REF!</definedName>
    <definedName name="__SP4">[1]FES!#REF!</definedName>
    <definedName name="__SP5" localSheetId="1">[1]FES!#REF!</definedName>
    <definedName name="__SP5" localSheetId="0">[1]FES!#REF!</definedName>
    <definedName name="__SP5" localSheetId="3">[1]FES!#REF!</definedName>
    <definedName name="__SP5">[1]FES!#REF!</definedName>
    <definedName name="__SP7" localSheetId="1">[1]FES!#REF!</definedName>
    <definedName name="__SP7" localSheetId="0">[1]FES!#REF!</definedName>
    <definedName name="__SP7" localSheetId="3">[1]FES!#REF!</definedName>
    <definedName name="__SP7">[1]FES!#REF!</definedName>
    <definedName name="__SP8" localSheetId="1">[1]FES!#REF!</definedName>
    <definedName name="__SP8" localSheetId="0">[1]FES!#REF!</definedName>
    <definedName name="__SP8" localSheetId="3">[1]FES!#REF!</definedName>
    <definedName name="__SP8">[1]FES!#REF!</definedName>
    <definedName name="__SP9" localSheetId="1">[1]FES!#REF!</definedName>
    <definedName name="__SP9" localSheetId="0">[1]FES!#REF!</definedName>
    <definedName name="__SP9" localSheetId="3">[1]FES!#REF!</definedName>
    <definedName name="__SP9">[1]FES!#REF!</definedName>
    <definedName name="_SP1" localSheetId="1">[1]FES!#REF!</definedName>
    <definedName name="_SP1" localSheetId="0">[1]FES!#REF!</definedName>
    <definedName name="_SP1" localSheetId="3">[1]FES!#REF!</definedName>
    <definedName name="_SP1">[1]FES!#REF!</definedName>
    <definedName name="_SP10" localSheetId="1">[1]FES!#REF!</definedName>
    <definedName name="_SP10" localSheetId="0">[1]FES!#REF!</definedName>
    <definedName name="_SP10" localSheetId="3">[1]FES!#REF!</definedName>
    <definedName name="_SP10">[1]FES!#REF!</definedName>
    <definedName name="_SP11" localSheetId="1">[1]FES!#REF!</definedName>
    <definedName name="_SP11" localSheetId="0">[1]FES!#REF!</definedName>
    <definedName name="_SP11" localSheetId="3">[1]FES!#REF!</definedName>
    <definedName name="_SP11">[1]FES!#REF!</definedName>
    <definedName name="_SP12" localSheetId="1">[1]FES!#REF!</definedName>
    <definedName name="_SP12" localSheetId="0">[1]FES!#REF!</definedName>
    <definedName name="_SP12" localSheetId="3">[1]FES!#REF!</definedName>
    <definedName name="_SP12">[1]FES!#REF!</definedName>
    <definedName name="_SP13" localSheetId="1">[1]FES!#REF!</definedName>
    <definedName name="_SP13" localSheetId="0">[1]FES!#REF!</definedName>
    <definedName name="_SP13" localSheetId="3">[1]FES!#REF!</definedName>
    <definedName name="_SP13">[1]FES!#REF!</definedName>
    <definedName name="_SP14" localSheetId="1">[1]FES!#REF!</definedName>
    <definedName name="_SP14" localSheetId="0">[1]FES!#REF!</definedName>
    <definedName name="_SP14" localSheetId="3">[1]FES!#REF!</definedName>
    <definedName name="_SP14">[1]FES!#REF!</definedName>
    <definedName name="_SP15" localSheetId="1">[1]FES!#REF!</definedName>
    <definedName name="_SP15" localSheetId="0">[1]FES!#REF!</definedName>
    <definedName name="_SP15" localSheetId="3">[1]FES!#REF!</definedName>
    <definedName name="_SP15">[1]FES!#REF!</definedName>
    <definedName name="_SP16" localSheetId="1">[1]FES!#REF!</definedName>
    <definedName name="_SP16" localSheetId="0">[1]FES!#REF!</definedName>
    <definedName name="_SP16" localSheetId="3">[1]FES!#REF!</definedName>
    <definedName name="_SP16">[1]FES!#REF!</definedName>
    <definedName name="_SP17" localSheetId="1">[1]FES!#REF!</definedName>
    <definedName name="_SP17" localSheetId="0">[1]FES!#REF!</definedName>
    <definedName name="_SP17" localSheetId="3">[1]FES!#REF!</definedName>
    <definedName name="_SP17">[1]FES!#REF!</definedName>
    <definedName name="_SP18" localSheetId="1">[1]FES!#REF!</definedName>
    <definedName name="_SP18" localSheetId="0">[1]FES!#REF!</definedName>
    <definedName name="_SP18" localSheetId="3">[1]FES!#REF!</definedName>
    <definedName name="_SP18">[1]FES!#REF!</definedName>
    <definedName name="_SP19" localSheetId="1">[1]FES!#REF!</definedName>
    <definedName name="_SP19" localSheetId="0">[1]FES!#REF!</definedName>
    <definedName name="_SP19" localSheetId="3">[1]FES!#REF!</definedName>
    <definedName name="_SP19">[1]FES!#REF!</definedName>
    <definedName name="_SP2" localSheetId="1">[1]FES!#REF!</definedName>
    <definedName name="_SP2" localSheetId="0">[1]FES!#REF!</definedName>
    <definedName name="_SP2" localSheetId="3">[1]FES!#REF!</definedName>
    <definedName name="_SP2">[1]FES!#REF!</definedName>
    <definedName name="_SP20" localSheetId="1">[1]FES!#REF!</definedName>
    <definedName name="_SP20" localSheetId="0">[1]FES!#REF!</definedName>
    <definedName name="_SP20" localSheetId="3">[1]FES!#REF!</definedName>
    <definedName name="_SP20">[1]FES!#REF!</definedName>
    <definedName name="_SP3" localSheetId="1">[1]FES!#REF!</definedName>
    <definedName name="_SP3" localSheetId="0">[1]FES!#REF!</definedName>
    <definedName name="_SP3" localSheetId="3">[1]FES!#REF!</definedName>
    <definedName name="_SP3">[1]FES!#REF!</definedName>
    <definedName name="_SP4" localSheetId="1">[1]FES!#REF!</definedName>
    <definedName name="_SP4" localSheetId="0">[1]FES!#REF!</definedName>
    <definedName name="_SP4" localSheetId="3">[1]FES!#REF!</definedName>
    <definedName name="_SP4">[1]FES!#REF!</definedName>
    <definedName name="_SP5" localSheetId="1">[1]FES!#REF!</definedName>
    <definedName name="_SP5" localSheetId="0">[1]FES!#REF!</definedName>
    <definedName name="_SP5" localSheetId="3">[1]FES!#REF!</definedName>
    <definedName name="_SP5">[1]FES!#REF!</definedName>
    <definedName name="_SP7" localSheetId="1">[1]FES!#REF!</definedName>
    <definedName name="_SP7" localSheetId="0">[1]FES!#REF!</definedName>
    <definedName name="_SP7" localSheetId="3">[1]FES!#REF!</definedName>
    <definedName name="_SP7">[1]FES!#REF!</definedName>
    <definedName name="_SP8" localSheetId="1">[1]FES!#REF!</definedName>
    <definedName name="_SP8" localSheetId="0">[1]FES!#REF!</definedName>
    <definedName name="_SP8" localSheetId="3">[1]FES!#REF!</definedName>
    <definedName name="_SP8">[1]FES!#REF!</definedName>
    <definedName name="_SP9" localSheetId="1">[1]FES!#REF!</definedName>
    <definedName name="_SP9" localSheetId="0">[1]FES!#REF!</definedName>
    <definedName name="_SP9" localSheetId="3">[1]FES!#REF!</definedName>
    <definedName name="_SP9">[1]FES!#REF!</definedName>
    <definedName name="_te01">[2]Сл7!$M$10:$M$27</definedName>
    <definedName name="_te02">[2]Сл7!$N$10:$N$27</definedName>
    <definedName name="_te1">[2]TEHSHEET!$T$2:$T$4</definedName>
    <definedName name="_te2">[2]TEHSHEET!$U$2:$U$4</definedName>
    <definedName name="_te3">[2]TEHSHEET!$V$2:$V$4</definedName>
    <definedName name="_te4">[2]TEHSHEET!$R$2:$R$4</definedName>
    <definedName name="_xlnm._FilterDatabase" localSheetId="1" hidden="1">'№ 2 ВС'!$A$7:$O$18</definedName>
    <definedName name="anscount" hidden="1">1</definedName>
    <definedName name="balans_set">[3]TEHSHEET!$I$2:$I$4</definedName>
    <definedName name="BALEE_PROT">'[4]Баланс ээ'!$G$22:$J$22,'[4]Баланс ээ'!$G$20:$J$20,'[4]Баланс ээ'!$G$11:$J$18,'[4]Баланс ээ'!$G$24:$J$28</definedName>
    <definedName name="BALM_PROT">'[4]Баланс мощности'!$G$20:$J$20,'[4]Баланс мощности'!$G$22:$J$22,'[4]Баланс мощности'!$G$24:$J$28,'[4]Баланс мощности'!$G$11:$J$18</definedName>
    <definedName name="base_operation_list">[5]TEHSHEET!$K$2:$K$7</definedName>
    <definedName name="CompOt">#N/A</definedName>
    <definedName name="CompRas">#N/A</definedName>
    <definedName name="count_pipes" localSheetId="1">#REF!</definedName>
    <definedName name="count_pipes" localSheetId="0">#REF!</definedName>
    <definedName name="count_pipes" localSheetId="3">#REF!</definedName>
    <definedName name="count_pipes">#REF!</definedName>
    <definedName name="CUR_VER">[6]Заголовок!$B$21</definedName>
    <definedName name="DATA" localSheetId="1">#REF!</definedName>
    <definedName name="DATA" localSheetId="0">#REF!</definedName>
    <definedName name="DATA" localSheetId="3">#REF!</definedName>
    <definedName name="DATA">#REF!</definedName>
    <definedName name="DATE" localSheetId="1">#REF!</definedName>
    <definedName name="DATE" localSheetId="0">#REF!</definedName>
    <definedName name="DATE" localSheetId="3">#REF!</definedName>
    <definedName name="DATE">#REF!</definedName>
    <definedName name="dip" localSheetId="3">[7]FST5!$G$149:$G$165,[0]!P1_dip,[0]!P2_dip,[0]!P3_dip,[0]!P4_dip</definedName>
    <definedName name="dip">[7]FST5!$G$149:$G$165,P1_dip,P2_dip,P3_dip,P4_dip</definedName>
    <definedName name="Down_range" localSheetId="1">#REF!</definedName>
    <definedName name="Down_range" localSheetId="0">#REF!</definedName>
    <definedName name="Down_range" localSheetId="3">#REF!</definedName>
    <definedName name="Down_range">#REF!</definedName>
    <definedName name="eso" localSheetId="3">[7]FST5!$G$149:$G$165,[0]!P1_eso</definedName>
    <definedName name="eso">[7]FST5!$G$149:$G$165,P1_eso</definedName>
    <definedName name="ESO_PROT" localSheetId="3">[8]ЭСО!$G$41:$L$43,[8]ЭСО!$G$47:$L$50,[8]ЭСО!$G$8:$L$9,[0]!P1_ESO_PROT</definedName>
    <definedName name="ESO_PROT">[8]ЭСО!$G$41:$L$43,[8]ЭСО!$G$47:$L$50,[8]ЭСО!$G$8:$L$9,P1_ESO_PROT</definedName>
    <definedName name="ew">#N/A</definedName>
    <definedName name="fg">#N/A</definedName>
    <definedName name="fio_tit">[2]Титульный!$F$44</definedName>
    <definedName name="fio_tit_01">[2]Титульный!$F$36</definedName>
    <definedName name="ghfdf">#N/A</definedName>
    <definedName name="god">[5]Титульный!$F$9</definedName>
    <definedName name="isolator" localSheetId="1">#REF!</definedName>
    <definedName name="isolator" localSheetId="0">#REF!</definedName>
    <definedName name="isolator" localSheetId="3">#REF!</definedName>
    <definedName name="isolator">#REF!</definedName>
    <definedName name="j">#N/A</definedName>
    <definedName name="k">#N/A</definedName>
    <definedName name="kind_of_fuel">[9]TEHSHEET!$K$2:$K$17</definedName>
    <definedName name="kind_of_job">[9]TEHSHEET!$I$2:$I$11</definedName>
    <definedName name="kvartal_list">[10]TEHSHEET!$G$2:$G$5</definedName>
    <definedName name="List05_WorkRange" localSheetId="1">#REF!</definedName>
    <definedName name="List05_WorkRange" localSheetId="0">#REF!</definedName>
    <definedName name="List05_WorkRange" localSheetId="3">#REF!</definedName>
    <definedName name="List05_WorkRange">#REF!</definedName>
    <definedName name="logic">[2]TEHSHEET!$H$2:$H$3</definedName>
    <definedName name="logical">[5]TEHSHEET!$H$2:$H$3</definedName>
    <definedName name="maintable_190" localSheetId="1">#REF!</definedName>
    <definedName name="maintable_190" localSheetId="0">#REF!</definedName>
    <definedName name="maintable_190" localSheetId="3">#REF!</definedName>
    <definedName name="maintable_190">#REF!</definedName>
    <definedName name="maintable_195" localSheetId="1">#REF!</definedName>
    <definedName name="maintable_195" localSheetId="0">#REF!</definedName>
    <definedName name="maintable_195" localSheetId="3">#REF!</definedName>
    <definedName name="maintable_195">#REF!</definedName>
    <definedName name="maintable_196" localSheetId="1">#REF!</definedName>
    <definedName name="maintable_196" localSheetId="0">#REF!</definedName>
    <definedName name="maintable_196" localSheetId="3">#REF!</definedName>
    <definedName name="maintable_196">#REF!</definedName>
    <definedName name="maintable_197" localSheetId="1">#REF!</definedName>
    <definedName name="maintable_197" localSheetId="0">#REF!</definedName>
    <definedName name="maintable_197" localSheetId="3">#REF!</definedName>
    <definedName name="maintable_197">#REF!</definedName>
    <definedName name="maintable_198" localSheetId="1">#REF!</definedName>
    <definedName name="maintable_198" localSheetId="0">#REF!</definedName>
    <definedName name="maintable_198" localSheetId="3">#REF!</definedName>
    <definedName name="maintable_198">#REF!</definedName>
    <definedName name="maintable_199" localSheetId="1">#REF!</definedName>
    <definedName name="maintable_199" localSheetId="0">#REF!</definedName>
    <definedName name="maintable_199" localSheetId="3">#REF!</definedName>
    <definedName name="maintable_199">#REF!</definedName>
    <definedName name="maintable_200" localSheetId="1">#REF!</definedName>
    <definedName name="maintable_200" localSheetId="0">#REF!</definedName>
    <definedName name="maintable_200" localSheetId="3">#REF!</definedName>
    <definedName name="maintable_200">#REF!</definedName>
    <definedName name="maintable_201" localSheetId="1">#REF!</definedName>
    <definedName name="maintable_201" localSheetId="0">#REF!</definedName>
    <definedName name="maintable_201" localSheetId="3">#REF!</definedName>
    <definedName name="maintable_201">#REF!</definedName>
    <definedName name="marka_vodogr_list">[11]TEHSHEET!$O$2:$O$14</definedName>
    <definedName name="mo">[3]Титульный!$F$19</definedName>
    <definedName name="MO_LIST_15">[2]REESTR_MO!$B$127:$B$132</definedName>
    <definedName name="MO_LIST_19">[5]REESTR_MO!$B$203:$B$213</definedName>
    <definedName name="MO_LIST1">[12]REESTR!$X$2:$X$37</definedName>
    <definedName name="mr">[3]Титульный!$F$18</definedName>
    <definedName name="MR_LIST">[2]REESTR_MO!$D$2:$D$37</definedName>
    <definedName name="mrmo_list">[3]СЛ5!$B$14:$B$681</definedName>
    <definedName name="n">#N/A</definedName>
    <definedName name="NAZNACH">'[9]Таб 7'!$F$14:$F$18</definedName>
    <definedName name="net" localSheetId="3">[7]FST5!$G$100:$G$116,[0]!P1_net</definedName>
    <definedName name="net">[7]FST5!$G$100:$G$116,P1_net</definedName>
    <definedName name="NOM" localSheetId="1">#REF!</definedName>
    <definedName name="NOM" localSheetId="0">#REF!</definedName>
    <definedName name="NOM" localSheetId="3">#REF!</definedName>
    <definedName name="NOM">#REF!</definedName>
    <definedName name="NSRF" localSheetId="1">#REF!</definedName>
    <definedName name="NSRF" localSheetId="0">#REF!</definedName>
    <definedName name="NSRF" localSheetId="3">#REF!</definedName>
    <definedName name="NSRF">#REF!</definedName>
    <definedName name="num_set_1_0">[13]TEHSHEET!$U$2:$U$3</definedName>
    <definedName name="obj_dayGVS">[2]Объекты!$Q$11</definedName>
    <definedName name="obj_dayHVS">[2]Объекты!$P$11</definedName>
    <definedName name="obj_dayTN">[2]Объекты!$R$11</definedName>
    <definedName name="obj_dayTS">[2]Объекты!$J$11</definedName>
    <definedName name="obj_NP">[2]Объекты!$A$11</definedName>
    <definedName name="OKTMO" localSheetId="1">#REF!</definedName>
    <definedName name="OKTMO" localSheetId="0">#REF!</definedName>
    <definedName name="OKTMO" localSheetId="3">#REF!</definedName>
    <definedName name="OKTMO">#REF!</definedName>
    <definedName name="OKTMO_LIST1">[12]REESTR!$Y$2</definedName>
    <definedName name="org">[3]Титульный!$F$13</definedName>
    <definedName name="P1_dip" hidden="1">[7]FST5!$G$167:$G$172,[7]FST5!$G$174:$G$175,[7]FST5!$G$177:$G$180,[7]FST5!$G$182,[7]FST5!$G$184:$G$188,[7]FST5!$G$190,[7]FST5!$G$192:$G$194</definedName>
    <definedName name="P1_eso" hidden="1">[7]FST5!$G$167:$G$172,[7]FST5!$G$174:$G$175,[7]FST5!$G$177:$G$180,[7]FST5!$G$182,[7]FST5!$G$184:$G$188,[7]FST5!$G$190,[7]FST5!$G$192:$G$194</definedName>
    <definedName name="P1_ESO_PROT" hidden="1">[8]ЭСО!$G$11:$L$12,[8]ЭСО!$G$14:$L$15,[8]ЭСО!$G$17:$L$21,[8]ЭСО!$G$25:$L$25,[8]ЭСО!$G$27:$L$29,[8]ЭСО!$G$31:$L$32,[8]ЭСО!$G$35:$L$36,[8]ЭСО!$G$39:$L$39</definedName>
    <definedName name="P1_net" hidden="1">[7]FST5!$G$118:$G$123,[7]FST5!$G$125:$G$126,[7]FST5!$G$128:$G$131,[7]FST5!$G$133,[7]FST5!$G$135:$G$139,[7]FST5!$G$141,[7]FST5!$G$143:$G$145</definedName>
    <definedName name="P1_Protection">'[14]1'!$J$9:$J$66,'[14]1'!$H$64:$H$65,'[14]1'!$H$61:$H$62,'[14]1'!$H$58:$H$59,'[14]1'!$H$55:$H$56,'[14]1'!$H$50:$H$51,'[14]1'!$H$47:$H$48,'[14]1'!$H$44:$H$45,'[14]1'!$H$41:$H$42</definedName>
    <definedName name="P1_SBT_PROT" hidden="1">[4]сбыт!$G$41:$H$43,[4]сбыт!$G$39:$H$39,[4]сбыт!$G$35:$H$36,[4]сбыт!$G$31:$H$32,[4]сбыт!$G$27:$H$29,[4]сбыт!$G$25:$H$25,[4]сбыт!$G$17:$H$21</definedName>
    <definedName name="P1_SCOPE_FLOAD" hidden="1">'[4]Рег генер'!$F$30:$F$33,'[4]Рег генер'!$F$35:$F$40,'[4]Рег генер'!$F$42:$F$42,'[4]Рег генер'!$F$44:$F$44,'[4]Рег генер'!$F$46:$F$46,'[4]Рег генер'!$F$48:$F$48</definedName>
    <definedName name="P1_SCOPE_FRML" hidden="1">'[4]Рег генер'!$F$18:$F$23,'[4]Рег генер'!$F$25:$F$26,'[4]Рег генер'!$F$28:$F$28,'[4]Рег генер'!$F$30:$F$32,'[4]Рег генер'!$F$35:$F$39,'[4]Рег генер'!$F$42:$F$42</definedName>
    <definedName name="P1_SET_PROT" localSheetId="1" hidden="1">[4]сети!#REF!,[4]сети!$G$41:$H$43,[4]сети!$G$39:$H$39,[4]сети!$G$35:$H$36,[4]сети!$G$31:$H$32,[4]сети!$G$27:$H$29,[4]сети!$G$25:$H$25</definedName>
    <definedName name="P1_SET_PROT" localSheetId="0" hidden="1">[4]сети!#REF!,[4]сети!$G$41:$H$43,[4]сети!$G$39:$H$39,[4]сети!$G$35:$H$36,[4]сети!$G$31:$H$32,[4]сети!$G$27:$H$29,[4]сети!$G$25:$H$25</definedName>
    <definedName name="P1_SET_PROT" localSheetId="3" hidden="1">[4]сети!#REF!,[4]сети!$G$41:$H$43,[4]сети!$G$39:$H$39,[4]сети!$G$35:$H$36,[4]сети!$G$31:$H$32,[4]сети!$G$27:$H$29,[4]сети!$G$25:$H$25</definedName>
    <definedName name="P1_SET_PROT" hidden="1">[4]сети!#REF!,[4]сети!$G$41:$H$43,[4]сети!$G$39:$H$39,[4]сети!$G$35:$H$36,[4]сети!$G$31:$H$32,[4]сети!$G$27:$H$29,[4]сети!$G$25:$H$25</definedName>
    <definedName name="P1_SET_PRT" hidden="1">[4]сети!$G$11:$H$12,[4]сети!$G$14:$H$15,[4]сети!$G$17:$H$21,[4]сети!$G$25:$H$25,[4]сети!$G$27:$H$29,[4]сети!$G$31:$H$32,[4]сети!$G$35:$H$36</definedName>
    <definedName name="P1_T0?Data" localSheetId="1">'[15]0 (ФСТ)'!#REF!,'[15]0 (ФСТ)'!#REF!,'[15]0 (ФСТ)'!#REF!,'[15]0 (ФСТ)'!#REF!,'[15]0 (ФСТ)'!#REF!,'[15]0 (ФСТ)'!#REF!,'[15]0 (ФСТ)'!#REF!,'[15]0 (ФСТ)'!#REF!</definedName>
    <definedName name="P1_T0?Data" localSheetId="0">'[15]0 (ФСТ)'!#REF!,'[15]0 (ФСТ)'!#REF!,'[15]0 (ФСТ)'!#REF!,'[15]0 (ФСТ)'!#REF!,'[15]0 (ФСТ)'!#REF!,'[15]0 (ФСТ)'!#REF!,'[15]0 (ФСТ)'!#REF!,'[15]0 (ФСТ)'!#REF!</definedName>
    <definedName name="P1_T0?Data" localSheetId="3">'[15]0 (ФСТ)'!#REF!,'[15]0 (ФСТ)'!#REF!,'[15]0 (ФСТ)'!#REF!,'[15]0 (ФСТ)'!#REF!,'[15]0 (ФСТ)'!#REF!,'[15]0 (ФСТ)'!#REF!,'[15]0 (ФСТ)'!#REF!,'[15]0 (ФСТ)'!#REF!</definedName>
    <definedName name="P1_T0?Data">'[15]0 (ФСТ)'!#REF!,'[15]0 (ФСТ)'!#REF!,'[15]0 (ФСТ)'!#REF!,'[15]0 (ФСТ)'!#REF!,'[15]0 (ФСТ)'!#REF!,'[15]0 (ФСТ)'!#REF!,'[15]0 (ФСТ)'!#REF!,'[15]0 (ФСТ)'!#REF!</definedName>
    <definedName name="P1_T0?unit?ТРУБ" localSheetId="1">'[15]0 (ФСТ)'!#REF!,'[15]0 (ФСТ)'!#REF!,'[15]0 (ФСТ)'!#REF!,'[15]0 (ФСТ)'!#REF!,'[15]0 (ФСТ)'!#REF!,'[15]0 (ФСТ)'!#REF!,'[15]0 (ФСТ)'!#REF!,'[15]0 (ФСТ)'!#REF!,'[15]0 (ФСТ)'!#REF!</definedName>
    <definedName name="P1_T0?unit?ТРУБ" localSheetId="0">'[15]0 (ФСТ)'!#REF!,'[15]0 (ФСТ)'!#REF!,'[15]0 (ФСТ)'!#REF!,'[15]0 (ФСТ)'!#REF!,'[15]0 (ФСТ)'!#REF!,'[15]0 (ФСТ)'!#REF!,'[15]0 (ФСТ)'!#REF!,'[15]0 (ФСТ)'!#REF!,'[15]0 (ФСТ)'!#REF!</definedName>
    <definedName name="P1_T0?unit?ТРУБ" localSheetId="3">'[15]0 (ФСТ)'!#REF!,'[15]0 (ФСТ)'!#REF!,'[15]0 (ФСТ)'!#REF!,'[15]0 (ФСТ)'!#REF!,'[15]0 (ФСТ)'!#REF!,'[15]0 (ФСТ)'!#REF!,'[15]0 (ФСТ)'!#REF!,'[15]0 (ФСТ)'!#REF!,'[15]0 (ФСТ)'!#REF!</definedName>
    <definedName name="P1_T0?unit?ТРУБ">'[15]0 (ФСТ)'!#REF!,'[15]0 (ФСТ)'!#REF!,'[15]0 (ФСТ)'!#REF!,'[15]0 (ФСТ)'!#REF!,'[15]0 (ФСТ)'!#REF!,'[15]0 (ФСТ)'!#REF!,'[15]0 (ФСТ)'!#REF!,'[15]0 (ФСТ)'!#REF!,'[15]0 (ФСТ)'!#REF!</definedName>
    <definedName name="P1_T0_Protect" localSheetId="1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" localSheetId="0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" localSheetId="3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 localSheetId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 localSheetId="0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 localSheetId="3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>'[15]0 (ФСТ)'!#REF!,'[15]0 (ФСТ)'!#REF!,'[15]0 (ФСТ)'!#REF!,'[15]0 (ФСТ)'!#REF!,'[15]0 (ФСТ)'!#REF!,'[15]0 (ФСТ)'!#REF!,'[15]0 (ФСТ)'!#REF!,'[15]0 (ФСТ)'!#REF!,'[15]0 (ФСТ)'!#REF!,'[15]0 (ФСТ)'!#REF!</definedName>
    <definedName name="P1_T1?item_ext?НН">'[14]1'!$F$16:$M$16,'[14]1'!$F$19:$M$19,'[14]1'!$F$22:$M$22,'[14]1'!$F$27:$M$27,'[14]1'!$F$30:$M$30,'[14]1'!$F$33:$M$33,'[14]1'!$F$36:$M$36,'[14]1'!$F$42:$M$42,'[14]1'!$F$45:$M$45</definedName>
    <definedName name="P1_T1?item_ext?СН2">'[14]1'!$F$15:$M$15,'[14]1'!$F$18:$M$18,'[14]1'!$F$21:$M$21,'[14]1'!$F$26:$M$26,'[14]1'!$F$29:$M$29,'[14]1'!$F$32:$M$32,'[14]1'!$F$35:$M$35,'[14]1'!$F$41:$M$41,'[14]1'!$F$44:$M$44</definedName>
    <definedName name="P1_T13?unit?ТРУБ" hidden="1">'[16]13'!$G$12:$K$12,'[16]13'!$G$15:$K$15,'[16]13'!$G$18:$K$19,'[16]13'!$G$22:$K$22,'[16]13'!$G$25:$K$25,'[16]13'!$G$28:$K$29,'[16]13'!$G$32:$K$32,'[16]13'!$G$35:$K$35</definedName>
    <definedName name="P1_T16?item_ext?ЧЕЛ" hidden="1">'[16]16'!$H$47:$L$47,'[16]16'!$H$36:$L$36,'[16]16'!$H$49:$L$49,'[16]16'!$H$45:$L$45,'[16]16'!$H$13:$L$13,'[16]16'!$H$27:$L$27,'[16]16'!$H$54:$L$54,'[16]16'!$H$58:$L$58</definedName>
    <definedName name="P1_T16?unit?ТРУБ" hidden="1">'[16]16'!$H$42:$L$42,'[16]16'!$H$15:$L$15,'[16]16'!$H$17:$L$17,'[16]16'!$H$19:$L$19,'[16]16'!$H$21:$L$21,'[16]16'!$H$51:$L$51,'[16]16'!$H$44:$L$44,'[16]16'!$H$26:$L$26</definedName>
    <definedName name="P1_T16?unit?ЧЕЛ" hidden="1">'[16]16'!$H$47:$L$47,'[16]16'!$H$36:$L$36,'[16]16'!$H$49:$L$49,'[16]16'!$H$45:$L$45,'[16]16'!$H$13:$L$13,'[16]16'!$H$27:$L$27,'[16]16'!$H$54:$L$54,'[16]16'!$H$58:$L$58</definedName>
    <definedName name="P1_T17.1_Protect" hidden="1">'[16]17.1'!$D$13:$M$17,'[16]17.1'!$D$21:$M$22,'[16]17.1'!$D$24:$M$26,'[16]17.1'!$D$28:$M$32,'[16]17.1'!$B$15:$B$17,'[16]17.1'!$B$30:$B$32,'[16]17.1'!$D$5:$M$7,'[16]17.1'!$A$35:$IV$135</definedName>
    <definedName name="P1_T2.1?Data">'[16]2.1'!$E$182:$J$189,'[16]2.1'!$E$191:$J$191,'[16]2.1'!$E$194:$J$196,'[16]2.1'!$E$198:$J$205,'[16]2.1'!$E$208:$J$208,'[16]2.1'!$E$175:$J$175,'[16]2.1'!$E$166:$J$173</definedName>
    <definedName name="P1_T2.1?unit?РУБ.ТНТ">'[16]2.1'!$E$100:$J$100,'[16]2.1'!$E$105:$J$108,'[16]2.1'!$E$130:$J$132,'[16]2.1'!$E$134:$J$134,'[16]2.1'!$E$139:$J$142,'[16]2.1'!$E$194:$J$196,'[16]2.1'!$E$198:$J$198</definedName>
    <definedName name="P1_T2.1_Protect" hidden="1">'[16]2.1'!$B$42:$B$44,'[16]2.1'!$B$50:$B$51,'[16]2.1'!$B$59:$B$61,'[16]2.1'!$B$66:$B$67,'[16]2.1'!$B$75:$B$77,'[16]2.1'!$B$82:$B$83,'[16]2.1'!$B$91:$B$92,'[16]2.1'!$B$97:$B$98</definedName>
    <definedName name="P1_T2.2?Data">'[16]2.2'!$E$110:$J$113,'[16]2.2'!$E$99:$J$107,'[16]2.2'!$E$95:$J$97,'[16]2.2'!$E$84:$J$91,'[16]2.2'!$E$80:$J$82,'[16]2.2'!$E$68:$J$76,'[16]2.2'!$E$64:$J$66,'[16]2.2'!$E$8:$J$34</definedName>
    <definedName name="P1_T2.2?unit?РУБ.ТНТ">'[16]2.2'!$E$104:$J$107,'[16]2.2'!$E$127:$J$129,'[16]2.2'!$E$131:$J$131,'[16]2.2'!$E$136:$J$139,'[16]2.2'!$E$191:$J$193,'[16]2.2'!$E$195:$J$195,'[16]2.2'!$E$95:$J$97</definedName>
    <definedName name="P1_T2.2_Protect" hidden="1">'[16]2.2'!$G$8:$J$8,'[16]2.2'!$G$10:$J$10,'[16]2.2'!$G$12:$J$12,'[16]2.2'!$G$16:$J$16,'[16]2.2'!$G$19:$J$20,'[16]2.2'!$G$24:$J$24,'[16]2.2'!$G$27:$J$27,'[16]2.2'!$G$49:$J$50</definedName>
    <definedName name="P1_T2?axis?R?ВТОП">'[16]2'!$E$46:$K$59,'[16]2'!$E$62:$K$75,'[16]2'!$E$78:$K$91,'[16]2'!$E$94:$K$107,'[16]2'!$E$110:$K$123,'[16]2'!$E$127:$K$140,'[16]2'!$E$143:$K$156,'[16]2'!$E$160:$K$173</definedName>
    <definedName name="P1_T2?axis?R?ВТОП?">'[16]2'!$C$177:$C$190,'[16]2'!$C$160:$C$173,'[16]2'!$C$143:$C$156,'[16]2'!$C$127:$C$140,'[16]2'!$C$110:$C$123,'[16]2'!$C$94:$C$107,'[16]2'!$C$78:$C$91,'[16]2'!$C$62:$C$75</definedName>
    <definedName name="P1_T2?axis?R?ДЕТ">'[16]2'!$E$194:$K$206,'[16]2'!$E$30:$K$42,'[16]2'!$E$46:$K$59,'[16]2'!$E$62:$K$75,'[16]2'!$E$78:$K$91,'[16]2'!$E$94:$K$107,'[16]2'!$E$110:$K$123,'[16]2'!$E$127:$K$140</definedName>
    <definedName name="P1_T2?axis?R?ДЕТ?">'[16]2'!$B$46:$B$59,'[16]2'!$B$62:$B$75,'[16]2'!$B$78:$B$91,'[16]2'!$B$94:$B$107,'[16]2'!$B$110:$B$123,'[16]2'!$B$127:$B$140,'[16]2'!$B$143:$B$156,'[16]2'!$B$160:$B$173</definedName>
    <definedName name="P1_T2?Data">'[16]2'!$H$6:$K$32,'[16]2'!$E$34:$G$41,'[16]2'!$H$34:$K$41,'[16]2'!$E$43:$G$43,'[16]2'!$H$43:$K$43,'[16]2'!$E$45:$G$48,'[16]2'!$H$45:$K$48,'[16]2'!$E$50:$G$58,'[16]2'!$H$50:$K$58</definedName>
    <definedName name="P1_T2?unit?РУБ.ТНТ">'[16]2'!$E$98:$G$98,'[16]2'!$E$103:$G$106,'[16]2'!$E$127:$G$129,'[16]2'!$E$131:$G$131,'[16]2'!$E$136:$G$139,'[16]2'!$E$194:$G$196,'[16]2'!$E$198:$G$198,'[16]2'!$E$203:$G$205</definedName>
    <definedName name="P1_T2?unit?ТРУБ">'[16]2'!$E$114:$G$122,'[16]2'!$E$124:$G$124,'[16]2'!$E$142:$G$145,'[16]2'!$E$147:$G$155,'[16]2'!$E$157:$G$157,'[16]2'!$E$159:$G$162,'[16]2'!$E$164:$G$172,'[16]2'!$E$174:$G$174</definedName>
    <definedName name="P1_T2_1_Protect" hidden="1">'[16]2.1'!$G$8:$J$8,'[16]2.1'!$G$10:$J$10,'[16]2.1'!$G$12:$J$12,'[16]2.1'!$G$19:$J$20,'[16]2.1'!$G$24:$J$24,'[16]2.1'!$G$27:$J$27,'[16]2.1'!$G$50:$J$51,'[16]2.1'!$G$53:$J$53</definedName>
    <definedName name="P1_T2_2_Protect" hidden="1">'[16]2.2'!$G$8:$J$8,'[16]2.2'!$G$10:$J$10,'[16]2.2'!$G$12:$J$12,'[16]2.2'!$G$19:$J$20,'[16]2.2'!$G$24:$J$24,'[16]2.2'!$G$27:$J$27,'[16]2.2'!$G$49:$J$50,'[16]2.2'!$G$52:$J$52</definedName>
    <definedName name="P1_T2_Protect" hidden="1">'[16]2'!$B$195:$B$196,'[16]2'!$B$204:$B$205,'[16]2'!$F$8:$G$8,'[16]2'!$F$10:$G$10,'[16]2'!$F$17:$G$18,'[16]2'!$F$22:$G$22,'[16]2'!$F$25:$G$25,'[16]2'!$F$47:$G$48,'[16]2'!$F$50:$G$50</definedName>
    <definedName name="P1_T22?Data">'[16]22'!$G$6:$O$6,'[16]22'!$G$32:$O$34,'[16]22'!$G$8:$O$10,'[16]22'!$G$37:$O$37,'[16]22'!$C$6,'[16]22'!$C$8:$C$10,'[16]22'!$C$30,'[16]22'!$C$32:$C$34</definedName>
    <definedName name="P1_T4_Protect" hidden="1">'[16]4'!$B$40:$B$41,'[16]4'!$B$49:$B$50,'[16]4'!$E$3:$N$3,'[16]4'!$E$12:$N$12,'[16]4'!$E$14:$N$16,'[16]4'!$E$18:$N$19,'[16]4'!$E$21:$N$21,'[16]4'!$E$39:$N$41,'[16]4'!$E$43:$N$50</definedName>
    <definedName name="P1_T5_Protect" hidden="1">'[16]5'!$J$41:$M$49,'[16]5'!$E$52:$H$54,'[16]5'!$E$56:$H$64,'[16]5'!$E$67:$M$79,'[16]5'!$E$7:$H$9,'[16]5'!$E$11:$H$19,'[16]5'!$J$7:$J$9,'[16]5'!$J$11:$J$19,'[16]5'!$E$22:$H$24</definedName>
    <definedName name="P1_T6_Protect">'[16]6'!$D$33:$H$34,'[16]6'!$D$36:$H$37,'[16]6'!$D$39:$H$40,'[16]6'!$D$47:$H$47,'[16]6'!$A$58:$IV$157,'[16]6'!$M$1:$AQ$65536,'[16]6'!$D$43:$H$45,'[16]6'!$D$16:$H$18,'[16]6'!$D$51:$H$52</definedName>
    <definedName name="P1_ДиапазонЗащиты" hidden="1">'[14]1'!$H$15:$H$16,'[14]1'!$H$12:$H$13,'[14]1'!$J$11:$J$16,'[14]1'!$K$15:$K$16,'[14]1'!$K$12:$K$13,'[14]1'!$J$18:$K$19,'[14]1'!$J$21:$K$22,'[14]1'!$F$18:$H$19,'[14]1'!$F$21:$H$22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[7]FST5!$G$100:$G$116,[7]FST5!$G$118:$G$123,[7]FST5!$G$125:$G$126,[7]FST5!$G$128:$G$131,[7]FST5!$G$133,[7]FST5!$G$135:$G$139,[7]FST5!$G$141</definedName>
    <definedName name="P2_Protection">'[14]1'!$H$35:$H$36,'[14]1'!$H$32:$H$33,'[14]1'!$H$29:$H$30,'[14]1'!$H$26:$H$27,'[14]1'!$H$21:$H$22,'[14]1'!$H$18:$H$19,'[14]1'!$H$15:$H$16,'[14]1'!$H$12:$H$13,'[14]1'!$K$12:$K$13</definedName>
    <definedName name="P2_T0_Protect" localSheetId="1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0_Protect" localSheetId="0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0_Protect" localSheetId="3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0_Protect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16?item_ext?ЧЕЛ" hidden="1">'[16]16'!$H$29:$L$29,'[16]16'!$H$38:$L$38,'[16]16'!$H$9:$L$9,'[16]16'!$H$40:$L$40,'[16]16'!$H$22:$L$22,'[16]16'!$H$18:$L$18,'[16]16'!$H$20:$L$20,'[16]16'!$H$31:$L$31</definedName>
    <definedName name="P2_T16?unit?ТРУБ" hidden="1">'[16]16'!$H$53:$L$53,'[16]16'!$H$30:$L$30,'[16]16'!$H$55:$L$55,'[16]16'!$H$39:$L$39,'[16]16'!$H$57:$L$57,'[16]16'!$H$62:$L$62,'[16]16'!$H$6:$L$6,'[16]16'!$H$8:$L$8,'[16]16'!$H$37:$L$37</definedName>
    <definedName name="P2_T16?unit?ЧЕЛ" hidden="1">'[16]16'!$H$29:$L$29,'[16]16'!$H$38:$L$38,'[16]16'!$H$9:$L$9,'[16]16'!$H$40:$L$40,'[16]16'!$H$22:$L$22,'[16]16'!$H$18:$L$18,'[16]16'!$H$20:$L$20,'[16]16'!$H$31:$L$31</definedName>
    <definedName name="P2_T2.1?Data">'[16]2.1'!$E$161:$J$164,'[16]2.1'!$E$159:$J$159,'[16]2.1'!$E$150:$J$157,'[16]2.1'!$E$145:$J$148,'[16]2.1'!$E$134:$J$142,'[16]2.1'!$E$130:$J$132,'[16]2.1'!$E$127:$J$127</definedName>
    <definedName name="P2_T2.1_Protect" hidden="1">'[16]2.1'!$B$106:$B$108,'[16]2.1'!$B$113:$B$114,'[16]2.1'!$B$122:$B$125,'[16]2.1'!$B$131:$B$132,'[16]2.1'!$B$140:$B$142,'[16]2.1'!$B$147:$B$148,'[16]2.1'!$B$156:$B$157</definedName>
    <definedName name="P2_T2.2?Data">'[16]2.2'!$E$36:$J$43,'[16]2.2'!$E$45:$J$45,'[16]2.2'!$E$47:$J$50,'[16]2.2'!$E$52:$J$60,'[16]2.2'!$E$124:$J$124,'[16]2.2'!$E$127:$J$129,'[16]2.2'!$E$131:$J$139</definedName>
    <definedName name="P2_T2.2_Protect" hidden="1">'[16]2.2'!$G$52:$J$52,'[16]2.2'!$G$54:$J$56,'[16]2.2'!$G$58:$J$60,'[16]2.2'!$G$65:$J$66,'[16]2.2'!$G$68:$J$68,'[16]2.2'!$G$70:$J$72,'[16]2.2'!$G$74:$J$76,'[16]2.2'!$G$96:$J$97</definedName>
    <definedName name="P2_T2?Data">'[16]2'!$E$62:$G$64,'[16]2'!$H$62:$K$64,'[16]2'!$E$66:$G$74,'[16]2'!$H$66:$K$74,'[16]2'!$E$78:$G$80,'[16]2'!$H$78:$K$80,'[16]2'!$E$82:$G$90,'[16]2'!$H$82:$K$90,'[16]2'!$E$94:$G$96</definedName>
    <definedName name="P2_T2_1_Protect" hidden="1">'[16]2.1'!$G$55:$J$57,'[16]2.1'!$G$59:$J$61,'[16]2.1'!$G$66:$J$67,'[16]2.1'!$G$69:$J$69,'[16]2.1'!$G$71:$J$73,'[16]2.1'!$G$75:$J$77,'[16]2.1'!$G$97:$J$98,'[16]2.1'!$G$100:$J$100</definedName>
    <definedName name="P2_T2_2_Protect" hidden="1">'[16]2.2'!$G$54:$J$56,'[16]2.2'!$G$58:$J$60,'[16]2.2'!$G$65:$J$66,'[16]2.2'!$G$68:$J$68,'[16]2.2'!$G$70:$J$72,'[16]2.2'!$G$74:$J$76,'[16]2.2'!$G$96:$J$97,'[16]2.2'!$G$99:$J$99</definedName>
    <definedName name="P2_T2_Protect" hidden="1">'[16]2'!$F$52:$G$54,'[16]2'!$F$56:$G$58,'[16]2'!$F$63:$G$64,'[16]2'!$F$66:$G$66,'[16]2'!$F$68:$G$70,'[16]2'!$F$72:$G$74,'[16]2'!$F$95:$G$96,'[16]2'!$F$98:$G$98,'[16]2'!$F$100:$G$102</definedName>
    <definedName name="P2_T6_Protect">'[16]6'!$D$54:$H$55,'[16]6'!$D$57:$H$57,'[16]6'!$D$7:$H$11,'[16]6'!$D$13:$H$14,'[16]6'!$D$21:$H$21,'[16]6'!$D$24:$H$24,'[16]6'!$D$27:$H$27,'[16]6'!$B$32,'[16]6'!$B$35,'[16]6'!$D$30:$H$30</definedName>
    <definedName name="P2_ДиапазонЗащиты" hidden="1">'[14]1'!$F$25:$G$30,'[14]1'!$H$26:$H$27,'[14]1'!$H$29:$H$30,'[14]1'!$J$25:$J$30,'[14]1'!$K$26:$K$27,'[14]1'!$K$29:$K$30,'[14]1'!$F$32:$H$33,'[14]1'!$J$32:$K$33,'[14]1'!$F$35:$H$36</definedName>
    <definedName name="P3_dip" hidden="1">[7]FST5!$G$143:$G$145,[7]FST5!$G$214:$G$217,[7]FST5!$G$219:$G$224,[7]FST5!$G$226,[7]FST5!$G$228,[7]FST5!$G$230,[7]FST5!$G$232,[7]FST5!$G$197:$G$212</definedName>
    <definedName name="P3_Protection">'[14]1'!$K$15:$K$16,'[14]1'!$K$64:$K$65,'[14]1'!$K$61:$K$62,'[14]1'!$K$58:$K$59,'[14]1'!$K$55:$K$56,'[14]1'!$K$50:$K$51,'[14]1'!$K$47:$K$48,'[14]1'!$K$44:$K$45,'[14]1'!$K$41:$K$42</definedName>
    <definedName name="P3_T0_Protect" localSheetId="1" hidden="1">'[15]0 (ФСТ)'!#REF!,'[15]0 (ФСТ)'!#REF!,'[15]0 (ФСТ)'!#REF!,'[15]0 (ФСТ)'!#REF!,'[15]0 (ФСТ)'!#REF!,'[15]0 (ФСТ)'!#REF!,'[15]0 (ФСТ)'!$A$136:$IV$239,'[15]0 (ФСТ)'!$D$1:$AC$65536,'[15]0 (ФСТ)'!#REF!,'№ 2 ВС'!P1_T0_Protect</definedName>
    <definedName name="P3_T0_Protect" localSheetId="0" hidden="1">'[15]0 (ФСТ)'!#REF!,'[15]0 (ФСТ)'!#REF!,'[15]0 (ФСТ)'!#REF!,'[15]0 (ФСТ)'!#REF!,'[15]0 (ФСТ)'!#REF!,'[15]0 (ФСТ)'!#REF!,'[15]0 (ФСТ)'!$A$136:$IV$239,'[15]0 (ФСТ)'!$D$1:$AC$65536,'[15]0 (ФСТ)'!#REF!,№1ВС!P1_T0_Protect</definedName>
    <definedName name="P3_T0_Protect" localSheetId="3" hidden="1">'[15]0 (ФСТ)'!#REF!,'[15]0 (ФСТ)'!#REF!,'[15]0 (ФСТ)'!#REF!,'[15]0 (ФСТ)'!#REF!,'[15]0 (ФСТ)'!#REF!,'[15]0 (ФСТ)'!#REF!,'[15]0 (ФСТ)'!$A$136:$IV$239,'[15]0 (ФСТ)'!$D$1:$AC$65536,'[15]0 (ФСТ)'!#REF!,'№3 ВС'!P1_T0_Protect</definedName>
    <definedName name="P3_T0_Protect" hidden="1">'[15]0 (ФСТ)'!#REF!,'[15]0 (ФСТ)'!#REF!,'[15]0 (ФСТ)'!#REF!,'[15]0 (ФСТ)'!#REF!,'[15]0 (ФСТ)'!#REF!,'[15]0 (ФСТ)'!#REF!,'[15]0 (ФСТ)'!$A$136:$IV$239,'[15]0 (ФСТ)'!$D$1:$AC$65536,'[15]0 (ФСТ)'!#REF!,P1_T0_Protect</definedName>
    <definedName name="P3_T16?unit?ТРУБ" hidden="1">'[16]16'!$H$48:$L$48,'[16]16'!$H$10:$L$10,'[16]16'!$H$12:$L$12,'[16]16'!$H$35:$L$35,'[16]16'!$H$28:$L$28,'[16]16'!$H$33:$L$33,'[16]16'!$H$24:$L$24,'[16]16'!$H$46:$L$46</definedName>
    <definedName name="P3_T2.1?Data">'[16]2.1'!$E$116:$J$125,'[16]2.1'!$E$111:$J$114,'[16]2.1'!$E$100:$J$108,'[16]2.1'!$E$96:$J$98,'[16]2.1'!$E$85:$J$92,'[16]2.1'!$E$81:$J$83,'[16]2.1'!$E$69:$J$77,'[16]2.1'!$E$65:$J$67</definedName>
    <definedName name="P3_T2.1_Protect" hidden="1">'[16]2.1'!$B$163:$B$164,'[16]2.1'!$B$172:$B$173,'[16]2.1'!$B$179:$B$180,'[16]2.1'!$B$188:$B$189,'[16]2.1'!$B$195:$B$196,'[16]2.1'!$B$204:$B$205,'[16]2.1'!$G$4:$J$4</definedName>
    <definedName name="P3_T2.2?Data">'[16]2.2'!$E$142:$J$145,'[16]2.2'!$E$147:$J$154,'[16]2.2'!$E$156:$J$156,'[16]2.2'!$E$158:$J$161,'[16]2.2'!$E$163:$J$170,'[16]2.2'!$E$172:$J$172,'[16]2.2'!$E$174:$J$177</definedName>
    <definedName name="P3_T2.2_Protect" hidden="1">'[16]2.2'!$G$99:$J$99,'[16]2.2'!$G$101:$J$103,'[16]2.2'!$G$105:$J$107,'[16]2.2'!$G$128:$J$129,'[16]2.2'!$G$131:$J$131,'[16]2.2'!$G$133:$J$135,'[16]2.2'!$G$137:$J$139</definedName>
    <definedName name="P3_T2?Data">'[16]2'!$H$94:$K$96,'[16]2'!$E$98:$G$106,'[16]2'!$H$98:$K$106,'[16]2'!$E$109:$G$112,'[16]2'!$H$109:$K$112,'[16]2'!$E$114:$G$122,'[16]2'!$H$114:$K$122,'[16]2'!$E$124:$G$124</definedName>
    <definedName name="P3_T2_1_Protect" hidden="1">'[16]2.1'!$G$102:$J$104,'[16]2.1'!$G$106:$J$108,'[16]2.1'!$G$131:$J$132,'[16]2.1'!$G$134:$J$134,'[16]2.1'!$G$136:$J$138,'[16]2.1'!$G$140:$J$142,'[16]2.1'!$B$33:$B$34</definedName>
    <definedName name="P3_T2_2_Protect" hidden="1">'[16]2.2'!$G$101:$J$103,'[16]2.2'!$G$105:$J$107,'[16]2.2'!$G$128:$J$129,'[16]2.2'!$G$131:$J$131,'[16]2.2'!$G$133:$J$135,'[16]2.2'!$G$137:$J$139,'[16]2.2'!$B$33:$B$34</definedName>
    <definedName name="P3_T2_Protect" hidden="1">'[16]2'!$F$104:$G$106,'[16]2'!$F$128:$G$129,'[16]2'!$F$131:$G$131,'[16]2'!$F$133:$G$135,'[16]2'!$F$137:$G$139,'[16]2'!$B$31:$B$32,'[16]2'!$B$40:$B$41,'[16]2'!$B$47:$B$48</definedName>
    <definedName name="P3_ДиапазонЗащиты" hidden="1">'[14]1'!$J$35:$K$36,'[14]1'!$F$40:$G$45,'[14]1'!$H$41:$H$42,'[14]1'!$H$44:$H$45,'[14]1'!$J$40:$J$45,'[14]1'!$K$41:$K$42,'[14]1'!$K$44:$K$45,'[14]1'!$J$47:$K$48,'[14]1'!$J$50:$K$51</definedName>
    <definedName name="P4_dip" hidden="1">[7]FST5!$G$70:$G$75,[7]FST5!$G$77:$G$78,[7]FST5!$G$80:$G$83,[7]FST5!$G$85,[7]FST5!$G$87:$G$91,[7]FST5!$G$93,[7]FST5!$G$95:$G$97,[7]FST5!$G$52:$G$68</definedName>
    <definedName name="P4_Protection" localSheetId="3">'[14]1'!$K$35:$K$36,'[14]1'!$K$32:$K$33,'[14]1'!$K$29:$K$30,'[14]1'!$K$26:$K$27,'[14]1'!$K$18:$K$19,'[14]1'!$K$21:$K$22,'[14]1'!$F$9:$G$66,[0]!P1_Protection,[0]!P2_Protection</definedName>
    <definedName name="P4_Protection">'[14]1'!$K$35:$K$36,'[14]1'!$K$32:$K$33,'[14]1'!$K$29:$K$30,'[14]1'!$K$26:$K$27,'[14]1'!$K$18:$K$19,'[14]1'!$K$21:$K$22,'[14]1'!$F$9:$G$66,P1_Protection,P2_Protection</definedName>
    <definedName name="P4_T2.1_Protect" hidden="1">'[16]2.1'!$G$8:$J$10,'[16]2.1'!$G$12:$J$12,'[16]2.1'!$G$15:$J$16,'[16]2.1'!$G$19:$J$20,'[16]2.1'!$E$30:$F$30,'[16]2.1'!$G$24:$J$24,'[16]2.1'!$G$27:$J$27,'[16]2.1'!$G$50:$J$51</definedName>
    <definedName name="P4_T2.2_Protect" hidden="1">'[16]2.2'!$B$33:$B$34,'[16]2.2'!$B$42:$B$43,'[16]2.2'!$B$49:$B$50,'[16]2.2'!$B$58:$B$60,'[16]2.2'!$B$65:$B$66,'[16]2.2'!$B$74:$B$76,'[16]2.2'!$B$81:$B$82,'[16]2.2'!$B$90:$B$91</definedName>
    <definedName name="P4_T2?Data">'[16]2'!$H$124:$K$124,'[16]2'!$E$127:$G$129,'[16]2'!$H$127:$K$129,'[16]2'!$E$131:$G$139,'[16]2'!$H$131:$K$139,'[16]2'!$E$142:$G$145,'[16]2'!$H$142:$K$145,'[16]2'!$E$147:$G$155</definedName>
    <definedName name="P4_T2_1_Protect" hidden="1">'[16]2.1'!$B$42:$B$44,'[16]2.1'!$B$50:$B$51,'[16]2.1'!$B$59:$B$61,'[16]2.1'!$B$66:$B$67,'[16]2.1'!$B$75:$B$77,'[16]2.1'!$B$82:$B$83,'[16]2.1'!$B$91:$B$92,'[16]2.1'!$B$97:$B$98</definedName>
    <definedName name="P4_T2_2_Protect" hidden="1">'[16]2.2'!$B$42:$B$43,'[16]2.2'!$B$49:$B$50,'[16]2.2'!$B$58:$B$60,'[16]2.2'!$B$65:$B$66,'[16]2.2'!$B$74:$B$76,'[16]2.2'!$B$81:$B$82,'[16]2.2'!$B$90:$B$91,'[16]2.2'!$B$96:$B$97</definedName>
    <definedName name="P4_T2_Protect" hidden="1">'[16]2'!$B$56:$B$58,'[16]2'!$B$63:$B$64,'[16]2'!$B$72:$B$74,'[16]2'!$B$79:$B$80,'[16]2'!$B$88:$B$90,'[16]2'!$B$95:$B$96,'[16]2'!$B$104:$B$106,'[16]2'!$B$111:$B$112,'[16]2'!$B$120:$B$122</definedName>
    <definedName name="P4_ДиапазонЗащиты" hidden="1">'[14]1'!$F$47:$H$48,'[14]1'!$F$50:$H$51,'[14]1'!$F$54:$G$59,'[14]1'!$H$58:$H$59,'[14]1'!$H$55:$H$56,'[14]1'!$J$54:$J$59,'[14]1'!$K$58:$K$59,'[14]1'!$K$55:$K$56,'[14]1'!$F$61:$H$62</definedName>
    <definedName name="P5_T2.1_Protect" hidden="1">'[16]2.1'!$G$53:$J$53,'[16]2.1'!$G$55:$J$57,'[16]2.1'!$G$59:$J$61,'[16]2.1'!$G$66:$J$67,'[16]2.1'!$G$69:$J$69,'[16]2.1'!$G$71:$J$73,'[16]2.1'!$G$75:$J$77,'[16]2.1'!$G$97:$J$98</definedName>
    <definedName name="P5_T2.2_Protect" hidden="1">'[16]2.2'!$B$96:$B$97,'[16]2.2'!$B$105:$B$107,'[16]2.2'!$B$112:$B$113,'[16]2.2'!$B$121:$B$122,'[16]2.2'!$B$128:$B$129,'[16]2.2'!$B$137:$B$139,'[16]2.2'!$B$144:$B$145</definedName>
    <definedName name="P5_T2?Data">'[16]2'!$H$147:$K$155,'[16]2'!$E$157:$G$157,'[16]2'!$H$157:$K$157,'[16]2'!$E$159:$G$162,'[16]2'!$H$159:$K$162,'[16]2'!$E$164:$G$172,'[16]2'!$H$164:$K$172,'[16]2'!$E$174:$G$174</definedName>
    <definedName name="P5_T2_1_Protect" hidden="1">'[16]2.1'!$B$106:$B$108,'[16]2.1'!$B$113:$B$114,'[16]2.1'!$B$122:$B$125,'[16]2.1'!$B$131:$B$132,'[16]2.1'!$B$140:$B$142,'[16]2.1'!$B$147:$B$148,'[16]2.1'!$B$156:$B$157</definedName>
    <definedName name="P5_T2_2_Protect" hidden="1">'[16]2.2'!$B$105:$B$107,'[16]2.2'!$B$112:$B$113,'[16]2.2'!$B$121:$B$122,'[16]2.2'!$B$128:$B$129,'[16]2.2'!$B$137:$B$139,'[16]2.2'!$B$144:$B$145,'[16]2.2'!$B$153:$B$154</definedName>
    <definedName name="P5_T2_Protect" hidden="1">'[16]2'!$B$128:$B$129,'[16]2'!$B$137:$B$139,'[16]2'!$B$144:$B$145,'[16]2'!$B$153:$B$155,'[16]2'!$B$161:$B$162,'[16]2'!$B$170:$B$172,'[16]2'!$B$178:$B$179,'[16]2'!$B$187:$B$189</definedName>
    <definedName name="P6_T2.1?Protection" localSheetId="1">P1_T2.1?Protection</definedName>
    <definedName name="P6_T2.1?Protection" localSheetId="0">P1_T2.1?Protection</definedName>
    <definedName name="P6_T2.1?Protection" localSheetId="3">P1_T2.1?Protection</definedName>
    <definedName name="P6_T2.1?Protection">P1_T2.1?Protection</definedName>
    <definedName name="P6_T2.1_Protect" hidden="1">'[16]2.1'!$G$100:$J$100,'[16]2.1'!$G$102:$J$104,'[16]2.1'!$G$106:$J$108,'[16]2.1'!$G$127:$J$127,'[16]2.1'!$G$131:$J$132,'[16]2.1'!$G$134:$J$134,'[16]2.1'!$G$136:$J$138</definedName>
    <definedName name="P6_T2.2_Protect" hidden="1">'[16]2.2'!$B$153:$B$154,'[16]2.2'!$B$160:$B$161,'[16]2.2'!$B$169:$B$170,'[16]2.2'!$B$176:$B$177,'[16]2.2'!$B$185:$B$186,'[16]2.2'!$B$192:$B$193,'[16]2.2'!$E$4:$J$4</definedName>
    <definedName name="P6_T2?Data">'[16]2'!$H$174:$K$174,'[16]2'!$E$176:$G$179,'[16]2'!$H$176:$K$179,'[16]2'!$E$181:$G$189,'[16]2'!$H$181:$K$189,'[16]2'!$E$191:$G$191,'[16]2'!$H$191:$K$191,'[16]2'!$E$194:$G$196</definedName>
    <definedName name="P6_T2_1_Protect" hidden="1">'[16]2.1'!$B$163:$B$164,'[16]2.1'!$B$172:$B$173,'[16]2.1'!$B$179:$B$180,'[16]2.1'!$B$188:$B$189,'[16]2.1'!$B$195:$B$196,'[16]2.1'!$E$4:$J$4,'[16]2.1'!$G$159:$J$159</definedName>
    <definedName name="P6_T2_2_Protect" hidden="1">'[16]2.2'!$B$160:$B$161,'[16]2.2'!$B$169:$B$170,'[16]2.2'!$B$176:$B$177,'[16]2.2'!$B$185:$B$186,'[16]2.2'!$B$192:$B$193,'[16]2.2'!$E$4:$J$4,'[16]2.2'!$G$15:$J$16</definedName>
    <definedName name="P6_T2_Protect" localSheetId="3" hidden="1">'[16]2'!$F$13:$G$14,'[16]2'!$E$28,'[16]2'!$F$124:$G$124,'[16]2'!$F$157:$G$157,'[16]2'!$A$210:$IV$309,'[16]2'!$N$1:$AM$65536,'[16]2'!$F$5:$G$6,[0]!P1_T2_Protect,[0]!P2_T2_Protect,[0]!P3_T2_Protect</definedName>
    <definedName name="P6_T2_Protect" hidden="1">'[16]2'!$F$13:$G$14,'[16]2'!$E$28,'[16]2'!$F$124:$G$124,'[16]2'!$F$157:$G$157,'[16]2'!$A$210:$IV$309,'[16]2'!$N$1:$AM$65536,'[16]2'!$F$5:$G$6,P1_T2_Protect,P2_T2_Protect,P3_T2_Protect</definedName>
    <definedName name="P7_T2.1_Protect" localSheetId="3" hidden="1">'[16]2.1'!$G$140:$J$142,'[16]2.1'!$G$159:$J$159,'[16]2.1'!$A$210:$IV$310,'[16]2.1'!$O$1:$AO$65536,'[16]2.1'!$B$33:$B$34,[0]!P1_T2.1_Protect,[0]!P2_T2.1_Protect,[0]!P3_T2.1_Protect</definedName>
    <definedName name="P7_T2.1_Protect" hidden="1">'[16]2.1'!$G$140:$J$142,'[16]2.1'!$G$159:$J$159,'[16]2.1'!$A$210:$IV$310,'[16]2.1'!$O$1:$AO$65536,'[16]2.1'!$B$33:$B$34,P1_T2.1_Protect,P2_T2.1_Protect,P3_T2.1_Protect</definedName>
    <definedName name="P7_T2?Data" localSheetId="3">'[16]2'!$H$194:$K$196,'[16]2'!$E$198:$G$205,'[16]2'!$H$198:$K$205,'[16]2'!$E$208:$G$208,'[16]2'!$H$208:$K$208,'[16]2'!$E$6:$G$32,[0]!P1_T2?Data,[0]!P2_T2?Data,[0]!P3_T2?Data,[0]!P4_T2?Data</definedName>
    <definedName name="P7_T2?Data">'[16]2'!$H$194:$K$196,'[16]2'!$E$198:$G$205,'[16]2'!$H$198:$K$205,'[16]2'!$E$208:$G$208,'[16]2'!$H$208:$K$208,'[16]2'!$E$6:$G$32,P1_T2?Data,P2_T2?Data,P3_T2?Data,P4_T2?Data</definedName>
    <definedName name="P7_T2_1_Protect" localSheetId="3" hidden="1">'[16]2.1'!$G$127:$J$127,'[16]2.1'!$G$15:$J$16,'[16]2.1'!$A$210:$IV$310,'[16]2.1'!$O$1:$AO$65536,'[16]2.1'!$B$204:$B$205,[0]!P1_T2_1_Protect,[0]!P2_T2_1_Protect,[0]!P3_T2_1_Protect</definedName>
    <definedName name="P7_T2_1_Protect" hidden="1">'[16]2.1'!$G$127:$J$127,'[16]2.1'!$G$15:$J$16,'[16]2.1'!$A$210:$IV$310,'[16]2.1'!$O$1:$AO$65536,'[16]2.1'!$B$204:$B$205,P1_T2_1_Protect,P2_T2_1_Protect,P3_T2_1_Protect</definedName>
    <definedName name="P7_T2_2_Protect" localSheetId="3" hidden="1">'[16]2.2'!$G$124:$J$124,'[16]2.2'!$G$156:$J$156,'[16]2.2'!$A$207:$IV$307,'[16]2.2'!$O$1:$AO$65536,'[16]2.2'!$B$201:$B$202,[0]!P1_T2_2_Protect,[0]!P2_T2_2_Protect,[0]!P3_T2_2_Protect</definedName>
    <definedName name="P7_T2_2_Protect" hidden="1">'[16]2.2'!$G$124:$J$124,'[16]2.2'!$G$156:$J$156,'[16]2.2'!$A$207:$IV$307,'[16]2.2'!$O$1:$AO$65536,'[16]2.2'!$B$201:$B$202,P1_T2_2_Protect,P2_T2_2_Protect,P3_T2_2_Protect</definedName>
    <definedName name="period_work_list">[5]TEHSHEET!$V$2:$V$3</definedName>
    <definedName name="pIns_32_0" localSheetId="1">#REF!</definedName>
    <definedName name="pIns_32_0" localSheetId="0">#REF!</definedName>
    <definedName name="pIns_32_0" localSheetId="3">#REF!</definedName>
    <definedName name="pIns_32_0">#REF!</definedName>
    <definedName name="pIns_32_1" localSheetId="1">#REF!</definedName>
    <definedName name="pIns_32_1" localSheetId="0">#REF!</definedName>
    <definedName name="pIns_32_1" localSheetId="3">#REF!</definedName>
    <definedName name="pIns_32_1">#REF!</definedName>
    <definedName name="pIns_32_2" localSheetId="1">#REF!</definedName>
    <definedName name="pIns_32_2" localSheetId="0">#REF!</definedName>
    <definedName name="pIns_32_2" localSheetId="3">#REF!</definedName>
    <definedName name="pIns_32_2">#REF!</definedName>
    <definedName name="pIns_List05" localSheetId="1">#REF!</definedName>
    <definedName name="pIns_List05" localSheetId="0">#REF!</definedName>
    <definedName name="pIns_List05" localSheetId="3">#REF!</definedName>
    <definedName name="pIns_List05">#REF!</definedName>
    <definedName name="place_range">[2]TEHSHEET!$C$2:$C$5</definedName>
    <definedName name="PostTEList">[17]Лист!$A$525</definedName>
    <definedName name="ProchPotrTEList">[17]Лист!$A$575</definedName>
    <definedName name="proekt_period_list">[5]TEHSHEET!$R$2:$R$5</definedName>
    <definedName name="prok_type">[3]TEHSHEET!$F$2:$F$4</definedName>
    <definedName name="PROT_22" localSheetId="1">P3_PROT_22,P4_PROT_22,P5_PROT_22</definedName>
    <definedName name="PROT_22" localSheetId="0">P3_PROT_22,P4_PROT_22,P5_PROT_22</definedName>
    <definedName name="PROT_22" localSheetId="3">P3_PROT_22,P4_PROT_22,P5_PROT_22</definedName>
    <definedName name="PROT_22">P3_PROT_22,P4_PROT_22,P5_PROT_22</definedName>
    <definedName name="Protection" localSheetId="3">[0]!P3_Protection,'№3 ВС'!P4_Protection</definedName>
    <definedName name="Protection">P3_Protection,P4_Protection</definedName>
    <definedName name="rate" localSheetId="1">#REF!</definedName>
    <definedName name="rate" localSheetId="0">#REF!</definedName>
    <definedName name="rate" localSheetId="3">#REF!</definedName>
    <definedName name="rate">#REF!</definedName>
    <definedName name="rate2" localSheetId="1">#REF!</definedName>
    <definedName name="rate2" localSheetId="0">#REF!</definedName>
    <definedName name="rate2" localSheetId="3">#REF!</definedName>
    <definedName name="rate2">#REF!</definedName>
    <definedName name="REG_PROT">[4]regs!$H$18:$H$23,[4]regs!$H$25:$H$26,[4]regs!$H$28:$H$28,[4]regs!$H$30:$H$32,[4]regs!$H$35:$H$39,[4]regs!$H$46:$H$46,[4]regs!$H$13:$H$16</definedName>
    <definedName name="REGUL" localSheetId="1">#REF!</definedName>
    <definedName name="REGUL" localSheetId="0">#REF!</definedName>
    <definedName name="REGUL" localSheetId="3">#REF!</definedName>
    <definedName name="REGUL">#REF!</definedName>
    <definedName name="rejim_work_list">[5]TEHSHEET!$N$2:$N$3</definedName>
    <definedName name="resp_dolj">[3]Титульный!$F$36</definedName>
    <definedName name="resp_fio">[3]Титульный!$F$35</definedName>
    <definedName name="resp_tel">[3]Титульный!$F$37</definedName>
    <definedName name="rgk">[7]FST5!$G$214:$G$217,[7]FST5!$G$219:$G$224,[7]FST5!$G$226,[7]FST5!$G$228,[7]FST5!$G$230,[7]FST5!$G$232,[7]FST5!$G$197:$G$212</definedName>
    <definedName name="rng_actions_01">[18]TEHSHEET!$X$3:$X$110</definedName>
    <definedName name="ruk_fio">[3]Титульный!$F$27</definedName>
    <definedName name="S1_" localSheetId="1">#REF!</definedName>
    <definedName name="S1_" localSheetId="0">#REF!</definedName>
    <definedName name="S1_" localSheetId="3">#REF!</definedName>
    <definedName name="S1_">#REF!</definedName>
    <definedName name="S10_" localSheetId="1">#REF!</definedName>
    <definedName name="S10_" localSheetId="0">#REF!</definedName>
    <definedName name="S10_" localSheetId="3">#REF!</definedName>
    <definedName name="S10_">#REF!</definedName>
    <definedName name="S11_" localSheetId="1">#REF!</definedName>
    <definedName name="S11_" localSheetId="0">#REF!</definedName>
    <definedName name="S11_" localSheetId="3">#REF!</definedName>
    <definedName name="S11_">#REF!</definedName>
    <definedName name="S12_" localSheetId="1">#REF!</definedName>
    <definedName name="S12_" localSheetId="0">#REF!</definedName>
    <definedName name="S12_" localSheetId="3">#REF!</definedName>
    <definedName name="S12_">#REF!</definedName>
    <definedName name="S13_" localSheetId="1">#REF!</definedName>
    <definedName name="S13_" localSheetId="0">#REF!</definedName>
    <definedName name="S13_" localSheetId="3">#REF!</definedName>
    <definedName name="S13_">#REF!</definedName>
    <definedName name="S14_" localSheetId="1">#REF!</definedName>
    <definedName name="S14_" localSheetId="0">#REF!</definedName>
    <definedName name="S14_" localSheetId="3">#REF!</definedName>
    <definedName name="S14_">#REF!</definedName>
    <definedName name="S15_" localSheetId="1">#REF!</definedName>
    <definedName name="S15_" localSheetId="0">#REF!</definedName>
    <definedName name="S15_" localSheetId="3">#REF!</definedName>
    <definedName name="S15_">#REF!</definedName>
    <definedName name="S16_" localSheetId="1">#REF!</definedName>
    <definedName name="S16_" localSheetId="0">#REF!</definedName>
    <definedName name="S16_" localSheetId="3">#REF!</definedName>
    <definedName name="S16_">#REF!</definedName>
    <definedName name="S17_" localSheetId="1">#REF!</definedName>
    <definedName name="S17_" localSheetId="0">#REF!</definedName>
    <definedName name="S17_" localSheetId="3">#REF!</definedName>
    <definedName name="S17_">#REF!</definedName>
    <definedName name="S18_" localSheetId="1">#REF!</definedName>
    <definedName name="S18_" localSheetId="0">#REF!</definedName>
    <definedName name="S18_" localSheetId="3">#REF!</definedName>
    <definedName name="S18_">#REF!</definedName>
    <definedName name="S19_" localSheetId="1">#REF!</definedName>
    <definedName name="S19_" localSheetId="0">#REF!</definedName>
    <definedName name="S19_" localSheetId="3">#REF!</definedName>
    <definedName name="S19_">#REF!</definedName>
    <definedName name="S2_" localSheetId="1">#REF!</definedName>
    <definedName name="S2_" localSheetId="0">#REF!</definedName>
    <definedName name="S2_" localSheetId="3">#REF!</definedName>
    <definedName name="S2_">#REF!</definedName>
    <definedName name="S20_" localSheetId="1">#REF!</definedName>
    <definedName name="S20_" localSheetId="0">#REF!</definedName>
    <definedName name="S20_" localSheetId="3">#REF!</definedName>
    <definedName name="S20_">#REF!</definedName>
    <definedName name="S3_" localSheetId="1">#REF!</definedName>
    <definedName name="S3_" localSheetId="0">#REF!</definedName>
    <definedName name="S3_" localSheetId="3">#REF!</definedName>
    <definedName name="S3_">#REF!</definedName>
    <definedName name="S4_" localSheetId="1">#REF!</definedName>
    <definedName name="S4_" localSheetId="0">#REF!</definedName>
    <definedName name="S4_" localSheetId="3">#REF!</definedName>
    <definedName name="S4_">#REF!</definedName>
    <definedName name="S5_" localSheetId="1">#REF!</definedName>
    <definedName name="S5_" localSheetId="0">#REF!</definedName>
    <definedName name="S5_" localSheetId="3">#REF!</definedName>
    <definedName name="S5_">#REF!</definedName>
    <definedName name="S6_" localSheetId="1">#REF!</definedName>
    <definedName name="S6_" localSheetId="0">#REF!</definedName>
    <definedName name="S6_" localSheetId="3">#REF!</definedName>
    <definedName name="S6_">#REF!</definedName>
    <definedName name="S7_" localSheetId="1">#REF!</definedName>
    <definedName name="S7_" localSheetId="0">#REF!</definedName>
    <definedName name="S7_" localSheetId="3">#REF!</definedName>
    <definedName name="S7_">#REF!</definedName>
    <definedName name="S8_" localSheetId="1">#REF!</definedName>
    <definedName name="S8_" localSheetId="0">#REF!</definedName>
    <definedName name="S8_" localSheetId="3">#REF!</definedName>
    <definedName name="S8_">#REF!</definedName>
    <definedName name="S9_" localSheetId="1">#REF!</definedName>
    <definedName name="S9_" localSheetId="0">#REF!</definedName>
    <definedName name="S9_" localSheetId="3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PROT" localSheetId="3">[4]сбыт!$G$14:$H$15,[4]сбыт!$G$8:$H$9,[4]сбыт!$G$11:$H$12,[4]сбыт!$G$47:$H$50,[0]!P1_SBT_PROT</definedName>
    <definedName name="SBT_PROT">[4]сбыт!$G$14:$H$15,[4]сбыт!$G$8:$H$9,[4]сбыт!$G$11:$H$12,[4]сбыт!$G$47:$H$50,P1_SBT_PROT</definedName>
    <definedName name="SBTcom" localSheetId="1">[4]Справочники!#REF!</definedName>
    <definedName name="SBTcom" localSheetId="0">[4]Справочники!#REF!</definedName>
    <definedName name="SBTcom" localSheetId="3">[4]Справочники!#REF!</definedName>
    <definedName name="SBTcom">[4]Справочники!#REF!</definedName>
    <definedName name="sbyt">[7]FST5!$G$70:$G$75,[7]FST5!$G$77:$G$78,[7]FST5!$G$80:$G$83,[7]FST5!$G$85,[7]FST5!$G$87:$G$91,[7]FST5!$G$93,[7]FST5!$G$95:$G$97,[7]FST5!$G$52:$G$68</definedName>
    <definedName name="SCOPE_16_PRT" localSheetId="1">P1_SCOPE_16_PRT,P2_SCOPE_16_PRT</definedName>
    <definedName name="SCOPE_16_PRT" localSheetId="0">P1_SCOPE_16_PRT,P2_SCOPE_16_PRT</definedName>
    <definedName name="SCOPE_16_PRT" localSheetId="3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0">P1_SCOPE_16_PRT,P2_SCOPE_16_PRT</definedName>
    <definedName name="Scope_17_PRT" localSheetId="3">P1_SCOPE_16_PRT,P2_SCOPE_16_PRT</definedName>
    <definedName name="Scope_17_PRT">P1_SCOPE_16_PRT,P2_SCOPE_16_PRT</definedName>
    <definedName name="SCOPE_ESOLD" localSheetId="1">#REF!</definedName>
    <definedName name="SCOPE_ESOLD" localSheetId="0">#REF!</definedName>
    <definedName name="SCOPE_ESOLD" localSheetId="3">#REF!</definedName>
    <definedName name="SCOPE_ESOLD">#REF!</definedName>
    <definedName name="SCOPE_FLOAD" localSheetId="3">'[4]Рег генер'!$F$13:$F$28,[0]!P1_SCOPE_FLOAD</definedName>
    <definedName name="SCOPE_FLOAD">'[4]Рег генер'!$F$13:$F$28,P1_SCOPE_FLOAD</definedName>
    <definedName name="SCOPE_FRML" localSheetId="3">'[4]Рег генер'!$F$46:$F$46,'[4]Рег генер'!$F$13:$F$16,[0]!P1_SCOPE_FRML</definedName>
    <definedName name="SCOPE_FRML">'[4]Рег генер'!$F$46:$F$46,'[4]Рег генер'!$F$13:$F$16,P1_SCOPE_FRML</definedName>
    <definedName name="SCOPE_OUTD">[7]FST5!$G$23:$G$30,[7]FST5!$G$32:$G$35,[7]FST5!$G$37,[7]FST5!$G$39:$G$45,[7]FST5!$G$47,[7]FST5!$G$49,[7]FST5!$G$5:$G$21</definedName>
    <definedName name="SCOPE_PER_PRT" localSheetId="1">P5_SCOPE_PER_PRT,P6_SCOPE_PER_PRT,P7_SCOPE_PER_PRT,P8_SCOPE_PER_PRT</definedName>
    <definedName name="SCOPE_PER_PRT" localSheetId="0">P5_SCOPE_PER_PRT,P6_SCOPE_PER_PRT,P7_SCOPE_PER_PRT,P8_SCOPE_PER_PRT</definedName>
    <definedName name="SCOPE_PER_PRT" localSheetId="3">P5_SCOPE_PER_PRT,P6_SCOPE_PER_PRT,P7_SCOPE_PER_PRT,P8_SCOPE_PER_PRT</definedName>
    <definedName name="SCOPE_PER_PRT">P5_SCOPE_PER_PRT,P6_SCOPE_PER_PRT,P7_SCOPE_PER_PRT,P8_SCOPE_PER_PRT</definedName>
    <definedName name="SCOPE_SS">[19]Данные!$C$25:$C$31,[19]Данные!$C$33,[19]Данные!$B$14,[19]Данные!$C$35:$C$37</definedName>
    <definedName name="SCOPE_SV_PRT" localSheetId="1">P1_SCOPE_SV_PRT,P2_SCOPE_SV_PRT,P3_SCOPE_SV_PRT</definedName>
    <definedName name="SCOPE_SV_PRT" localSheetId="0">P1_SCOPE_SV_PRT,P2_SCOPE_SV_PRT,P3_SCOPE_SV_PRT</definedName>
    <definedName name="SCOPE_SV_PRT" localSheetId="3">P1_SCOPE_SV_PRT,P2_SCOPE_SV_PRT,P3_SCOPE_SV_PRT</definedName>
    <definedName name="SCOPE_SV_PRT">P1_SCOPE_SV_PRT,P2_SCOPE_SV_PRT,P3_SCOPE_SV_PRT</definedName>
    <definedName name="SCOPE_TP">[7]FST5!$L$12:$L$23,[7]FST5!$L$5:$L$8</definedName>
    <definedName name="set_activity_sphere_01">[2]TEHSHEET!$Y$2:$Y$4</definedName>
    <definedName name="set_consumer_01">[2]TEHSHEET!$AO$2:$AO$19</definedName>
    <definedName name="set_floor_01">[2]TEHSHEET!$O$2:$O$16</definedName>
    <definedName name="set_hvs_01">[2]TEHSHEET!$M$2:$M$4</definedName>
    <definedName name="set_ist_fin">[18]TEHSHEET!$O$3:$O$10</definedName>
    <definedName name="set_method">[2]TEHSHEET!$R$2:$R$4</definedName>
    <definedName name="set_nasel_01">[2]TEHSHEET!$W$2:$W$74</definedName>
    <definedName name="SET_PROT">#N/A</definedName>
    <definedName name="SET_PRT" localSheetId="3">[4]сети!$G$39:$H$39,[4]сети!$G$41:$H$43,[4]сети!$G$47:$H$50,[4]сети!$G$8:$H$9,[0]!P1_SET_PRT</definedName>
    <definedName name="SET_PRT">[4]сети!$G$39:$H$39,[4]сети!$G$41:$H$43,[4]сети!$G$47:$H$50,[4]сети!$G$8:$H$9,P1_SET_PRT</definedName>
    <definedName name="set_rasch_01">[2]TEHSHEET!$X$2:$X$3</definedName>
    <definedName name="set_reasons_01">[2]TEHSHEET!$AF$2:$AF$7</definedName>
    <definedName name="set_teh_01">[2]TEHSHEET!$AR$3:$AR$670</definedName>
    <definedName name="set_teh_02">[2]TEHSHEET!$AS$3:$AS$670</definedName>
    <definedName name="set_temperature">[2]TEHSHEET!$Q$2:$Q$9</definedName>
    <definedName name="set_temperature_02">[2]TEHSHEET!$S$2:$S$14</definedName>
    <definedName name="set_vo_01">[2]TEHSHEET!$AE$2:$AE$5</definedName>
    <definedName name="set_vs">[18]TEHSHEET!$AE$3:$AE$8</definedName>
    <definedName name="set_vs_01">[2]TEHSHEET!$AD$2:$AD$4</definedName>
    <definedName name="set_warm_01">[2]TEHSHEET!$G$2:$G$8</definedName>
    <definedName name="set_warm_02">[2]TEHSHEET!$F$2:$F$9</definedName>
    <definedName name="SETcom" localSheetId="1">[4]Справочники!#REF!</definedName>
    <definedName name="SETcom" localSheetId="0">[4]Справочники!#REF!</definedName>
    <definedName name="SETcom" localSheetId="3">[4]Справочники!#REF!</definedName>
    <definedName name="SETcom">[4]Справочники!#REF!</definedName>
    <definedName name="seti_list">[5]Сети!$E$9:$E$17</definedName>
    <definedName name="Sheet2?prefix?">"H"</definedName>
    <definedName name="sl3_list1">[3]СЛ3!$D$14:$D$32</definedName>
    <definedName name="sl3_list11">[3]СЛ3!$E$14:$E$32</definedName>
    <definedName name="sl3_list12">[3]СЛ3!$F$14:$F$32</definedName>
    <definedName name="sl3_list13">[3]СЛ3!$G$14:$G$32</definedName>
    <definedName name="sl3_list21">[3]СЛ3!$H$14:$H$32</definedName>
    <definedName name="sl3_list22">[3]СЛ3!$I$14:$I$32</definedName>
    <definedName name="sl3_list23">[3]СЛ3!$J$14:$J$32</definedName>
    <definedName name="sl3_list31">[3]СЛ3!$D$40:$D$46</definedName>
    <definedName name="sl3_list32">[3]СЛ3!$E$40:$E$46</definedName>
    <definedName name="sl3_list33">[3]СЛ3!$F$40:$F$46</definedName>
    <definedName name="sl5_01">[2]Сл5!$B$10:$B$677</definedName>
    <definedName name="sl5_02">[2]Сл5!$I$10:$L$677</definedName>
    <definedName name="sl5_07">[2]Сл5!$K$10:$K$677</definedName>
    <definedName name="sl5_c1">[2]Сл5!$J$678</definedName>
    <definedName name="sl5_c2">[2]Сл5!$L$678</definedName>
    <definedName name="sl5_list3">[3]СЛ5!$K$14:$K$681</definedName>
    <definedName name="sl5_list4">[3]СЛ5!$L$14:$L$681</definedName>
    <definedName name="sl5_temp">[2]Сл5!$H$191:$H$192</definedName>
    <definedName name="sl8_01">[2]Сл8!$L$12:$L$38</definedName>
    <definedName name="sl8_02">[2]Сл8!$M$12:$M$38</definedName>
    <definedName name="sl8_03">[2]Сл8!$N$12:$N$38</definedName>
    <definedName name="sl8_04">[2]Сл8!$O$12:$O$38</definedName>
    <definedName name="sl8_cK_max">[2]Сл8!$I$22</definedName>
    <definedName name="sl8_cV_max">[2]Сл8!$H$22</definedName>
    <definedName name="sl9_01">[2]Сл9!$K$9:$K$78</definedName>
    <definedName name="sl9_02">[2]Сл9!$G$9:$G$78</definedName>
    <definedName name="sl9_03">[2]Сл9!$H$9:$H$78</definedName>
    <definedName name="SmetaList" localSheetId="1">[20]Лист!#REF!</definedName>
    <definedName name="SmetaList" localSheetId="0">[20]Лист!#REF!</definedName>
    <definedName name="SmetaList" localSheetId="3">[20]Лист!#REF!</definedName>
    <definedName name="SmetaList">[20]Лист!#REF!</definedName>
    <definedName name="SPR_PROT" localSheetId="1">[4]Справочники!$E$3,[4]Справочники!#REF!</definedName>
    <definedName name="SPR_PROT" localSheetId="0">[4]Справочники!$E$3,[4]Справочники!#REF!</definedName>
    <definedName name="SPR_PROT" localSheetId="3">[4]Справочники!$E$3,[4]Справочники!#REF!</definedName>
    <definedName name="SPR_PROT">[4]Справочники!$E$3,[4]Справочники!#REF!</definedName>
    <definedName name="T0.1?axis?C?ПЭ">'[16]0.1'!$L$7:$N$12,'[16]0.1'!$P$7:$R$12,'[16]0.1'!$H$7:$J$12</definedName>
    <definedName name="T0.1?axis?C?ПЭ?">'[16]0.1'!$L$5:$N$5,'[16]0.1'!$P$5:$R$5,'[16]0.1'!$H$5:$J$5</definedName>
    <definedName name="T0.1?axis?ПРД?БАЗ">'[16]0.1'!$P$7:$R$12,'[16]0.1'!$H$7:$J$12</definedName>
    <definedName name="T0.1?axis?ПФ?ПЛАН">'[16]0.1'!$P$7:$R$12,'[16]0.1'!$H$7:$J$12</definedName>
    <definedName name="T0.1?Data">'[16]0.1'!$L$7:$N$12,'[16]0.1'!$P$7:$R$12,'[16]0.1'!$H$7:$J$12</definedName>
    <definedName name="T0.1_Protect">'[16]0.1'!$M$5:$N$5,'[16]0.1'!$I$5:$J$5,'[16]0.1'!$E$5:$F$5,'[16]0.1'!$E$11:$F$11,'[16]0.1'!$I$11:$J$11,'[16]0.1'!$13:$113,'[16]0.1'!$T:$AS,'[16]0.1'!$Q$5:$R$5</definedName>
    <definedName name="T0?axis?ПРД?БАЗ" localSheetId="1">'[15]0 (ФСТ)'!#REF!,'[15]0 (ФСТ)'!#REF!</definedName>
    <definedName name="T0?axis?ПРД?БАЗ" localSheetId="0">'[15]0 (ФСТ)'!#REF!,'[15]0 (ФСТ)'!#REF!</definedName>
    <definedName name="T0?axis?ПРД?БАЗ" localSheetId="3">'[15]0 (ФСТ)'!#REF!,'[15]0 (ФСТ)'!#REF!</definedName>
    <definedName name="T0?axis?ПРД?БАЗ">'[15]0 (ФСТ)'!#REF!,'[15]0 (ФСТ)'!#REF!</definedName>
    <definedName name="T0?axis?ПРД?ПРЕД" localSheetId="1">'[15]0 (ФСТ)'!#REF!,'[15]0 (ФСТ)'!#REF!</definedName>
    <definedName name="T0?axis?ПРД?ПРЕД" localSheetId="0">'[15]0 (ФСТ)'!#REF!,'[15]0 (ФСТ)'!#REF!</definedName>
    <definedName name="T0?axis?ПРД?ПРЕД" localSheetId="3">'[15]0 (ФСТ)'!#REF!,'[15]0 (ФСТ)'!#REF!</definedName>
    <definedName name="T0?axis?ПРД?ПРЕД">'[15]0 (ФСТ)'!#REF!,'[15]0 (ФСТ)'!#REF!</definedName>
    <definedName name="T0?axis?ПРД?РЕГ" localSheetId="1">'[15]0 (ФСТ)'!#REF!</definedName>
    <definedName name="T0?axis?ПРД?РЕГ" localSheetId="0">'[15]0 (ФСТ)'!#REF!</definedName>
    <definedName name="T0?axis?ПРД?РЕГ" localSheetId="3">'[15]0 (ФСТ)'!#REF!</definedName>
    <definedName name="T0?axis?ПРД?РЕГ">'[15]0 (ФСТ)'!#REF!</definedName>
    <definedName name="T0?axis?ПФ?NA" localSheetId="1">'[15]0 (ФСТ)'!#REF!</definedName>
    <definedName name="T0?axis?ПФ?NA" localSheetId="0">'[15]0 (ФСТ)'!#REF!</definedName>
    <definedName name="T0?axis?ПФ?NA" localSheetId="3">'[15]0 (ФСТ)'!#REF!</definedName>
    <definedName name="T0?axis?ПФ?NA">'[15]0 (ФСТ)'!#REF!</definedName>
    <definedName name="T0?axis?ПФ?ПЛАН" localSheetId="1">'[15]0 (ФСТ)'!#REF!,'[15]0 (ФСТ)'!#REF!,'[15]0 (ФСТ)'!#REF!,'[15]0 (ФСТ)'!#REF!</definedName>
    <definedName name="T0?axis?ПФ?ПЛАН" localSheetId="0">'[15]0 (ФСТ)'!#REF!,'[15]0 (ФСТ)'!#REF!,'[15]0 (ФСТ)'!#REF!,'[15]0 (ФСТ)'!#REF!</definedName>
    <definedName name="T0?axis?ПФ?ПЛАН" localSheetId="3">'[15]0 (ФСТ)'!#REF!,'[15]0 (ФСТ)'!#REF!,'[15]0 (ФСТ)'!#REF!,'[15]0 (ФСТ)'!#REF!</definedName>
    <definedName name="T0?axis?ПФ?ПЛАН">'[15]0 (ФСТ)'!#REF!,'[15]0 (ФСТ)'!#REF!,'[15]0 (ФСТ)'!#REF!,'[15]0 (ФСТ)'!#REF!</definedName>
    <definedName name="T0?axis?ПФ?ФАКТ" localSheetId="1">'[15]0 (ФСТ)'!#REF!,'[15]0 (ФСТ)'!#REF!,'[15]0 (ФСТ)'!#REF!,'[15]0 (ФСТ)'!#REF!</definedName>
    <definedName name="T0?axis?ПФ?ФАКТ" localSheetId="0">'[15]0 (ФСТ)'!#REF!,'[15]0 (ФСТ)'!#REF!,'[15]0 (ФСТ)'!#REF!,'[15]0 (ФСТ)'!#REF!</definedName>
    <definedName name="T0?axis?ПФ?ФАКТ" localSheetId="3">'[15]0 (ФСТ)'!#REF!,'[15]0 (ФСТ)'!#REF!,'[15]0 (ФСТ)'!#REF!,'[15]0 (ФСТ)'!#REF!</definedName>
    <definedName name="T0?axis?ПФ?ФАКТ">'[15]0 (ФСТ)'!#REF!,'[15]0 (ФСТ)'!#REF!,'[15]0 (ФСТ)'!#REF!,'[15]0 (ФСТ)'!#REF!</definedName>
    <definedName name="T0?Data" localSheetId="1">'[15]0 (ФСТ)'!#REF!,'[15]0 (ФСТ)'!#REF!,'[15]0 (ФСТ)'!#REF!,'[15]0 (ФСТ)'!#REF!,'[15]0 (ФСТ)'!#REF!,'[15]0 (ФСТ)'!#REF!,'№ 2 ВС'!P1_T0?Data</definedName>
    <definedName name="T0?Data" localSheetId="0">'[15]0 (ФСТ)'!#REF!,'[15]0 (ФСТ)'!#REF!,'[15]0 (ФСТ)'!#REF!,'[15]0 (ФСТ)'!#REF!,'[15]0 (ФСТ)'!#REF!,'[15]0 (ФСТ)'!#REF!,№1ВС!P1_T0?Data</definedName>
    <definedName name="T0?Data" localSheetId="3">'[15]0 (ФСТ)'!#REF!,'[15]0 (ФСТ)'!#REF!,'[15]0 (ФСТ)'!#REF!,'[15]0 (ФСТ)'!#REF!,'[15]0 (ФСТ)'!#REF!,'[15]0 (ФСТ)'!#REF!,'№3 ВС'!P1_T0?Data</definedName>
    <definedName name="T0?Data">'[15]0 (ФСТ)'!#REF!,'[15]0 (ФСТ)'!#REF!,'[15]0 (ФСТ)'!#REF!,'[15]0 (ФСТ)'!#REF!,'[15]0 (ФСТ)'!#REF!,'[15]0 (ФСТ)'!#REF!,P1_T0?Data</definedName>
    <definedName name="T0?item_ext?РОСТ" localSheetId="1">'[15]0 (ФСТ)'!#REF!</definedName>
    <definedName name="T0?item_ext?РОСТ" localSheetId="0">'[15]0 (ФСТ)'!#REF!</definedName>
    <definedName name="T0?item_ext?РОСТ" localSheetId="3">'[15]0 (ФСТ)'!#REF!</definedName>
    <definedName name="T0?item_ext?РОСТ">'[15]0 (ФСТ)'!#REF!</definedName>
    <definedName name="T0?Name" localSheetId="1">'[15]0 (ФСТ)'!#REF!</definedName>
    <definedName name="T0?Name" localSheetId="0">'[15]0 (ФСТ)'!#REF!</definedName>
    <definedName name="T0?Name" localSheetId="3">'[15]0 (ФСТ)'!#REF!</definedName>
    <definedName name="T0?Name">'[15]0 (ФСТ)'!#REF!</definedName>
    <definedName name="T0?unit?МВТ" localSheetId="1">'[15]0 (ФСТ)'!#REF!,'[15]0 (ФСТ)'!#REF!</definedName>
    <definedName name="T0?unit?МВТ" localSheetId="0">'[15]0 (ФСТ)'!#REF!,'[15]0 (ФСТ)'!#REF!</definedName>
    <definedName name="T0?unit?МВТ" localSheetId="3">'[15]0 (ФСТ)'!#REF!,'[15]0 (ФСТ)'!#REF!</definedName>
    <definedName name="T0?unit?МВТ">'[15]0 (ФСТ)'!#REF!,'[15]0 (ФСТ)'!#REF!</definedName>
    <definedName name="T0?unit?МКВТЧ" localSheetId="1">'[15]0 (ФСТ)'!#REF!</definedName>
    <definedName name="T0?unit?МКВТЧ" localSheetId="0">'[15]0 (ФСТ)'!#REF!</definedName>
    <definedName name="T0?unit?МКВТЧ" localSheetId="3">'[15]0 (ФСТ)'!#REF!</definedName>
    <definedName name="T0?unit?МКВТЧ">'[15]0 (ФСТ)'!#REF!</definedName>
    <definedName name="T0?unit?ПРЦ" localSheetId="1">'[15]0 (ФСТ)'!#REF!,'[15]0 (ФСТ)'!#REF!,'[15]0 (ФСТ)'!#REF!,'[15]0 (ФСТ)'!#REF!,'[15]0 (ФСТ)'!#REF!</definedName>
    <definedName name="T0?unit?ПРЦ" localSheetId="0">'[15]0 (ФСТ)'!#REF!,'[15]0 (ФСТ)'!#REF!,'[15]0 (ФСТ)'!#REF!,'[15]0 (ФСТ)'!#REF!,'[15]0 (ФСТ)'!#REF!</definedName>
    <definedName name="T0?unit?ПРЦ" localSheetId="3">'[15]0 (ФСТ)'!#REF!,'[15]0 (ФСТ)'!#REF!,'[15]0 (ФСТ)'!#REF!,'[15]0 (ФСТ)'!#REF!,'[15]0 (ФСТ)'!#REF!</definedName>
    <definedName name="T0?unit?ПРЦ">'[15]0 (ФСТ)'!#REF!,'[15]0 (ФСТ)'!#REF!,'[15]0 (ФСТ)'!#REF!,'[15]0 (ФСТ)'!#REF!,'[15]0 (ФСТ)'!#REF!</definedName>
    <definedName name="T0?unit?РУБ.ГКАЛ" localSheetId="1">'[15]0 (ФСТ)'!#REF!,'[15]0 (ФСТ)'!#REF!</definedName>
    <definedName name="T0?unit?РУБ.ГКАЛ" localSheetId="0">'[15]0 (ФСТ)'!#REF!,'[15]0 (ФСТ)'!#REF!</definedName>
    <definedName name="T0?unit?РУБ.ГКАЛ" localSheetId="3">'[15]0 (ФСТ)'!#REF!,'[15]0 (ФСТ)'!#REF!</definedName>
    <definedName name="T0?unit?РУБ.ГКАЛ">'[15]0 (ФСТ)'!#REF!,'[15]0 (ФСТ)'!#REF!</definedName>
    <definedName name="T0?unit?РУБ.МВТ.МЕС" localSheetId="1">'[15]0 (ФСТ)'!#REF!</definedName>
    <definedName name="T0?unit?РУБ.МВТ.МЕС" localSheetId="0">'[15]0 (ФСТ)'!#REF!</definedName>
    <definedName name="T0?unit?РУБ.МВТ.МЕС" localSheetId="3">'[15]0 (ФСТ)'!#REF!</definedName>
    <definedName name="T0?unit?РУБ.МВТ.МЕС">'[15]0 (ФСТ)'!#REF!</definedName>
    <definedName name="T0?unit?РУБ.ТКВТЧ" localSheetId="1">'[15]0 (ФСТ)'!#REF!</definedName>
    <definedName name="T0?unit?РУБ.ТКВТЧ" localSheetId="0">'[15]0 (ФСТ)'!#REF!</definedName>
    <definedName name="T0?unit?РУБ.ТКВТЧ" localSheetId="3">'[15]0 (ФСТ)'!#REF!</definedName>
    <definedName name="T0?unit?РУБ.ТКВТЧ">'[15]0 (ФСТ)'!#REF!</definedName>
    <definedName name="T0?unit?ТГКАЛ" localSheetId="1">'[15]0 (ФСТ)'!#REF!</definedName>
    <definedName name="T0?unit?ТГКАЛ" localSheetId="0">'[15]0 (ФСТ)'!#REF!</definedName>
    <definedName name="T0?unit?ТГКАЛ" localSheetId="3">'[15]0 (ФСТ)'!#REF!</definedName>
    <definedName name="T0?unit?ТГКАЛ">'[15]0 (ФСТ)'!#REF!</definedName>
    <definedName name="T0?unit?ТРУБ" localSheetId="1">'[15]0 (ФСТ)'!#REF!,'[15]0 (ФСТ)'!#REF!,'[15]0 (ФСТ)'!#REF!,'№ 2 ВС'!P1_T0?unit?ТРУБ</definedName>
    <definedName name="T0?unit?ТРУБ" localSheetId="0">'[15]0 (ФСТ)'!#REF!,'[15]0 (ФСТ)'!#REF!,'[15]0 (ФСТ)'!#REF!,№1ВС!P1_T0?unit?ТРУБ</definedName>
    <definedName name="T0?unit?ТРУБ" localSheetId="3">'[15]0 (ФСТ)'!#REF!,'[15]0 (ФСТ)'!#REF!,'[15]0 (ФСТ)'!#REF!,'№3 ВС'!P1_T0?unit?ТРУБ</definedName>
    <definedName name="T0?unit?ТРУБ">'[15]0 (ФСТ)'!#REF!,'[15]0 (ФСТ)'!#REF!,'[15]0 (ФСТ)'!#REF!,P1_T0?unit?ТРУБ</definedName>
    <definedName name="T0?unit?ЧСЛ" localSheetId="1">'[15]0 (ФСТ)'!#REF!</definedName>
    <definedName name="T0?unit?ЧСЛ" localSheetId="0">'[15]0 (ФСТ)'!#REF!</definedName>
    <definedName name="T0?unit?ЧСЛ" localSheetId="3">'[15]0 (ФСТ)'!#REF!</definedName>
    <definedName name="T0?unit?ЧСЛ">'[15]0 (ФСТ)'!#REF!</definedName>
    <definedName name="T0_1_Protect">'[16]0.1'!$L$5:$N$5,'[16]0.1'!$P$5:$R$5,'[16]0.1'!$I$11:$J$11,'[16]0.1'!$H$5:$J$5</definedName>
    <definedName name="T0_Protect">#N/A</definedName>
    <definedName name="T1?axis?ПРД?БАЗ">'[16]1'!$K$6:$L$23,'[16]1'!$F$6:$G$23</definedName>
    <definedName name="T1?axis?ПРД?ПРЕД">'[16]1'!$M$6:$N$23,'[16]1'!$D$6:$E$23</definedName>
    <definedName name="T1?axis?ПФ?ПЛАН">'[16]1'!$K$6:$K$23,'[16]1'!$D$6:$D$23,'[16]1'!$M$6:$M$23,'[16]1'!$F$6:$F$23</definedName>
    <definedName name="T1?axis?ПФ?ФАКТ">'[16]1'!$L$6:$L$23,'[16]1'!$E$6:$E$23,'[16]1'!$N$6:$N$23,'[16]1'!$G$6:$G$23</definedName>
    <definedName name="T1?Data">'[16]1'!$D$14:$J$18,'[16]1'!$D$20:$J$23,'[16]1'!$K$6:$N$12,'[16]1'!$K$14:$N$18,'[16]1'!$K$20:$N$23,'[16]1'!$D$6:$J$12</definedName>
    <definedName name="T1?item_ext?НН" localSheetId="3">'[14]1'!$F$48:$M$48,'[14]1'!$F$51:$M$51,'[14]1'!$F$56:$M$56,'[14]1'!$F$59:$M$59,'[14]1'!$F$62:$M$62,'[14]1'!$F$65:$M$65,'[14]1'!$F$13:$M$13,[0]!P1_T1?item_ext?НН</definedName>
    <definedName name="T1?item_ext?НН">'[14]1'!$F$48:$M$48,'[14]1'!$F$51:$M$51,'[14]1'!$F$56:$M$56,'[14]1'!$F$59:$M$59,'[14]1'!$F$62:$M$62,'[14]1'!$F$65:$M$65,'[14]1'!$F$13:$M$13,P1_T1?item_ext?НН</definedName>
    <definedName name="T1?item_ext?СН2" localSheetId="3">'[14]1'!$F$47:$M$47,'[14]1'!$F$50:$M$50,'[14]1'!$F$55:$M$55,'[14]1'!$F$58:$M$58,'[14]1'!$F$61:$M$61,'[14]1'!$F$64:$M$64,'[14]1'!$F$12:$M$12,[0]!P1_T1?item_ext?СН2</definedName>
    <definedName name="T1?item_ext?СН2">'[14]1'!$F$47:$M$47,'[14]1'!$F$50:$M$50,'[14]1'!$F$55:$M$55,'[14]1'!$F$58:$M$58,'[14]1'!$F$61:$M$61,'[14]1'!$F$64:$M$64,'[14]1'!$F$12:$M$12,P1_T1?item_ext?СН2</definedName>
    <definedName name="T1?unit?КОП.КВТЧ">'[14]1'!$J$8:$J$66,'[14]1'!$F$8:$G$66</definedName>
    <definedName name="T1?unit?МКВТЧ">'[14]1'!$K$9:$K$66,'[14]1'!$H$9:$H$66</definedName>
    <definedName name="T1?unit?МРУБ">'[14]1'!$L$9:$M$66,'[14]1'!$I$9:$I$66</definedName>
    <definedName name="T1_Protect">'[16]1'!$D$20:$G$22,'[16]1'!$H$5:$J$5,'[16]1'!$I$6:$J$12,'[16]1'!$I$14:$J$18,'[16]1'!$I$20:$J$22,'[16]1'!$D$6:$G$12,'[16]1'!$24:$123,'[16]1'!$W:$AW,'[16]1'!$D$14:$G$18</definedName>
    <definedName name="T10?axis?ПРД?БАЗ">'[16]10'!$L$6:$M$43,'[16]10'!$I$6:$J$43</definedName>
    <definedName name="T10?axis?ПРД?ПРЕД">'[16]10'!$N$6:$O$43,'[16]10'!$G$6:$H$43</definedName>
    <definedName name="T10?axis?ПФ?ПЛАН">'[16]10'!$L$6:$L$43,'[16]10'!$G$6:$G$43,'[16]10'!$N$6:$N$43,'[16]10'!$I$6:$I$43</definedName>
    <definedName name="T10?axis?ПФ?ФАКТ">'[16]10'!$M$6:$M$43,'[16]10'!$H$6:$H$43,'[16]10'!$O$6:$O$43,'[16]10'!$J$6:$J$43</definedName>
    <definedName name="T10_Protect">'[16]10'!$G$7:$K$41,'[16]10'!$B$22:$B$41,'[16]10'!$44:$144,'[16]10'!$P:$AS,'[16]10'!$C$7:$C$41</definedName>
    <definedName name="T11?axis?ПРД?БАЗ">'[16]11 (Н)'!$K$6:$L$140,'[16]11 (Н)'!$H$6:$I$140</definedName>
    <definedName name="T11?axis?ПРД?ПРЕД">'[16]11 (Н)'!$M$6:$N$140,'[16]11 (Н)'!$F$6:$G$140</definedName>
    <definedName name="T11?axis?ПФ?ПЛАН">'[16]11 (Н)'!$K$6:$K$140,'[16]11 (Н)'!$F$6:$F$140,'[16]11 (Н)'!$M$6:$M$140,'[16]11 (Н)'!$H$6:$H$140</definedName>
    <definedName name="T11?axis?ПФ?ФАКТ">'[16]11 (Н)'!$L$6:$L$140,'[16]11 (Н)'!$G$6:$G$140,'[16]11 (Н)'!$N$6:$N$140,'[16]11 (Н)'!$I$6:$I$140</definedName>
    <definedName name="T11?Data">'[16]11 (Н)'!$F$140:$N$140,'[16]11 (Н)'!$F$6:$N$138</definedName>
    <definedName name="T11_Protect">'[16]11 (Н)'!$F$6:$J$138,'[16]11 (Н)'!$B$57:$B$138,'[16]11 (Н)'!$141:$232,'[16]11 (Н)'!$O:$AR,'[16]11 (Н)'!$C$6:$C$138</definedName>
    <definedName name="T12?axis?ПРД?БАЗ">'[16]12'!$J$6:$K$20,'[16]12'!$G$6:$H$20</definedName>
    <definedName name="T12?axis?ПРД?ПРЕД">'[16]12'!$L$6:$M$20,'[16]12'!$E$6:$F$20</definedName>
    <definedName name="T12?axis?ПФ?ПЛАН">'[16]12'!$J$6:$J$20,'[16]12'!$E$6:$E$20,'[16]12'!$L$6:$L$20,'[16]12'!$G$6:$G$20</definedName>
    <definedName name="T12?axis?ПФ?ФАКТ">'[16]12'!$K$6:$K$20,'[16]12'!$F$6:$F$20,'[16]12'!$M$6:$M$20,'[16]12'!$H$6:$H$20</definedName>
    <definedName name="T12?Data">'[16]12'!$B$15,'[16]12'!$E$13:$M$18,'[16]12'!$E$20:$M$20,'[16]12'!$B$13,'[16]12'!$B$17,'[16]12'!$E$6:$M$11</definedName>
    <definedName name="T12?L3.1.x">'[16]12'!$E$16:$M$16,'[16]12'!$E$18:$M$18,'[16]12'!$E$14:$M$14</definedName>
    <definedName name="T12?L3.x">'[16]12'!$E$15:$M$15,'[16]12'!$E$17:$M$17,'[16]12'!$E$13:$M$13</definedName>
    <definedName name="T12?unit?ГА">'[16]12'!$E$16:$I$16,'[16]12'!$E$11:$I$11,'[16]12'!$E$14:$I$14,'[16]12'!$E$18:$I$18,'[16]12'!$E$7:$I$7</definedName>
    <definedName name="T12?unit?ТРУБ">'[16]12'!$E$15:$I$15,'[16]12'!$E$6:$I$6,'[16]12'!$E$13:$I$13,'[16]12'!$E$17:$I$17,'[16]12'!$E$20:$I$20,'[16]12'!$E$8:$I$10</definedName>
    <definedName name="T12_Protect">'[16]12'!$B$13:$B$18,'[16]12'!$E$13:$I$18,'[16]12'!$21:$120,'[16]12'!$N:$AQ,'[16]12'!$E$6:$I$9</definedName>
    <definedName name="T13?axis?ПРД?БАЗ">'[16]13'!$L$6:$M$36,'[16]13'!$I$6:$J$36</definedName>
    <definedName name="T13?axis?ПРД?ПРЕД">'[16]13'!$G$6:$H$36,'[16]13'!$N$6:$O$36</definedName>
    <definedName name="T13?axis?ПФ?ПЛАН">'[16]13'!$N$6:$N$36,'[16]13'!$I$6:$I$36,'[16]13'!$G$6:$G$36,'[16]13'!$L$6:$L$36</definedName>
    <definedName name="T13?axis?ПФ?ФАКТ">'[16]13'!$O$6:$O$36,'[16]13'!$J$6:$J$36,'[16]13'!$H$6:$H$36,'[16]13'!$M$6:$M$36</definedName>
    <definedName name="T13?L1.1">'[16]13'!$G$6:$O$6,'[16]13'!$G$26:$O$26,'[16]13'!$G$16:$O$16</definedName>
    <definedName name="T13?L1.2">'[16]13'!$G$27:$O$27,'[16]13'!$G$17:$O$17,'[16]13'!$G$7:$O$7</definedName>
    <definedName name="T13?L2">'[16]13'!$G$8:$O$8,'[16]13'!$G$28:$O$28,'[16]13'!$G$18:$O$18</definedName>
    <definedName name="T13?L2.1">'[16]13'!$G$9:$O$9,'[16]13'!$G$29:$O$29,'[16]13'!$G$19:$O$19</definedName>
    <definedName name="T13?L2.1.1">'[16]13'!$G$10:$O$10,'[16]13'!$G$30:$O$30,'[16]13'!$G$20:$O$20</definedName>
    <definedName name="T13?L2.1.2">'[16]13'!$G$11:$O$11,'[16]13'!$G$31:$O$31,'[16]13'!$G$21:$O$21</definedName>
    <definedName name="T13?L2.2">'[16]13'!$G$12:$O$12,'[16]13'!$G$32:$O$32,'[16]13'!$G$22:$O$22</definedName>
    <definedName name="T13?L2.2.1">'[16]13'!$G$13:$O$13,'[16]13'!$G$33:$O$33,'[16]13'!$G$23:$O$23</definedName>
    <definedName name="T13?L2.2.2">'[16]13'!$G$14:$O$14,'[16]13'!$G$34:$O$34,'[16]13'!$G$24:$O$24</definedName>
    <definedName name="T13?L4">'[16]13'!$G$15:$O$15,'[16]13'!$G$35:$O$35,'[16]13'!$G$25:$O$25</definedName>
    <definedName name="T13?unit?МКВТЧ">'[16]13'!$G$16:$K$16,'[16]13'!$G$26:$K$26,'[16]13'!$G$6:$K$6</definedName>
    <definedName name="T13?unit?РУБ.ТМКБ">'[16]13'!$G$14:$K$14,'[16]13'!$G$21:$K$21,'[16]13'!$G$24:$K$24,'[16]13'!$G$31:$K$31,'[16]13'!$G$34:$K$34,'[16]13'!$G$11:$K$11</definedName>
    <definedName name="T13?unit?ТГКАЛ">'[16]13'!$G$17:$K$17,'[16]13'!$G$27:$K$27,'[16]13'!$G$7:$K$7</definedName>
    <definedName name="T13?unit?ТМКБ">'[16]13'!$G$13:$K$13,'[16]13'!$G$20:$K$20,'[16]13'!$G$23:$K$23,'[16]13'!$G$30:$K$30,'[16]13'!$G$33:$K$33,'[16]13'!$G$10:$K$10</definedName>
    <definedName name="T13?unit?ТРУБ" localSheetId="3">'[16]13'!$G$8:$K$9,[0]!P1_T13?unit?ТРУБ</definedName>
    <definedName name="T13?unit?ТРУБ">'[16]13'!$G$8:$K$9,P1_T13?unit?ТРУБ</definedName>
    <definedName name="T13_Protect">'[16]13'!$G$20:$K$35,'[16]13'!$37:$136,'[16]13'!$P:$AS,'[16]13'!$C$16:$C$35</definedName>
    <definedName name="T14?axis?ПРД?БАЗ">'[16]14'!$J$6:$K$20,'[16]14'!$G$6:$H$20</definedName>
    <definedName name="T14?axis?ПРД?ПРЕД">'[16]14'!$L$6:$M$20,'[16]14'!$E$6:$F$20</definedName>
    <definedName name="T14?axis?ПФ?ПЛАН">'[16]14'!$G$6:$G$20,'[16]14'!$J$6:$J$20,'[16]14'!$L$6:$L$20,'[16]14'!$E$6:$E$20</definedName>
    <definedName name="T14?axis?ПФ?ФАКТ">'[16]14'!$H$6:$H$20,'[16]14'!$K$6:$K$20,'[16]14'!$M$6:$M$20,'[16]14'!$F$6:$F$20</definedName>
    <definedName name="T14?Data">'[16]14'!$B$13,'[16]14'!$E$20:$M$20,'[16]14'!$B$7,'[16]14'!$B$10,'[16]14'!$B$16,'[16]14'!$E$7:$M$18</definedName>
    <definedName name="T14?L1">'[16]14'!$E$13:$M$13,'[16]14'!$E$10:$M$10,'[16]14'!$E$16:$M$16,'[16]14'!$E$7:$M$7</definedName>
    <definedName name="T14?L1.1">'[16]14'!$E$14:$M$14,'[16]14'!$E$11:$M$11,'[16]14'!$E$17:$M$17,'[16]14'!$E$8:$M$8</definedName>
    <definedName name="T14?L1.2">'[16]14'!$E$15:$M$15,'[16]14'!$E$12:$M$12,'[16]14'!$E$18:$M$18,'[16]14'!$E$9:$M$9</definedName>
    <definedName name="T14?unit?ПРЦ">'[16]14'!$E$15:$I$15,'[16]14'!$E$9:$I$9,'[16]14'!$E$18:$I$18,'[16]14'!$J$6:$M$20,'[16]14'!$E$12:$I$12</definedName>
    <definedName name="T14?unit?ТРУБ">'[16]14'!$E$13:$I$14,'[16]14'!$E$7:$I$8,'[16]14'!$E$16:$I$17,'[16]14'!$E$20:$I$20,'[16]14'!$E$10:$I$11</definedName>
    <definedName name="T14_Protect">'[16]14'!$E$7:$I$18,'[16]14'!$21:$120,'[16]14'!$N:$AQ,'[16]14'!$B$7:$B$18</definedName>
    <definedName name="T15?axis?ПРД?БАЗ">'[16]15'!$I$6:$J$11,'[16]15'!$F$6:$G$11</definedName>
    <definedName name="T15?axis?ПРД?ПРЕД">'[16]15'!$K$6:$L$11,'[16]15'!$D$6:$E$11</definedName>
    <definedName name="T15?axis?ПФ?ПЛАН">'[16]15'!$I$6:$I$11,'[16]15'!$D$6:$D$11,'[16]15'!$K$6:$K$11,'[16]15'!$F$6:$F$11</definedName>
    <definedName name="T15?axis?ПФ?ФАКТ">'[16]15'!$J$6:$J$11,'[16]15'!$E$6:$E$11,'[16]15'!$L$6:$L$11,'[16]15'!$G$6:$G$11</definedName>
    <definedName name="T15_Protect">'[16]15'!$12:$111,'[16]15'!$M:$AP,'[16]15'!$D$6:$H$10</definedName>
    <definedName name="T16?axis?ПРД?БАЗ">'[16]16'!$M$6:$N$62,'[16]16'!$J$6:$K$62</definedName>
    <definedName name="T16?axis?ПРД?ПРЕД">'[16]16'!$O$6:$P$62,'[16]16'!$H$6:$I$62</definedName>
    <definedName name="T16?axis?ПФ?ПЛАН">'[16]16'!$M$6:$M$62,'[16]16'!$H$6:$H$62,'[16]16'!$O$6:$O$62,'[16]16'!$J$6:$J$62</definedName>
    <definedName name="T16?axis?ПФ?ФАКТ">'[16]16'!$N$6:$N$62,'[16]16'!$I$6:$I$62,'[16]16'!$P$6:$P$62,'[16]16'!$K$6:$K$62</definedName>
    <definedName name="T16?Data">'[16]16'!$H$62:$P$62,'[16]16'!$H$6:$P$58</definedName>
    <definedName name="T16?item_ext?ЧЕЛ" localSheetId="3">'[16]16'!$H$56:$L$56,'[16]16'!$H$11:$L$11,[0]!P1_T16?item_ext?ЧЕЛ,[0]!P2_T16?item_ext?ЧЕЛ</definedName>
    <definedName name="T16?item_ext?ЧЕЛ">'[16]16'!$H$56:$L$56,'[16]16'!$H$11:$L$11,P1_T16?item_ext?ЧЕЛ,P2_T16?item_ext?ЧЕЛ</definedName>
    <definedName name="T16?unit?ТРУБ" localSheetId="3">[0]!P1_T16?unit?ТРУБ,[0]!P2_T16?unit?ТРУБ,[0]!P3_T16?unit?ТРУБ</definedName>
    <definedName name="T16?unit?ТРУБ">P1_T16?unit?ТРУБ,P2_T16?unit?ТРУБ,P3_T16?unit?ТРУБ</definedName>
    <definedName name="T16?unit?ЧЕЛ" localSheetId="3">'[16]16'!$H$56:$L$56,'[16]16'!$H$11:$L$11,[0]!P1_T16?unit?ЧЕЛ,[0]!P2_T16?unit?ЧЕЛ</definedName>
    <definedName name="T16?unit?ЧЕЛ">'[16]16'!$H$56:$L$56,'[16]16'!$H$11:$L$11,P1_T16?unit?ЧЕЛ,P2_T16?unit?ЧЕЛ</definedName>
    <definedName name="T16_Protect">'[16]16'!$H$8:$L$58,'[16]16'!$63:$162,'[16]16'!$Q:$AT,'[16]16'!$A$6:$C$59</definedName>
    <definedName name="T17.1?axis?C?НП">'[16]17.1'!$D$6:$M$19,'[16]17.1'!$D$21:$M$34</definedName>
    <definedName name="T17.1?axis?R?ВРАС">'[16]17.1'!$D$30:$O$32,'[16]17.1'!$D$15:$O$17</definedName>
    <definedName name="T17.1?axis?R?ВРАС?">'[16]17.1'!$B$30:$B$32,'[16]17.1'!$B$15:$B$17</definedName>
    <definedName name="T17.1?Data">'[16]17.1'!$D$21:$M$34,'[16]17.1'!$O$6:$O$8,'[16]17.1'!$O$10,'[16]17.1'!$O$12,'[16]17.1'!$O$14:$O$19,'[16]17.1'!$O$21:$O$23,'[16]17.1'!$O$25,'[16]17.1'!$O$27,'[16]17.1'!$O$29:$O$34,'[16]17.1'!$D$5:$M$19</definedName>
    <definedName name="T17.1?item_ext?ВСЕГО">'[16]17.1'!$O$6:$O$19,'[16]17.1'!$O$21:$O$34</definedName>
    <definedName name="T17.1?L1">'[16]17.1'!$A$6:$O$6,'[16]17.1'!$A$21:$O$21</definedName>
    <definedName name="T17.1?L2">'[16]17.1'!$A$7:$O$7,'[16]17.1'!$A$22:$O$22</definedName>
    <definedName name="T17.1?L3">'[16]17.1'!$A$8:$O$8,'[16]17.1'!$A$23:$O$23</definedName>
    <definedName name="T17.1?L3.1">'[16]17.1'!$A$9:$O$9,'[16]17.1'!$A$24:$O$24</definedName>
    <definedName name="T17.1?L4">'[16]17.1'!$A$10:$O$10,'[16]17.1'!$A$25:$O$25</definedName>
    <definedName name="T17.1?L4.1">'[16]17.1'!$A$11:$O$11,'[16]17.1'!$A$26:$O$26</definedName>
    <definedName name="T17.1?L5">'[16]17.1'!$A$12:$O$12,'[16]17.1'!$A$27:$O$27</definedName>
    <definedName name="T17.1?L5.1">'[16]17.1'!$A$13:$O$13,'[16]17.1'!$A$28:$O$28</definedName>
    <definedName name="T17.1?L6">'[16]17.1'!$A$14:$O$14,'[16]17.1'!$A$29:$O$29</definedName>
    <definedName name="T17.1?L7">'[16]17.1'!$D$30:$O$32,'[16]17.1'!$D$15:$O$17</definedName>
    <definedName name="T17.1?L8">'[16]17.1'!$A$19:$O$19,'[16]17.1'!$A$34:$O$34</definedName>
    <definedName name="T17.1?unit?РУБ">'[16]17.1'!$D$9:$O$9,'[16]17.1'!$D$11:$O$11,'[16]17.1'!$D$13:$O$13,'[16]17.1'!$D$24:$O$24,'[16]17.1'!$D$26:$O$26,'[16]17.1'!$D$28:$O$28</definedName>
    <definedName name="T17.1?unit?ТРУБ">'[16]17.1'!$D$8:$O$8,'[16]17.1'!$D$10:$O$10,'[16]17.1'!$D$12:$O$12,'[16]17.1'!$D$14:$O$19,'[16]17.1'!$D$23:$O$23,'[16]17.1'!$D$25:$O$25,'[16]17.1'!$D$27:$O$27,'[16]17.1'!$D$29:$O$34</definedName>
    <definedName name="T17.1?unit?ЧДН">'[16]17.1'!$D$7:$O$7,'[16]17.1'!$D$22:$O$22</definedName>
    <definedName name="T17.1?unit?ЧЕЛ">'[16]17.1'!$D$21:$O$21,'[16]17.1'!$D$6:$O$6</definedName>
    <definedName name="T17.1_Protect" localSheetId="3">'[16]17.1'!$P:$AP,'[16]17.1'!$D$9:$M$11,[0]!P1_T17.1_Protect</definedName>
    <definedName name="T17.1_Protect">'[16]17.1'!$P:$AP,'[16]17.1'!$D$9:$M$11,P1_T17.1_Protect</definedName>
    <definedName name="T17?axis?ПРД?БАЗ">'[16]17'!$I$6:$J$17,'[16]17'!$F$6:$G$17</definedName>
    <definedName name="T17?axis?ПРД?ПРЕД">'[16]17'!$K$6:$L$17,'[16]17'!$D$6:$E$17</definedName>
    <definedName name="T17?axis?ПФ?ПЛАН">'[16]17'!$I$6:$I$17,'[16]17'!$D$6:$D$17,'[16]17'!$K$6:$K$17,'[16]17'!$F$6:$F$17</definedName>
    <definedName name="T17?axis?ПФ?ФАКТ">'[16]17'!$J$6:$J$17,'[16]17'!$E$6:$E$17,'[16]17'!$L$6:$L$17,'[16]17'!$G$6:$G$17</definedName>
    <definedName name="T17?Data">'[16]17'!$D$17:$L$17,'[16]17'!$D$6:$L$15</definedName>
    <definedName name="T17_1_Protect">'[16]17.1'!$D$9:$M$11,'[16]17.1'!$D$13:$M$17,'[16]17.1'!$D$21:$M$22,'[16]17.1'!$D$24:$M$26,'[16]17.1'!$D$28:$M$32,'[16]17.1'!$B$15:$B$17,'[16]17.1'!$B$30:$B$32,'[16]17.1'!$D$5:$M$7</definedName>
    <definedName name="T17_Protect">'[16]17'!$D$6:$H$15,'[16]17'!$18:$117,'[16]17'!$M:$AP,'[16]17'!$B$12:$B$15</definedName>
    <definedName name="T18?axis?ПРД?БАЗ">'[16]18'!$L$6:$M$43,'[16]18'!$I$6:$J$43</definedName>
    <definedName name="T18?axis?ПРД?ПРЕД">'[16]18'!$N$6:$O$43,'[16]18'!$G$6:$H$43</definedName>
    <definedName name="T18?axis?ПФ?ПЛАН">'[16]18'!$L$6:$L$43,'[16]18'!$G$6:$G$43,'[16]18'!$N$6:$N$43,'[16]18'!$I$6:$I$43</definedName>
    <definedName name="T18?axis?ПФ?ФАКТ">'[16]18'!$M$6:$M$43,'[16]18'!$H$6:$H$43,'[16]18'!$O$6:$O$43,'[16]18'!$J$6:$J$43</definedName>
    <definedName name="T18?Data">'[16]18'!$G$43:$O$43,'[16]18'!$G$6:$O$40</definedName>
    <definedName name="T18_Protect">'[16]18'!$B$6:$C$41,'[16]18'!$44:$143,'[16]18'!$P:$AS,'[16]18'!$G$6:$K$41</definedName>
    <definedName name="T19?axis?ПРД?БАЗ">'[16]19'!$L$6:$M$26,'[16]19'!$I$6:$J$26</definedName>
    <definedName name="T19?axis?ПРД?ПРЕД">'[16]19'!$N$6:$O$26,'[16]19'!$G$6:$H$26</definedName>
    <definedName name="T19?axis?ПФ?ПЛАН">'[16]19'!$L$6:$L$26,'[16]19'!$G$6:$G$26,'[16]19'!$N$6:$N$26,'[16]19'!$I$6:$I$26</definedName>
    <definedName name="T19?axis?ПФ?ФАКТ">'[16]19'!$M$6:$M$26,'[16]19'!$H$6:$H$26,'[16]19'!$O$6:$O$26,'[16]19'!$J$6:$J$26</definedName>
    <definedName name="T19?L1.x">'[16]19'!$G$20:$O$22,'[16]19'!$G$8:$O$10</definedName>
    <definedName name="T19_Protect">'[16]19'!$G$6:$K$23,'[16]19'!$27:$126,'[16]19'!$P:$AS,'[16]19'!$A$6:$C$23</definedName>
    <definedName name="T2.1?axis?R?ВТОП">'[16]2.1'!$E$49:$K$62,'[16]2.1'!$E$65:$K$78,'[16]2.1'!$E$81:$K$93,'[16]2.1'!$E$96:$K$109,'[16]2.1'!$E$112:$K$126,'[16]2.1'!$E$130:$K$143,'[16]2.1'!$E$146:$K$158,'[16]2.1'!$E$162:$K$174</definedName>
    <definedName name="T2.1?axis?R?ВТОП?">'[16]2.1'!$C$178:$C$190,'[16]2.1'!$C$162:$C$174,'[16]2.1'!$C$146:$C$158,'[16]2.1'!$C$130:$C$143,'[16]2.1'!$C$112:$C$126,'[16]2.1'!$C$96:$C$109,'[16]2.1'!$C$81:$C$93,'[16]2.1'!$C$65:$C$78</definedName>
    <definedName name="T2.1?axis?R?ДЕТ">'[16]2.1'!$E$194:$K$206,'[16]2.1'!$E$32:$K$45,'[16]2.1'!$E$49:$K$62,'[16]2.1'!$E$65:$K$78,'[16]2.1'!$E$81:$K$93,'[16]2.1'!$E$96:$K$109,'[16]2.1'!$E$112:$K$126,'[16]2.1'!$E$130:$K$143</definedName>
    <definedName name="T2.1?axis?R?ДЕТ?">'[16]2.1'!$B$49:$B$62,'[16]2.1'!$B$65:$B$78,'[16]2.1'!$B$81:$B$93,'[16]2.1'!$B$96:$B$109,'[16]2.1'!$B$112:$B$126,'[16]2.1'!$B$130:$B$143,'[16]2.1'!$B$146:$B$158,'[16]2.1'!$B$162:$B$174</definedName>
    <definedName name="T2.1?Data" localSheetId="3">'[16]2.1'!$E$53:$J$61,'[16]2.1'!$E$48:$J$51,'[16]2.1'!$E$46:$J$46,'[16]2.1'!$E$36:$J$44,'[16]2.1'!$E$8:$J$34,'[16]2.1'!$E$177:$J$180,[0]!P1_T2.1?Data,[0]!P2_T2.1?Data,[0]!P3_T2.1?Data</definedName>
    <definedName name="T2.1?Data">'[16]2.1'!$E$53:$J$61,'[16]2.1'!$E$48:$J$51,'[16]2.1'!$E$46:$J$46,'[16]2.1'!$E$36:$J$44,'[16]2.1'!$E$8:$J$34,'[16]2.1'!$E$177:$J$180,P1_T2.1?Data,P2_T2.1?Data,P3_T2.1?Data</definedName>
    <definedName name="T2.1?item_ext?ГАЗ">'[16]2.1'!$E$199:$J$202,'[16]2.1'!$E$101:$J$104,'[16]2.1'!$E$86:$J$89,'[16]2.1'!$E$135:$J$138</definedName>
    <definedName name="T2.1?Protection" localSheetId="1">'№ 2 ВС'!P6_T2.1?Protection</definedName>
    <definedName name="T2.1?Protection" localSheetId="0">№1ВС!P6_T2.1?Protection</definedName>
    <definedName name="T2.1?Protection" localSheetId="3">'№3 ВС'!P6_T2.1?Protection</definedName>
    <definedName name="T2.1?Protection">P6_T2.1?Protection</definedName>
    <definedName name="T2.1?unit?МКВТЧ">'[16]2.1'!$E$12:$J$12,'[16]2.1'!$E$14:$J$16,'[16]2.1'!$E$18:$J$18,'[16]2.1'!$E$23:$J$23,'[16]2.1'!$E$8:$J$10</definedName>
    <definedName name="T2.1?unit?ПРЦ">'[16]2.1'!$E$21:$J$21,'[16]2.1'!$E$30:$J$30,'[16]2.1'!$E$48:$J$51,'[16]2.1'!$E$53:$J$61,'[16]2.1'!$E$11:$J$11,'[16]2.1'!$E$17:$J$17</definedName>
    <definedName name="T2.1?unit?РУБ.ТМКБ">'[16]2.1'!$E$199:$J$202,'[16]2.1'!$E$101:$J$104,'[16]2.1'!$E$135:$J$138</definedName>
    <definedName name="T2.1?unit?РУБ.ТНТ" localSheetId="3">'[16]2.1'!$E$203:$J$205,'[16]2.1'!$E$96:$J$98,[0]!P1_T2.1?unit?РУБ.ТНТ</definedName>
    <definedName name="T2.1?unit?РУБ.ТНТ">'[16]2.1'!$E$203:$J$205,'[16]2.1'!$E$96:$J$98,P1_T2.1?unit?РУБ.ТНТ</definedName>
    <definedName name="T2.1?unit?РУБ.ТУТ">'[16]2.1'!$E$182:$J$189,'[16]2.1'!$E$191:$J$191,'[16]2.1'!$E$177:$J$180</definedName>
    <definedName name="T2.1?unit?ТГКАЛ">'[16]2.1'!$E$22:$J$22,'[16]2.1'!$E$26:$J$26,'[16]2.1'!$E$19:$J$20</definedName>
    <definedName name="T2.1?unit?ТРУБ">'[16]2.1'!$E$145:$J$159,'[16]2.1'!$E$161:$J$175,'[16]2.1'!$E$111:$J$127</definedName>
    <definedName name="T2.1?unit?ТТНТ">'[16]2.1'!$E$85:$J$85,'[16]2.1'!$E$90:$J$92,'[16]2.1'!$E$81:$J$83</definedName>
    <definedName name="T2.1?unit?ТТУТ">'[16]2.1'!$E$28:$J$29,'[16]2.1'!$E$31:$J$34,'[16]2.1'!$E$36:$J$44,'[16]2.1'!$E$46:$J$46,'[16]2.1'!$E$25:$J$25</definedName>
    <definedName name="T2.1_Protect">#N/A</definedName>
    <definedName name="T2.2?axis?R?ВТОП">'[16]2.2'!$E$48:$K$61,'[16]2.2'!$E$64:$K$77,'[16]2.2'!$E$80:$K$92,'[16]2.2'!$E$95:$K$108,'[16]2.2'!$E$111:$K$123,'[16]2.2'!$E$127:$K$140,'[16]2.2'!$E$143:$K$155,'[16]2.2'!$E$159:$K$171</definedName>
    <definedName name="T2.2?axis?R?ВТОП?">'[16]2.2'!$C$175:$C$187,'[16]2.2'!$C$159:$C$171,'[16]2.2'!$C$143:$C$155,'[16]2.2'!$C$127:$C$140,'[16]2.2'!$C$111:$C$123,'[16]2.2'!$C$95:$C$108,'[16]2.2'!$C$80:$C$92,'[16]2.2'!$C$64:$C$77</definedName>
    <definedName name="T2.2?axis?R?ДЕТ">'[16]2.2'!$E$191:$K$203,'[16]2.2'!$E$32:$K$44,'[16]2.2'!$E$48:$K$61,'[16]2.2'!$E$64:$K$77,'[16]2.2'!$E$80:$K$92,'[16]2.2'!$E$95:$K$108,'[16]2.2'!$E$111:$K$123,'[16]2.2'!$E$127:$K$140</definedName>
    <definedName name="T2.2?axis?R?ДЕТ?">'[16]2.2'!$B$48:$B$61,'[16]2.2'!$B$64:$B$77,'[16]2.2'!$B$80:$B$92,'[16]2.2'!$B$95:$B$108,'[16]2.2'!$B$111:$B$123,'[16]2.2'!$B$127:$B$140,'[16]2.2'!$B$143:$B$155,'[16]2.2'!$B$159:$B$171</definedName>
    <definedName name="T2.2?Data" localSheetId="3">'[16]2.2'!$E$179:$J$186,'[16]2.2'!$E$188:$J$188,'[16]2.2'!$E$191:$J$202,'[16]2.2'!$E$205:$J$205,'[16]2.2'!$E$115:$J$122,[0]!P1_T2.2?Data,[0]!P2_T2.2?Data,[0]!P3_T2.2?Data</definedName>
    <definedName name="T2.2?Data">'[16]2.2'!$E$179:$J$186,'[16]2.2'!$E$188:$J$188,'[16]2.2'!$E$191:$J$202,'[16]2.2'!$E$205:$J$205,'[16]2.2'!$E$115:$J$122,P1_T2.2?Data,P2_T2.2?Data,P3_T2.2?Data</definedName>
    <definedName name="T2.2?item_ext?ГАЗ">'[16]2.2'!$E$196:$J$199,'[16]2.2'!$E$100:$J$103,'[16]2.2'!$E$85:$J$88,'[16]2.2'!$E$132:$J$135</definedName>
    <definedName name="T2.2?unit?МКВТЧ">'[16]2.2'!$E$12:$J$12,'[16]2.2'!$E$14:$J$16,'[16]2.2'!$E$18:$J$18,'[16]2.2'!$E$23:$J$23,'[16]2.2'!$E$8:$J$10</definedName>
    <definedName name="T2.2?unit?ПРЦ">'[16]2.2'!$E$21:$J$21,'[16]2.2'!$E$30:$J$30,'[16]2.2'!$E$47:$J$50,'[16]2.2'!$E$52:$J$60,'[16]2.2'!$E$11:$J$11,'[16]2.2'!$E$17:$J$17</definedName>
    <definedName name="T2.2?unit?РУБ.ТМКБ">'[16]2.2'!$E$196:$J$199,'[16]2.2'!$E$100:$J$103,'[16]2.2'!$E$132:$J$135</definedName>
    <definedName name="T2.2?unit?РУБ.ТНТ" localSheetId="3">'[16]2.2'!$E$200:$J$202,'[16]2.2'!$E$99:$J$99,[0]!P1_T2.2?unit?РУБ.ТНТ</definedName>
    <definedName name="T2.2?unit?РУБ.ТНТ">'[16]2.2'!$E$200:$J$202,'[16]2.2'!$E$99:$J$99,P1_T2.2?unit?РУБ.ТНТ</definedName>
    <definedName name="T2.2?unit?РУБ.ТУТ">'[16]2.2'!$E$179:$J$186,'[16]2.2'!$E$188:$J$188,'[16]2.2'!$E$174:$J$177</definedName>
    <definedName name="T2.2?unit?ТГКАЛ">'[16]2.2'!$E$22:$J$22,'[16]2.2'!$E$26:$J$26,'[16]2.2'!$E$19:$J$20</definedName>
    <definedName name="T2.2?unit?ТРУБ">'[16]2.2'!$E$142:$J$156,'[16]2.2'!$E$158:$J$172,'[16]2.2'!$E$110:$J$124</definedName>
    <definedName name="T2.2?unit?ТТНТ">'[16]2.2'!$E$84:$J$84,'[16]2.2'!$E$89:$J$91,'[16]2.2'!$E$80:$J$82</definedName>
    <definedName name="T2.2?unit?ТТУТ">'[16]2.2'!$E$28:$J$29,'[16]2.2'!$E$31:$J$34,'[16]2.2'!$E$36:$J$43,'[16]2.2'!$E$45:$J$45,'[16]2.2'!$E$25:$J$25</definedName>
    <definedName name="T2.2_Protect" localSheetId="3">'[16]2.2'!$207:$308,'[16]2.2'!$O:$AO,'[16]2.2'!$B$201:$B$202,[0]!P1_T2.2_Protect,[0]!P2_T2.2_Protect,[0]!P3_T2.2_Protect,[0]!P4_T2.2_Protect,[0]!P5_T2.2_Protect,[0]!P6_T2.2_Protect</definedName>
    <definedName name="T2.2_Protect">'[16]2.2'!$207:$308,'[16]2.2'!$O:$AO,'[16]2.2'!$B$201:$B$202,P1_T2.2_Protect,P2_T2.2_Protect,P3_T2.2_Protect,P4_T2.2_Protect,P5_T2.2_Protect,P6_T2.2_Protect</definedName>
    <definedName name="T2?axis?R?ВТОП" localSheetId="3">'[16]2'!$E$177:$K$190,'[16]2'!$E$194:$K$206,'[16]2'!$E$30:$K$42,[0]!P1_T2?axis?R?ВТОП</definedName>
    <definedName name="T2?axis?R?ВТОП">'[16]2'!$E$177:$K$190,'[16]2'!$E$194:$K$206,'[16]2'!$E$30:$K$42,P1_T2?axis?R?ВТОП</definedName>
    <definedName name="T2?axis?R?ВТОП?" localSheetId="3">'[16]2'!$C$46:$C$59,'[16]2'!$C$30:$C$42,'[16]2'!$C$194:$C$206,[0]!P1_T2?axis?R?ВТОП?</definedName>
    <definedName name="T2?axis?R?ВТОП?">'[16]2'!$C$46:$C$59,'[16]2'!$C$30:$C$42,'[16]2'!$C$194:$C$206,P1_T2?axis?R?ВТОП?</definedName>
    <definedName name="T2?axis?R?ДЕТ" localSheetId="3">'[16]2'!$E$143:$K$156,'[16]2'!$E$160:$K$173,'[16]2'!$E$177:$K$190,[0]!P1_T2?axis?R?ДЕТ</definedName>
    <definedName name="T2?axis?R?ДЕТ">'[16]2'!$E$143:$K$156,'[16]2'!$E$160:$K$173,'[16]2'!$E$177:$K$190,P1_T2?axis?R?ДЕТ</definedName>
    <definedName name="T2?axis?R?ДЕТ?" localSheetId="3">'[16]2'!$B$177:$B$190,'[16]2'!$B$194:$B$206,'[16]2'!$B$30:$B$42,[0]!P1_T2?axis?R?ДЕТ?</definedName>
    <definedName name="T2?axis?R?ДЕТ?">'[16]2'!$B$177:$B$190,'[16]2'!$B$194:$B$206,'[16]2'!$B$30:$B$42,P1_T2?axis?R?ДЕТ?</definedName>
    <definedName name="T2?axis?ПФ?ПЛАН">'[16]2'!$J$6:$J$209,'[16]2'!$H$6:$H$209</definedName>
    <definedName name="T2?axis?ПФ?ФАКТ">'[16]2'!$K$6:$K$209,'[16]2'!$I$6:$I$209</definedName>
    <definedName name="T2?Data" localSheetId="3">[0]!P5_T2?Data,[0]!P6_T2?Data,'№3 ВС'!P7_T2?Data</definedName>
    <definedName name="T2?Data">P5_T2?Data,P6_T2?Data,P7_T2?Data</definedName>
    <definedName name="T2?item_ext?ГАЗ">'[16]2'!$E$199:$G$202,'[16]2'!$E$99:$G$102,'[16]2'!$E$83:$G$86,'[16]2'!$E$132:$G$135</definedName>
    <definedName name="T2?Protection" localSheetId="1">P1_T2?Protection,P2_T2?Protection</definedName>
    <definedName name="T2?Protection" localSheetId="0">P1_T2?Protection,P2_T2?Protection</definedName>
    <definedName name="T2?Protection" localSheetId="3">P1_T2?Protection,P2_T2?Protection</definedName>
    <definedName name="T2?Protection">P1_T2?Protection,P2_T2?Protection</definedName>
    <definedName name="T2?unit?МКВТЧ">'[16]2'!$E$10:$G$10,'[16]2'!$E$12:$G$14,'[16]2'!$E$16:$G$16,'[16]2'!$E$21:$G$21,'[16]2'!$E$6:$G$8</definedName>
    <definedName name="T2?unit?ПРЦ">'[16]2'!$E$19:$G$19,'[16]2'!$E$28:$G$28,'[16]2'!$E$45:$G$48,'[16]2'!$E$50:$G$58,'[16]2'!$E$9:$G$9,'[16]2'!$H$6:$K$209,'[16]2'!$E$15:$G$15</definedName>
    <definedName name="T2?unit?РУБ.ТМКБ">'[16]2'!$E$199:$G$202,'[16]2'!$E$99:$G$102,'[16]2'!$E$132:$G$135</definedName>
    <definedName name="T2?unit?РУБ.ТНТ" localSheetId="3">'[16]2'!$E$94:$G$96,[0]!P1_T2?unit?РУБ.ТНТ</definedName>
    <definedName name="T2?unit?РУБ.ТНТ">'[16]2'!$E$94:$G$96,P1_T2?unit?РУБ.ТНТ</definedName>
    <definedName name="T2?unit?РУБ.ТУТ">'[16]2'!$E$181:$G$189,'[16]2'!$E$191:$G$191,'[16]2'!$E$176:$G$179</definedName>
    <definedName name="T2?unit?ТГКАЛ">'[16]2'!$E$20:$G$20,'[16]2'!$E$24:$G$24,'[16]2'!$E$17:$G$18</definedName>
    <definedName name="T2?unit?ТРУБ" localSheetId="3">'[16]2'!$E$109:$G$112,[0]!P1_T2?unit?ТРУБ</definedName>
    <definedName name="T2?unit?ТРУБ">'[16]2'!$E$109:$G$112,P1_T2?unit?ТРУБ</definedName>
    <definedName name="T2?unit?ТТНТ">'[16]2'!$E$82:$G$82,'[16]2'!$E$87:$G$90,'[16]2'!$E$78:$G$80</definedName>
    <definedName name="T2?unit?ТТУТ">'[16]2'!$E$26:$G$27,'[16]2'!$E$29:$G$32,'[16]2'!$E$34:$G$41,'[16]2'!$E$43:$G$43,'[16]2'!$E$23:$G$23</definedName>
    <definedName name="T2_1_Protect">#N/A</definedName>
    <definedName name="T2_2_Protect">#N/A</definedName>
    <definedName name="T2_ADD_COL" localSheetId="1">'[16]2'!#REF!</definedName>
    <definedName name="T2_ADD_COL" localSheetId="0">'[16]2'!#REF!</definedName>
    <definedName name="T2_ADD_COL" localSheetId="3">'[16]2'!#REF!</definedName>
    <definedName name="T2_ADD_COL">'[16]2'!#REF!</definedName>
    <definedName name="T2_DiapProt" localSheetId="1">P1_T2_DiapProt,P2_T2_DiapProt</definedName>
    <definedName name="T2_DiapProt" localSheetId="0">P1_T2_DiapProt,P2_T2_DiapProt</definedName>
    <definedName name="T2_DiapProt" localSheetId="3">P1_T2_DiapProt,P2_T2_DiapProt</definedName>
    <definedName name="T2_DiapProt">P1_T2_DiapProt,P2_T2_DiapProt</definedName>
    <definedName name="T2_Protect">#N/A</definedName>
    <definedName name="T20?axis?R?ДОГОВОР">'[16]20'!$G$7:$O$23,'[16]20'!$G$25:$O$35</definedName>
    <definedName name="T20?axis?R?ДОГОВОР?">'[16]20'!$D$7:$D$23,'[16]20'!$D$25:$D$35</definedName>
    <definedName name="T20?axis?ПРД?БАЗ">'[16]20'!$L$6:$M$36,'[16]20'!$I$6:$J$36</definedName>
    <definedName name="T20?axis?ПРД?ПРЕД">'[16]20'!$G$6:$H$36,'[16]20'!$N$6:$O$36</definedName>
    <definedName name="T20?axis?ПФ?ПЛАН">'[16]20'!$L$6:$L$36,'[16]20'!$G$6:$G$36,'[16]20'!$N$6:$N$36,'[16]20'!$I$6:$I$36</definedName>
    <definedName name="T20?axis?ПФ?ФАКТ">'[16]20'!$M$6:$M$36,'[16]20'!$H$6:$H$36,'[16]20'!$O$6:$O$36,'[16]20'!$J$6:$J$36</definedName>
    <definedName name="T20?Data">'[16]20'!$G$8:$O$16,'[16]20'!$G$24:$O$24,'[16]20'!$G$26:$O$34,'[16]20'!$G$36:$O$36,'[16]20'!$G$6:$O$6</definedName>
    <definedName name="T20?L1.1">'[16]20'!$G$11:$O$11,'[16]20'!$G$14:$O$14,'[16]20'!$G$8:$O$8</definedName>
    <definedName name="T20?L1.2">'[16]20'!$G$12:$O$12,'[16]20'!$G$15:$O$15,'[16]20'!$G$9:$O$9</definedName>
    <definedName name="T20?L1.3">'[16]20'!$G$13:$O$13,'[16]20'!$G$16:$O$16,'[16]20'!$G$10:$O$10</definedName>
    <definedName name="T20?L2.1">'[16]20'!$G$29:$O$29,'[16]20'!$G$32:$O$32,'[16]20'!$G$26:$O$26</definedName>
    <definedName name="T20?L2.2">'[16]20'!$G$30:$O$30,'[16]20'!$G$33:$O$33,'[16]20'!$G$27:$O$27</definedName>
    <definedName name="T20?L2.3">'[16]20'!$G$31:$O$31,'[16]20'!$G$34:$O$34,'[16]20'!$G$28:$O$28</definedName>
    <definedName name="T20_Protect">'[16]20'!$B$26:$B$34,'[16]20'!$G$26:$K$34,'[16]20'!$B$8:$B$16,'[16]20'!$38:$165,'[16]20'!$P:$AS,'[16]20'!$G$8:$K$16</definedName>
    <definedName name="T21?axis?ПРД?БАЗ">'[16]21'!$J$6:$K$18,'[16]21'!$G$6:$H$18</definedName>
    <definedName name="T21?axis?ПРД?ПРЕД">'[16]21'!$L$6:$M$18,'[16]21'!$E$6:$F$18</definedName>
    <definedName name="T21?axis?ПФ?ПЛАН">'[16]21'!$J$6:$J$18,'[16]21'!$E$6:$E$18,'[16]21'!$L$6:$L$18,'[16]21'!$G$6:$G$18</definedName>
    <definedName name="T21?axis?ПФ?ФАКТ">'[16]21'!$K$6:$K$18,'[16]21'!$F$6:$F$18,'[16]21'!$M$6:$M$18,'[16]21'!$H$6:$H$18</definedName>
    <definedName name="T21?Data">'[16]21'!$E$11:$M$11,'[16]21'!$E$13:$M$16,'[16]21'!$E$18:$M$18,'[16]21'!$E$6:$M$9</definedName>
    <definedName name="T21_Protect">'[16]21'!$B$14:$B$16,'[16]21'!$E$13:$I$16,'[16]21'!$19:$118,'[16]21'!$N:$AQ,'[16]21'!$E$11:$I$11,'[16]21'!$E$6:$I$8,'[16]21'!$B$11:$B$11</definedName>
    <definedName name="T22?axis?ПРД?БАЗ">'[16]22'!$L$6:$M$37,'[16]22'!$I$6:$J$37</definedName>
    <definedName name="T22?axis?ПРД?ПРЕД">'[16]22'!$N$6:$O$37,'[16]22'!$G$6:$H$37</definedName>
    <definedName name="T22?axis?ПФ?ПЛАН">'[16]22'!$L$6:$L$37,'[16]22'!$G$6:$G$37,'[16]22'!$N$6:$N$37,'[16]22'!$I$6:$I$37</definedName>
    <definedName name="T22?axis?ПФ?ФАКТ">'[16]22'!$M$6:$M$37,'[16]22'!$H$6:$H$37,'[16]22'!$O$6:$O$37,'[16]22'!$J$6:$J$37</definedName>
    <definedName name="T22?Data" localSheetId="3">'[16]22'!$G$30:$O$30,[0]!P1_T22?Data</definedName>
    <definedName name="T22?Data">'[16]22'!$G$30:$O$30,P1_T22?Data</definedName>
    <definedName name="T22?L1.x">'[16]22'!$G$32:$O$34,'[16]22'!$G$8:$O$10</definedName>
    <definedName name="T22_Protect">'[16]22'!$A$6:$C$35,'[16]22'!$38:$138,'[16]22'!$P:$AS,'[16]22'!$G$8:$K$34</definedName>
    <definedName name="T23?axis?ПРД?БАЗ">'[16]23'!$I$6:$J$13,'[16]23'!$F$6:$G$13</definedName>
    <definedName name="T23?axis?ПРД?ПРЕД">'[16]23'!$K$6:$L$13,'[16]23'!$D$6:$E$13</definedName>
    <definedName name="T23?axis?ПФ?ПЛАН">'[16]23'!$I$6:$I$13,'[16]23'!$D$6:$D$13,'[16]23'!$K$6:$K$13,'[16]23'!$F$6:$F$13</definedName>
    <definedName name="T23?axis?ПФ?ФАКТ">'[16]23'!$J$6:$J$13,'[16]23'!$E$6:$E$13,'[16]23'!$L$6:$L$13,'[16]23'!$G$6:$G$13</definedName>
    <definedName name="T23?Data">'[16]23'!$D$9:$L$9,'[16]23'!$D$11:$L$13,'[16]23'!$D$6:$L$7</definedName>
    <definedName name="T23?unit?ПРЦ">'[16]23'!$D$12:$H$12,'[16]23'!$I$6:$L$13</definedName>
    <definedName name="T23?unit?ТРУБ">'[16]23'!$D$9:$H$9,'[16]23'!$D$11:$H$11,'[16]23'!$D$13:$H$13,'[16]23'!$D$6:$H$7</definedName>
    <definedName name="T23_Protect">'[16]23'!$D$12:$H$12,'[16]23'!$D$6:$H$7,'[16]23'!$14:$113,'[16]23'!$M:$AP,'[16]23'!$D$9:$H$9</definedName>
    <definedName name="T24.1?Data">'[16]24.1'!$E$11,'[16]24.1'!$H$11:$J$11,'[16]24.1'!$E$21,'[16]24.1'!$H$21:$J$21,'[16]24.1'!$B$16:$J$19,'[16]24.1'!$B$6:$J$9</definedName>
    <definedName name="T24.1?unit?ТРУБ">'[16]24.1'!$E$5:$E$21,'[16]24.1'!$J$5:$J$21</definedName>
    <definedName name="T24.1_Protect">'[16]24.1'!$B$6:$I$9,'[16]24.1'!$22:$122,'[16]24.1'!$K:$AK,'[16]24.1'!$B$16:$I$19</definedName>
    <definedName name="T24?axis?R?ДОГОВОР">'[16]24'!$D$20:$L$23,'[16]24'!$D$8:$L$11</definedName>
    <definedName name="T24?axis?R?ДОГОВОР?">'[16]24'!$B$20:$B$23,'[16]24'!$B$8:$B$11</definedName>
    <definedName name="T24?axis?ПРД?БАЗ">'[16]24'!$I$6:$J$25,'[16]24'!$F$6:$G$25</definedName>
    <definedName name="T24?axis?ПРД?ПРЕД">'[16]24'!$K$6:$L$25,'[16]24'!$D$6:$E$25</definedName>
    <definedName name="T24?axis?ПФ?ПЛАН">'[16]24'!$F$6:$F$25,'[16]24'!$I$6:$I$25,'[16]24'!$K$6:$K$25,'[16]24'!$D$6:$D$25</definedName>
    <definedName name="T24?axis?ПФ?ФАКТ">'[16]24'!$J$6:$J$25,'[16]24'!$E$6:$E$25,'[16]24'!$L$6:$L$25,'[16]24'!$G$6:$G$25</definedName>
    <definedName name="T24?Data">'[16]24'!$D$8:$L$11,'[16]24'!$D$13:$L$18,'[16]24'!$D$20:$L$23,'[16]24'!$D$25:$L$25,'[16]24'!$D$6:$L$6</definedName>
    <definedName name="T24?unit?ПРЦ">'[16]24'!$D$15:$H$15,'[16]24'!$I$6:$L$6,'[16]24'!$I$8:$L$11,'[16]24'!$I$13:$L$18,'[16]24'!$I$20:$L$23,'[16]24'!$I$25:$L$25</definedName>
    <definedName name="T24?unit?ТРУБ">'[16]24'!$D$6:$H$6,'[16]24'!$D$8:$H$11,'[16]24'!$D$13:$H$14,'[16]24'!$D$16:$H$18,'[16]24'!$D$20:$H$23,'[16]24'!$D$25:$H$25</definedName>
    <definedName name="T24_1_Protect">'[16]24.1'!$B$16:$I$19,'[16]24.1'!$B$6:$I$9</definedName>
    <definedName name="T24_Protect">'[16]24'!$B$20:$B$23,'[16]24'!$D$20:$H$23,'[16]24'!$D$13:$H$17,'[16]24'!$B$8:$B$11,'[16]24'!$26:$141,'[16]24'!$M:$AQ,'[16]24'!$D$8:$H$11</definedName>
    <definedName name="T25?axis?ПРД?БАЗ">'[16]25'!$M$6:$N$49,'[16]25'!$J$6:$K$49</definedName>
    <definedName name="T25?axis?ПРД?ПРЕД">'[16]25'!$O$6:$P$49,'[16]25'!$H$6:$I$49</definedName>
    <definedName name="T25?axis?ПФ?ПЛАН">'[16]25'!$H$6:$H$49,'[16]25'!$M$6:$M$49,'[16]25'!$O$6:$O$49,'[16]25'!$J$6:$J$49</definedName>
    <definedName name="T25?axis?ПФ?ФАКТ">'[16]25'!$I$6:$I$49,'[16]25'!$N$6:$N$49,'[16]25'!$P$6:$P$49,'[16]25'!$K$6:$K$49</definedName>
    <definedName name="T25?item_ext?ПЛОЩАДЬ">'[16]25'!$H$32:$L$32,'[16]25'!$H$27:$L$27,'[16]25'!$H$30:$L$30,'[16]25'!$H$34:$L$34</definedName>
    <definedName name="T25?unit?ГА">'[16]25'!$H$32:$L$32,'[16]25'!$H$27:$L$27,'[16]25'!$H$30:$L$30,'[16]25'!$H$34:$L$34</definedName>
    <definedName name="T25?unit?ТРУБ">'[16]25'!$H$31:$L$31,'[16]25'!$H$6:$L$26,'[16]25'!$H$29:$L$29,'[16]25'!$H$33:$L$33,'[16]25'!$H$36:$L$49</definedName>
    <definedName name="T25_Protect">'[16]25'!$H$7:$L$34,'[16]25'!$H$39:$L$43,'[16]25'!$H$45:$L$49,'[16]25'!$B$7:$B$23,'[16]25'!$50:$150,'[16]25'!$Q:$BA,'[16]25'!$C$7:$C$34</definedName>
    <definedName name="T26?axis?R?ВРАС">'[16]26'!$D$9:$L$12,'[16]26'!$D$14:$L$15,'[16]26'!$D$17:$L$21,'[16]26'!$D$23:$L$31,'[16]26'!$D$6:$L$7</definedName>
    <definedName name="T26?axis?R?ВРАС?">'[16]26'!$B$9:$B$12,'[16]26'!$B$14:$B$15,'[16]26'!$B$17:$B$21,'[16]26'!$B$23:$B$31,'[16]26'!$B$6:$B$7</definedName>
    <definedName name="T26?axis?ПРД?БАЗ">'[16]26'!$I$6:$J$33,'[16]26'!$F$6:$G$33</definedName>
    <definedName name="T26?axis?ПРД?ПРЕД">'[16]26'!$K$6:$L$33,'[16]26'!$D$6:$E$33</definedName>
    <definedName name="T26?axis?ПФ?ПЛАН">'[16]26'!$I$6:$I$33,'[16]26'!$D$6:$D$33,'[16]26'!$K$6:$K$33,'[16]26'!$F$6:$F$33</definedName>
    <definedName name="T26?axis?ПФ?ФАКТ">'[16]26'!$J$6:$J$33,'[16]26'!$E$6:$E$33,'[16]26'!$L$6:$L$33,'[16]26'!$G$6:$G$33</definedName>
    <definedName name="T26?Data">'[16]26'!$D$9:$L$12,'[16]26'!$D$14:$L$15,'[16]26'!$D$17:$L$21,'[16]26'!$D$23:$L$31,'[16]26'!$D$33:$L$33,'[16]26'!$D$6:$L$7</definedName>
    <definedName name="T26_Protect">'[16]26'!$D$23:$H$31,'[16]26'!$D$9:$H$12,'[16]26'!$B$9:$B$12,'[16]26'!$B$17:$B$21,'[16]26'!$B$25:$B$31,'[16]26'!$D$14:$H$14,'[16]26'!$34:$133,'[16]26'!$M:$AP,'[16]26'!$D$17:$H$21</definedName>
    <definedName name="T27?axis?ПРД?БАЗ">'[16]27'!$O$6:$P$8,'[16]27'!$L$6:$M$8</definedName>
    <definedName name="T27?axis?ПРД?ПРЕД">'[16]27'!$Q$6:$R$8,'[16]27'!$H$6:$I$8</definedName>
    <definedName name="T27?axis?ПФ?ПЛАН">'[16]27'!$F$6:$F$8,'[16]27'!$H$6:$H$8,'[16]27'!$J$6:$J$8,'[16]27'!$L$6:$L$8,'[16]27'!$O$6:$O$8,'[16]27'!$Q$6:$Q$8,'[16]27'!$D$6:$D$8</definedName>
    <definedName name="T27?axis?ПФ?ФАКТ">'[16]27'!$G$6:$G$8,'[16]27'!$I$6:$I$8,'[16]27'!$K$6:$K$8,'[16]27'!$M$6:$M$8,'[16]27'!$P$6:$P$8,'[16]27'!$R$6:$R$8,'[16]27'!$E$6:$E$8</definedName>
    <definedName name="T27_Protect">'[16]27'!$D$7:$I$8,'[16]27'!$9:$109,'[16]27'!$S:$AT,'[16]27'!$L$7:$N$8</definedName>
    <definedName name="T28?axis?ПРД?БАЗ">'[16]28'!$I$6:$J$11,'[16]28'!$F$6:$G$11</definedName>
    <definedName name="T28?axis?ПРД?ПРЕД">'[16]28'!$K$6:$L$11,'[16]28'!$D$6:$E$11</definedName>
    <definedName name="T28?axis?ПФ?ПЛАН">'[16]28'!$I$6:$I$11,'[16]28'!$D$6:$D$11,'[16]28'!$K$6:$K$11,'[16]28'!$F$6:$F$11</definedName>
    <definedName name="T28?axis?ПФ?ФАКТ">'[16]28'!$J$6:$J$11,'[16]28'!$E$6:$E$11,'[16]28'!$L$6:$L$11,'[16]28'!$G$6:$G$11</definedName>
    <definedName name="T28?unit?ПРЦ">'[16]28'!$D$7:$H$7,'[16]28'!$I$6:$L$11</definedName>
    <definedName name="T28?unit?ТРУБ">'[16]28'!$D$6:$H$6,'[16]28'!$D$8:$H$11</definedName>
    <definedName name="T28_Protect">'[16]28'!$D$11:$H$11,'[16]28'!$D$6:$H$7,'[16]28'!$12:$112,'[16]28'!$M:$AP,'[16]28'!$D$9:$H$9</definedName>
    <definedName name="T29?axis?ПРД?БАЗ">'[16]29'!$I$6:$J$31,'[16]29'!$F$6:$G$31</definedName>
    <definedName name="T29?axis?ПРД?ПРЕД">'[16]29'!$K$6:$L$31,'[16]29'!$D$6:$E$31</definedName>
    <definedName name="T29?axis?ПФ?ПЛАН">'[16]29'!$I$6:$I$31,'[16]29'!$D$6:$D$31,'[16]29'!$K$6:$K$31,'[16]29'!$F$6:$F$31</definedName>
    <definedName name="T29?axis?ПФ?ФАКТ">'[16]29'!$J$6:$J$31,'[16]29'!$E$6:$E$31,'[16]29'!$L$6:$L$31,'[16]29'!$G$6:$G$31</definedName>
    <definedName name="T29?Data">'[16]29'!$D$31:$L$31,'[16]29'!$D$7:$L$26</definedName>
    <definedName name="T29_Protect">'[16]29'!$B$7:$B$26,'[16]29'!$32:$132,'[16]29'!$M:$AP,'[16]29'!$D$7:$L$26</definedName>
    <definedName name="T30?axis?ПФ?ПЛАН">'[16]30'!$F$5:$F$12,'[16]30'!$D$5:$D$12</definedName>
    <definedName name="T30?axis?ПФ?ФАКТ">'[16]30'!$G$5:$G$12,'[16]30'!$E$5:$E$12</definedName>
    <definedName name="T30?Data">'[16]30'!$D$12:$H$12,'[16]30'!$D$6:$H$10</definedName>
    <definedName name="T30_Protect">'[16]30'!$B$6:$B$10,'[16]30'!$13:$113,'[16]30'!$I:$AI,'[16]30'!$D$6:$H$10</definedName>
    <definedName name="T4?axis?R?ВТОП">'[16]4'!$E$24:$N$36,'[16]4'!$E$39:$N$51,'[16]4'!$E$8:$N$20</definedName>
    <definedName name="T4?axis?R?ВТОП?">'[16]4'!$C$24:$C$36,'[16]4'!$C$8:$C$20,'[16]4'!$C$39:$C$51</definedName>
    <definedName name="T4?axis?R?ДЕТ">'[16]4'!$E$39:$N$51,'[16]4'!$E$8:$N$20,'[16]4'!$E$24:$N$36</definedName>
    <definedName name="T4?axis?R?ДЕТ?">'[16]4'!$B$24:$B$36,'[16]4'!$B$39:$B$51,'[16]4'!$B$8:$B$20</definedName>
    <definedName name="T4?Data">'[16]4'!$E$12:$N$19,'[16]4'!$E$21:$N$21,'[16]4'!$E$23:$N$26,'[16]4'!$E$28:$N$35,'[16]4'!$E$39:$N$41,'[16]4'!$E$43:$N$50,'[16]4'!$E$7:$N$10</definedName>
    <definedName name="T4?Name" localSheetId="1">'[16]4'!#REF!</definedName>
    <definedName name="T4?Name" localSheetId="0">'[16]4'!#REF!</definedName>
    <definedName name="T4?Name" localSheetId="3">'[16]4'!#REF!</definedName>
    <definedName name="T4?Name">'[16]4'!#REF!</definedName>
    <definedName name="T4_ADD_1" localSheetId="1">'[16]4'!#REF!</definedName>
    <definedName name="T4_ADD_1" localSheetId="0">'[16]4'!#REF!</definedName>
    <definedName name="T4_ADD_1" localSheetId="3">'[16]4'!#REF!</definedName>
    <definedName name="T4_ADD_1">'[16]4'!#REF!</definedName>
    <definedName name="T4_Protect" localSheetId="3">'[16]4'!$E$9:$N$10,'[16]4'!$B$9:$B$10,'[16]4'!$B$18:$B$19,'[16]4'!$B$25:$B$26,'[16]4'!$53:$152,'[16]4'!$O:$AO,'[16]4'!$B$34:$B$35,[0]!P1_T4_Protect</definedName>
    <definedName name="T4_Protect">'[16]4'!$E$9:$N$10,'[16]4'!$B$9:$B$10,'[16]4'!$B$18:$B$19,'[16]4'!$B$25:$B$26,'[16]4'!$53:$152,'[16]4'!$O:$AO,'[16]4'!$B$34:$B$35,P1_T4_Protect</definedName>
    <definedName name="T5?axis?R?ОС">'[16]5'!$E$7:$Q$19,'[16]5'!$E$22:$Q$34,'[16]5'!$E$37:$Q$49,'[16]5'!$E$52:$Q$64,'[16]5'!$E$67:$Q$79,'[16]5'!$E$82:$Q$94</definedName>
    <definedName name="T5?axis?R?ОС?">'[16]5'!$C$82:$C$94,'[16]5'!$C$67:$C$79,'[16]5'!$C$52:$C$64,'[16]5'!$C$37:$C$49,'[16]5'!$C$22:$C$34,'[16]5'!$C$7:$C$19</definedName>
    <definedName name="T5?axis?ПРД?БАЗ">'[16]5'!$N$6:$O$95,'[16]5'!$G$6:$H$95</definedName>
    <definedName name="T5?axis?ПРД?ПРЕД">'[16]5'!$P$6:$Q$95,'[16]5'!$E$6:$F$95</definedName>
    <definedName name="T5?axis?ПФ?ПЛАН">'[16]5'!$G$6:$G$95,'[16]5'!$N$6:$N$95,'[16]5'!$P$6:$P$95,'[16]5'!$E$6:$E$95</definedName>
    <definedName name="T5?axis?ПФ?ФАКТ">'[16]5'!$H$6:$H$95,'[16]5'!$O$6:$O$95,'[16]5'!$Q$6:$Q$95,'[16]5'!$F$6:$F$95</definedName>
    <definedName name="T5?Data">'[16]5'!$E$6:$Q$19,'[16]5'!$E$21:$Q$34,'[16]5'!$E$36:$Q$49,'[16]5'!$E$51:$Q$64,'[16]5'!$E$67:$Q$79,'[16]5'!$E$81:$Q$94</definedName>
    <definedName name="T5?unit?ПРЦ">'[16]5'!$N$6:$Q$19,'[16]5'!$N$21:$Q$34,'[16]5'!$N$36:$Q$49,'[16]5'!$N$51:$Q$64,'[16]5'!$E$67:$Q$79,'[16]5'!$N$81:$Q$94</definedName>
    <definedName name="T5?unit?ТРУБ">'[16]5'!$E$81:$M$94,'[16]5'!$E$51:$M$64,'[16]5'!$E$36:$M$49,'[16]5'!$E$21:$M$34,'[16]5'!$E$6:$M$19</definedName>
    <definedName name="T5_Protect" localSheetId="3">'[16]5'!$J$22:$M$24,'[16]5'!$E$26:$H$34,'[16]5'!$J$26:$M$34,'[16]5'!$E$37:$H$39,'[16]5'!$J$37:$M$39,'[16]5'!$96:$196,'[16]5'!$R:$AU,'[16]5'!$E$41:$H$49,[0]!P1_T5_Protect</definedName>
    <definedName name="T5_Protect">'[16]5'!$J$22:$M$24,'[16]5'!$E$26:$H$34,'[16]5'!$J$26:$M$34,'[16]5'!$E$37:$H$39,'[16]5'!$J$37:$M$39,'[16]5'!$96:$196,'[16]5'!$R:$AU,'[16]5'!$E$41:$H$49,P1_T5_Protect</definedName>
    <definedName name="T6.1_Protect">'[16]6.1'!$C$6:$J$6,'[16]6.1'!$L$6,'[16]6.1'!$7:$106,'[16]6.1'!$M:$AM,'[16]6.1'!$C$5:$C$6</definedName>
    <definedName name="T6?axis?ПРД?БАЗ">'[16]6'!$I$6:$J$57,'[16]6'!$F$6:$G$57</definedName>
    <definedName name="T6?axis?ПРД?ПРЕД">'[16]6'!$K$6:$L$57,'[16]6'!$D$6:$E$57</definedName>
    <definedName name="T6?axis?ПФ?ПЛАН">'[16]6'!$I$6:$I$57,'[16]6'!$D$6:$D$57,'[16]6'!$K$6:$K$57,'[16]6'!$F$6:$F$57</definedName>
    <definedName name="T6?axis?ПФ?ФАКТ">'[16]6'!$J$6:$J$57,'[16]6'!$L$6:$L$57,'[16]6'!$E$6:$E$57,'[16]6'!$G$6:$G$57</definedName>
    <definedName name="T6?Data">'[16]6'!$D$7:$L$14,'[16]6'!$D$16:$L$19,'[16]6'!$D$21:$L$22,'[16]6'!$D$24:$L$25,'[16]6'!$D$27:$L$28,'[16]6'!$D$30:$L$31,'[16]6'!$D$39:$L$41,'[16]6'!$D$43:$L$49,'[16]6'!$D$51:$L$57</definedName>
    <definedName name="T6?unit?ПРЦ">'[16]6'!$D$12:$H$12,'[16]6'!$D$21:$H$21,'[16]6'!$D$24:$H$24,'[16]6'!$D$27:$H$27,'[16]6'!$D$30:$H$30,'[16]6'!$D$39:$H$39,'[16]6'!$D$57:$H$57,'[16]6'!$I$7:$L$57</definedName>
    <definedName name="T6?unit?РУБ">'[16]6'!$D$16:$H$16,'[16]6'!$D$19:$H$19,'[16]6'!$D$22:$H$22,'[16]6'!$D$25:$H$25,'[16]6'!$D$28:$H$28,'[16]6'!$D$31:$H$31,'[16]6'!$D$40:$H$41,'[16]6'!$D$53:$H$53</definedName>
    <definedName name="T6?unit?ТРУБ">'[16]6'!$D$43:$H$49,'[16]6'!$D$54:$H$56</definedName>
    <definedName name="T6?unit?ЧЕЛ">'[16]6'!$D$51:$H$52,'[16]6'!$D$13:$H$14,'[16]6'!$D$7:$H$11</definedName>
    <definedName name="T6_1_Protect">'[16]6.1'!$C$6:$J$6,'[16]6.1'!$L$6,'[16]6.1'!$C$5</definedName>
    <definedName name="T6_Protect" localSheetId="3">[0]!P1_T6_Protect,[0]!P2_T6_Protect</definedName>
    <definedName name="T6_Protect">P1_T6_Protect,P2_T6_Protect</definedName>
    <definedName name="T7?axis?ПРД?БАЗ">'[16]7'!$I$6:$J$18,'[16]7'!$F$6:$G$18</definedName>
    <definedName name="T7?axis?ПРД?ПРЕД">'[16]7'!$K$6:$L$18,'[16]7'!$D$6:$E$18</definedName>
    <definedName name="T7?axis?ПФ?ПЛАН">'[16]7'!$I$6:$I$18,'[16]7'!$D$6:$D$18,'[16]7'!$K$6:$K$18,'[16]7'!$F$6:$F$18</definedName>
    <definedName name="T7?axis?ПФ?ФАКТ">'[16]7'!$J$6:$J$18,'[16]7'!$E$6:$E$18,'[16]7'!$L$6:$L$18,'[16]7'!$G$6:$G$18</definedName>
    <definedName name="T7?Data">'[16]7'!$D$18:$L$18,'[16]7'!$D$6:$L$16</definedName>
    <definedName name="T7_Protect">'[16]7'!$B$8:$B$16,'[16]7'!$19:$118,'[16]7'!$P:$AT,'[16]7'!$D$6:$H$16</definedName>
    <definedName name="T8?axis?ПРД?БАЗ">'[16]8'!$I$6:$J$42,'[16]8'!$F$6:$G$42</definedName>
    <definedName name="T8?axis?ПРД?ПРЕД">'[16]8'!$K$6:$L$42,'[16]8'!$D$6:$E$42</definedName>
    <definedName name="T8?axis?ПФ?ПЛАН">'[16]8'!$I$6:$I$42,'[16]8'!$D$6:$D$42,'[16]8'!$K$6:$K$42,'[16]8'!$F$6:$F$42</definedName>
    <definedName name="T8?axis?ПФ?ФАКТ">'[16]8'!$G$6:$G$42,'[16]8'!$J$6:$J$42,'[16]8'!$L$6:$L$42,'[16]8'!$E$6:$E$42</definedName>
    <definedName name="T8?Data">'[16]8'!$D$10:$L$12,'[16]8'!$D$14:$L$16,'[16]8'!$D$18:$L$20,'[16]8'!$D$22:$L$24,'[16]8'!$D$26:$L$28,'[16]8'!$D$30:$L$32,'[16]8'!$D$36:$L$38,'[16]8'!$D$40:$L$42,'[16]8'!$D$6:$L$8</definedName>
    <definedName name="T8?unit?ТРУБ">'[16]8'!$D$40:$H$42,'[16]8'!$D$6:$H$32</definedName>
    <definedName name="T8_Protect">'[16]8'!$D$19:$H$20,'[16]8'!$D$23:$H$24,'[16]8'!$D$27:$H$28,'[16]8'!$D$36:$H$38,'[16]8'!$D$41:$H$42,'[16]8'!$D$11:$H$12,'[16]8'!$43:$175,'[16]8'!$M:$AP,'[16]8'!$D$15:$H$16</definedName>
    <definedName name="T9?axis?ПРД?БАЗ">'[16]9'!$I$6:$J$21,'[16]9'!$F$6:$G$21</definedName>
    <definedName name="T9?axis?ПРД?ПРЕД">'[16]9'!$K$6:$L$21,'[16]9'!$D$6:$E$21</definedName>
    <definedName name="T9?axis?ПФ?ПЛАН">'[16]9'!$I$6:$I$21,'[16]9'!$D$6:$D$21,'[16]9'!$K$6:$K$21,'[16]9'!$F$6:$F$21</definedName>
    <definedName name="T9?axis?ПФ?ФАКТ">'[16]9'!$J$6:$J$21,'[16]9'!$E$6:$E$21,'[16]9'!$L$6:$L$21,'[16]9'!$G$6:$G$21</definedName>
    <definedName name="T9?Data">'[16]9'!$D$16:$L$21,'[16]9'!$D$6:$L$8,'[16]9'!$D$10:$L$14</definedName>
    <definedName name="T9?unit?ПРЦ">'[16]9'!$D$11:$H$11,'[16]9'!$I$6:$L$21</definedName>
    <definedName name="T9?unit?РУБ.МВТЧ">'[16]9'!$D$19:$H$19,'[16]9'!$D$16:$H$16</definedName>
    <definedName name="T9?unit?ТРУБ">'[16]9'!$D$14:$H$14,'[16]9'!$D$8:$L$8,'[16]9'!$D$12:$L$12,'[16]9'!$D$17:$H$17,'[16]9'!$D$10:$L$10,'[16]9'!$D$20:$H$21</definedName>
    <definedName name="T9_Protect">'[16]9'!$D$16:$H$16,'[16]9'!$D$17:$F$17,'[16]9'!$D$19:$H$19,'[16]9'!$D$20:$F$20,'[16]9'!$D$7:$E$7,'[16]9'!$D$8:$G$8,'[16]9'!$D$11:$H$13,'[16]9'!$22:$122,'[16]9'!$M:$AL,'[16]9'!$D$14:$F$14</definedName>
    <definedName name="te0">[2]TEHSHEET!$S$2:$S$4</definedName>
    <definedName name="teh_CZ">[2]TEHSHEET!$AS$2</definedName>
    <definedName name="teplonositel_list">[5]TEHSHEET!$J$2:$J$3</definedName>
    <definedName name="TESList">[17]Лист!$A$400</definedName>
    <definedName name="tip_electrodvigatel_list">[5]TEHSHEET!$U$2:$U$3</definedName>
    <definedName name="tip_nasos_list">[5]TEHSHEET!$L$2:$L$3</definedName>
    <definedName name="tip_prokladki_detail">[5]TEHSHEET!$X$2:$X$5</definedName>
    <definedName name="tip_prokladki_osn">[5]TEHSHEET!$W$2:$W$4</definedName>
    <definedName name="tp_list">'[5]Тепловые пункты'!$E$8:$E$12</definedName>
    <definedName name="type_data_list">[10]TEHSHEET!$F$2:$F$4</definedName>
    <definedName name="vdet_list">[5]TEHSHEET!$G$2:$G$8</definedName>
    <definedName name="VDOC" localSheetId="1">#REF!</definedName>
    <definedName name="VDOC" localSheetId="0">#REF!</definedName>
    <definedName name="VDOC" localSheetId="3">#REF!</definedName>
    <definedName name="VDOC">#REF!</definedName>
    <definedName name="version">[2]Инструкция!$B$3</definedName>
    <definedName name="vid_uslugi_list">[5]TEHSHEET!$I$2:$I$4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EAR">[2]TEHSHEET!$J$2:$J$9</definedName>
    <definedName name="year_list">[5]TEHSHEET!$F$2:$F$15</definedName>
    <definedName name="year_range">[10]TEHSHEET!$D$2:$D$15</definedName>
    <definedName name="а">#N/A</definedName>
    <definedName name="а1" localSheetId="1">#REF!</definedName>
    <definedName name="а1" localSheetId="0">#REF!</definedName>
    <definedName name="а1" localSheetId="3">#REF!</definedName>
    <definedName name="а1">#REF!</definedName>
    <definedName name="А180" localSheetId="1">#REF!</definedName>
    <definedName name="А180" localSheetId="0">#REF!</definedName>
    <definedName name="А180" localSheetId="3">#REF!</definedName>
    <definedName name="А180">#REF!</definedName>
    <definedName name="а1ааааа">'[15]0 (ФСТ)'!#REF!,'[15]0 (ФСТ)'!#REF!,'[15]0 (ФСТ)'!#REF!,'[15]0 (ФСТ)'!#REF!,'[15]0 (ФСТ)'!#REF!,'[15]0 (ФСТ)'!#REF!,'[15]0 (ФСТ)'!#REF!,'[15]0 (ФСТ)'!#REF!,'[15]0 (ФСТ)'!#REF!</definedName>
    <definedName name="ааа">#N/A</definedName>
    <definedName name="аавыы" localSheetId="1">#REF!</definedName>
    <definedName name="аавыы" localSheetId="0">#REF!</definedName>
    <definedName name="аавыы" localSheetId="3">#REF!</definedName>
    <definedName name="аавыы">#REF!</definedName>
    <definedName name="абон.пл">#N/A</definedName>
    <definedName name="ав">#N/A</definedName>
    <definedName name="авт">#N/A</definedName>
    <definedName name="Аллаиха" localSheetId="1">'[21]Вспомогат(по месяцам)'!#REF!</definedName>
    <definedName name="Аллаиха" localSheetId="0">'[21]Вспомогат(по месяцам)'!#REF!</definedName>
    <definedName name="Аллаиха" localSheetId="3">'[21]Вспомогат(по месяцам)'!#REF!</definedName>
    <definedName name="Аллаиха">'[21]Вспомогат(по месяцам)'!#REF!</definedName>
    <definedName name="амга" localSheetId="1">#REF!</definedName>
    <definedName name="амга" localSheetId="0">#REF!</definedName>
    <definedName name="амга" localSheetId="3">#REF!</definedName>
    <definedName name="амга">#REF!</definedName>
    <definedName name="Анабар" localSheetId="1">'[21]Вспомогат(по месяцам)'!#REF!</definedName>
    <definedName name="Анабар" localSheetId="0">'[21]Вспомогат(по месяцам)'!#REF!</definedName>
    <definedName name="Анабар" localSheetId="3">'[21]Вспомогат(по месяцам)'!#REF!</definedName>
    <definedName name="Анабар">'[21]Вспомогат(по месяцам)'!#REF!</definedName>
    <definedName name="аол">#N/A</definedName>
    <definedName name="аолдо">#N/A</definedName>
    <definedName name="ап">#N/A</definedName>
    <definedName name="апрель">#N/A</definedName>
    <definedName name="аше">#N/A</definedName>
    <definedName name="_xlnm.Database" localSheetId="1">#REF!</definedName>
    <definedName name="_xlnm.Database" localSheetId="0">#REF!</definedName>
    <definedName name="_xlnm.Database" localSheetId="3">#REF!</definedName>
    <definedName name="_xlnm.Database">#REF!</definedName>
    <definedName name="БазовыйПериод">[22]Заголовок!$B$15</definedName>
    <definedName name="бммтти" localSheetId="1">'[23]Вспомогат_по месяцам_'!#REF!</definedName>
    <definedName name="бммтти" localSheetId="0">'[23]Вспомогат_по месяцам_'!#REF!</definedName>
    <definedName name="бммтти" localSheetId="3">'[23]Вспомогат_по месяцам_'!#REF!</definedName>
    <definedName name="бммтти">'[23]Вспомогат_по месяцам_'!#REF!</definedName>
    <definedName name="БС">[24]Справочники!$A$4:$A$6</definedName>
    <definedName name="булун" localSheetId="1">#REF!</definedName>
    <definedName name="булун" localSheetId="0">#REF!</definedName>
    <definedName name="булун" localSheetId="3">#REF!</definedName>
    <definedName name="булун">#REF!</definedName>
    <definedName name="Булун1" localSheetId="1">'[21]Вспомогат(по месяцам)'!#REF!</definedName>
    <definedName name="Булун1" localSheetId="0">'[21]Вспомогат(по месяцам)'!#REF!</definedName>
    <definedName name="Булун1" localSheetId="3">'[21]Вспомогат(по месяцам)'!#REF!</definedName>
    <definedName name="Булун1">'[21]Вспомогат(по месяцам)'!#REF!</definedName>
    <definedName name="в">#N/A</definedName>
    <definedName name="в23ё">#N/A</definedName>
    <definedName name="валя">#N/A</definedName>
    <definedName name="вапв" localSheetId="1">P1_T2.1?Protection</definedName>
    <definedName name="вапв" localSheetId="0">P1_T2.1?Protection</definedName>
    <definedName name="вапв" localSheetId="3">P1_T2.1?Protection</definedName>
    <definedName name="вапв">P1_T2.1?Protection</definedName>
    <definedName name="вв">#N/A</definedName>
    <definedName name="ВВил" localSheetId="1">'[21]Вспомогат(по месяцам)'!#REF!</definedName>
    <definedName name="ВВил" localSheetId="0">'[21]Вспомогат(по месяцам)'!#REF!</definedName>
    <definedName name="ВВил" localSheetId="3">'[21]Вспомогат(по месяцам)'!#REF!</definedName>
    <definedName name="ВВил">'[21]Вспомогат(по месяцам)'!#REF!</definedName>
    <definedName name="верхневил" localSheetId="1">#REF!</definedName>
    <definedName name="верхневил" localSheetId="0">#REF!</definedName>
    <definedName name="верхневил" localSheetId="3">#REF!</definedName>
    <definedName name="верхневил">#REF!</definedName>
    <definedName name="верхнекол" localSheetId="1">#REF!</definedName>
    <definedName name="верхнекол" localSheetId="0">#REF!</definedName>
    <definedName name="верхнекол" localSheetId="3">#REF!</definedName>
    <definedName name="верхнекол">#REF!</definedName>
    <definedName name="верхоян" localSheetId="1">#REF!</definedName>
    <definedName name="верхоян" localSheetId="0">#REF!</definedName>
    <definedName name="верхоян" localSheetId="3">#REF!</definedName>
    <definedName name="верхоян">#REF!</definedName>
    <definedName name="Виды_ГСМ">[25]!Виды_ГСМ</definedName>
    <definedName name="Виды_МБП">[25]!Виды_МБП</definedName>
    <definedName name="Виды_ППТН">[25]!Виды_ППТН</definedName>
    <definedName name="Виды_работ">[25]!Виды_работ</definedName>
    <definedName name="Виды_транспорта">[25]!Виды_транспорта</definedName>
    <definedName name="Виды_ТЭР">[25]!Виды_ТЭР</definedName>
    <definedName name="Виды_услуг">[25]!Виды_услуг</definedName>
    <definedName name="Виды_целевого_обслуживания">[25]!Виды_целевого_обслуживания</definedName>
    <definedName name="вилюй" localSheetId="1">#REF!</definedName>
    <definedName name="вилюй" localSheetId="0">#REF!</definedName>
    <definedName name="вилюй" localSheetId="3">#REF!</definedName>
    <definedName name="вилюй">#REF!</definedName>
    <definedName name="Вкол" localSheetId="1">#REF!</definedName>
    <definedName name="Вкол" localSheetId="0">#REF!</definedName>
    <definedName name="Вкол" localSheetId="3">#REF!</definedName>
    <definedName name="Вкол">#REF!</definedName>
    <definedName name="вод" localSheetId="1">#REF!</definedName>
    <definedName name="вод" localSheetId="0">#REF!</definedName>
    <definedName name="вод" localSheetId="3">#REF!</definedName>
    <definedName name="вод">#REF!</definedName>
    <definedName name="водит" localSheetId="1">#REF!</definedName>
    <definedName name="водит" localSheetId="0">#REF!</definedName>
    <definedName name="водит" localSheetId="3">#REF!</definedName>
    <definedName name="водит">#REF!</definedName>
    <definedName name="Возврат">[26]!Возврат</definedName>
    <definedName name="вохр" localSheetId="1">#REF!</definedName>
    <definedName name="вохр" localSheetId="0">#REF!</definedName>
    <definedName name="вохр" localSheetId="3">#REF!</definedName>
    <definedName name="вохр">#REF!</definedName>
    <definedName name="вр">#N/A</definedName>
    <definedName name="всп.премия" localSheetId="1">#REF!</definedName>
    <definedName name="всп.премия" localSheetId="0">#REF!</definedName>
    <definedName name="всп.премия" localSheetId="3">#REF!</definedName>
    <definedName name="всп.премия">#REF!</definedName>
    <definedName name="вспом." localSheetId="1">#REF!</definedName>
    <definedName name="вспом." localSheetId="0">#REF!</definedName>
    <definedName name="вспом." localSheetId="3">#REF!</definedName>
    <definedName name="вспом.">#REF!</definedName>
    <definedName name="вспомог" localSheetId="1">#REF!</definedName>
    <definedName name="вспомог" localSheetId="0">#REF!</definedName>
    <definedName name="вспомог" localSheetId="3">#REF!</definedName>
    <definedName name="вспомог">#REF!</definedName>
    <definedName name="второй" localSheetId="1">#REF!</definedName>
    <definedName name="второй" localSheetId="0">#REF!</definedName>
    <definedName name="второй" localSheetId="3">#REF!</definedName>
    <definedName name="второй">#REF!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газкот" localSheetId="1">#REF!</definedName>
    <definedName name="газкот" localSheetId="0">#REF!</definedName>
    <definedName name="газкот" localSheetId="3">#REF!</definedName>
    <definedName name="газкот">#REF!</definedName>
    <definedName name="гидроцех" localSheetId="1">#REF!</definedName>
    <definedName name="гидроцех" localSheetId="0">#REF!</definedName>
    <definedName name="гидроцех" localSheetId="3">#REF!</definedName>
    <definedName name="гидроцех">#REF!</definedName>
    <definedName name="гкал">#N/A</definedName>
    <definedName name="гло">#N/A</definedName>
    <definedName name="горный" localSheetId="1">#REF!</definedName>
    <definedName name="горный" localSheetId="0">#REF!</definedName>
    <definedName name="горный" localSheetId="3">#REF!</definedName>
    <definedName name="горный">#REF!</definedName>
    <definedName name="горяч" localSheetId="1">#REF!</definedName>
    <definedName name="горяч" localSheetId="0">#REF!</definedName>
    <definedName name="горяч" localSheetId="3">#REF!</definedName>
    <definedName name="горяч">#REF!</definedName>
    <definedName name="горяч1" localSheetId="1">#REF!</definedName>
    <definedName name="горяч1" localSheetId="0">#REF!</definedName>
    <definedName name="горяч1" localSheetId="3">#REF!</definedName>
    <definedName name="горяч1">#REF!</definedName>
    <definedName name="горяч3" localSheetId="1">#REF!</definedName>
    <definedName name="горяч3" localSheetId="0">#REF!</definedName>
    <definedName name="горяч3" localSheetId="3">#REF!</definedName>
    <definedName name="горяч3">#REF!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ата_начала_отчетного_месяца">[27]списки!$B$1:$B$72</definedName>
    <definedName name="дд">#N/A</definedName>
    <definedName name="ддд">'[28]У-Алд_наслегаХранение'!ддд</definedName>
    <definedName name="ддд1">'[28]У-Алд_наслегаХранение'!ддд1</definedName>
    <definedName name="ДиапазонЗащиты" localSheetId="3">'[14]1'!$F$64:$H$65,'[14]1'!$J$61:$K$62,'[14]1'!$J$64:$K$65,'[14]1'!$F$11:$G$16,[0]!P1_ДиапазонЗащиты,[0]!P2_ДиапазонЗащиты,[0]!P3_ДиапазонЗащиты,[0]!P4_ДиапазонЗащиты</definedName>
    <definedName name="ДиапазонЗащиты">'[14]1'!$F$64:$H$65,'[14]1'!$J$61:$K$62,'[14]1'!$J$64:$K$65,'[14]1'!$F$11:$G$16,P1_ДиапазонЗащиты,P2_ДиапазонЗащиты,P3_ДиапазонЗащиты,P4_ДиапазонЗащиты</definedName>
    <definedName name="до">#N/A</definedName>
    <definedName name="дом">#N/A</definedName>
    <definedName name="доп.премия" localSheetId="1">#REF!</definedName>
    <definedName name="доп.премия" localSheetId="0">#REF!</definedName>
    <definedName name="доп.премия" localSheetId="3">#REF!</definedName>
    <definedName name="доп.премия">#REF!</definedName>
    <definedName name="дополнит." localSheetId="1">#REF!</definedName>
    <definedName name="дополнит." localSheetId="0">#REF!</definedName>
    <definedName name="дополнит." localSheetId="3">#REF!</definedName>
    <definedName name="дополнит.">#REF!</definedName>
    <definedName name="ДРУГОЕ">[29]Справочники!$A$26:$A$28</definedName>
    <definedName name="дым">#N/A</definedName>
    <definedName name="дым1">#N/A</definedName>
    <definedName name="Единицы_измерения">#N/A</definedName>
    <definedName name="ен">#N/A</definedName>
    <definedName name="жбо" localSheetId="1">#REF!</definedName>
    <definedName name="жбо" localSheetId="0">#REF!</definedName>
    <definedName name="жбо" localSheetId="3">#REF!</definedName>
    <definedName name="жбо">#REF!</definedName>
    <definedName name="жбо1" localSheetId="1">#REF!</definedName>
    <definedName name="жбо1" localSheetId="0">#REF!</definedName>
    <definedName name="жбо1" localSheetId="3">#REF!</definedName>
    <definedName name="жбо1">#REF!</definedName>
    <definedName name="жбо3" localSheetId="1">#REF!</definedName>
    <definedName name="жбо3" localSheetId="0">#REF!</definedName>
    <definedName name="жбо3" localSheetId="3">#REF!</definedName>
    <definedName name="жбо3">#REF!</definedName>
    <definedName name="жжжээээддллдоооо">#N/A</definedName>
    <definedName name="жиган" localSheetId="1">#REF!</definedName>
    <definedName name="жиган" localSheetId="0">#REF!</definedName>
    <definedName name="жиган" localSheetId="3">#REF!</definedName>
    <definedName name="жиган">#REF!</definedName>
    <definedName name="Жилфонд">[25]!Классы_отапливаемых_объектов</definedName>
    <definedName name="з" localSheetId="1">'[30]Общий свод _2_'!#REF!</definedName>
    <definedName name="з" localSheetId="0">'[30]Общий свод _2_'!#REF!</definedName>
    <definedName name="з" localSheetId="3">'[30]Общий свод _2_'!#REF!</definedName>
    <definedName name="з">'[30]Общий свод _2_'!#REF!</definedName>
    <definedName name="зарпал">'[28]У-Алд_наслегаХранение'!зарпал</definedName>
    <definedName name="зарпал1">'[28]У-Алд_наслегаХранение'!зарпал1</definedName>
    <definedName name="зол">#N/A</definedName>
    <definedName name="ЗП1">[31]Лист13!$A$2</definedName>
    <definedName name="ЗП2">[31]Лист13!$B$2</definedName>
    <definedName name="ЗП3">[31]Лист13!$C$2</definedName>
    <definedName name="ЗП4">[31]Лист13!$D$2</definedName>
    <definedName name="и">#N/A</definedName>
    <definedName name="ибибльт" localSheetId="1">#REF!</definedName>
    <definedName name="ибибльт" localSheetId="0">#REF!</definedName>
    <definedName name="ибибльт" localSheetId="3">#REF!</definedName>
    <definedName name="ибибльт">#REF!</definedName>
    <definedName name="импвив" localSheetId="1">#REF!</definedName>
    <definedName name="импвив" localSheetId="0">#REF!</definedName>
    <definedName name="импвив" localSheetId="3">#REF!</definedName>
    <definedName name="импвив">#REF!</definedName>
    <definedName name="имя">#N/A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того" localSheetId="3">'[16]2.2'!$E$179:$J$186,'[16]2.2'!$E$188:$J$188,'[16]2.2'!$E$191:$J$202,'[16]2.2'!$E$205:$J$205,'[16]2.2'!$E$115:$J$122,[0]!P1_T2.2?Data,[0]!P2_T2.2?Data,[0]!P3_T2.2?Data</definedName>
    <definedName name="итого">'[16]2.2'!$E$179:$J$186,'[16]2.2'!$E$188:$J$188,'[16]2.2'!$E$191:$J$202,'[16]2.2'!$E$205:$J$205,'[16]2.2'!$E$115:$J$122,P1_T2.2?Data,P2_T2.2?Data,P3_T2.2?Data</definedName>
    <definedName name="итр" localSheetId="1">#REF!</definedName>
    <definedName name="итр" localSheetId="0">#REF!</definedName>
    <definedName name="итр" localSheetId="3">#REF!</definedName>
    <definedName name="итр">#REF!</definedName>
    <definedName name="й">#N/A</definedName>
    <definedName name="й1">#N/A</definedName>
    <definedName name="йй">#N/A</definedName>
    <definedName name="йц">#N/A</definedName>
    <definedName name="к">#N/A</definedName>
    <definedName name="канвыв" localSheetId="1">#REF!</definedName>
    <definedName name="канвыв" localSheetId="0">#REF!</definedName>
    <definedName name="канвыв" localSheetId="3">#REF!</definedName>
    <definedName name="канвыв">#REF!</definedName>
    <definedName name="канвыв1" localSheetId="1">#REF!</definedName>
    <definedName name="канвыв1" localSheetId="0">#REF!</definedName>
    <definedName name="канвыв1" localSheetId="3">#REF!</definedName>
    <definedName name="канвыв1">#REF!</definedName>
    <definedName name="канвыв3" localSheetId="1">#REF!</definedName>
    <definedName name="канвыв3" localSheetId="0">#REF!</definedName>
    <definedName name="канвыв3" localSheetId="3">#REF!</definedName>
    <definedName name="канвыв3">#REF!</definedName>
    <definedName name="канколл" localSheetId="1">#REF!</definedName>
    <definedName name="канколл" localSheetId="0">#REF!</definedName>
    <definedName name="канколл" localSheetId="3">#REF!</definedName>
    <definedName name="канколл">#REF!</definedName>
    <definedName name="канколл1" localSheetId="1">#REF!</definedName>
    <definedName name="канколл1" localSheetId="0">#REF!</definedName>
    <definedName name="канколл1" localSheetId="3">#REF!</definedName>
    <definedName name="канколл1">#REF!</definedName>
    <definedName name="канколл3" localSheetId="1">#REF!</definedName>
    <definedName name="канколл3" localSheetId="0">#REF!</definedName>
    <definedName name="канколл3" localSheetId="3">#REF!</definedName>
    <definedName name="канколл3">#REF!</definedName>
    <definedName name="квартал">#N/A</definedName>
    <definedName name="квартал_новый">#N/A</definedName>
    <definedName name="ке">#N/A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ккк">#N/A</definedName>
    <definedName name="кккккккк">#N/A</definedName>
    <definedName name="ккккккккк">#N/A</definedName>
    <definedName name="Классы_отапливаемых_объектов">[32]!Классы_отапливаемых_объектов</definedName>
    <definedName name="Код_федерального_ведомства">[27]списки!$B$1:$B$108</definedName>
    <definedName name="кос" localSheetId="1">#REF!</definedName>
    <definedName name="кос" localSheetId="0">#REF!</definedName>
    <definedName name="кос" localSheetId="3">#REF!</definedName>
    <definedName name="кос">#REF!</definedName>
    <definedName name="кот">#N/A</definedName>
    <definedName name="котел">NA()</definedName>
    <definedName name="Котельные">[25]!Котельные</definedName>
    <definedName name="коэф1" localSheetId="1">#REF!</definedName>
    <definedName name="коэф1" localSheetId="0">#REF!</definedName>
    <definedName name="коэф1" localSheetId="3">#REF!</definedName>
    <definedName name="коэф1">#REF!</definedName>
    <definedName name="коэф2" localSheetId="1">#REF!</definedName>
    <definedName name="коэф2" localSheetId="0">#REF!</definedName>
    <definedName name="коэф2" localSheetId="3">#REF!</definedName>
    <definedName name="коэф2">#REF!</definedName>
    <definedName name="коэф3" localSheetId="1">#REF!</definedName>
    <definedName name="коэф3" localSheetId="0">#REF!</definedName>
    <definedName name="коэф3" localSheetId="3">#REF!</definedName>
    <definedName name="коэф3">#REF!</definedName>
    <definedName name="коэф4" localSheetId="1">#REF!</definedName>
    <definedName name="коэф4" localSheetId="0">#REF!</definedName>
    <definedName name="коэф4" localSheetId="3">#REF!</definedName>
    <definedName name="коэф4">#REF!</definedName>
    <definedName name="Л" localSheetId="1">'[21]Вспомогат_по месяцам_'!#REF!</definedName>
    <definedName name="Л" localSheetId="0">'[21]Вспомогат_по месяцам_'!#REF!</definedName>
    <definedName name="Л" localSheetId="3">'[21]Вспомогат_по месяцам_'!#REF!</definedName>
    <definedName name="Л">'[21]Вспомогат_по месяцам_'!#REF!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2?prefix?">"T2"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лок">#N/A</definedName>
    <definedName name="м">#N/A</definedName>
    <definedName name="Марки_автотранспорта">[25]!Марки_автотранспорта</definedName>
    <definedName name="минимум" localSheetId="1">#REF!</definedName>
    <definedName name="минимум" localSheetId="0">#REF!</definedName>
    <definedName name="минимум" localSheetId="3">#REF!</definedName>
    <definedName name="минимум">#REF!</definedName>
    <definedName name="мканг" localSheetId="1">#REF!</definedName>
    <definedName name="мканг" localSheetId="0">#REF!</definedName>
    <definedName name="мканг" localSheetId="3">#REF!</definedName>
    <definedName name="мканг">#REF!</definedName>
    <definedName name="ммм">#N/A</definedName>
    <definedName name="мммммм">#N/A</definedName>
    <definedName name="мммммммммм">#N/A</definedName>
    <definedName name="мома" localSheetId="1">#REF!</definedName>
    <definedName name="мома" localSheetId="0">#REF!</definedName>
    <definedName name="мома" localSheetId="3">#REF!</definedName>
    <definedName name="мома">#REF!</definedName>
    <definedName name="МР" localSheetId="1">#REF!</definedName>
    <definedName name="МР" localSheetId="0">#REF!</definedName>
    <definedName name="МР" localSheetId="3">#REF!</definedName>
    <definedName name="МР">#REF!</definedName>
    <definedName name="мым">#N/A</definedName>
    <definedName name="н">#N/A</definedName>
    <definedName name="на">#N/A</definedName>
    <definedName name="Нав_ПотрЭЭ" localSheetId="1">[17]навигация!#REF!</definedName>
    <definedName name="Нав_ПотрЭЭ" localSheetId="0">[17]навигация!#REF!</definedName>
    <definedName name="Нав_ПотрЭЭ" localSheetId="3">[17]навигация!#REF!</definedName>
    <definedName name="Нав_ПотрЭЭ">[17]навигация!#REF!</definedName>
    <definedName name="Нав_Финансы2" localSheetId="1">[17]навигация!#REF!</definedName>
    <definedName name="Нав_Финансы2" localSheetId="0">[17]навигация!#REF!</definedName>
    <definedName name="Нав_Финансы2" localSheetId="3">[17]навигация!#REF!</definedName>
    <definedName name="Нав_Финансы2">[17]навигация!#REF!</definedName>
    <definedName name="название" localSheetId="1">'[33]Приложение 2.1'!#REF!</definedName>
    <definedName name="название" localSheetId="0">'[33]Приложение 2.1'!#REF!</definedName>
    <definedName name="название" localSheetId="3">'[33]Приложение 2.1'!#REF!</definedName>
    <definedName name="название">'[33]Приложение 2.1'!#REF!</definedName>
    <definedName name="нат">#N/A</definedName>
    <definedName name="наталия" localSheetId="1">#REF!</definedName>
    <definedName name="наталия" localSheetId="0">#REF!</definedName>
    <definedName name="наталия" localSheetId="3">#REF!</definedName>
    <definedName name="наталия">#REF!</definedName>
    <definedName name="Нюрба" localSheetId="1">#REF!</definedName>
    <definedName name="Нюрба" localSheetId="0">#REF!</definedName>
    <definedName name="Нюрба" localSheetId="3">#REF!</definedName>
    <definedName name="Нюрба">#REF!</definedName>
    <definedName name="о">#N/A</definedName>
    <definedName name="о12333333333333333335">#REF!</definedName>
    <definedName name="_xlnm.Print_Area" localSheetId="1">'№ 2 ВС'!$A$1:$O$23</definedName>
    <definedName name="_xlnm.Print_Area" localSheetId="0">№1ВС!$A$1:$H$29</definedName>
    <definedName name="_xlnm.Print_Area" localSheetId="3">'№3 ВС'!$A$1:$G$33</definedName>
    <definedName name="_xlnm.Print_Area" localSheetId="2">'№4 Алмазный'!$A$1:$J$28</definedName>
    <definedName name="ооо">#N/A</definedName>
    <definedName name="оооооооооо">#N/A</definedName>
    <definedName name="ОптРынок">'[17]Производство электроэнергии'!$A$60</definedName>
    <definedName name="ос.р" localSheetId="1">#REF!</definedName>
    <definedName name="ос.р" localSheetId="0">#REF!</definedName>
    <definedName name="ос.р" localSheetId="3">#REF!</definedName>
    <definedName name="ос.р">#REF!</definedName>
    <definedName name="основная" localSheetId="1">#REF!</definedName>
    <definedName name="основная" localSheetId="0">#REF!</definedName>
    <definedName name="основная" localSheetId="3">#REF!</definedName>
    <definedName name="основная">#REF!</definedName>
    <definedName name="отопл" localSheetId="1">#REF!</definedName>
    <definedName name="отопл" localSheetId="0">#REF!</definedName>
    <definedName name="отопл" localSheetId="3">#REF!</definedName>
    <definedName name="отопл">#REF!</definedName>
    <definedName name="отопл1" localSheetId="1">#REF!</definedName>
    <definedName name="отопл1" localSheetId="0">#REF!</definedName>
    <definedName name="отопл1" localSheetId="3">#REF!</definedName>
    <definedName name="отопл1">#REF!</definedName>
    <definedName name="отопл3" localSheetId="1">#REF!</definedName>
    <definedName name="отопл3" localSheetId="0">#REF!</definedName>
    <definedName name="отопл3" localSheetId="3">#REF!</definedName>
    <definedName name="отопл3">#REF!</definedName>
    <definedName name="очист." localSheetId="1">#REF!</definedName>
    <definedName name="очист." localSheetId="0">#REF!</definedName>
    <definedName name="очист." localSheetId="3">#REF!</definedName>
    <definedName name="очист.">#REF!</definedName>
    <definedName name="п">#N/A</definedName>
    <definedName name="П4Ф11а">NA()</definedName>
    <definedName name="пар">#N/A</definedName>
    <definedName name="первый" localSheetId="1">#REF!</definedName>
    <definedName name="первый" localSheetId="0">#REF!</definedName>
    <definedName name="первый" localSheetId="3">#REF!</definedName>
    <definedName name="первый">#REF!</definedName>
    <definedName name="ПериодРегулирования">[22]Заголовок!$B$14</definedName>
    <definedName name="пермиальные" localSheetId="1">#REF!</definedName>
    <definedName name="пермиальные" localSheetId="0">#REF!</definedName>
    <definedName name="пермиальные" localSheetId="3">#REF!</definedName>
    <definedName name="пермиальные">#REF!</definedName>
    <definedName name="пл">#N/A</definedName>
    <definedName name="план" localSheetId="1">#REF!</definedName>
    <definedName name="план" localSheetId="0">#REF!</definedName>
    <definedName name="план" localSheetId="3">#REF!</definedName>
    <definedName name="план">#REF!</definedName>
    <definedName name="подвоз" localSheetId="1">#REF!</definedName>
    <definedName name="подвоз" localSheetId="0">#REF!</definedName>
    <definedName name="подвоз" localSheetId="3">#REF!</definedName>
    <definedName name="подвоз">#REF!</definedName>
    <definedName name="подвоз1" localSheetId="1">#REF!</definedName>
    <definedName name="подвоз1" localSheetId="0">#REF!</definedName>
    <definedName name="подвоз1" localSheetId="3">#REF!</definedName>
    <definedName name="подвоз1">#REF!</definedName>
    <definedName name="подвоз3" localSheetId="1">#REF!</definedName>
    <definedName name="подвоз3" localSheetId="0">#REF!</definedName>
    <definedName name="подвоз3" localSheetId="3">#REF!</definedName>
    <definedName name="подвоз3">#REF!</definedName>
    <definedName name="ПоследнийГод">[34]Заголовок!$B$16</definedName>
    <definedName name="Предприятия_ЖКХ">[25]!Предприятия_ЖКХ</definedName>
    <definedName name="премирование" localSheetId="1">#REF!</definedName>
    <definedName name="премирование" localSheetId="0">#REF!</definedName>
    <definedName name="премирование" localSheetId="3">#REF!</definedName>
    <definedName name="премирование">#REF!</definedName>
    <definedName name="премия" localSheetId="1">#REF!</definedName>
    <definedName name="премия" localSheetId="0">#REF!</definedName>
    <definedName name="премия" localSheetId="3">#REF!</definedName>
    <definedName name="премия">#REF!</definedName>
    <definedName name="премия_рабочим" localSheetId="1">#REF!</definedName>
    <definedName name="премия_рабочим" localSheetId="0">#REF!</definedName>
    <definedName name="премия_рабочим" localSheetId="3">#REF!</definedName>
    <definedName name="премия_рабочим">#REF!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а">#N/A</definedName>
    <definedName name="программа">#N/A</definedName>
    <definedName name="пром.">#N/A</definedName>
    <definedName name="пропв">#N/A</definedName>
    <definedName name="проч">#N/A</definedName>
    <definedName name="проч.расх">#N/A</definedName>
    <definedName name="ПЭ">[29]Справочники!$A$10:$A$12</definedName>
    <definedName name="р">#N/A</definedName>
    <definedName name="рабоч" localSheetId="1">#REF!</definedName>
    <definedName name="рабоч" localSheetId="0">#REF!</definedName>
    <definedName name="рабоч" localSheetId="3">#REF!</definedName>
    <definedName name="рабоч">#REF!</definedName>
    <definedName name="рабочие" localSheetId="1">#REF!</definedName>
    <definedName name="рабочие" localSheetId="0">#REF!</definedName>
    <definedName name="рабочие" localSheetId="3">#REF!</definedName>
    <definedName name="рабочие">#REF!</definedName>
    <definedName name="расх">#N/A</definedName>
    <definedName name="РГК">[29]Справочники!$A$4:$A$4</definedName>
    <definedName name="РГРЭС">#N/A</definedName>
    <definedName name="рез">#N/A</definedName>
    <definedName name="рем">#N/A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д">#N/A</definedName>
    <definedName name="родлд">#N/A</definedName>
    <definedName name="с">#N/A</definedName>
    <definedName name="С2" localSheetId="1">#REF!</definedName>
    <definedName name="С2" localSheetId="0">#REF!</definedName>
    <definedName name="С2" localSheetId="3">#REF!</definedName>
    <definedName name="С2">#REF!</definedName>
    <definedName name="сахателеком" localSheetId="1">#REF!</definedName>
    <definedName name="сахателеком" localSheetId="0">#REF!</definedName>
    <definedName name="сахателеком" localSheetId="3">#REF!</definedName>
    <definedName name="сахателеком">#REF!</definedName>
    <definedName name="сель">#N/A</definedName>
    <definedName name="сельск.хоз">#N/A</definedName>
    <definedName name="слес" localSheetId="1">#REF!</definedName>
    <definedName name="слес" localSheetId="0">#REF!</definedName>
    <definedName name="слес" localSheetId="3">#REF!</definedName>
    <definedName name="слес">#REF!</definedName>
    <definedName name="слесари" localSheetId="1">#REF!</definedName>
    <definedName name="слесари" localSheetId="0">#REF!</definedName>
    <definedName name="слесари" localSheetId="3">#REF!</definedName>
    <definedName name="слесари">#REF!</definedName>
    <definedName name="Сметасент">#N/A</definedName>
    <definedName name="совхоз" localSheetId="1">#REF!</definedName>
    <definedName name="совхоз" localSheetId="0">#REF!</definedName>
    <definedName name="совхоз" localSheetId="3">#REF!</definedName>
    <definedName name="совхоз">#REF!</definedName>
    <definedName name="сорож" localSheetId="1">#REF!</definedName>
    <definedName name="сорож" localSheetId="0">#REF!</definedName>
    <definedName name="сорож" localSheetId="3">#REF!</definedName>
    <definedName name="сорож">#REF!</definedName>
    <definedName name="спец" localSheetId="1">#REF!</definedName>
    <definedName name="спец" localSheetId="0">#REF!</definedName>
    <definedName name="спец" localSheetId="3">#REF!</definedName>
    <definedName name="спец">#REF!</definedName>
    <definedName name="Справочник" localSheetId="1">#REF!</definedName>
    <definedName name="Справочник" localSheetId="0">#REF!</definedName>
    <definedName name="Справочник" localSheetId="3">#REF!</definedName>
    <definedName name="Справочник">#REF!</definedName>
    <definedName name="сс">#N/A</definedName>
    <definedName name="сссс">#N/A</definedName>
    <definedName name="ссы">#N/A</definedName>
    <definedName name="ссы2">#N/A</definedName>
    <definedName name="сторож" localSheetId="1">#REF!</definedName>
    <definedName name="сторож" localSheetId="0">#REF!</definedName>
    <definedName name="сторож" localSheetId="3">#REF!</definedName>
    <definedName name="сторож">#REF!</definedName>
    <definedName name="стр" localSheetId="1">#REF!</definedName>
    <definedName name="стр" localSheetId="0">#REF!</definedName>
    <definedName name="стр" localSheetId="3">#REF!</definedName>
    <definedName name="стр">#REF!</definedName>
    <definedName name="сунтар" localSheetId="1">#REF!</definedName>
    <definedName name="сунтар" localSheetId="0">#REF!</definedName>
    <definedName name="сунтар" localSheetId="3">#REF!</definedName>
    <definedName name="сунтар">#REF!</definedName>
    <definedName name="сухмусор" localSheetId="1">#REF!</definedName>
    <definedName name="сухмусор" localSheetId="0">#REF!</definedName>
    <definedName name="сухмусор" localSheetId="3">#REF!</definedName>
    <definedName name="сухмусор">#REF!</definedName>
    <definedName name="сухмусор1" localSheetId="1">#REF!</definedName>
    <definedName name="сухмусор1" localSheetId="0">#REF!</definedName>
    <definedName name="сухмусор1" localSheetId="3">#REF!</definedName>
    <definedName name="сухмусор1">#REF!</definedName>
    <definedName name="сухмусор3" localSheetId="1">#REF!</definedName>
    <definedName name="сухмусор3" localSheetId="0">#REF!</definedName>
    <definedName name="сухмусор3" localSheetId="3">#REF!</definedName>
    <definedName name="сухмусор3">#REF!</definedName>
    <definedName name="т">#N/A</definedName>
    <definedName name="т115" localSheetId="1">[35]Т1.!#REF!</definedName>
    <definedName name="т115" localSheetId="0">[35]Т1.!#REF!</definedName>
    <definedName name="т115" localSheetId="3">[35]Т1.!#REF!</definedName>
    <definedName name="т115">[35]Т1.!#REF!</definedName>
    <definedName name="т11всего_1" localSheetId="1">#REF!</definedName>
    <definedName name="т11всего_1" localSheetId="0">#REF!</definedName>
    <definedName name="т11всего_1" localSheetId="3">#REF!</definedName>
    <definedName name="т11всего_1">#REF!</definedName>
    <definedName name="т11всего_2" localSheetId="1">#REF!</definedName>
    <definedName name="т11всего_2" localSheetId="0">#REF!</definedName>
    <definedName name="т11всего_2" localSheetId="3">#REF!</definedName>
    <definedName name="т11всего_2">#REF!</definedName>
    <definedName name="т12п1_1" localSheetId="1">#REF!</definedName>
    <definedName name="т12п1_1" localSheetId="0">#REF!</definedName>
    <definedName name="т12п1_1" localSheetId="3">#REF!</definedName>
    <definedName name="т12п1_1">#REF!</definedName>
    <definedName name="т12п1_2" localSheetId="1">#REF!</definedName>
    <definedName name="т12п1_2" localSheetId="0">#REF!</definedName>
    <definedName name="т12п1_2" localSheetId="3">#REF!</definedName>
    <definedName name="т12п1_2">#REF!</definedName>
    <definedName name="т12п2_1" localSheetId="1">#REF!</definedName>
    <definedName name="т12п2_1" localSheetId="0">#REF!</definedName>
    <definedName name="т12п2_1" localSheetId="3">#REF!</definedName>
    <definedName name="т12п2_1">#REF!</definedName>
    <definedName name="т12п2_2" localSheetId="1">#REF!</definedName>
    <definedName name="т12п2_2" localSheetId="0">#REF!</definedName>
    <definedName name="т12п2_2" localSheetId="3">#REF!</definedName>
    <definedName name="т12п2_2">#REF!</definedName>
    <definedName name="т19.1п16" localSheetId="1">#REF!</definedName>
    <definedName name="т19.1п16" localSheetId="0">#REF!</definedName>
    <definedName name="т19.1п16" localSheetId="3">#REF!</definedName>
    <definedName name="т19.1п16">#REF!</definedName>
    <definedName name="т1п15" localSheetId="1">#REF!</definedName>
    <definedName name="т1п15" localSheetId="0">#REF!</definedName>
    <definedName name="т1п15" localSheetId="3">#REF!</definedName>
    <definedName name="т1п15">#REF!</definedName>
    <definedName name="т2п11" localSheetId="1">#REF!</definedName>
    <definedName name="т2п11" localSheetId="0">#REF!</definedName>
    <definedName name="т2п11" localSheetId="3">#REF!</definedName>
    <definedName name="т2п11">#REF!</definedName>
    <definedName name="т2п12" localSheetId="1">#REF!</definedName>
    <definedName name="т2п12" localSheetId="0">#REF!</definedName>
    <definedName name="т2п12" localSheetId="3">#REF!</definedName>
    <definedName name="т2п12">#REF!</definedName>
    <definedName name="т2п13" localSheetId="1">#REF!</definedName>
    <definedName name="т2п13" localSheetId="0">#REF!</definedName>
    <definedName name="т2п13" localSheetId="3">#REF!</definedName>
    <definedName name="т2п13">#REF!</definedName>
    <definedName name="т2п2" localSheetId="1">#REF!</definedName>
    <definedName name="т2п2" localSheetId="0">#REF!</definedName>
    <definedName name="т2п2" localSheetId="3">#REF!</definedName>
    <definedName name="т2п2">#REF!</definedName>
    <definedName name="т2п7" localSheetId="1">#REF!</definedName>
    <definedName name="т2п7" localSheetId="0">#REF!</definedName>
    <definedName name="т2п7" localSheetId="3">#REF!</definedName>
    <definedName name="т2п7">#REF!</definedName>
    <definedName name="т3п3" localSheetId="1">[36]Т5!#REF!</definedName>
    <definedName name="т3п3" localSheetId="0">[36]Т5!#REF!</definedName>
    <definedName name="т3п3" localSheetId="3">[36]Т5!#REF!</definedName>
    <definedName name="т3п3">[36]Т5!#REF!</definedName>
    <definedName name="т7п4_1" localSheetId="1">#REF!</definedName>
    <definedName name="т7п4_1" localSheetId="0">#REF!</definedName>
    <definedName name="т7п4_1" localSheetId="3">#REF!</definedName>
    <definedName name="т7п4_1">#REF!</definedName>
    <definedName name="т7п4_2" localSheetId="1">#REF!</definedName>
    <definedName name="т7п4_2" localSheetId="0">#REF!</definedName>
    <definedName name="т7п4_2" localSheetId="3">#REF!</definedName>
    <definedName name="т7п4_2">#REF!</definedName>
    <definedName name="т7п5_1" localSheetId="1">#REF!</definedName>
    <definedName name="т7п5_1" localSheetId="0">#REF!</definedName>
    <definedName name="т7п5_1" localSheetId="3">#REF!</definedName>
    <definedName name="т7п5_1">#REF!</definedName>
    <definedName name="т7п5_2" localSheetId="1">#REF!</definedName>
    <definedName name="т7п5_2" localSheetId="0">#REF!</definedName>
    <definedName name="т7п5_2" localSheetId="3">#REF!</definedName>
    <definedName name="т7п5_2">#REF!</definedName>
    <definedName name="т7п6_1" localSheetId="1">#REF!</definedName>
    <definedName name="т7п6_1" localSheetId="0">#REF!</definedName>
    <definedName name="т7п6_1" localSheetId="3">#REF!</definedName>
    <definedName name="т7п6_1">#REF!</definedName>
    <definedName name="т7п6_2" localSheetId="1">#REF!</definedName>
    <definedName name="т7п6_2" localSheetId="0">#REF!</definedName>
    <definedName name="т7п6_2" localSheetId="3">#REF!</definedName>
    <definedName name="т7п6_2">#REF!</definedName>
    <definedName name="т8п1" localSheetId="1">#REF!</definedName>
    <definedName name="т8п1" localSheetId="0">#REF!</definedName>
    <definedName name="т8п1" localSheetId="3">#REF!</definedName>
    <definedName name="т8п1">#REF!</definedName>
    <definedName name="таб.23">#N/A</definedName>
    <definedName name="Таня" localSheetId="1">[37]АУП!#REF!</definedName>
    <definedName name="Таня" localSheetId="0">[37]АУП!#REF!</definedName>
    <definedName name="Таня" localSheetId="3">[37]АУП!#REF!</definedName>
    <definedName name="Таня">[37]АУП!#REF!</definedName>
    <definedName name="тбо3" localSheetId="1">#REF!</definedName>
    <definedName name="тбо3" localSheetId="0">#REF!</definedName>
    <definedName name="тбо3" localSheetId="3">#REF!</definedName>
    <definedName name="тбо3">#REF!</definedName>
    <definedName name="теплоэнергия" localSheetId="1">#REF!</definedName>
    <definedName name="теплоэнергия" localSheetId="0">#REF!</definedName>
    <definedName name="теплоэнергия" localSheetId="3">#REF!</definedName>
    <definedName name="теплоэнергия">#REF!</definedName>
    <definedName name="ТМЦ">[25]!ТМЦ</definedName>
    <definedName name="тов">#N/A</definedName>
    <definedName name="Томпо" localSheetId="1">'[21]Вспомогат(по месяцам)'!#REF!</definedName>
    <definedName name="Томпо" localSheetId="0">'[21]Вспомогат(по месяцам)'!#REF!</definedName>
    <definedName name="Томпо" localSheetId="3">'[21]Вспомогат(по месяцам)'!#REF!</definedName>
    <definedName name="Томпо">'[21]Вспомогат(по месяцам)'!#REF!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0">#REF!</definedName>
    <definedName name="третий" localSheetId="3">#REF!</definedName>
    <definedName name="третий">#REF!</definedName>
    <definedName name="три">#N/A</definedName>
    <definedName name="у">#N/A</definedName>
    <definedName name="УАлд" localSheetId="1">'[21]Вспомогат(по месяцам)'!#REF!</definedName>
    <definedName name="УАлд" localSheetId="0">'[21]Вспомогат(по месяцам)'!#REF!</definedName>
    <definedName name="УАлд" localSheetId="3">'[21]Вспомогат(по месяцам)'!#REF!</definedName>
    <definedName name="УАлд">'[21]Вспомогат(по месяцам)'!#REF!</definedName>
    <definedName name="уб" localSheetId="1">#REF!</definedName>
    <definedName name="уб" localSheetId="0">#REF!</definedName>
    <definedName name="уб" localSheetId="3">#REF!</definedName>
    <definedName name="уб">#REF!</definedName>
    <definedName name="убор" localSheetId="1">#REF!</definedName>
    <definedName name="убор" localSheetId="0">#REF!</definedName>
    <definedName name="убор" localSheetId="3">#REF!</definedName>
    <definedName name="убор">#REF!</definedName>
    <definedName name="уборщикъ" localSheetId="1">#REF!</definedName>
    <definedName name="уборщикъ" localSheetId="0">#REF!</definedName>
    <definedName name="уборщикъ" localSheetId="3">#REF!</definedName>
    <definedName name="уборщикъ">#REF!</definedName>
    <definedName name="УГОЛЬ">[29]Справочники!$A$19:$A$21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п">#N/A</definedName>
    <definedName name="улиц">[38]!Улицы</definedName>
    <definedName name="Улицы">[38]!Улицы</definedName>
    <definedName name="Улусы">[25]!Улусы</definedName>
    <definedName name="УМая" localSheetId="1">'[21]Вспомогат(по месяцам)'!#REF!</definedName>
    <definedName name="УМая" localSheetId="0">'[21]Вспомогат(по месяцам)'!#REF!</definedName>
    <definedName name="УМая" localSheetId="3">'[21]Вспомогат(по месяцам)'!#REF!</definedName>
    <definedName name="УМая">'[21]Вспомогат(по месяцам)'!#REF!</definedName>
    <definedName name="УЯна" localSheetId="1">'[21]Вспомогат(по месяцам)'!#REF!</definedName>
    <definedName name="УЯна" localSheetId="0">'[21]Вспомогат(по месяцам)'!#REF!</definedName>
    <definedName name="УЯна" localSheetId="3">'[21]Вспомогат(по месяцам)'!#REF!</definedName>
    <definedName name="УЯна">'[21]Вспомогат(по месяцам)'!#REF!</definedName>
    <definedName name="ф">#N/A</definedName>
    <definedName name="холод" localSheetId="1">#REF!</definedName>
    <definedName name="холод" localSheetId="0">#REF!</definedName>
    <definedName name="холод" localSheetId="3">#REF!</definedName>
    <definedName name="холод">#REF!</definedName>
    <definedName name="холод1" localSheetId="1">#REF!</definedName>
    <definedName name="холод1" localSheetId="0">#REF!</definedName>
    <definedName name="холод1" localSheetId="3">#REF!</definedName>
    <definedName name="холод1">#REF!</definedName>
    <definedName name="холод3" localSheetId="1">#REF!</definedName>
    <definedName name="холод3" localSheetId="0">#REF!</definedName>
    <definedName name="холод3" localSheetId="3">#REF!</definedName>
    <definedName name="холод3">#REF!</definedName>
    <definedName name="ц">#N/A</definedName>
    <definedName name="цех" localSheetId="1">#REF!</definedName>
    <definedName name="цех" localSheetId="0">#REF!</definedName>
    <definedName name="цех" localSheetId="3">#REF!</definedName>
    <definedName name="цех">#REF!</definedName>
    <definedName name="цу">#N/A</definedName>
    <definedName name="четвертый" localSheetId="1">#REF!</definedName>
    <definedName name="четвертый" localSheetId="0">#REF!</definedName>
    <definedName name="четвертый" localSheetId="3">#REF!</definedName>
    <definedName name="четвертый">#REF!</definedName>
    <definedName name="щ">#N/A</definedName>
    <definedName name="щплри" localSheetId="1">'[23]Вспомогат_по месяцам_'!#REF!</definedName>
    <definedName name="щплри" localSheetId="0">'[23]Вспомогат_по месяцам_'!#REF!</definedName>
    <definedName name="щплри" localSheetId="3">'[23]Вспомогат_по месяцам_'!#REF!</definedName>
    <definedName name="щплри">'[23]Вспомогат_по месяцам_'!#REF!</definedName>
    <definedName name="ы">#N/A</definedName>
    <definedName name="ыв">#N/A</definedName>
    <definedName name="ывы">#N/A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#N/A</definedName>
    <definedName name="ьилаттп" localSheetId="1">'[23]Вспомогат_по месяцам_'!#REF!</definedName>
    <definedName name="ьилаттп" localSheetId="0">'[23]Вспомогат_по месяцам_'!#REF!</definedName>
    <definedName name="ьилаттп" localSheetId="3">'[23]Вспомогат_по месяцам_'!#REF!</definedName>
    <definedName name="ьилаттп">'[23]Вспомогат_по месяцам_'!#REF!</definedName>
    <definedName name="ээ">#N/A</definedName>
    <definedName name="ээээ">#N/A</definedName>
    <definedName name="эээээжжсмбмбмюмю" localSheetId="1">'[23]Вспомогат_по месяцам_'!#REF!</definedName>
    <definedName name="эээээжжсмбмбмюмю" localSheetId="0">'[23]Вспомогат_по месяцам_'!#REF!</definedName>
    <definedName name="эээээжжсмбмбмюмю" localSheetId="3">'[23]Вспомогат_по месяцам_'!#REF!</definedName>
    <definedName name="эээээжжсмбмбмюмю">'[23]Вспомогат_по месяцам_'!#REF!</definedName>
    <definedName name="эээээээ">#N/A</definedName>
    <definedName name="Юридические_лица">[25]!Юридические_лица</definedName>
    <definedName name="як">#N/A</definedName>
    <definedName name="ян">#N/A</definedName>
  </definedNames>
  <calcPr calcId="125725"/>
</workbook>
</file>

<file path=xl/calcChain.xml><?xml version="1.0" encoding="utf-8"?>
<calcChain xmlns="http://schemas.openxmlformats.org/spreadsheetml/2006/main">
  <c r="N14" i="56"/>
  <c r="N15"/>
  <c r="N16"/>
  <c r="N17"/>
  <c r="N18"/>
  <c r="N19"/>
  <c r="N20"/>
  <c r="N21"/>
  <c r="N22"/>
  <c r="N23"/>
  <c r="N13"/>
  <c r="O12"/>
  <c r="R390" i="46" l="1"/>
  <c r="P390"/>
  <c r="O390"/>
  <c r="N390"/>
  <c r="M390" s="1"/>
  <c r="K390"/>
  <c r="J390"/>
  <c r="L390" s="1"/>
  <c r="H390"/>
  <c r="R389"/>
  <c r="P389"/>
  <c r="O389"/>
  <c r="N389"/>
  <c r="K389"/>
  <c r="L389" s="1"/>
  <c r="J389"/>
  <c r="H389"/>
  <c r="R388"/>
  <c r="P388"/>
  <c r="O388"/>
  <c r="N388"/>
  <c r="K388"/>
  <c r="L388" s="1"/>
  <c r="J388"/>
  <c r="H388"/>
  <c r="R387"/>
  <c r="P387"/>
  <c r="O387"/>
  <c r="N387"/>
  <c r="M387"/>
  <c r="L387"/>
  <c r="K387"/>
  <c r="J387"/>
  <c r="H387"/>
  <c r="R386"/>
  <c r="P386"/>
  <c r="O386"/>
  <c r="N386"/>
  <c r="M386" s="1"/>
  <c r="L386"/>
  <c r="K386"/>
  <c r="J386"/>
  <c r="H386"/>
  <c r="AC385"/>
  <c r="R385"/>
  <c r="P385"/>
  <c r="O385"/>
  <c r="N385"/>
  <c r="K385"/>
  <c r="J385"/>
  <c r="H385"/>
  <c r="R384"/>
  <c r="P384"/>
  <c r="O384"/>
  <c r="N384"/>
  <c r="M384" s="1"/>
  <c r="K384"/>
  <c r="J384"/>
  <c r="L384" s="1"/>
  <c r="H384"/>
  <c r="R383"/>
  <c r="P383"/>
  <c r="O383"/>
  <c r="N383"/>
  <c r="K383"/>
  <c r="L383" s="1"/>
  <c r="J383"/>
  <c r="H383"/>
  <c r="R382"/>
  <c r="P382"/>
  <c r="O382"/>
  <c r="N382"/>
  <c r="K382"/>
  <c r="L382" s="1"/>
  <c r="J382"/>
  <c r="H382"/>
  <c r="R381"/>
  <c r="O381"/>
  <c r="K381"/>
  <c r="R380"/>
  <c r="O380"/>
  <c r="K380"/>
  <c r="R379"/>
  <c r="O379"/>
  <c r="K379"/>
  <c r="R378"/>
  <c r="O378"/>
  <c r="K378"/>
  <c r="R377"/>
  <c r="O377"/>
  <c r="K377"/>
  <c r="R376"/>
  <c r="O376"/>
  <c r="K376"/>
  <c r="R375"/>
  <c r="O375"/>
  <c r="K375"/>
  <c r="R374"/>
  <c r="O374"/>
  <c r="K374"/>
  <c r="R373"/>
  <c r="O373"/>
  <c r="K373"/>
  <c r="M382" l="1"/>
  <c r="M383"/>
  <c r="M385"/>
  <c r="L385" s="1"/>
  <c r="M388"/>
  <c r="M389"/>
  <c r="R372"/>
  <c r="O372"/>
  <c r="K372"/>
  <c r="M371"/>
  <c r="L371"/>
  <c r="AC368"/>
  <c r="AB368"/>
  <c r="M368"/>
  <c r="L368"/>
  <c r="AC367"/>
  <c r="AB367"/>
  <c r="M367"/>
  <c r="L367"/>
  <c r="AC366"/>
  <c r="AB366"/>
  <c r="M366"/>
  <c r="L366"/>
  <c r="AC365"/>
  <c r="AB365"/>
  <c r="M365"/>
  <c r="L365"/>
  <c r="AC364"/>
  <c r="AB364"/>
  <c r="M364"/>
  <c r="L364"/>
  <c r="AC363"/>
  <c r="AB363"/>
  <c r="M363"/>
  <c r="L363"/>
  <c r="AL362"/>
  <c r="AJ362"/>
  <c r="AH362"/>
  <c r="AF362"/>
  <c r="AB362"/>
  <c r="Y362"/>
  <c r="W362"/>
  <c r="T362"/>
  <c r="S362"/>
  <c r="R362"/>
  <c r="P362"/>
  <c r="O362"/>
  <c r="N362"/>
  <c r="K362"/>
  <c r="J362"/>
  <c r="H362"/>
  <c r="AC361"/>
  <c r="AB361"/>
  <c r="M361"/>
  <c r="L361"/>
  <c r="M362" l="1"/>
  <c r="L362"/>
  <c r="R360"/>
  <c r="O360"/>
  <c r="O357" s="1"/>
  <c r="K360"/>
  <c r="R359"/>
  <c r="P359"/>
  <c r="O359"/>
  <c r="N359"/>
  <c r="M359" s="1"/>
  <c r="K359"/>
  <c r="L359" s="1"/>
  <c r="J359"/>
  <c r="H359"/>
  <c r="R358"/>
  <c r="P358"/>
  <c r="O358"/>
  <c r="N358"/>
  <c r="M358" s="1"/>
  <c r="K358"/>
  <c r="K357" s="1"/>
  <c r="J358"/>
  <c r="H358"/>
  <c r="R356"/>
  <c r="P356"/>
  <c r="O356"/>
  <c r="N356"/>
  <c r="M356" s="1"/>
  <c r="K356"/>
  <c r="L356" s="1"/>
  <c r="J356"/>
  <c r="H356"/>
  <c r="AC355"/>
  <c r="AB355"/>
  <c r="M355"/>
  <c r="L355"/>
  <c r="R354"/>
  <c r="P354"/>
  <c r="O354"/>
  <c r="N354"/>
  <c r="K354"/>
  <c r="J354"/>
  <c r="M354" s="1"/>
  <c r="H354"/>
  <c r="R353"/>
  <c r="P353"/>
  <c r="O353"/>
  <c r="N353"/>
  <c r="K353"/>
  <c r="J353"/>
  <c r="L353" s="1"/>
  <c r="H353"/>
  <c r="R350"/>
  <c r="P350"/>
  <c r="O350"/>
  <c r="N350"/>
  <c r="M350"/>
  <c r="K350"/>
  <c r="L350" s="1"/>
  <c r="J350"/>
  <c r="H350"/>
  <c r="R349"/>
  <c r="P349"/>
  <c r="O349"/>
  <c r="N349"/>
  <c r="M349" s="1"/>
  <c r="K349"/>
  <c r="L349" s="1"/>
  <c r="J349"/>
  <c r="H349"/>
  <c r="R348"/>
  <c r="P348"/>
  <c r="O348"/>
  <c r="N348"/>
  <c r="K348"/>
  <c r="J348"/>
  <c r="L348" s="1"/>
  <c r="H348"/>
  <c r="R347"/>
  <c r="O347"/>
  <c r="K347"/>
  <c r="AC346"/>
  <c r="AB346"/>
  <c r="M346"/>
  <c r="L346"/>
  <c r="R345"/>
  <c r="P345"/>
  <c r="O345"/>
  <c r="N345"/>
  <c r="K345"/>
  <c r="J345"/>
  <c r="L345" s="1"/>
  <c r="H345"/>
  <c r="R344"/>
  <c r="P344"/>
  <c r="O344"/>
  <c r="N344"/>
  <c r="M344" s="1"/>
  <c r="K344"/>
  <c r="L344" s="1"/>
  <c r="J344"/>
  <c r="H344"/>
  <c r="R343"/>
  <c r="P343"/>
  <c r="O343"/>
  <c r="N343"/>
  <c r="L343"/>
  <c r="K343"/>
  <c r="J343"/>
  <c r="H343"/>
  <c r="R342"/>
  <c r="P342"/>
  <c r="O342"/>
  <c r="N342"/>
  <c r="K342"/>
  <c r="M342" s="1"/>
  <c r="J342"/>
  <c r="H342"/>
  <c r="R341"/>
  <c r="R339" s="1"/>
  <c r="P341"/>
  <c r="O341"/>
  <c r="O339" s="1"/>
  <c r="N339" s="1"/>
  <c r="N341"/>
  <c r="L341"/>
  <c r="K341"/>
  <c r="J341"/>
  <c r="J339" s="1"/>
  <c r="H341"/>
  <c r="AC340"/>
  <c r="AB340"/>
  <c r="M340"/>
  <c r="L340"/>
  <c r="P339"/>
  <c r="H339"/>
  <c r="R338"/>
  <c r="O338"/>
  <c r="K338"/>
  <c r="M341" l="1"/>
  <c r="L342"/>
  <c r="M343"/>
  <c r="L358"/>
  <c r="L354"/>
  <c r="K339"/>
  <c r="M345"/>
  <c r="M348"/>
  <c r="M353"/>
  <c r="R336"/>
  <c r="O336"/>
  <c r="K336"/>
  <c r="R335"/>
  <c r="O335"/>
  <c r="K335"/>
  <c r="R334"/>
  <c r="O334"/>
  <c r="K334"/>
  <c r="R333"/>
  <c r="O333"/>
  <c r="K333"/>
  <c r="L339" l="1"/>
  <c r="K337"/>
  <c r="M339"/>
  <c r="R332"/>
  <c r="K332"/>
  <c r="R331"/>
  <c r="O331"/>
  <c r="K331"/>
  <c r="AC330"/>
  <c r="AB330"/>
  <c r="M330"/>
  <c r="L330"/>
  <c r="AC329"/>
  <c r="AB329"/>
  <c r="M329"/>
  <c r="L329"/>
  <c r="AC328"/>
  <c r="AB328"/>
  <c r="M328"/>
  <c r="L328"/>
  <c r="AC327"/>
  <c r="AB327"/>
  <c r="M327"/>
  <c r="L327"/>
  <c r="AL326"/>
  <c r="AJ326"/>
  <c r="AH326"/>
  <c r="AF326"/>
  <c r="Y326"/>
  <c r="W326"/>
  <c r="T326"/>
  <c r="AB326" s="1"/>
  <c r="S326"/>
  <c r="R326"/>
  <c r="P326"/>
  <c r="O326"/>
  <c r="N326"/>
  <c r="AC326" s="1"/>
  <c r="K326"/>
  <c r="L326" s="1"/>
  <c r="J326"/>
  <c r="H326"/>
  <c r="AC325"/>
  <c r="AB325"/>
  <c r="M325"/>
  <c r="L325"/>
  <c r="R324"/>
  <c r="P324"/>
  <c r="O324"/>
  <c r="N324"/>
  <c r="K324"/>
  <c r="L324" s="1"/>
  <c r="J324"/>
  <c r="H324"/>
  <c r="AC323"/>
  <c r="AB323"/>
  <c r="M323"/>
  <c r="L323"/>
  <c r="R322"/>
  <c r="P322"/>
  <c r="O322"/>
  <c r="N322"/>
  <c r="M322" s="1"/>
  <c r="K322"/>
  <c r="L322" s="1"/>
  <c r="J322"/>
  <c r="H322"/>
  <c r="R321"/>
  <c r="P321"/>
  <c r="O321"/>
  <c r="N321"/>
  <c r="M321"/>
  <c r="K321"/>
  <c r="L321" s="1"/>
  <c r="J321"/>
  <c r="H321"/>
  <c r="R320"/>
  <c r="O320"/>
  <c r="O319" s="1"/>
  <c r="K320"/>
  <c r="K319" s="1"/>
  <c r="R319"/>
  <c r="AC318"/>
  <c r="AB318"/>
  <c r="M318"/>
  <c r="L318"/>
  <c r="R317"/>
  <c r="O317"/>
  <c r="K317"/>
  <c r="R316"/>
  <c r="R315" s="1"/>
  <c r="P316"/>
  <c r="O316"/>
  <c r="N316"/>
  <c r="M316"/>
  <c r="L316"/>
  <c r="K316"/>
  <c r="J316"/>
  <c r="H316"/>
  <c r="O315"/>
  <c r="K315"/>
  <c r="R313"/>
  <c r="P313"/>
  <c r="O313"/>
  <c r="N313"/>
  <c r="K313"/>
  <c r="L313" s="1"/>
  <c r="J313"/>
  <c r="H313"/>
  <c r="R312"/>
  <c r="P312"/>
  <c r="O312"/>
  <c r="N312"/>
  <c r="M312" s="1"/>
  <c r="K312"/>
  <c r="L312" s="1"/>
  <c r="J312"/>
  <c r="H312"/>
  <c r="AC311"/>
  <c r="AB311"/>
  <c r="M311"/>
  <c r="L311"/>
  <c r="M313" l="1"/>
  <c r="M324"/>
  <c r="K314"/>
  <c r="M326"/>
  <c r="R309"/>
  <c r="O309"/>
  <c r="K309"/>
  <c r="R308" l="1"/>
  <c r="O308"/>
  <c r="K308"/>
  <c r="R307"/>
  <c r="O307"/>
  <c r="K307"/>
  <c r="R306"/>
  <c r="P306"/>
  <c r="O306"/>
  <c r="N306"/>
  <c r="K306"/>
  <c r="L306" s="1"/>
  <c r="J306"/>
  <c r="M306" s="1"/>
  <c r="H306"/>
  <c r="AC304" l="1"/>
  <c r="AB304"/>
  <c r="M304"/>
  <c r="L304"/>
  <c r="AC303"/>
  <c r="AB303"/>
  <c r="M303"/>
  <c r="L303"/>
  <c r="AC302"/>
  <c r="AB302"/>
  <c r="M302"/>
  <c r="L302"/>
  <c r="N296"/>
  <c r="J296"/>
  <c r="Q286"/>
  <c r="O286"/>
  <c r="K286"/>
  <c r="AX285"/>
  <c r="AW285"/>
  <c r="AV285"/>
  <c r="AU285"/>
  <c r="AT285"/>
  <c r="AS285"/>
  <c r="AK285"/>
  <c r="AI285"/>
  <c r="AG285"/>
  <c r="AC285"/>
  <c r="X285"/>
  <c r="V285"/>
  <c r="S285"/>
  <c r="M285"/>
  <c r="L285"/>
  <c r="AX284"/>
  <c r="AW284"/>
  <c r="AV284"/>
  <c r="AU284"/>
  <c r="AT284"/>
  <c r="AS284"/>
  <c r="AK284"/>
  <c r="AI284"/>
  <c r="AG284"/>
  <c r="AC284"/>
  <c r="X284"/>
  <c r="V284"/>
  <c r="W284" s="1"/>
  <c r="S284"/>
  <c r="M284"/>
  <c r="L284"/>
  <c r="AX283"/>
  <c r="AW283"/>
  <c r="AV283"/>
  <c r="AU283"/>
  <c r="AT283"/>
  <c r="AS283"/>
  <c r="AK283"/>
  <c r="AI283"/>
  <c r="AG283"/>
  <c r="AC283"/>
  <c r="X283"/>
  <c r="V283"/>
  <c r="W283" s="1"/>
  <c r="S283"/>
  <c r="M283"/>
  <c r="L283"/>
  <c r="AX282"/>
  <c r="AW282"/>
  <c r="AV282"/>
  <c r="AU282"/>
  <c r="AT282"/>
  <c r="AS282"/>
  <c r="AK282"/>
  <c r="AI282"/>
  <c r="AG282"/>
  <c r="AE282"/>
  <c r="AC282"/>
  <c r="X282"/>
  <c r="V282"/>
  <c r="S282"/>
  <c r="M282"/>
  <c r="L282"/>
  <c r="AX281"/>
  <c r="AW281"/>
  <c r="AV281"/>
  <c r="AU281"/>
  <c r="AT281"/>
  <c r="AS281"/>
  <c r="AK281"/>
  <c r="AI281"/>
  <c r="AG281"/>
  <c r="AE281"/>
  <c r="AC281"/>
  <c r="X281"/>
  <c r="V281"/>
  <c r="W281" s="1"/>
  <c r="S281"/>
  <c r="M281"/>
  <c r="L281"/>
  <c r="AX280"/>
  <c r="AW280"/>
  <c r="AV280"/>
  <c r="AU280"/>
  <c r="AT280"/>
  <c r="AS280"/>
  <c r="AK280"/>
  <c r="AI280"/>
  <c r="AG280"/>
  <c r="AE280"/>
  <c r="AC280"/>
  <c r="X280"/>
  <c r="V280"/>
  <c r="S280"/>
  <c r="M280"/>
  <c r="L280"/>
  <c r="AX279"/>
  <c r="AW279"/>
  <c r="AV279"/>
  <c r="AU279"/>
  <c r="AT279"/>
  <c r="AS279"/>
  <c r="AK279"/>
  <c r="AI279"/>
  <c r="AG279"/>
  <c r="AE279"/>
  <c r="AC279"/>
  <c r="X279"/>
  <c r="V279"/>
  <c r="W279" s="1"/>
  <c r="Y279" s="1"/>
  <c r="S279"/>
  <c r="M279"/>
  <c r="L279"/>
  <c r="AX278"/>
  <c r="AW278"/>
  <c r="AV278"/>
  <c r="AU278"/>
  <c r="AT278"/>
  <c r="AS278"/>
  <c r="AK278"/>
  <c r="AI278"/>
  <c r="AG278"/>
  <c r="AE278"/>
  <c r="AC278"/>
  <c r="X278"/>
  <c r="V278"/>
  <c r="S278"/>
  <c r="M278"/>
  <c r="L278"/>
  <c r="AX277"/>
  <c r="AW277"/>
  <c r="AV277"/>
  <c r="AU277"/>
  <c r="AT277"/>
  <c r="AS277"/>
  <c r="AK277"/>
  <c r="AI277"/>
  <c r="AG277"/>
  <c r="AE277"/>
  <c r="AC277"/>
  <c r="X277"/>
  <c r="V277"/>
  <c r="S277"/>
  <c r="M277"/>
  <c r="L277"/>
  <c r="AX276"/>
  <c r="AW276"/>
  <c r="AV276"/>
  <c r="AU276"/>
  <c r="AT276"/>
  <c r="AS276"/>
  <c r="AK276"/>
  <c r="AI276"/>
  <c r="AG276"/>
  <c r="AE276"/>
  <c r="AC276"/>
  <c r="X276"/>
  <c r="W276" s="1"/>
  <c r="Y276" s="1"/>
  <c r="V276"/>
  <c r="S276"/>
  <c r="M276"/>
  <c r="L276"/>
  <c r="AX275"/>
  <c r="AW275"/>
  <c r="AV275"/>
  <c r="AU275"/>
  <c r="AT275"/>
  <c r="AS275"/>
  <c r="AK275"/>
  <c r="AI275"/>
  <c r="AG275"/>
  <c r="AE275"/>
  <c r="X275"/>
  <c r="V275"/>
  <c r="W275" s="1"/>
  <c r="S275"/>
  <c r="M275"/>
  <c r="L275"/>
  <c r="AK274"/>
  <c r="AI274"/>
  <c r="AG274"/>
  <c r="AE274"/>
  <c r="X274"/>
  <c r="V274"/>
  <c r="P274"/>
  <c r="P360" s="1"/>
  <c r="P357" s="1"/>
  <c r="N274"/>
  <c r="N360" s="1"/>
  <c r="J274"/>
  <c r="J360" s="1"/>
  <c r="I274"/>
  <c r="H274"/>
  <c r="AX273"/>
  <c r="AW273"/>
  <c r="AV273"/>
  <c r="AU273"/>
  <c r="AT273"/>
  <c r="AS273"/>
  <c r="AK273"/>
  <c r="AI273"/>
  <c r="AG273"/>
  <c r="AE273"/>
  <c r="AC273"/>
  <c r="X273"/>
  <c r="V273"/>
  <c r="S273"/>
  <c r="S345" s="1"/>
  <c r="M273"/>
  <c r="L273"/>
  <c r="AX272"/>
  <c r="AW272"/>
  <c r="AV272"/>
  <c r="AU272"/>
  <c r="AT272"/>
  <c r="AS272"/>
  <c r="AK272"/>
  <c r="AI272"/>
  <c r="AG272"/>
  <c r="AE272"/>
  <c r="AC272"/>
  <c r="X272"/>
  <c r="V272"/>
  <c r="S272"/>
  <c r="S349" s="1"/>
  <c r="M272"/>
  <c r="L272"/>
  <c r="AX271"/>
  <c r="AW271"/>
  <c r="AV271"/>
  <c r="AU271"/>
  <c r="AT271"/>
  <c r="AS271"/>
  <c r="AK271"/>
  <c r="AI271"/>
  <c r="AG271"/>
  <c r="AE271"/>
  <c r="AC271"/>
  <c r="X271"/>
  <c r="V271"/>
  <c r="S271"/>
  <c r="S354" s="1"/>
  <c r="M271"/>
  <c r="L271"/>
  <c r="AK270"/>
  <c r="AI270"/>
  <c r="AG270"/>
  <c r="AE270"/>
  <c r="AC270"/>
  <c r="X270"/>
  <c r="V270"/>
  <c r="P270"/>
  <c r="N270"/>
  <c r="J270"/>
  <c r="L270" s="1"/>
  <c r="I270"/>
  <c r="H270"/>
  <c r="AX269"/>
  <c r="AW269"/>
  <c r="AV269"/>
  <c r="AU269"/>
  <c r="AT269"/>
  <c r="AS269"/>
  <c r="AK269"/>
  <c r="AI269"/>
  <c r="AG269"/>
  <c r="AE269"/>
  <c r="AC269"/>
  <c r="X269"/>
  <c r="V269"/>
  <c r="S269"/>
  <c r="M269"/>
  <c r="L269"/>
  <c r="AX268"/>
  <c r="AW268"/>
  <c r="AV268"/>
  <c r="AU268"/>
  <c r="AT268"/>
  <c r="AS268"/>
  <c r="AK268"/>
  <c r="AI268"/>
  <c r="AG268"/>
  <c r="AE268"/>
  <c r="AC268"/>
  <c r="X268"/>
  <c r="V268"/>
  <c r="S268"/>
  <c r="S265" s="1"/>
  <c r="M268"/>
  <c r="L268"/>
  <c r="AX267"/>
  <c r="AW267"/>
  <c r="AV267"/>
  <c r="AU267"/>
  <c r="AT267"/>
  <c r="AS267"/>
  <c r="AK267"/>
  <c r="AI267"/>
  <c r="AG267"/>
  <c r="AE267"/>
  <c r="X267"/>
  <c r="V267"/>
  <c r="W267" s="1"/>
  <c r="W342" s="1"/>
  <c r="S267"/>
  <c r="S342" s="1"/>
  <c r="M267"/>
  <c r="L267"/>
  <c r="AX266"/>
  <c r="AW266"/>
  <c r="AV266"/>
  <c r="AU266"/>
  <c r="AT266"/>
  <c r="AS266"/>
  <c r="AK266"/>
  <c r="AI266"/>
  <c r="AG266"/>
  <c r="AE266"/>
  <c r="AC266"/>
  <c r="X266"/>
  <c r="W266"/>
  <c r="V266"/>
  <c r="S266"/>
  <c r="M266"/>
  <c r="L266"/>
  <c r="AK265"/>
  <c r="AI265"/>
  <c r="AG265"/>
  <c r="AE265"/>
  <c r="X265"/>
  <c r="V265"/>
  <c r="P265"/>
  <c r="N265"/>
  <c r="J265"/>
  <c r="M265" s="1"/>
  <c r="L265" s="1"/>
  <c r="I265"/>
  <c r="H265"/>
  <c r="AX264"/>
  <c r="AW264"/>
  <c r="AV264"/>
  <c r="AU264"/>
  <c r="AT264"/>
  <c r="AS264"/>
  <c r="AK264"/>
  <c r="AI264"/>
  <c r="AG264"/>
  <c r="AE264"/>
  <c r="AC264"/>
  <c r="X264"/>
  <c r="V264"/>
  <c r="S264"/>
  <c r="M264"/>
  <c r="L264"/>
  <c r="AX263"/>
  <c r="AW263"/>
  <c r="AV263"/>
  <c r="AU263"/>
  <c r="AT263"/>
  <c r="AS263"/>
  <c r="AK263"/>
  <c r="AI263"/>
  <c r="AG263"/>
  <c r="AE263"/>
  <c r="X263"/>
  <c r="V263"/>
  <c r="W263" s="1"/>
  <c r="S263"/>
  <c r="S359" s="1"/>
  <c r="M263"/>
  <c r="L263"/>
  <c r="AX262"/>
  <c r="AW262"/>
  <c r="AV262"/>
  <c r="AU262"/>
  <c r="AT262"/>
  <c r="AS262"/>
  <c r="AK262"/>
  <c r="AI262"/>
  <c r="AG262"/>
  <c r="AE262"/>
  <c r="AC262"/>
  <c r="X262"/>
  <c r="V262"/>
  <c r="S262"/>
  <c r="M262"/>
  <c r="L262"/>
  <c r="AX261"/>
  <c r="AW261"/>
  <c r="AV261"/>
  <c r="AU261"/>
  <c r="AT261"/>
  <c r="AS261"/>
  <c r="AK261"/>
  <c r="AI261"/>
  <c r="AG261"/>
  <c r="AE261"/>
  <c r="AC261"/>
  <c r="X261"/>
  <c r="W261"/>
  <c r="V261"/>
  <c r="S261"/>
  <c r="M261"/>
  <c r="L261"/>
  <c r="AX260"/>
  <c r="AW260"/>
  <c r="AV260"/>
  <c r="AU260"/>
  <c r="AT260"/>
  <c r="AS260"/>
  <c r="AK260"/>
  <c r="AI260"/>
  <c r="AG260"/>
  <c r="AE260"/>
  <c r="AC260"/>
  <c r="X260"/>
  <c r="V260"/>
  <c r="S260"/>
  <c r="M260"/>
  <c r="L260"/>
  <c r="AX259"/>
  <c r="AW259"/>
  <c r="AV259"/>
  <c r="AU259"/>
  <c r="AT259"/>
  <c r="AS259"/>
  <c r="AK259"/>
  <c r="AI259"/>
  <c r="AG259"/>
  <c r="AE259"/>
  <c r="AC259"/>
  <c r="X259"/>
  <c r="V259"/>
  <c r="W259" s="1"/>
  <c r="S259"/>
  <c r="M259"/>
  <c r="L259"/>
  <c r="AX258"/>
  <c r="AW258"/>
  <c r="AV258"/>
  <c r="AU258"/>
  <c r="AT258"/>
  <c r="AS258"/>
  <c r="AK258"/>
  <c r="AI258"/>
  <c r="AG258"/>
  <c r="AE258"/>
  <c r="AC258"/>
  <c r="X258"/>
  <c r="W258"/>
  <c r="W353" s="1"/>
  <c r="V258"/>
  <c r="S258"/>
  <c r="S353" s="1"/>
  <c r="M258"/>
  <c r="L258"/>
  <c r="AX257"/>
  <c r="AW257"/>
  <c r="AV257"/>
  <c r="AU257"/>
  <c r="AT257"/>
  <c r="AS257"/>
  <c r="AK257"/>
  <c r="AI257"/>
  <c r="AG257"/>
  <c r="AE257"/>
  <c r="AC257"/>
  <c r="X257"/>
  <c r="V257"/>
  <c r="S257"/>
  <c r="M257"/>
  <c r="L257"/>
  <c r="AK256"/>
  <c r="AI256"/>
  <c r="AG256"/>
  <c r="AE256"/>
  <c r="X256"/>
  <c r="V256"/>
  <c r="N256"/>
  <c r="J256"/>
  <c r="M256" s="1"/>
  <c r="I256"/>
  <c r="H256" s="1"/>
  <c r="AK255"/>
  <c r="AI255"/>
  <c r="AG255"/>
  <c r="AE255"/>
  <c r="X255"/>
  <c r="V255"/>
  <c r="AX254"/>
  <c r="AW254"/>
  <c r="AV254"/>
  <c r="AU254"/>
  <c r="AT254"/>
  <c r="AS254"/>
  <c r="AK254"/>
  <c r="AI254"/>
  <c r="AG254"/>
  <c r="AE254"/>
  <c r="AC254"/>
  <c r="X254"/>
  <c r="V254"/>
  <c r="S254"/>
  <c r="M254"/>
  <c r="L254"/>
  <c r="AX253"/>
  <c r="AW253"/>
  <c r="AV253"/>
  <c r="AU253"/>
  <c r="AT253"/>
  <c r="AS253"/>
  <c r="AK253"/>
  <c r="AI253"/>
  <c r="AG253"/>
  <c r="AE253"/>
  <c r="X253"/>
  <c r="V253"/>
  <c r="S253"/>
  <c r="M253"/>
  <c r="L253"/>
  <c r="AX252"/>
  <c r="AW252"/>
  <c r="AV252"/>
  <c r="AU252"/>
  <c r="AT252"/>
  <c r="AS252"/>
  <c r="AK252"/>
  <c r="AI252"/>
  <c r="AG252"/>
  <c r="AE252"/>
  <c r="AC252"/>
  <c r="X252"/>
  <c r="V252"/>
  <c r="S252"/>
  <c r="M252"/>
  <c r="L252"/>
  <c r="AK251"/>
  <c r="AI251"/>
  <c r="AG251"/>
  <c r="AE251"/>
  <c r="X251"/>
  <c r="V251"/>
  <c r="S251"/>
  <c r="P251"/>
  <c r="N251"/>
  <c r="L251"/>
  <c r="J251"/>
  <c r="I251"/>
  <c r="H251"/>
  <c r="AX250"/>
  <c r="AW250"/>
  <c r="AV250"/>
  <c r="AU250"/>
  <c r="AT250"/>
  <c r="AS250"/>
  <c r="AK250"/>
  <c r="AI250"/>
  <c r="AG250"/>
  <c r="AE250"/>
  <c r="X250"/>
  <c r="V250"/>
  <c r="S250"/>
  <c r="M250"/>
  <c r="L250"/>
  <c r="AX249"/>
  <c r="AW249"/>
  <c r="AV249"/>
  <c r="AU249"/>
  <c r="AT249"/>
  <c r="AS249"/>
  <c r="AK249"/>
  <c r="AI249"/>
  <c r="AG249"/>
  <c r="AE249"/>
  <c r="X249"/>
  <c r="V249"/>
  <c r="W249" s="1"/>
  <c r="S249"/>
  <c r="M249"/>
  <c r="L249"/>
  <c r="AK248"/>
  <c r="AI248"/>
  <c r="AG248"/>
  <c r="AE248"/>
  <c r="X248"/>
  <c r="V248"/>
  <c r="P248"/>
  <c r="N248"/>
  <c r="M248" s="1"/>
  <c r="J248"/>
  <c r="L248" s="1"/>
  <c r="I248"/>
  <c r="H248"/>
  <c r="AK247"/>
  <c r="AI247"/>
  <c r="AG247"/>
  <c r="AE247"/>
  <c r="AC247"/>
  <c r="X247"/>
  <c r="V247"/>
  <c r="S247"/>
  <c r="W247" s="1"/>
  <c r="Y247" s="1"/>
  <c r="M247"/>
  <c r="L247"/>
  <c r="AK246"/>
  <c r="AI246"/>
  <c r="S248" l="1"/>
  <c r="W252"/>
  <c r="Y252" s="1"/>
  <c r="M251"/>
  <c r="W254"/>
  <c r="L256"/>
  <c r="M270"/>
  <c r="L274"/>
  <c r="S274"/>
  <c r="S348"/>
  <c r="W250"/>
  <c r="Y250" s="1"/>
  <c r="U250" s="1"/>
  <c r="W257"/>
  <c r="W264"/>
  <c r="W268"/>
  <c r="Y268" s="1"/>
  <c r="W271"/>
  <c r="W354" s="1"/>
  <c r="W272"/>
  <c r="W349" s="1"/>
  <c r="W273"/>
  <c r="U273" s="1"/>
  <c r="M274"/>
  <c r="W285"/>
  <c r="W348" s="1"/>
  <c r="W356"/>
  <c r="M360"/>
  <c r="N357"/>
  <c r="S360"/>
  <c r="S356"/>
  <c r="H360"/>
  <c r="H357" s="1"/>
  <c r="L360"/>
  <c r="J357"/>
  <c r="L357" s="1"/>
  <c r="W278"/>
  <c r="Y278" s="1"/>
  <c r="W280"/>
  <c r="Y280" s="1"/>
  <c r="W269"/>
  <c r="Y269" s="1"/>
  <c r="U247"/>
  <c r="Y259"/>
  <c r="Y358" s="1"/>
  <c r="W359"/>
  <c r="Y263"/>
  <c r="Y359" s="1"/>
  <c r="W345"/>
  <c r="Y273"/>
  <c r="Y345" s="1"/>
  <c r="AC250"/>
  <c r="AB250"/>
  <c r="Y264"/>
  <c r="U264"/>
  <c r="Y283"/>
  <c r="U283"/>
  <c r="W248"/>
  <c r="Y249"/>
  <c r="Y248" s="1"/>
  <c r="BE250"/>
  <c r="U252"/>
  <c r="W253"/>
  <c r="Y254"/>
  <c r="Y257"/>
  <c r="W260"/>
  <c r="Y260" s="1"/>
  <c r="Y261"/>
  <c r="U261" s="1"/>
  <c r="Y266"/>
  <c r="Y267"/>
  <c r="Y342" s="1"/>
  <c r="U269"/>
  <c r="Y271"/>
  <c r="Y275"/>
  <c r="U275" s="1"/>
  <c r="U276"/>
  <c r="Y281"/>
  <c r="Y284"/>
  <c r="BE252"/>
  <c r="U254"/>
  <c r="Y258"/>
  <c r="W262"/>
  <c r="Y262" s="1"/>
  <c r="BE264"/>
  <c r="U266"/>
  <c r="U267"/>
  <c r="U268"/>
  <c r="U271"/>
  <c r="W277"/>
  <c r="Y277" s="1"/>
  <c r="U278"/>
  <c r="U279"/>
  <c r="U280"/>
  <c r="U281"/>
  <c r="W282"/>
  <c r="Y282" s="1"/>
  <c r="U284"/>
  <c r="Y285"/>
  <c r="U285" s="1"/>
  <c r="AG246"/>
  <c r="AE246"/>
  <c r="X246"/>
  <c r="V246"/>
  <c r="P246"/>
  <c r="N246"/>
  <c r="M246"/>
  <c r="J246"/>
  <c r="L246" s="1"/>
  <c r="I246"/>
  <c r="H246"/>
  <c r="AX245"/>
  <c r="AW245"/>
  <c r="AV245"/>
  <c r="AU245"/>
  <c r="AT245"/>
  <c r="AS245"/>
  <c r="AK245"/>
  <c r="AI245"/>
  <c r="AG245"/>
  <c r="AE245"/>
  <c r="X245"/>
  <c r="V245"/>
  <c r="S245"/>
  <c r="S322" s="1"/>
  <c r="M245"/>
  <c r="L245"/>
  <c r="AX244"/>
  <c r="AW244"/>
  <c r="AV244"/>
  <c r="AU244"/>
  <c r="AT244"/>
  <c r="AS244"/>
  <c r="AK244"/>
  <c r="AI244"/>
  <c r="AG244"/>
  <c r="AE244"/>
  <c r="X244"/>
  <c r="V244"/>
  <c r="S244"/>
  <c r="M244"/>
  <c r="L244"/>
  <c r="AX243"/>
  <c r="AW243"/>
  <c r="AV243"/>
  <c r="AU243"/>
  <c r="AT243"/>
  <c r="AS243"/>
  <c r="AK243"/>
  <c r="AI243"/>
  <c r="AG243"/>
  <c r="AE243"/>
  <c r="X243"/>
  <c r="V243"/>
  <c r="S243"/>
  <c r="M243"/>
  <c r="L243"/>
  <c r="AX242"/>
  <c r="AW242"/>
  <c r="AV242"/>
  <c r="AU242"/>
  <c r="AT242"/>
  <c r="AS242"/>
  <c r="AK242"/>
  <c r="AI242"/>
  <c r="AG242"/>
  <c r="AE242"/>
  <c r="X242"/>
  <c r="V242"/>
  <c r="S242"/>
  <c r="S321" s="1"/>
  <c r="M242"/>
  <c r="L242"/>
  <c r="AK241"/>
  <c r="AI241"/>
  <c r="AG241"/>
  <c r="AE241"/>
  <c r="X241"/>
  <c r="V241"/>
  <c r="P241"/>
  <c r="N241"/>
  <c r="J241"/>
  <c r="L241" s="1"/>
  <c r="I241"/>
  <c r="H241"/>
  <c r="AK240"/>
  <c r="AI240"/>
  <c r="AG240"/>
  <c r="AE240"/>
  <c r="AC240"/>
  <c r="X240"/>
  <c r="V240"/>
  <c r="W240" s="1"/>
  <c r="Y240" s="1"/>
  <c r="S240"/>
  <c r="M240"/>
  <c r="L240"/>
  <c r="AK239"/>
  <c r="AI239"/>
  <c r="AG239"/>
  <c r="AE239"/>
  <c r="M241" l="1"/>
  <c r="W244"/>
  <c r="W245"/>
  <c r="U260"/>
  <c r="Y272"/>
  <c r="Y349" s="1"/>
  <c r="W270"/>
  <c r="W265"/>
  <c r="M357"/>
  <c r="U263"/>
  <c r="U282"/>
  <c r="BE282" s="1"/>
  <c r="Y244"/>
  <c r="U244" s="1"/>
  <c r="AB285"/>
  <c r="BE285"/>
  <c r="BE261"/>
  <c r="AB261"/>
  <c r="U240"/>
  <c r="BE284"/>
  <c r="AB284"/>
  <c r="BE279"/>
  <c r="AB279"/>
  <c r="BE278"/>
  <c r="AB278"/>
  <c r="AB271"/>
  <c r="BE271"/>
  <c r="BE268"/>
  <c r="BE266"/>
  <c r="AB266"/>
  <c r="Y353"/>
  <c r="U258"/>
  <c r="BE254"/>
  <c r="AB282"/>
  <c r="BE276"/>
  <c r="AB276"/>
  <c r="Y354"/>
  <c r="Y270"/>
  <c r="BE269"/>
  <c r="AB269"/>
  <c r="Y356"/>
  <c r="Y265"/>
  <c r="AB252"/>
  <c r="BE275"/>
  <c r="AC275"/>
  <c r="AB275" s="1"/>
  <c r="BE283"/>
  <c r="AB283"/>
  <c r="AB264"/>
  <c r="BE273"/>
  <c r="AB273"/>
  <c r="BE263"/>
  <c r="AC263"/>
  <c r="AB263"/>
  <c r="W358"/>
  <c r="AB247"/>
  <c r="BE247"/>
  <c r="BE281"/>
  <c r="AB281"/>
  <c r="BE280"/>
  <c r="AB280"/>
  <c r="AB267"/>
  <c r="BE267"/>
  <c r="AC267"/>
  <c r="BE260"/>
  <c r="AB260"/>
  <c r="Y253"/>
  <c r="Y251" s="1"/>
  <c r="Y246" s="1"/>
  <c r="W251"/>
  <c r="W246" s="1"/>
  <c r="Y245"/>
  <c r="W274"/>
  <c r="W360" s="1"/>
  <c r="U277"/>
  <c r="U257"/>
  <c r="W242"/>
  <c r="W239" s="1"/>
  <c r="W309" s="1"/>
  <c r="W243"/>
  <c r="AB268"/>
  <c r="U249"/>
  <c r="Y348"/>
  <c r="Y274"/>
  <c r="U265"/>
  <c r="U262"/>
  <c r="AB254"/>
  <c r="Y360"/>
  <c r="Y357" s="1"/>
  <c r="W357" s="1"/>
  <c r="U272"/>
  <c r="U270" s="1"/>
  <c r="U259"/>
  <c r="X239"/>
  <c r="V239"/>
  <c r="S239"/>
  <c r="P239"/>
  <c r="P309" s="1"/>
  <c r="N239"/>
  <c r="N309" s="1"/>
  <c r="M239"/>
  <c r="L239" s="1"/>
  <c r="J239"/>
  <c r="J309" s="1"/>
  <c r="L309" s="1"/>
  <c r="I239"/>
  <c r="H239"/>
  <c r="H309" s="1"/>
  <c r="AX238"/>
  <c r="AW238"/>
  <c r="AV238"/>
  <c r="AU238"/>
  <c r="AT238"/>
  <c r="AS238"/>
  <c r="AK238"/>
  <c r="AI238"/>
  <c r="AG238"/>
  <c r="AE238"/>
  <c r="AC238"/>
  <c r="X238"/>
  <c r="V238"/>
  <c r="W238" s="1"/>
  <c r="W231" s="1"/>
  <c r="S238"/>
  <c r="M238"/>
  <c r="L238"/>
  <c r="AX237"/>
  <c r="AW237"/>
  <c r="AV237"/>
  <c r="AU237"/>
  <c r="AT237"/>
  <c r="AS237"/>
  <c r="AK237"/>
  <c r="AI237"/>
  <c r="AG237"/>
  <c r="AE237"/>
  <c r="AC237"/>
  <c r="X237"/>
  <c r="V237"/>
  <c r="S237"/>
  <c r="M237"/>
  <c r="L237"/>
  <c r="AX236"/>
  <c r="AW236"/>
  <c r="AV236"/>
  <c r="AU236"/>
  <c r="AT236"/>
  <c r="AS236"/>
  <c r="AK236"/>
  <c r="AI236"/>
  <c r="AG236"/>
  <c r="AE236"/>
  <c r="AC236"/>
  <c r="X236"/>
  <c r="V236"/>
  <c r="S236"/>
  <c r="M236"/>
  <c r="L236"/>
  <c r="AX235"/>
  <c r="AW235"/>
  <c r="AV235"/>
  <c r="AU235"/>
  <c r="AT235"/>
  <c r="AS235"/>
  <c r="AK235"/>
  <c r="AI235"/>
  <c r="AG235"/>
  <c r="AE235"/>
  <c r="AC235"/>
  <c r="X235"/>
  <c r="V235"/>
  <c r="S235"/>
  <c r="W235" s="1"/>
  <c r="M235"/>
  <c r="L235"/>
  <c r="AK234"/>
  <c r="AI234"/>
  <c r="AG234"/>
  <c r="AE234"/>
  <c r="X234"/>
  <c r="V234"/>
  <c r="P234"/>
  <c r="N234"/>
  <c r="M234" s="1"/>
  <c r="L234"/>
  <c r="J234"/>
  <c r="I234"/>
  <c r="H234"/>
  <c r="AK233"/>
  <c r="AI233"/>
  <c r="AG233"/>
  <c r="AE233"/>
  <c r="AC233"/>
  <c r="X233"/>
  <c r="V233"/>
  <c r="S233"/>
  <c r="S234" s="1"/>
  <c r="M233"/>
  <c r="L233"/>
  <c r="AK232"/>
  <c r="AI232"/>
  <c r="AG232"/>
  <c r="AE232"/>
  <c r="X232"/>
  <c r="V232"/>
  <c r="S232"/>
  <c r="P232"/>
  <c r="P331" s="1"/>
  <c r="N232"/>
  <c r="N331" s="1"/>
  <c r="M232"/>
  <c r="L232"/>
  <c r="J232"/>
  <c r="J331" s="1"/>
  <c r="I232"/>
  <c r="H232"/>
  <c r="AK231"/>
  <c r="AI231"/>
  <c r="AG231"/>
  <c r="AE231"/>
  <c r="X231"/>
  <c r="V231"/>
  <c r="P231"/>
  <c r="N231"/>
  <c r="J231"/>
  <c r="M231" s="1"/>
  <c r="I231"/>
  <c r="H231"/>
  <c r="AK230"/>
  <c r="AI230"/>
  <c r="AG230"/>
  <c r="AE230"/>
  <c r="X230"/>
  <c r="V230"/>
  <c r="S230"/>
  <c r="P230"/>
  <c r="N230"/>
  <c r="J230"/>
  <c r="L230" s="1"/>
  <c r="I230"/>
  <c r="H230"/>
  <c r="AK229"/>
  <c r="AI229"/>
  <c r="AG229"/>
  <c r="AE229"/>
  <c r="X229"/>
  <c r="V229"/>
  <c r="S229"/>
  <c r="P229"/>
  <c r="N229"/>
  <c r="J229"/>
  <c r="L229" s="1"/>
  <c r="I229"/>
  <c r="H229"/>
  <c r="AK228"/>
  <c r="AI228"/>
  <c r="AG228"/>
  <c r="AE228"/>
  <c r="X228"/>
  <c r="V228"/>
  <c r="S228"/>
  <c r="P228"/>
  <c r="N228"/>
  <c r="M228"/>
  <c r="L228"/>
  <c r="J228"/>
  <c r="I228"/>
  <c r="H228"/>
  <c r="AK227"/>
  <c r="AI227"/>
  <c r="AG227"/>
  <c r="AE227"/>
  <c r="X227"/>
  <c r="V227"/>
  <c r="S227"/>
  <c r="AK226"/>
  <c r="AI226"/>
  <c r="AG226"/>
  <c r="AE226"/>
  <c r="X226"/>
  <c r="V226"/>
  <c r="S226"/>
  <c r="P226"/>
  <c r="N226"/>
  <c r="AC226" s="1"/>
  <c r="J226"/>
  <c r="M226" s="1"/>
  <c r="I226"/>
  <c r="H226"/>
  <c r="AK225"/>
  <c r="AI225"/>
  <c r="AG225"/>
  <c r="AE225"/>
  <c r="X225"/>
  <c r="V225"/>
  <c r="P225"/>
  <c r="N225" s="1"/>
  <c r="H225"/>
  <c r="AX224"/>
  <c r="AW224"/>
  <c r="AV224"/>
  <c r="AU224"/>
  <c r="AT224"/>
  <c r="AS224"/>
  <c r="AK224"/>
  <c r="AI224"/>
  <c r="AG224"/>
  <c r="AE224"/>
  <c r="AC224"/>
  <c r="X224"/>
  <c r="W224"/>
  <c r="V224"/>
  <c r="S224"/>
  <c r="M224"/>
  <c r="L224"/>
  <c r="AX223"/>
  <c r="AW223"/>
  <c r="AV223"/>
  <c r="AU223"/>
  <c r="AT223"/>
  <c r="AS223"/>
  <c r="AK223"/>
  <c r="AI223"/>
  <c r="AG223"/>
  <c r="AE223"/>
  <c r="AC223"/>
  <c r="X223"/>
  <c r="V223"/>
  <c r="S223"/>
  <c r="M223"/>
  <c r="L223"/>
  <c r="AX222"/>
  <c r="AW222"/>
  <c r="AV222"/>
  <c r="AU222"/>
  <c r="AT222"/>
  <c r="AS222"/>
  <c r="AK222"/>
  <c r="AI222"/>
  <c r="AG222"/>
  <c r="AE222"/>
  <c r="AC222"/>
  <c r="X222"/>
  <c r="V222"/>
  <c r="W222" s="1"/>
  <c r="Y222" s="1"/>
  <c r="S222"/>
  <c r="M222"/>
  <c r="L222"/>
  <c r="AX221"/>
  <c r="AW221"/>
  <c r="AV221"/>
  <c r="AU221"/>
  <c r="AT221"/>
  <c r="AS221"/>
  <c r="AK221"/>
  <c r="AI221"/>
  <c r="AG221"/>
  <c r="AE221"/>
  <c r="AC221"/>
  <c r="X221"/>
  <c r="V221"/>
  <c r="S221"/>
  <c r="M221"/>
  <c r="L221"/>
  <c r="AX220"/>
  <c r="AW220"/>
  <c r="AV220"/>
  <c r="AU220"/>
  <c r="AT220"/>
  <c r="AS220"/>
  <c r="AK220"/>
  <c r="AI220"/>
  <c r="AG220"/>
  <c r="AE220"/>
  <c r="AC220"/>
  <c r="X220"/>
  <c r="V220"/>
  <c r="S220"/>
  <c r="M220"/>
  <c r="L220"/>
  <c r="AK219"/>
  <c r="AI219"/>
  <c r="AG219"/>
  <c r="AE219"/>
  <c r="X219"/>
  <c r="V219"/>
  <c r="S219"/>
  <c r="P219"/>
  <c r="N219"/>
  <c r="M219" s="1"/>
  <c r="L219"/>
  <c r="J219"/>
  <c r="I219"/>
  <c r="H219"/>
  <c r="AK218"/>
  <c r="AI218"/>
  <c r="AG218"/>
  <c r="AE218"/>
  <c r="AC218"/>
  <c r="X218"/>
  <c r="V218"/>
  <c r="W218" s="1"/>
  <c r="W219" s="1"/>
  <c r="S218"/>
  <c r="M218"/>
  <c r="L218"/>
  <c r="AX217"/>
  <c r="AW217"/>
  <c r="AV217"/>
  <c r="AU217"/>
  <c r="AT217"/>
  <c r="AS217"/>
  <c r="AK217"/>
  <c r="AI217"/>
  <c r="AG217"/>
  <c r="AE217"/>
  <c r="AC217"/>
  <c r="X217"/>
  <c r="V217"/>
  <c r="S217"/>
  <c r="W217" s="1"/>
  <c r="M217"/>
  <c r="L217"/>
  <c r="AX216"/>
  <c r="AW216"/>
  <c r="AV216"/>
  <c r="AU216"/>
  <c r="AT216"/>
  <c r="AS216"/>
  <c r="AK216"/>
  <c r="AI216"/>
  <c r="AG216"/>
  <c r="AE216"/>
  <c r="X216"/>
  <c r="V216"/>
  <c r="S216"/>
  <c r="M216"/>
  <c r="L216"/>
  <c r="AX215"/>
  <c r="AW215"/>
  <c r="AV215"/>
  <c r="AU215"/>
  <c r="AT215"/>
  <c r="AS215"/>
  <c r="AK215"/>
  <c r="AI215"/>
  <c r="AG215"/>
  <c r="AE215"/>
  <c r="X215"/>
  <c r="V215"/>
  <c r="S215"/>
  <c r="W215" s="1"/>
  <c r="Y215" s="1"/>
  <c r="M215"/>
  <c r="L215"/>
  <c r="AK214"/>
  <c r="AI214"/>
  <c r="AG214"/>
  <c r="AE214"/>
  <c r="X214"/>
  <c r="V214"/>
  <c r="P214"/>
  <c r="N214"/>
  <c r="M214" s="1"/>
  <c r="L214"/>
  <c r="J214"/>
  <c r="I214"/>
  <c r="H214"/>
  <c r="AK213"/>
  <c r="AI213"/>
  <c r="AG213"/>
  <c r="AE213"/>
  <c r="AC213"/>
  <c r="X213"/>
  <c r="V213"/>
  <c r="S213"/>
  <c r="S214" s="1"/>
  <c r="M213"/>
  <c r="L213"/>
  <c r="AX212"/>
  <c r="AW212"/>
  <c r="AV212"/>
  <c r="AU212"/>
  <c r="AT212"/>
  <c r="AS212"/>
  <c r="AK212"/>
  <c r="AI212"/>
  <c r="AG212"/>
  <c r="AE212"/>
  <c r="X212"/>
  <c r="V212"/>
  <c r="S212"/>
  <c r="M212"/>
  <c r="L212"/>
  <c r="AX211"/>
  <c r="AW211"/>
  <c r="AV211"/>
  <c r="AU211"/>
  <c r="AT211"/>
  <c r="AS211"/>
  <c r="AK211"/>
  <c r="AI211"/>
  <c r="AG211"/>
  <c r="AE211"/>
  <c r="AC211"/>
  <c r="X211"/>
  <c r="V211"/>
  <c r="W211" s="1"/>
  <c r="S211"/>
  <c r="M211"/>
  <c r="L211"/>
  <c r="AX210"/>
  <c r="AW210"/>
  <c r="AV210"/>
  <c r="AU210"/>
  <c r="AT210"/>
  <c r="AS210"/>
  <c r="AK210"/>
  <c r="AI210"/>
  <c r="AG210"/>
  <c r="AE210"/>
  <c r="AC210"/>
  <c r="X210"/>
  <c r="V210"/>
  <c r="W210" s="1"/>
  <c r="S210"/>
  <c r="M210"/>
  <c r="L210"/>
  <c r="AK209"/>
  <c r="AI209"/>
  <c r="AG209"/>
  <c r="AE209"/>
  <c r="X209"/>
  <c r="V209"/>
  <c r="P209"/>
  <c r="N209"/>
  <c r="J209"/>
  <c r="L209" s="1"/>
  <c r="I209"/>
  <c r="H209"/>
  <c r="AK208"/>
  <c r="AI208"/>
  <c r="AG208"/>
  <c r="AE208"/>
  <c r="AC208"/>
  <c r="X208"/>
  <c r="V208"/>
  <c r="S208"/>
  <c r="S209" s="1"/>
  <c r="M208"/>
  <c r="L208"/>
  <c r="AX207"/>
  <c r="AW207"/>
  <c r="AV207"/>
  <c r="AU207"/>
  <c r="AT207"/>
  <c r="AS207"/>
  <c r="AK207"/>
  <c r="AI207"/>
  <c r="AG207"/>
  <c r="AE207"/>
  <c r="AC207"/>
  <c r="X207"/>
  <c r="V207"/>
  <c r="S207"/>
  <c r="S313" s="1"/>
  <c r="M207"/>
  <c r="L207"/>
  <c r="AK206"/>
  <c r="AI206"/>
  <c r="AG206"/>
  <c r="AE206"/>
  <c r="X206"/>
  <c r="V206"/>
  <c r="S206"/>
  <c r="P206"/>
  <c r="N206"/>
  <c r="J206"/>
  <c r="L206" s="1"/>
  <c r="I206"/>
  <c r="H206"/>
  <c r="AK205"/>
  <c r="AI205"/>
  <c r="AG205"/>
  <c r="AE205"/>
  <c r="X205"/>
  <c r="V205"/>
  <c r="S205"/>
  <c r="P205"/>
  <c r="N205"/>
  <c r="M205" s="1"/>
  <c r="L205"/>
  <c r="J205"/>
  <c r="I205"/>
  <c r="H205"/>
  <c r="AK204"/>
  <c r="AI204"/>
  <c r="AG204"/>
  <c r="AE204"/>
  <c r="X204"/>
  <c r="V204"/>
  <c r="N204"/>
  <c r="AK203"/>
  <c r="AI203"/>
  <c r="AG203"/>
  <c r="AE203"/>
  <c r="X203"/>
  <c r="V203"/>
  <c r="S203"/>
  <c r="S204" s="1"/>
  <c r="P204" s="1"/>
  <c r="P203"/>
  <c r="N203"/>
  <c r="M203"/>
  <c r="L203"/>
  <c r="J203"/>
  <c r="I203"/>
  <c r="H203"/>
  <c r="AK202"/>
  <c r="AI202"/>
  <c r="AG202"/>
  <c r="AE202"/>
  <c r="X202"/>
  <c r="V202"/>
  <c r="S202"/>
  <c r="P202"/>
  <c r="N202"/>
  <c r="J202"/>
  <c r="M202" s="1"/>
  <c r="I202"/>
  <c r="H202"/>
  <c r="AK201"/>
  <c r="AI201"/>
  <c r="AG201"/>
  <c r="AE201"/>
  <c r="X201"/>
  <c r="V201"/>
  <c r="AX200"/>
  <c r="AW200"/>
  <c r="AV200"/>
  <c r="AU200"/>
  <c r="AT200"/>
  <c r="AS200"/>
  <c r="AK200"/>
  <c r="AI200"/>
  <c r="AG200"/>
  <c r="AE200"/>
  <c r="X200"/>
  <c r="V200"/>
  <c r="S200"/>
  <c r="M200"/>
  <c r="L200"/>
  <c r="AX199"/>
  <c r="AW199"/>
  <c r="AV199"/>
  <c r="AU199"/>
  <c r="AT199"/>
  <c r="AS199"/>
  <c r="AK199"/>
  <c r="AI199"/>
  <c r="AG199"/>
  <c r="AE199"/>
  <c r="X199"/>
  <c r="V199"/>
  <c r="S199"/>
  <c r="W199" s="1"/>
  <c r="M199"/>
  <c r="L199"/>
  <c r="AX198"/>
  <c r="AW198"/>
  <c r="AV198"/>
  <c r="AU198"/>
  <c r="AT198"/>
  <c r="AS198"/>
  <c r="AK198"/>
  <c r="AI198"/>
  <c r="AG198"/>
  <c r="AE198"/>
  <c r="AC198"/>
  <c r="X198"/>
  <c r="V198"/>
  <c r="W198" s="1"/>
  <c r="S198"/>
  <c r="M198"/>
  <c r="L198"/>
  <c r="AX197"/>
  <c r="AW197"/>
  <c r="AV197"/>
  <c r="AU197"/>
  <c r="AT197"/>
  <c r="AS197"/>
  <c r="AK197"/>
  <c r="AI197"/>
  <c r="AG197"/>
  <c r="AE197"/>
  <c r="X197"/>
  <c r="V197"/>
  <c r="S197"/>
  <c r="M197"/>
  <c r="L197"/>
  <c r="AX196"/>
  <c r="AW196"/>
  <c r="AV196"/>
  <c r="AU196"/>
  <c r="AT196"/>
  <c r="AS196"/>
  <c r="AK196"/>
  <c r="AI196"/>
  <c r="AG196"/>
  <c r="AE196"/>
  <c r="AC196"/>
  <c r="X196"/>
  <c r="V196"/>
  <c r="S196"/>
  <c r="S195" s="1"/>
  <c r="M196"/>
  <c r="L196"/>
  <c r="AK195"/>
  <c r="AI195"/>
  <c r="AG195"/>
  <c r="AE195"/>
  <c r="X195"/>
  <c r="V195"/>
  <c r="P195"/>
  <c r="N195"/>
  <c r="J195"/>
  <c r="M195" s="1"/>
  <c r="I195"/>
  <c r="H195"/>
  <c r="AX194"/>
  <c r="AW194"/>
  <c r="AV194"/>
  <c r="AU194"/>
  <c r="AT194"/>
  <c r="AS194"/>
  <c r="AK194"/>
  <c r="AI194"/>
  <c r="AG194"/>
  <c r="AE194"/>
  <c r="X194"/>
  <c r="V194"/>
  <c r="S194"/>
  <c r="M194"/>
  <c r="L194"/>
  <c r="AX193"/>
  <c r="AW193"/>
  <c r="AV193"/>
  <c r="AU193"/>
  <c r="AT193"/>
  <c r="AS193"/>
  <c r="AK193"/>
  <c r="AI193"/>
  <c r="AG193"/>
  <c r="AE193"/>
  <c r="X193"/>
  <c r="V193"/>
  <c r="S193"/>
  <c r="S312" s="1"/>
  <c r="M193"/>
  <c r="L193"/>
  <c r="AX192"/>
  <c r="AW192"/>
  <c r="AV192"/>
  <c r="AU192"/>
  <c r="AT192"/>
  <c r="AS192"/>
  <c r="AK192"/>
  <c r="AI192"/>
  <c r="AG192"/>
  <c r="AE192"/>
  <c r="X192"/>
  <c r="V192"/>
  <c r="S192"/>
  <c r="M192"/>
  <c r="L192"/>
  <c r="AX191"/>
  <c r="AW191"/>
  <c r="AV191"/>
  <c r="AU191"/>
  <c r="AT191"/>
  <c r="AS191"/>
  <c r="AK191"/>
  <c r="AI191"/>
  <c r="AG191"/>
  <c r="AE191"/>
  <c r="AC191"/>
  <c r="X191"/>
  <c r="W191"/>
  <c r="V191"/>
  <c r="S191"/>
  <c r="S189" s="1"/>
  <c r="P189" s="1"/>
  <c r="M191"/>
  <c r="L191"/>
  <c r="AX190"/>
  <c r="AW190"/>
  <c r="AV190"/>
  <c r="AU190"/>
  <c r="AT190"/>
  <c r="AS190"/>
  <c r="AK190"/>
  <c r="AI190"/>
  <c r="AG190"/>
  <c r="AE190"/>
  <c r="AC190"/>
  <c r="X190"/>
  <c r="V190"/>
  <c r="S190"/>
  <c r="S344" s="1"/>
  <c r="M190"/>
  <c r="L190"/>
  <c r="AK189"/>
  <c r="AI189"/>
  <c r="AG189"/>
  <c r="AE189"/>
  <c r="X189"/>
  <c r="V189"/>
  <c r="I189"/>
  <c r="H189" s="1"/>
  <c r="H320" s="1"/>
  <c r="AX188"/>
  <c r="AW188"/>
  <c r="AV188"/>
  <c r="AU188"/>
  <c r="AT188"/>
  <c r="AS188"/>
  <c r="AK188"/>
  <c r="AI188"/>
  <c r="AG188"/>
  <c r="AE188"/>
  <c r="X188"/>
  <c r="V188"/>
  <c r="S188"/>
  <c r="M188"/>
  <c r="L188"/>
  <c r="AX187"/>
  <c r="AW187"/>
  <c r="AV187"/>
  <c r="AU187"/>
  <c r="AT187"/>
  <c r="AS187"/>
  <c r="AK187"/>
  <c r="AI187"/>
  <c r="AG187"/>
  <c r="AE187"/>
  <c r="X187"/>
  <c r="V187"/>
  <c r="S187"/>
  <c r="M187"/>
  <c r="L187"/>
  <c r="AX186"/>
  <c r="AW186"/>
  <c r="AV186"/>
  <c r="AU186"/>
  <c r="AT186"/>
  <c r="AS186"/>
  <c r="AK186"/>
  <c r="AI186"/>
  <c r="AG186"/>
  <c r="AE186"/>
  <c r="AC186"/>
  <c r="X186"/>
  <c r="V186"/>
  <c r="S186"/>
  <c r="M186"/>
  <c r="L186"/>
  <c r="AX185"/>
  <c r="AW185"/>
  <c r="AV185"/>
  <c r="AU185"/>
  <c r="AT185"/>
  <c r="AS185"/>
  <c r="AK185"/>
  <c r="AI185"/>
  <c r="AG185"/>
  <c r="AE185"/>
  <c r="AC185"/>
  <c r="X185"/>
  <c r="V185"/>
  <c r="W185" s="1"/>
  <c r="W341" s="1"/>
  <c r="S185"/>
  <c r="M185"/>
  <c r="L185"/>
  <c r="AX184"/>
  <c r="AW184"/>
  <c r="AV184"/>
  <c r="AU184"/>
  <c r="AT184"/>
  <c r="AS184"/>
  <c r="AK184"/>
  <c r="AI184"/>
  <c r="AG184"/>
  <c r="AE184"/>
  <c r="AC184"/>
  <c r="X184"/>
  <c r="V184"/>
  <c r="S184"/>
  <c r="S343" s="1"/>
  <c r="M184"/>
  <c r="L184"/>
  <c r="AK183"/>
  <c r="AI183"/>
  <c r="AG183"/>
  <c r="AE183"/>
  <c r="X183"/>
  <c r="V183"/>
  <c r="S183"/>
  <c r="S182" s="1"/>
  <c r="P183"/>
  <c r="N183"/>
  <c r="AC183" s="1"/>
  <c r="M183"/>
  <c r="L183"/>
  <c r="J183"/>
  <c r="I183"/>
  <c r="H183"/>
  <c r="H182" s="1"/>
  <c r="AK182"/>
  <c r="AI182"/>
  <c r="AG182"/>
  <c r="AE182"/>
  <c r="X182"/>
  <c r="V182"/>
  <c r="P182"/>
  <c r="I182"/>
  <c r="AX181"/>
  <c r="AW181"/>
  <c r="AV181"/>
  <c r="AU181"/>
  <c r="AT181"/>
  <c r="AS181"/>
  <c r="AK181"/>
  <c r="AI181"/>
  <c r="AG181"/>
  <c r="AE181"/>
  <c r="X181"/>
  <c r="V181"/>
  <c r="W181" s="1"/>
  <c r="S181"/>
  <c r="M181"/>
  <c r="L181"/>
  <c r="AX180"/>
  <c r="AW180"/>
  <c r="AV180"/>
  <c r="AU180"/>
  <c r="AT180"/>
  <c r="AS180"/>
  <c r="AK180"/>
  <c r="AI180"/>
  <c r="AG180"/>
  <c r="AE180"/>
  <c r="X180"/>
  <c r="V180"/>
  <c r="S180"/>
  <c r="M180"/>
  <c r="L180"/>
  <c r="AX179"/>
  <c r="AW179"/>
  <c r="AV179"/>
  <c r="AU179"/>
  <c r="AT179"/>
  <c r="AS179"/>
  <c r="AK179"/>
  <c r="AI179"/>
  <c r="AG179"/>
  <c r="AE179"/>
  <c r="X179"/>
  <c r="V179"/>
  <c r="W179" s="1"/>
  <c r="S179"/>
  <c r="M179"/>
  <c r="L179"/>
  <c r="AX178"/>
  <c r="AW178"/>
  <c r="AV178"/>
  <c r="AU178"/>
  <c r="AT178"/>
  <c r="AS178"/>
  <c r="AK178"/>
  <c r="AI178"/>
  <c r="AG178"/>
  <c r="AE178"/>
  <c r="X178"/>
  <c r="V178"/>
  <c r="S178"/>
  <c r="W178" s="1"/>
  <c r="M178"/>
  <c r="L178"/>
  <c r="AX177"/>
  <c r="AW177"/>
  <c r="AV177"/>
  <c r="AU177"/>
  <c r="AT177"/>
  <c r="AS177"/>
  <c r="AK177"/>
  <c r="AI177"/>
  <c r="AG177"/>
  <c r="AE177"/>
  <c r="X177"/>
  <c r="V177"/>
  <c r="S177"/>
  <c r="M177"/>
  <c r="L177"/>
  <c r="AK176"/>
  <c r="AI176"/>
  <c r="AG176"/>
  <c r="AE176"/>
  <c r="X176"/>
  <c r="V176"/>
  <c r="S176"/>
  <c r="P176"/>
  <c r="N176"/>
  <c r="J176"/>
  <c r="M176" s="1"/>
  <c r="L176" s="1"/>
  <c r="I176"/>
  <c r="H176"/>
  <c r="AX175"/>
  <c r="AW175"/>
  <c r="AV175"/>
  <c r="AU175"/>
  <c r="AT175"/>
  <c r="AS175"/>
  <c r="AK175"/>
  <c r="AI175"/>
  <c r="AG175"/>
  <c r="AE175"/>
  <c r="X175"/>
  <c r="V175"/>
  <c r="S175"/>
  <c r="W175" s="1"/>
  <c r="M175"/>
  <c r="L175"/>
  <c r="AX174"/>
  <c r="AW174"/>
  <c r="AV174"/>
  <c r="AU174"/>
  <c r="AT174"/>
  <c r="AS174"/>
  <c r="AK174"/>
  <c r="AI174"/>
  <c r="AG174"/>
  <c r="AE174"/>
  <c r="AC174"/>
  <c r="X174"/>
  <c r="V174"/>
  <c r="S174"/>
  <c r="M174"/>
  <c r="L174"/>
  <c r="AX173"/>
  <c r="AW173"/>
  <c r="AV173"/>
  <c r="AU173"/>
  <c r="AT173"/>
  <c r="AS173"/>
  <c r="AK173"/>
  <c r="AI173"/>
  <c r="AG173"/>
  <c r="AE173"/>
  <c r="AC173"/>
  <c r="X173"/>
  <c r="V173"/>
  <c r="S173"/>
  <c r="M173"/>
  <c r="L173"/>
  <c r="AX172"/>
  <c r="AW172"/>
  <c r="AV172"/>
  <c r="AU172"/>
  <c r="AT172"/>
  <c r="AS172"/>
  <c r="AK172"/>
  <c r="AI172"/>
  <c r="AG172"/>
  <c r="AE172"/>
  <c r="AC172"/>
  <c r="X172"/>
  <c r="V172"/>
  <c r="S172"/>
  <c r="M172"/>
  <c r="L172"/>
  <c r="AX171"/>
  <c r="AW171"/>
  <c r="AV171"/>
  <c r="AU171"/>
  <c r="AT171"/>
  <c r="AS171"/>
  <c r="AK171"/>
  <c r="AI171"/>
  <c r="AG171"/>
  <c r="AE171"/>
  <c r="AC171"/>
  <c r="X171"/>
  <c r="V171"/>
  <c r="S171"/>
  <c r="M171"/>
  <c r="L171"/>
  <c r="AX170"/>
  <c r="AW170"/>
  <c r="AV170"/>
  <c r="AU170"/>
  <c r="AT170"/>
  <c r="AS170"/>
  <c r="AK170"/>
  <c r="AI170"/>
  <c r="AG170"/>
  <c r="AE170"/>
  <c r="X170"/>
  <c r="V170"/>
  <c r="S170"/>
  <c r="M170"/>
  <c r="L170"/>
  <c r="AX169"/>
  <c r="AW169"/>
  <c r="AV169"/>
  <c r="AU169"/>
  <c r="AT169"/>
  <c r="AS169"/>
  <c r="AK169"/>
  <c r="AI169"/>
  <c r="AG169"/>
  <c r="AE169"/>
  <c r="AC169"/>
  <c r="X169"/>
  <c r="V169"/>
  <c r="S169"/>
  <c r="M169"/>
  <c r="L169"/>
  <c r="AX168"/>
  <c r="AW168"/>
  <c r="AV168"/>
  <c r="AU168"/>
  <c r="AT168"/>
  <c r="AS168"/>
  <c r="AK168"/>
  <c r="AI168"/>
  <c r="AG168"/>
  <c r="AE168"/>
  <c r="AC168"/>
  <c r="X168"/>
  <c r="V168"/>
  <c r="S168"/>
  <c r="S167" s="1"/>
  <c r="AK167"/>
  <c r="AI167"/>
  <c r="AG167"/>
  <c r="AE167"/>
  <c r="X167"/>
  <c r="V167"/>
  <c r="P167"/>
  <c r="P347" s="1"/>
  <c r="N167"/>
  <c r="N347" s="1"/>
  <c r="J167"/>
  <c r="J347" s="1"/>
  <c r="I167"/>
  <c r="I166" s="1"/>
  <c r="H167"/>
  <c r="H347" s="1"/>
  <c r="AK166"/>
  <c r="AI166"/>
  <c r="AG166"/>
  <c r="AE166"/>
  <c r="X166"/>
  <c r="V166"/>
  <c r="N166"/>
  <c r="N307" s="1"/>
  <c r="H166"/>
  <c r="AX165"/>
  <c r="AW165"/>
  <c r="AV165"/>
  <c r="AU165"/>
  <c r="AT165"/>
  <c r="AS165"/>
  <c r="AK165"/>
  <c r="AI165"/>
  <c r="AG165"/>
  <c r="AE165"/>
  <c r="AC165"/>
  <c r="X165"/>
  <c r="V165"/>
  <c r="S165"/>
  <c r="M165"/>
  <c r="L165"/>
  <c r="AX164"/>
  <c r="AW164"/>
  <c r="AV164"/>
  <c r="AU164"/>
  <c r="AT164"/>
  <c r="AS164"/>
  <c r="AK164"/>
  <c r="AI164"/>
  <c r="AG164"/>
  <c r="AE164"/>
  <c r="AC164"/>
  <c r="X164"/>
  <c r="V164"/>
  <c r="S164"/>
  <c r="M164"/>
  <c r="L164"/>
  <c r="AX163"/>
  <c r="AW163"/>
  <c r="AV163"/>
  <c r="AU163"/>
  <c r="AT163"/>
  <c r="AS163"/>
  <c r="AK163"/>
  <c r="AI163"/>
  <c r="AG163"/>
  <c r="AE163"/>
  <c r="AC163"/>
  <c r="X163"/>
  <c r="V163"/>
  <c r="S163"/>
  <c r="M163"/>
  <c r="L163"/>
  <c r="AX162"/>
  <c r="AW162"/>
  <c r="AV162"/>
  <c r="AU162"/>
  <c r="AT162"/>
  <c r="AS162"/>
  <c r="AK162"/>
  <c r="AI162"/>
  <c r="AG162"/>
  <c r="AE162"/>
  <c r="AC162"/>
  <c r="X162"/>
  <c r="V162"/>
  <c r="S162"/>
  <c r="W162" s="1"/>
  <c r="M162"/>
  <c r="L162"/>
  <c r="AK161"/>
  <c r="AI161"/>
  <c r="AG161"/>
  <c r="AE161"/>
  <c r="X161"/>
  <c r="V161"/>
  <c r="P161"/>
  <c r="N161"/>
  <c r="AC161" s="1"/>
  <c r="M161"/>
  <c r="L161" s="1"/>
  <c r="J161"/>
  <c r="I161"/>
  <c r="H161"/>
  <c r="AX160"/>
  <c r="AW160"/>
  <c r="AV160"/>
  <c r="AU160"/>
  <c r="AT160"/>
  <c r="AS160"/>
  <c r="AK160"/>
  <c r="AI160"/>
  <c r="AG160"/>
  <c r="AE160"/>
  <c r="AC160"/>
  <c r="X160"/>
  <c r="V160"/>
  <c r="W160" s="1"/>
  <c r="Y160" s="1"/>
  <c r="S160"/>
  <c r="M160"/>
  <c r="L160"/>
  <c r="AX159"/>
  <c r="AW159"/>
  <c r="AV159"/>
  <c r="AU159"/>
  <c r="AT159"/>
  <c r="AS159"/>
  <c r="AK159"/>
  <c r="AI159"/>
  <c r="AG159"/>
  <c r="AE159"/>
  <c r="X159"/>
  <c r="V159"/>
  <c r="W159" s="1"/>
  <c r="S159"/>
  <c r="M159"/>
  <c r="L159"/>
  <c r="AK158"/>
  <c r="AI158"/>
  <c r="AG158"/>
  <c r="AE158"/>
  <c r="X158"/>
  <c r="V158"/>
  <c r="J158"/>
  <c r="M158" s="1"/>
  <c r="L158" s="1"/>
  <c r="AX157"/>
  <c r="AW157"/>
  <c r="AV157"/>
  <c r="AU157"/>
  <c r="AT157"/>
  <c r="AS157"/>
  <c r="AK157"/>
  <c r="AI157"/>
  <c r="AG157"/>
  <c r="AE157"/>
  <c r="X157"/>
  <c r="V157"/>
  <c r="S157"/>
  <c r="S320" s="1"/>
  <c r="M157"/>
  <c r="L157"/>
  <c r="AX156"/>
  <c r="AW156"/>
  <c r="AV156"/>
  <c r="AU156"/>
  <c r="AT156"/>
  <c r="AS156"/>
  <c r="AK156"/>
  <c r="AI156"/>
  <c r="AG156"/>
  <c r="AE156"/>
  <c r="AC156"/>
  <c r="X156"/>
  <c r="V156"/>
  <c r="S156"/>
  <c r="M156"/>
  <c r="L156"/>
  <c r="AX155"/>
  <c r="AW155"/>
  <c r="AV155"/>
  <c r="AU155"/>
  <c r="AT155"/>
  <c r="AS155"/>
  <c r="AK155"/>
  <c r="AI155"/>
  <c r="AG155"/>
  <c r="AE155"/>
  <c r="AC155"/>
  <c r="X155"/>
  <c r="V155"/>
  <c r="S155"/>
  <c r="M155"/>
  <c r="L155"/>
  <c r="AK154"/>
  <c r="AI154"/>
  <c r="AG154"/>
  <c r="AE154"/>
  <c r="X154"/>
  <c r="V154"/>
  <c r="P154"/>
  <c r="P338" s="1"/>
  <c r="P337" s="1"/>
  <c r="O337" s="1"/>
  <c r="N154"/>
  <c r="N338" s="1"/>
  <c r="AC338" s="1"/>
  <c r="J154"/>
  <c r="J338" s="1"/>
  <c r="I154"/>
  <c r="H154"/>
  <c r="AK153"/>
  <c r="AI153"/>
  <c r="AG153"/>
  <c r="AE153"/>
  <c r="X153"/>
  <c r="V153"/>
  <c r="AK152"/>
  <c r="AI152"/>
  <c r="AG152"/>
  <c r="AE152"/>
  <c r="X152"/>
  <c r="V152"/>
  <c r="S347" l="1"/>
  <c r="S166"/>
  <c r="S307" s="1"/>
  <c r="N337"/>
  <c r="H338"/>
  <c r="H337" s="1"/>
  <c r="M338"/>
  <c r="L338"/>
  <c r="J337"/>
  <c r="S154"/>
  <c r="S338" s="1"/>
  <c r="W155"/>
  <c r="P166"/>
  <c r="P307" s="1"/>
  <c r="M167"/>
  <c r="W188"/>
  <c r="W324" s="1"/>
  <c r="AC154"/>
  <c r="I158"/>
  <c r="H158" s="1"/>
  <c r="H314" s="1"/>
  <c r="J314"/>
  <c r="M154"/>
  <c r="L154" s="1"/>
  <c r="W156"/>
  <c r="Y156" s="1"/>
  <c r="S161"/>
  <c r="J166"/>
  <c r="W168"/>
  <c r="W174"/>
  <c r="W177"/>
  <c r="W187"/>
  <c r="Y235"/>
  <c r="W228"/>
  <c r="L347"/>
  <c r="M347"/>
  <c r="W184"/>
  <c r="L167"/>
  <c r="W173"/>
  <c r="Y173" s="1"/>
  <c r="W186"/>
  <c r="Y186" s="1"/>
  <c r="N189"/>
  <c r="P320"/>
  <c r="P319" s="1"/>
  <c r="W193"/>
  <c r="W312" s="1"/>
  <c r="L195"/>
  <c r="W197"/>
  <c r="Y197" s="1"/>
  <c r="L202"/>
  <c r="M206"/>
  <c r="W208"/>
  <c r="W216"/>
  <c r="Y216" s="1"/>
  <c r="L226"/>
  <c r="L231"/>
  <c r="H331"/>
  <c r="M331"/>
  <c r="L331"/>
  <c r="W236"/>
  <c r="U253"/>
  <c r="W192"/>
  <c r="W200"/>
  <c r="Y200" s="1"/>
  <c r="W207"/>
  <c r="M209"/>
  <c r="W213"/>
  <c r="W214" s="1"/>
  <c r="M229"/>
  <c r="M230"/>
  <c r="W233"/>
  <c r="W226" s="1"/>
  <c r="W227" s="1"/>
  <c r="AC219"/>
  <c r="W196"/>
  <c r="P227"/>
  <c r="N227" s="1"/>
  <c r="AC232"/>
  <c r="M309"/>
  <c r="Y236"/>
  <c r="W229"/>
  <c r="W180"/>
  <c r="Y180" s="1"/>
  <c r="W221"/>
  <c r="Y221" s="1"/>
  <c r="W165"/>
  <c r="Y165" s="1"/>
  <c r="W169"/>
  <c r="Y169" s="1"/>
  <c r="W256"/>
  <c r="Y155"/>
  <c r="U155" s="1"/>
  <c r="W157"/>
  <c r="Y157" s="1"/>
  <c r="W164"/>
  <c r="W172"/>
  <c r="U235"/>
  <c r="Y159"/>
  <c r="U159" s="1"/>
  <c r="W163"/>
  <c r="W171"/>
  <c r="Y177"/>
  <c r="U177" s="1"/>
  <c r="W176"/>
  <c r="U236"/>
  <c r="W161"/>
  <c r="W158" s="1"/>
  <c r="Y162"/>
  <c r="W154"/>
  <c r="W338" s="1"/>
  <c r="Y168"/>
  <c r="W194"/>
  <c r="Y208"/>
  <c r="Y210"/>
  <c r="U210" s="1"/>
  <c r="Y211"/>
  <c r="U211"/>
  <c r="W206"/>
  <c r="W234"/>
  <c r="Y233"/>
  <c r="Y243"/>
  <c r="Y229" s="1"/>
  <c r="BE277"/>
  <c r="AB277"/>
  <c r="AC253"/>
  <c r="BE253"/>
  <c r="AB253"/>
  <c r="BE244"/>
  <c r="AB244"/>
  <c r="Y196"/>
  <c r="U196" s="1"/>
  <c r="W195"/>
  <c r="W212"/>
  <c r="W220"/>
  <c r="W237"/>
  <c r="W230" s="1"/>
  <c r="AB259"/>
  <c r="BE259"/>
  <c r="BE262"/>
  <c r="AB262"/>
  <c r="BE249"/>
  <c r="AC249"/>
  <c r="AB249"/>
  <c r="U248"/>
  <c r="BE257"/>
  <c r="AB257"/>
  <c r="Y322"/>
  <c r="W322" s="1"/>
  <c r="U245"/>
  <c r="BE258"/>
  <c r="AB258"/>
  <c r="AB270"/>
  <c r="BE270"/>
  <c r="Y175"/>
  <c r="U175" s="1"/>
  <c r="Y178"/>
  <c r="U178" s="1"/>
  <c r="Y179"/>
  <c r="U179" s="1"/>
  <c r="Y181"/>
  <c r="U181" s="1"/>
  <c r="Y184"/>
  <c r="Y185"/>
  <c r="Y187"/>
  <c r="U187" s="1"/>
  <c r="Y188"/>
  <c r="Y193"/>
  <c r="Y198"/>
  <c r="Y199"/>
  <c r="Y209"/>
  <c r="Y213"/>
  <c r="Y214" s="1"/>
  <c r="Y238"/>
  <c r="U238" s="1"/>
  <c r="U231" s="1"/>
  <c r="U156"/>
  <c r="U160"/>
  <c r="Y164"/>
  <c r="U164" s="1"/>
  <c r="U165"/>
  <c r="U169"/>
  <c r="W170"/>
  <c r="Y172"/>
  <c r="U172" s="1"/>
  <c r="U173"/>
  <c r="Y174"/>
  <c r="U174" s="1"/>
  <c r="U180"/>
  <c r="W183"/>
  <c r="U186"/>
  <c r="W190"/>
  <c r="Y191"/>
  <c r="Y192"/>
  <c r="W203"/>
  <c r="W313"/>
  <c r="Y207"/>
  <c r="Y217"/>
  <c r="Y218"/>
  <c r="U218" s="1"/>
  <c r="Y224"/>
  <c r="U224" s="1"/>
  <c r="AB224" s="1"/>
  <c r="BE236"/>
  <c r="U274"/>
  <c r="U256" s="1"/>
  <c r="U251"/>
  <c r="Y256"/>
  <c r="BE272"/>
  <c r="AB272"/>
  <c r="AB265"/>
  <c r="BE265"/>
  <c r="AC265"/>
  <c r="W321"/>
  <c r="Y242"/>
  <c r="Y228" s="1"/>
  <c r="AB240"/>
  <c r="BE240"/>
  <c r="U191"/>
  <c r="U192"/>
  <c r="Y194"/>
  <c r="U194" s="1"/>
  <c r="U197"/>
  <c r="U198"/>
  <c r="U199"/>
  <c r="U200"/>
  <c r="Y206"/>
  <c r="U207"/>
  <c r="W209"/>
  <c r="Y212"/>
  <c r="U213"/>
  <c r="U215"/>
  <c r="U216"/>
  <c r="U217"/>
  <c r="U221"/>
  <c r="U222"/>
  <c r="W223"/>
  <c r="Y223" s="1"/>
  <c r="Y231"/>
  <c r="Y237"/>
  <c r="Y232" s="1"/>
  <c r="W241"/>
  <c r="AK151"/>
  <c r="AI151"/>
  <c r="AG151"/>
  <c r="AE151"/>
  <c r="X151"/>
  <c r="V151"/>
  <c r="P151"/>
  <c r="N151"/>
  <c r="J151"/>
  <c r="L151" s="1"/>
  <c r="I151"/>
  <c r="H151"/>
  <c r="AK150"/>
  <c r="AI150"/>
  <c r="AG150"/>
  <c r="AE150"/>
  <c r="X150"/>
  <c r="V150"/>
  <c r="P150"/>
  <c r="N150"/>
  <c r="AC150" s="1"/>
  <c r="M150"/>
  <c r="L150" s="1"/>
  <c r="J150"/>
  <c r="I150"/>
  <c r="H150"/>
  <c r="AK149"/>
  <c r="AI149"/>
  <c r="AG149"/>
  <c r="AE149"/>
  <c r="X149"/>
  <c r="V149"/>
  <c r="P149"/>
  <c r="N149"/>
  <c r="M149"/>
  <c r="L149"/>
  <c r="J149"/>
  <c r="I149"/>
  <c r="H149"/>
  <c r="AK148"/>
  <c r="AI148"/>
  <c r="AG148"/>
  <c r="AE148"/>
  <c r="X148"/>
  <c r="V148"/>
  <c r="P148"/>
  <c r="P147" s="1"/>
  <c r="P333" s="1"/>
  <c r="N148"/>
  <c r="N147" s="1"/>
  <c r="J148"/>
  <c r="L148" s="1"/>
  <c r="I148"/>
  <c r="I147" s="1"/>
  <c r="H148"/>
  <c r="H147" s="1"/>
  <c r="AK147"/>
  <c r="AI147"/>
  <c r="AG147"/>
  <c r="AE147"/>
  <c r="X147"/>
  <c r="V147"/>
  <c r="J147"/>
  <c r="J333" s="1"/>
  <c r="AX146"/>
  <c r="AW146"/>
  <c r="AV146"/>
  <c r="AU146"/>
  <c r="AT146"/>
  <c r="AS146"/>
  <c r="AK146"/>
  <c r="AI146"/>
  <c r="AG146"/>
  <c r="AE146"/>
  <c r="X146"/>
  <c r="V146"/>
  <c r="S146"/>
  <c r="M146"/>
  <c r="L146"/>
  <c r="AX145"/>
  <c r="AW145"/>
  <c r="AV145"/>
  <c r="AU145"/>
  <c r="AT145"/>
  <c r="AS145"/>
  <c r="AK145"/>
  <c r="AI145"/>
  <c r="AG145"/>
  <c r="AE145"/>
  <c r="X145"/>
  <c r="W145"/>
  <c r="W316" s="1"/>
  <c r="V145"/>
  <c r="S145"/>
  <c r="M145"/>
  <c r="L145"/>
  <c r="AX144"/>
  <c r="AW144"/>
  <c r="AV144"/>
  <c r="AU144"/>
  <c r="AT144"/>
  <c r="AS144"/>
  <c r="AK144"/>
  <c r="AI144"/>
  <c r="AG144"/>
  <c r="AE144"/>
  <c r="X144"/>
  <c r="W144"/>
  <c r="V144"/>
  <c r="S144"/>
  <c r="M144"/>
  <c r="L144"/>
  <c r="AX143"/>
  <c r="AW143"/>
  <c r="AV143"/>
  <c r="AU143"/>
  <c r="AT143"/>
  <c r="AS143"/>
  <c r="AK143"/>
  <c r="AI143"/>
  <c r="AG143"/>
  <c r="AE143"/>
  <c r="AC143"/>
  <c r="X143"/>
  <c r="W143"/>
  <c r="W142" s="1"/>
  <c r="V143"/>
  <c r="S143"/>
  <c r="M143"/>
  <c r="L143"/>
  <c r="AK142"/>
  <c r="AI142"/>
  <c r="AG142"/>
  <c r="AE142"/>
  <c r="X142"/>
  <c r="V142"/>
  <c r="S142"/>
  <c r="S317" s="1"/>
  <c r="P142"/>
  <c r="P317" s="1"/>
  <c r="P315" s="1"/>
  <c r="N142"/>
  <c r="N317" s="1"/>
  <c r="M142"/>
  <c r="L142"/>
  <c r="J142"/>
  <c r="J317" s="1"/>
  <c r="I142"/>
  <c r="H142"/>
  <c r="H317" s="1"/>
  <c r="AK141"/>
  <c r="AI141"/>
  <c r="AG141"/>
  <c r="AE141"/>
  <c r="X141"/>
  <c r="V141"/>
  <c r="P141"/>
  <c r="N141"/>
  <c r="J141"/>
  <c r="I141" s="1"/>
  <c r="H141"/>
  <c r="AX140"/>
  <c r="AW140"/>
  <c r="AV140"/>
  <c r="AU140"/>
  <c r="AT140"/>
  <c r="AS140"/>
  <c r="AK140"/>
  <c r="AI140"/>
  <c r="AG140"/>
  <c r="AE140"/>
  <c r="X140"/>
  <c r="V140"/>
  <c r="W140" s="1"/>
  <c r="W350" s="1"/>
  <c r="S140"/>
  <c r="M140"/>
  <c r="L140"/>
  <c r="AX139"/>
  <c r="AW139"/>
  <c r="AV139"/>
  <c r="AU139"/>
  <c r="AT139"/>
  <c r="AS139"/>
  <c r="AK139"/>
  <c r="AI139"/>
  <c r="AG139"/>
  <c r="AE139"/>
  <c r="X139"/>
  <c r="V139"/>
  <c r="S139"/>
  <c r="M139"/>
  <c r="L139"/>
  <c r="AX138"/>
  <c r="AW138"/>
  <c r="AV138"/>
  <c r="AU138"/>
  <c r="AT138"/>
  <c r="AS138"/>
  <c r="AK138"/>
  <c r="AI138"/>
  <c r="AG138"/>
  <c r="AE138"/>
  <c r="X138"/>
  <c r="V138"/>
  <c r="W138" s="1"/>
  <c r="S138"/>
  <c r="M138"/>
  <c r="L138"/>
  <c r="AK137"/>
  <c r="AI137"/>
  <c r="AG137"/>
  <c r="AE137"/>
  <c r="X137"/>
  <c r="V137"/>
  <c r="S137"/>
  <c r="P137"/>
  <c r="P308" s="1"/>
  <c r="N137"/>
  <c r="N308" s="1"/>
  <c r="J137"/>
  <c r="J308" s="1"/>
  <c r="M308" s="1"/>
  <c r="L308" s="1"/>
  <c r="I137"/>
  <c r="H137"/>
  <c r="H308" s="1"/>
  <c r="AX136"/>
  <c r="AW136"/>
  <c r="AV136"/>
  <c r="AU136"/>
  <c r="AT136"/>
  <c r="AS136"/>
  <c r="AK136"/>
  <c r="AI136"/>
  <c r="AG136"/>
  <c r="AE136"/>
  <c r="X136"/>
  <c r="V136"/>
  <c r="S136"/>
  <c r="S308" s="1"/>
  <c r="M136"/>
  <c r="L136"/>
  <c r="AK135"/>
  <c r="AI135"/>
  <c r="AG135"/>
  <c r="AE135"/>
  <c r="X135"/>
  <c r="V135"/>
  <c r="P135"/>
  <c r="N135"/>
  <c r="J135"/>
  <c r="L135" s="1"/>
  <c r="I135"/>
  <c r="H135"/>
  <c r="E135"/>
  <c r="AK134"/>
  <c r="AI134"/>
  <c r="AG134"/>
  <c r="AE134"/>
  <c r="AC134"/>
  <c r="X134"/>
  <c r="V134"/>
  <c r="P134"/>
  <c r="N134"/>
  <c r="M134" s="1"/>
  <c r="L134"/>
  <c r="J134"/>
  <c r="I134"/>
  <c r="H134"/>
  <c r="E134"/>
  <c r="AK133"/>
  <c r="AI133"/>
  <c r="AG133"/>
  <c r="AE133"/>
  <c r="X133"/>
  <c r="V133"/>
  <c r="P133"/>
  <c r="N133"/>
  <c r="M133" s="1"/>
  <c r="L133"/>
  <c r="J133"/>
  <c r="I133"/>
  <c r="H133"/>
  <c r="E133"/>
  <c r="AK132"/>
  <c r="AI132"/>
  <c r="AG132"/>
  <c r="AE132"/>
  <c r="X132"/>
  <c r="V132"/>
  <c r="N132"/>
  <c r="I132"/>
  <c r="H132"/>
  <c r="AK131"/>
  <c r="AI131"/>
  <c r="AG131"/>
  <c r="AE131"/>
  <c r="X131"/>
  <c r="V131"/>
  <c r="P131"/>
  <c r="N131"/>
  <c r="AC131" s="1"/>
  <c r="M131"/>
  <c r="L131" s="1"/>
  <c r="J131"/>
  <c r="I131"/>
  <c r="H131"/>
  <c r="AK130"/>
  <c r="AI130"/>
  <c r="AG130"/>
  <c r="AE130"/>
  <c r="X130"/>
  <c r="V130"/>
  <c r="P130"/>
  <c r="N130"/>
  <c r="M130" s="1"/>
  <c r="L130"/>
  <c r="J130"/>
  <c r="I130"/>
  <c r="H130"/>
  <c r="AK129"/>
  <c r="AI129"/>
  <c r="AG129"/>
  <c r="AE129"/>
  <c r="X129"/>
  <c r="V129"/>
  <c r="P129"/>
  <c r="N129"/>
  <c r="J129"/>
  <c r="L129" s="1"/>
  <c r="I129"/>
  <c r="H129"/>
  <c r="AK128"/>
  <c r="AI128"/>
  <c r="AG128"/>
  <c r="AE128"/>
  <c r="X128"/>
  <c r="V128"/>
  <c r="AK127"/>
  <c r="AI127"/>
  <c r="AG127"/>
  <c r="AE127"/>
  <c r="X127"/>
  <c r="V127"/>
  <c r="P127"/>
  <c r="N127"/>
  <c r="AC127" s="1"/>
  <c r="J127"/>
  <c r="L127" s="1"/>
  <c r="I127"/>
  <c r="H127"/>
  <c r="AK126"/>
  <c r="AI126"/>
  <c r="AG126"/>
  <c r="AE126"/>
  <c r="X126"/>
  <c r="V126"/>
  <c r="P126"/>
  <c r="N126"/>
  <c r="J126"/>
  <c r="I126"/>
  <c r="H126"/>
  <c r="AK125"/>
  <c r="AI125"/>
  <c r="AG125"/>
  <c r="AE125"/>
  <c r="X125"/>
  <c r="V125"/>
  <c r="U125"/>
  <c r="M147" l="1"/>
  <c r="N333"/>
  <c r="J336"/>
  <c r="L126"/>
  <c r="J132"/>
  <c r="M135"/>
  <c r="M137"/>
  <c r="L141"/>
  <c r="S141"/>
  <c r="N315"/>
  <c r="M126"/>
  <c r="M127"/>
  <c r="N128"/>
  <c r="M129"/>
  <c r="AC129"/>
  <c r="M141"/>
  <c r="M317"/>
  <c r="L317"/>
  <c r="J315"/>
  <c r="W146"/>
  <c r="Y146" s="1"/>
  <c r="Y306" s="1"/>
  <c r="M148"/>
  <c r="M151"/>
  <c r="N320"/>
  <c r="N182"/>
  <c r="W343"/>
  <c r="J307"/>
  <c r="M166"/>
  <c r="L166" s="1"/>
  <c r="M132"/>
  <c r="H333"/>
  <c r="M333"/>
  <c r="L333"/>
  <c r="S158"/>
  <c r="P158" s="1"/>
  <c r="M314"/>
  <c r="J310"/>
  <c r="L314"/>
  <c r="M337"/>
  <c r="L337"/>
  <c r="N336"/>
  <c r="P336"/>
  <c r="L137"/>
  <c r="L147"/>
  <c r="U223"/>
  <c r="Y176"/>
  <c r="W202"/>
  <c r="U243"/>
  <c r="U157"/>
  <c r="Y138"/>
  <c r="U138" s="1"/>
  <c r="BE194"/>
  <c r="AB194"/>
  <c r="AC194"/>
  <c r="AC179"/>
  <c r="AB179"/>
  <c r="BE179"/>
  <c r="AC175"/>
  <c r="BE175"/>
  <c r="AB175"/>
  <c r="BE155"/>
  <c r="U154"/>
  <c r="AB155"/>
  <c r="W317"/>
  <c r="W141"/>
  <c r="Y331"/>
  <c r="AB174"/>
  <c r="BE174"/>
  <c r="BE172"/>
  <c r="AB172"/>
  <c r="BE164"/>
  <c r="AB164"/>
  <c r="AC181"/>
  <c r="BE181"/>
  <c r="AB181"/>
  <c r="BE196"/>
  <c r="AB196"/>
  <c r="U195"/>
  <c r="BE210"/>
  <c r="AB210"/>
  <c r="BE222"/>
  <c r="BE221"/>
  <c r="AB221"/>
  <c r="BE215"/>
  <c r="AB215"/>
  <c r="AC215"/>
  <c r="AB207"/>
  <c r="BE207"/>
  <c r="BE199"/>
  <c r="AC199"/>
  <c r="AB199" s="1"/>
  <c r="BE198"/>
  <c r="AB198"/>
  <c r="AC197"/>
  <c r="AB197"/>
  <c r="BE197"/>
  <c r="AC192"/>
  <c r="AB192"/>
  <c r="BE192"/>
  <c r="BE191"/>
  <c r="AB191"/>
  <c r="AB251"/>
  <c r="BE251"/>
  <c r="AC251"/>
  <c r="BE223"/>
  <c r="AB223"/>
  <c r="AB218"/>
  <c r="U219"/>
  <c r="BE218"/>
  <c r="Y313"/>
  <c r="Y202"/>
  <c r="W344"/>
  <c r="Y190"/>
  <c r="AC187"/>
  <c r="BE187"/>
  <c r="AB187"/>
  <c r="BE186"/>
  <c r="AB186"/>
  <c r="Y170"/>
  <c r="W167"/>
  <c r="W166" s="1"/>
  <c r="BE169"/>
  <c r="AB169"/>
  <c r="AB231"/>
  <c r="BE231"/>
  <c r="AC231"/>
  <c r="Y312"/>
  <c r="U193"/>
  <c r="Y324"/>
  <c r="U188"/>
  <c r="Y343"/>
  <c r="Y183"/>
  <c r="AC245"/>
  <c r="BE245"/>
  <c r="AB245"/>
  <c r="BE256"/>
  <c r="AB256"/>
  <c r="AC256"/>
  <c r="BE248"/>
  <c r="AB248"/>
  <c r="AB243"/>
  <c r="AC243"/>
  <c r="BE243"/>
  <c r="BE211"/>
  <c r="U206"/>
  <c r="AB211"/>
  <c r="U168"/>
  <c r="AB236"/>
  <c r="U229"/>
  <c r="BE177"/>
  <c r="AB177"/>
  <c r="U176"/>
  <c r="BE159"/>
  <c r="AC159"/>
  <c r="AB159"/>
  <c r="AB235"/>
  <c r="BE235"/>
  <c r="BE157"/>
  <c r="AC157"/>
  <c r="AB157"/>
  <c r="BE217"/>
  <c r="AB217"/>
  <c r="AC216"/>
  <c r="BE216"/>
  <c r="AB216"/>
  <c r="AB213"/>
  <c r="U214"/>
  <c r="BE213"/>
  <c r="AC200"/>
  <c r="BE200"/>
  <c r="AB200"/>
  <c r="Y321"/>
  <c r="Y241"/>
  <c r="U242"/>
  <c r="U228" s="1"/>
  <c r="Y239"/>
  <c r="Y309" s="1"/>
  <c r="AB274"/>
  <c r="BE274"/>
  <c r="AC274"/>
  <c r="BE224"/>
  <c r="AC180"/>
  <c r="BE180"/>
  <c r="AB180"/>
  <c r="AC178"/>
  <c r="BE178"/>
  <c r="AB178"/>
  <c r="BE173"/>
  <c r="AB173"/>
  <c r="BE165"/>
  <c r="AB165"/>
  <c r="BE160"/>
  <c r="AB160"/>
  <c r="BE156"/>
  <c r="AB156"/>
  <c r="AB238"/>
  <c r="BE238"/>
  <c r="Y341"/>
  <c r="Y339" s="1"/>
  <c r="U185"/>
  <c r="Y234"/>
  <c r="U233"/>
  <c r="Y226"/>
  <c r="U162"/>
  <c r="Y140"/>
  <c r="Y143"/>
  <c r="U143" s="1"/>
  <c r="Y144"/>
  <c r="Y145"/>
  <c r="W189"/>
  <c r="W205"/>
  <c r="W204" s="1"/>
  <c r="Y203"/>
  <c r="W314"/>
  <c r="W136"/>
  <c r="Y136" s="1"/>
  <c r="W139"/>
  <c r="Y139" s="1"/>
  <c r="U144"/>
  <c r="W232"/>
  <c r="AB222"/>
  <c r="Y220"/>
  <c r="Y205" s="1"/>
  <c r="Y195"/>
  <c r="Y230"/>
  <c r="Y219"/>
  <c r="U184"/>
  <c r="W182"/>
  <c r="Y171"/>
  <c r="Y167" s="1"/>
  <c r="Y163"/>
  <c r="U163" s="1"/>
  <c r="U190"/>
  <c r="U246"/>
  <c r="U237"/>
  <c r="U212"/>
  <c r="U202" s="1"/>
  <c r="U208"/>
  <c r="U170"/>
  <c r="Y154"/>
  <c r="Y338" s="1"/>
  <c r="AK124"/>
  <c r="AI124"/>
  <c r="AG124"/>
  <c r="AE124"/>
  <c r="X124"/>
  <c r="V124"/>
  <c r="S124"/>
  <c r="P124"/>
  <c r="N124"/>
  <c r="J124"/>
  <c r="L124" s="1"/>
  <c r="I124"/>
  <c r="H124"/>
  <c r="AX123"/>
  <c r="AW123"/>
  <c r="AV123"/>
  <c r="AU123"/>
  <c r="AT123"/>
  <c r="AS123"/>
  <c r="AK123"/>
  <c r="AI123"/>
  <c r="AG123"/>
  <c r="AE123"/>
  <c r="X123"/>
  <c r="W123"/>
  <c r="W124" s="1"/>
  <c r="V123"/>
  <c r="T123"/>
  <c r="S123"/>
  <c r="M123"/>
  <c r="L123"/>
  <c r="AX122"/>
  <c r="AW122"/>
  <c r="AV122"/>
  <c r="AU122"/>
  <c r="AT122"/>
  <c r="AS122"/>
  <c r="AK122"/>
  <c r="AI122"/>
  <c r="AG122"/>
  <c r="AE122"/>
  <c r="X122"/>
  <c r="V122"/>
  <c r="U122"/>
  <c r="BE122" s="1"/>
  <c r="T122"/>
  <c r="S122"/>
  <c r="M122"/>
  <c r="L122"/>
  <c r="A122" s="1"/>
  <c r="AX121"/>
  <c r="AW121"/>
  <c r="AV121"/>
  <c r="AU121"/>
  <c r="AT121"/>
  <c r="AS121"/>
  <c r="AK121"/>
  <c r="AI121"/>
  <c r="AG121"/>
  <c r="AE121"/>
  <c r="X121"/>
  <c r="V121"/>
  <c r="U121"/>
  <c r="BE121" s="1"/>
  <c r="T121"/>
  <c r="S121"/>
  <c r="M121"/>
  <c r="L121"/>
  <c r="AX120"/>
  <c r="AW120"/>
  <c r="AV120"/>
  <c r="AU120"/>
  <c r="AT120"/>
  <c r="AS120"/>
  <c r="AK120"/>
  <c r="AI120"/>
  <c r="AG120"/>
  <c r="AE120"/>
  <c r="X120"/>
  <c r="V120"/>
  <c r="S120"/>
  <c r="M120"/>
  <c r="L120"/>
  <c r="AX119"/>
  <c r="AW119"/>
  <c r="AV119"/>
  <c r="AU119"/>
  <c r="AT119"/>
  <c r="AS119"/>
  <c r="AK119"/>
  <c r="AI119"/>
  <c r="AG119"/>
  <c r="AE119"/>
  <c r="AC119"/>
  <c r="X119"/>
  <c r="V119"/>
  <c r="W119" s="1"/>
  <c r="S119"/>
  <c r="M119"/>
  <c r="L119"/>
  <c r="AK118"/>
  <c r="AI118"/>
  <c r="AG118"/>
  <c r="AE118"/>
  <c r="X118"/>
  <c r="V118"/>
  <c r="S118"/>
  <c r="S153" s="1"/>
  <c r="P118"/>
  <c r="N118"/>
  <c r="M118"/>
  <c r="L118"/>
  <c r="J118"/>
  <c r="J153" s="1"/>
  <c r="I118"/>
  <c r="H118"/>
  <c r="AX117"/>
  <c r="AW117"/>
  <c r="AV117"/>
  <c r="AU117"/>
  <c r="AT117"/>
  <c r="AS117"/>
  <c r="AK117"/>
  <c r="AI117"/>
  <c r="AG117"/>
  <c r="AE117"/>
  <c r="X117"/>
  <c r="T117"/>
  <c r="S117"/>
  <c r="M117"/>
  <c r="L117"/>
  <c r="A117"/>
  <c r="AX116"/>
  <c r="AW116"/>
  <c r="AV116"/>
  <c r="AU116"/>
  <c r="AT116"/>
  <c r="AS116"/>
  <c r="AK116"/>
  <c r="AI116"/>
  <c r="AG116"/>
  <c r="AE116"/>
  <c r="AC116"/>
  <c r="X116"/>
  <c r="T116"/>
  <c r="S116"/>
  <c r="M116"/>
  <c r="L116"/>
  <c r="A116"/>
  <c r="AX115"/>
  <c r="AW115"/>
  <c r="AV115"/>
  <c r="AU115"/>
  <c r="AT115"/>
  <c r="AS115"/>
  <c r="AK115"/>
  <c r="AI115"/>
  <c r="AG115"/>
  <c r="AE115"/>
  <c r="AC115"/>
  <c r="X115"/>
  <c r="T115"/>
  <c r="S115"/>
  <c r="A115" s="1"/>
  <c r="M115"/>
  <c r="L115"/>
  <c r="AX114"/>
  <c r="AW114"/>
  <c r="AV114"/>
  <c r="AU114"/>
  <c r="AT114"/>
  <c r="AS114"/>
  <c r="AK114"/>
  <c r="AI114"/>
  <c r="AG114"/>
  <c r="AE114"/>
  <c r="AC114"/>
  <c r="X114"/>
  <c r="W114"/>
  <c r="V114"/>
  <c r="T114"/>
  <c r="S114"/>
  <c r="M114"/>
  <c r="L114"/>
  <c r="A114"/>
  <c r="AK113"/>
  <c r="AI113"/>
  <c r="AG113"/>
  <c r="AE113"/>
  <c r="X113"/>
  <c r="J113"/>
  <c r="M113" s="1"/>
  <c r="AX112"/>
  <c r="AW112"/>
  <c r="AV112"/>
  <c r="AU112"/>
  <c r="AT112"/>
  <c r="AS112"/>
  <c r="AK112"/>
  <c r="AI112"/>
  <c r="AG112"/>
  <c r="AE112"/>
  <c r="X112"/>
  <c r="V112"/>
  <c r="S112"/>
  <c r="S151" s="1"/>
  <c r="M112"/>
  <c r="L112"/>
  <c r="AX111"/>
  <c r="AW111"/>
  <c r="AV111"/>
  <c r="AU111"/>
  <c r="AT111"/>
  <c r="AS111"/>
  <c r="AK111"/>
  <c r="AI111"/>
  <c r="AG111"/>
  <c r="AE111"/>
  <c r="AC111"/>
  <c r="X111"/>
  <c r="V111"/>
  <c r="W111" s="1"/>
  <c r="S111"/>
  <c r="S150" s="1"/>
  <c r="M111"/>
  <c r="L111"/>
  <c r="AX110"/>
  <c r="AW110"/>
  <c r="AV110"/>
  <c r="AU110"/>
  <c r="AT110"/>
  <c r="AS110"/>
  <c r="AK110"/>
  <c r="AI110"/>
  <c r="AG110"/>
  <c r="AE110"/>
  <c r="AC110"/>
  <c r="X110"/>
  <c r="V110"/>
  <c r="S110"/>
  <c r="S149" s="1"/>
  <c r="M110"/>
  <c r="L110"/>
  <c r="AX109"/>
  <c r="AW109"/>
  <c r="AV109"/>
  <c r="AU109"/>
  <c r="AT109"/>
  <c r="AS109"/>
  <c r="AK109"/>
  <c r="AI109"/>
  <c r="AG109"/>
  <c r="AE109"/>
  <c r="AC109"/>
  <c r="X109"/>
  <c r="V109"/>
  <c r="S109"/>
  <c r="M109"/>
  <c r="L109"/>
  <c r="AK108"/>
  <c r="AI108"/>
  <c r="AG108"/>
  <c r="AE108"/>
  <c r="X108"/>
  <c r="V108"/>
  <c r="P108"/>
  <c r="N108"/>
  <c r="N113" s="1"/>
  <c r="M108"/>
  <c r="L108" s="1"/>
  <c r="J108"/>
  <c r="I108"/>
  <c r="I113" s="1"/>
  <c r="H113" s="1"/>
  <c r="H108"/>
  <c r="AX107"/>
  <c r="AW107"/>
  <c r="AV107"/>
  <c r="AU107"/>
  <c r="AT107"/>
  <c r="AS107"/>
  <c r="AK107"/>
  <c r="AI107"/>
  <c r="AG107"/>
  <c r="AE107"/>
  <c r="AC107"/>
  <c r="X107"/>
  <c r="V107"/>
  <c r="T107"/>
  <c r="S107"/>
  <c r="W107" s="1"/>
  <c r="M107"/>
  <c r="L107"/>
  <c r="E107"/>
  <c r="A107"/>
  <c r="AX106"/>
  <c r="AW106"/>
  <c r="AV106"/>
  <c r="AU106"/>
  <c r="AT106"/>
  <c r="AS106"/>
  <c r="AK106"/>
  <c r="AI106"/>
  <c r="AG106"/>
  <c r="AE106"/>
  <c r="AC106"/>
  <c r="X106"/>
  <c r="V106"/>
  <c r="W106" s="1"/>
  <c r="T106"/>
  <c r="S106"/>
  <c r="M106"/>
  <c r="L106"/>
  <c r="E106"/>
  <c r="A106" s="1"/>
  <c r="AX105"/>
  <c r="AW105"/>
  <c r="AV105"/>
  <c r="AU105"/>
  <c r="AT105"/>
  <c r="AS105"/>
  <c r="AK105"/>
  <c r="AI105"/>
  <c r="AG105"/>
  <c r="AE105"/>
  <c r="AC105"/>
  <c r="X105"/>
  <c r="V105"/>
  <c r="T105"/>
  <c r="A105" s="1"/>
  <c r="S105"/>
  <c r="M105"/>
  <c r="L105"/>
  <c r="E105"/>
  <c r="AK104"/>
  <c r="AI104"/>
  <c r="AG104"/>
  <c r="AE104"/>
  <c r="AC104"/>
  <c r="X104"/>
  <c r="V104"/>
  <c r="M104"/>
  <c r="L104"/>
  <c r="A104"/>
  <c r="AX103"/>
  <c r="AW103"/>
  <c r="AV103"/>
  <c r="AU103"/>
  <c r="AT103"/>
  <c r="AS103"/>
  <c r="AK103"/>
  <c r="AI103"/>
  <c r="AG103"/>
  <c r="AE103"/>
  <c r="AC103"/>
  <c r="X103"/>
  <c r="V103"/>
  <c r="T103"/>
  <c r="S103"/>
  <c r="A103" s="1"/>
  <c r="M103"/>
  <c r="L103"/>
  <c r="AX102"/>
  <c r="AW102"/>
  <c r="AV102"/>
  <c r="AU102"/>
  <c r="AT102"/>
  <c r="AS102"/>
  <c r="AK102"/>
  <c r="AI102"/>
  <c r="AG102"/>
  <c r="AE102"/>
  <c r="AC102"/>
  <c r="X102"/>
  <c r="W102"/>
  <c r="V102"/>
  <c r="T102"/>
  <c r="S102"/>
  <c r="M102"/>
  <c r="L102"/>
  <c r="AX101"/>
  <c r="AW101"/>
  <c r="AV101"/>
  <c r="AU101"/>
  <c r="AT101"/>
  <c r="AS101"/>
  <c r="AK101"/>
  <c r="AI101"/>
  <c r="AG101"/>
  <c r="AE101"/>
  <c r="AC101"/>
  <c r="X101"/>
  <c r="V101"/>
  <c r="T101"/>
  <c r="S101"/>
  <c r="A101" s="1"/>
  <c r="M101"/>
  <c r="L101"/>
  <c r="BE100"/>
  <c r="AK100"/>
  <c r="AI100"/>
  <c r="AG100"/>
  <c r="AE100"/>
  <c r="AC100"/>
  <c r="AB100"/>
  <c r="X100"/>
  <c r="V100"/>
  <c r="M100"/>
  <c r="L100"/>
  <c r="AX99"/>
  <c r="AW99"/>
  <c r="AV99"/>
  <c r="AU99"/>
  <c r="AT99"/>
  <c r="AS99"/>
  <c r="AK99"/>
  <c r="AI99"/>
  <c r="AG99"/>
  <c r="AE99"/>
  <c r="AC99"/>
  <c r="X99"/>
  <c r="V99"/>
  <c r="W99" s="1"/>
  <c r="S99"/>
  <c r="S135" s="1"/>
  <c r="M99"/>
  <c r="L99"/>
  <c r="AX98"/>
  <c r="AW98"/>
  <c r="AV98"/>
  <c r="AU98"/>
  <c r="AT98"/>
  <c r="AS98"/>
  <c r="AK98"/>
  <c r="AI98"/>
  <c r="AG98"/>
  <c r="AE98"/>
  <c r="AC98"/>
  <c r="X98"/>
  <c r="V98"/>
  <c r="S98"/>
  <c r="S134" s="1"/>
  <c r="M98"/>
  <c r="L98"/>
  <c r="AX97"/>
  <c r="AW97"/>
  <c r="AV97"/>
  <c r="AU97"/>
  <c r="AT97"/>
  <c r="AS97"/>
  <c r="AK97"/>
  <c r="AI97"/>
  <c r="AG97"/>
  <c r="AE97"/>
  <c r="AC97"/>
  <c r="X97"/>
  <c r="V97"/>
  <c r="S97"/>
  <c r="S133" s="1"/>
  <c r="M97"/>
  <c r="L97"/>
  <c r="AK96"/>
  <c r="AI96"/>
  <c r="AG96"/>
  <c r="AE96"/>
  <c r="AC96" s="1"/>
  <c r="X96"/>
  <c r="V96"/>
  <c r="P96"/>
  <c r="N96"/>
  <c r="J96"/>
  <c r="L96" s="1"/>
  <c r="I96"/>
  <c r="H96"/>
  <c r="AX95"/>
  <c r="AW95"/>
  <c r="AV95"/>
  <c r="AU95"/>
  <c r="AT95"/>
  <c r="AS95"/>
  <c r="AK95"/>
  <c r="AI95"/>
  <c r="AG95"/>
  <c r="AE95"/>
  <c r="AC95"/>
  <c r="X95"/>
  <c r="V95"/>
  <c r="S95"/>
  <c r="S131" s="1"/>
  <c r="M95"/>
  <c r="L95"/>
  <c r="AX94"/>
  <c r="AW94"/>
  <c r="AV94"/>
  <c r="AU94"/>
  <c r="AT94"/>
  <c r="AS94"/>
  <c r="AK94"/>
  <c r="AI94"/>
  <c r="AG94"/>
  <c r="AE94"/>
  <c r="AC94"/>
  <c r="X94"/>
  <c r="W94"/>
  <c r="W130" s="1"/>
  <c r="V94"/>
  <c r="S94"/>
  <c r="S130" s="1"/>
  <c r="M94"/>
  <c r="L94"/>
  <c r="AX93"/>
  <c r="AW93"/>
  <c r="AV93"/>
  <c r="AU93"/>
  <c r="AT93"/>
  <c r="AS93"/>
  <c r="AK93"/>
  <c r="AI93"/>
  <c r="AG93"/>
  <c r="AE93"/>
  <c r="AC93"/>
  <c r="X93"/>
  <c r="V93"/>
  <c r="W93" s="1"/>
  <c r="S93"/>
  <c r="M93"/>
  <c r="L93"/>
  <c r="BE92"/>
  <c r="AK92"/>
  <c r="AI92"/>
  <c r="AG92"/>
  <c r="AE92"/>
  <c r="AC92"/>
  <c r="AB92"/>
  <c r="X92"/>
  <c r="V92"/>
  <c r="M92"/>
  <c r="L92"/>
  <c r="S129" l="1"/>
  <c r="M96"/>
  <c r="S132"/>
  <c r="P132" s="1"/>
  <c r="W98"/>
  <c r="A102"/>
  <c r="S148"/>
  <c r="W110"/>
  <c r="I153"/>
  <c r="J334"/>
  <c r="M153"/>
  <c r="L153"/>
  <c r="A121"/>
  <c r="W306"/>
  <c r="N158"/>
  <c r="P314"/>
  <c r="O314" s="1"/>
  <c r="O310" s="1"/>
  <c r="H307"/>
  <c r="M307"/>
  <c r="J305"/>
  <c r="L307"/>
  <c r="P153"/>
  <c r="S334"/>
  <c r="S152"/>
  <c r="S108"/>
  <c r="L113"/>
  <c r="Y114"/>
  <c r="A123"/>
  <c r="Y142"/>
  <c r="H310"/>
  <c r="N335"/>
  <c r="AC335" s="1"/>
  <c r="AC128"/>
  <c r="L132"/>
  <c r="J128"/>
  <c r="H336"/>
  <c r="M336"/>
  <c r="L336"/>
  <c r="W95"/>
  <c r="W101"/>
  <c r="W103"/>
  <c r="M124"/>
  <c r="W339"/>
  <c r="N319"/>
  <c r="H315"/>
  <c r="M315"/>
  <c r="L315"/>
  <c r="AC122"/>
  <c r="Y161"/>
  <c r="Y158" s="1"/>
  <c r="Y314" s="1"/>
  <c r="W134"/>
  <c r="Y98"/>
  <c r="U98" s="1"/>
  <c r="AB98" s="1"/>
  <c r="W135"/>
  <c r="Y99"/>
  <c r="U99"/>
  <c r="BE163"/>
  <c r="AB163"/>
  <c r="AC138"/>
  <c r="AB138"/>
  <c r="BE138"/>
  <c r="W131"/>
  <c r="Y95"/>
  <c r="U95"/>
  <c r="Y347"/>
  <c r="W347" s="1"/>
  <c r="Y166"/>
  <c r="Y307" s="1"/>
  <c r="W307" s="1"/>
  <c r="U209"/>
  <c r="BE208"/>
  <c r="AB208"/>
  <c r="U203"/>
  <c r="AB237"/>
  <c r="U230"/>
  <c r="BE237"/>
  <c r="BE190"/>
  <c r="U189"/>
  <c r="AB190"/>
  <c r="AB184"/>
  <c r="U183"/>
  <c r="BE184"/>
  <c r="W331"/>
  <c r="W225"/>
  <c r="AC144"/>
  <c r="BE144"/>
  <c r="AB144"/>
  <c r="Y317"/>
  <c r="Y141"/>
  <c r="Y316"/>
  <c r="U145"/>
  <c r="AB143"/>
  <c r="U142"/>
  <c r="BE143"/>
  <c r="Y350"/>
  <c r="U140"/>
  <c r="U234"/>
  <c r="BE233"/>
  <c r="AB233"/>
  <c r="AB214"/>
  <c r="BE214"/>
  <c r="AB228"/>
  <c r="AC228"/>
  <c r="BE228"/>
  <c r="BE176"/>
  <c r="AC176"/>
  <c r="AB176"/>
  <c r="AC229"/>
  <c r="AB229" s="1"/>
  <c r="BE229"/>
  <c r="BE168"/>
  <c r="AB168"/>
  <c r="AB188"/>
  <c r="BE188"/>
  <c r="AC188"/>
  <c r="BE193"/>
  <c r="AC193"/>
  <c r="AB193" s="1"/>
  <c r="BE219"/>
  <c r="AB219"/>
  <c r="AB202"/>
  <c r="BE202"/>
  <c r="AC202"/>
  <c r="BE195"/>
  <c r="AB195"/>
  <c r="AC195"/>
  <c r="BE170"/>
  <c r="AB170"/>
  <c r="AC170"/>
  <c r="BE212"/>
  <c r="AB212"/>
  <c r="AC212"/>
  <c r="BE246"/>
  <c r="AB246"/>
  <c r="AC246"/>
  <c r="BE162"/>
  <c r="U161"/>
  <c r="AB162"/>
  <c r="Y227"/>
  <c r="U226"/>
  <c r="AB185"/>
  <c r="BE185"/>
  <c r="BE242"/>
  <c r="AC242"/>
  <c r="AB242"/>
  <c r="U239"/>
  <c r="U241"/>
  <c r="AB206"/>
  <c r="BE206"/>
  <c r="AC206"/>
  <c r="Y344"/>
  <c r="Y189"/>
  <c r="Y320" s="1"/>
  <c r="BE154"/>
  <c r="AB154"/>
  <c r="W129"/>
  <c r="Y93"/>
  <c r="Y94"/>
  <c r="AB95"/>
  <c r="W121"/>
  <c r="AB121"/>
  <c r="Y123"/>
  <c r="Y337"/>
  <c r="W337" s="1"/>
  <c r="U139"/>
  <c r="U136"/>
  <c r="U232"/>
  <c r="Y182"/>
  <c r="U171"/>
  <c r="W137"/>
  <c r="W97"/>
  <c r="W96" s="1"/>
  <c r="W105"/>
  <c r="W109"/>
  <c r="W112"/>
  <c r="W120"/>
  <c r="AC121"/>
  <c r="W122"/>
  <c r="AB122"/>
  <c r="Y122" s="1"/>
  <c r="Y137"/>
  <c r="Y308" s="1"/>
  <c r="W308"/>
  <c r="Y204"/>
  <c r="Y310"/>
  <c r="W310" s="1"/>
  <c r="U220"/>
  <c r="Y225"/>
  <c r="U146"/>
  <c r="W305"/>
  <c r="AK91"/>
  <c r="AI91"/>
  <c r="AG91"/>
  <c r="AE91"/>
  <c r="X91"/>
  <c r="V91"/>
  <c r="AX90"/>
  <c r="AW90"/>
  <c r="AV90"/>
  <c r="AU90"/>
  <c r="AT90"/>
  <c r="AS90"/>
  <c r="AK90"/>
  <c r="AI90"/>
  <c r="AG90"/>
  <c r="AE90"/>
  <c r="AC90"/>
  <c r="X90"/>
  <c r="W90" s="1"/>
  <c r="Y90" s="1"/>
  <c r="V90"/>
  <c r="S90"/>
  <c r="M90"/>
  <c r="L90"/>
  <c r="AX89"/>
  <c r="AW89"/>
  <c r="AV89"/>
  <c r="AU89"/>
  <c r="AT89"/>
  <c r="AS89"/>
  <c r="AK89"/>
  <c r="AI89"/>
  <c r="AG89"/>
  <c r="AE89"/>
  <c r="AC89"/>
  <c r="X89"/>
  <c r="V89"/>
  <c r="S89"/>
  <c r="S127" s="1"/>
  <c r="M89"/>
  <c r="L89"/>
  <c r="AX88"/>
  <c r="AW88"/>
  <c r="AV88"/>
  <c r="AU88"/>
  <c r="AT88"/>
  <c r="AS88"/>
  <c r="AK88"/>
  <c r="AI88"/>
  <c r="AG88"/>
  <c r="AE88"/>
  <c r="X88"/>
  <c r="V88"/>
  <c r="W88" s="1"/>
  <c r="S88"/>
  <c r="S126" s="1"/>
  <c r="M88"/>
  <c r="L88"/>
  <c r="AX87"/>
  <c r="AW87"/>
  <c r="AV87"/>
  <c r="AU87"/>
  <c r="AT87"/>
  <c r="AS87"/>
  <c r="AK87"/>
  <c r="AI87"/>
  <c r="AG87"/>
  <c r="AE87"/>
  <c r="AC87"/>
  <c r="X87"/>
  <c r="V87"/>
  <c r="S87"/>
  <c r="M87"/>
  <c r="L87"/>
  <c r="AK86"/>
  <c r="AI86"/>
  <c r="AG86"/>
  <c r="AE86"/>
  <c r="X86"/>
  <c r="V86"/>
  <c r="AK85"/>
  <c r="AI85"/>
  <c r="AG85"/>
  <c r="AE85"/>
  <c r="X85"/>
  <c r="V85"/>
  <c r="AX84"/>
  <c r="AW84"/>
  <c r="AV84"/>
  <c r="AU84"/>
  <c r="AT84"/>
  <c r="AS84"/>
  <c r="AK84"/>
  <c r="AI84"/>
  <c r="AG84"/>
  <c r="AE84"/>
  <c r="X84"/>
  <c r="V84"/>
  <c r="S84"/>
  <c r="M84"/>
  <c r="L84"/>
  <c r="AX83"/>
  <c r="AW83"/>
  <c r="AV83"/>
  <c r="AU83"/>
  <c r="AT83"/>
  <c r="AS83"/>
  <c r="AK83"/>
  <c r="AI83"/>
  <c r="AG83"/>
  <c r="AE83"/>
  <c r="AC83"/>
  <c r="X83"/>
  <c r="V83"/>
  <c r="W83" s="1"/>
  <c r="S83"/>
  <c r="M83"/>
  <c r="L83"/>
  <c r="AX82"/>
  <c r="AW82"/>
  <c r="AV82"/>
  <c r="AU82"/>
  <c r="AT82"/>
  <c r="AS82"/>
  <c r="AK82"/>
  <c r="AI82"/>
  <c r="AG82"/>
  <c r="AE82"/>
  <c r="AC82"/>
  <c r="X82"/>
  <c r="V82"/>
  <c r="W82" s="1"/>
  <c r="S82"/>
  <c r="M82"/>
  <c r="L82"/>
  <c r="AX81"/>
  <c r="AW81"/>
  <c r="AV81"/>
  <c r="AU81"/>
  <c r="AT81"/>
  <c r="AS81"/>
  <c r="AK81"/>
  <c r="AI81"/>
  <c r="AG81"/>
  <c r="AE81"/>
  <c r="AC81"/>
  <c r="X81"/>
  <c r="V81"/>
  <c r="S81"/>
  <c r="M81"/>
  <c r="L81"/>
  <c r="AX80"/>
  <c r="AW80"/>
  <c r="AV80"/>
  <c r="AU80"/>
  <c r="AT80"/>
  <c r="AS80"/>
  <c r="AK80"/>
  <c r="AI80"/>
  <c r="AG80"/>
  <c r="AE80"/>
  <c r="AC80"/>
  <c r="X80"/>
  <c r="V80"/>
  <c r="W80" s="1"/>
  <c r="S80"/>
  <c r="M80"/>
  <c r="L80"/>
  <c r="AX79"/>
  <c r="AW79"/>
  <c r="AV79"/>
  <c r="AU79"/>
  <c r="AT79"/>
  <c r="AS79"/>
  <c r="AK79"/>
  <c r="AI79"/>
  <c r="AG79"/>
  <c r="AE79"/>
  <c r="AC79"/>
  <c r="X79"/>
  <c r="V79"/>
  <c r="W79" s="1"/>
  <c r="S79"/>
  <c r="M79"/>
  <c r="L79"/>
  <c r="AX78"/>
  <c r="AW78"/>
  <c r="AV78"/>
  <c r="AU78"/>
  <c r="AT78"/>
  <c r="AS78"/>
  <c r="AK78"/>
  <c r="AI78"/>
  <c r="AG78"/>
  <c r="AE78"/>
  <c r="AC78"/>
  <c r="X78"/>
  <c r="V78"/>
  <c r="S78"/>
  <c r="M78"/>
  <c r="L78"/>
  <c r="AX77"/>
  <c r="AW77"/>
  <c r="AV77"/>
  <c r="AU77"/>
  <c r="AT77"/>
  <c r="AS77"/>
  <c r="AK77"/>
  <c r="AI77"/>
  <c r="AG77"/>
  <c r="AE77"/>
  <c r="AC77"/>
  <c r="X77"/>
  <c r="V77"/>
  <c r="S77"/>
  <c r="W77" s="1"/>
  <c r="W385" s="1"/>
  <c r="M77"/>
  <c r="L77"/>
  <c r="AX76"/>
  <c r="AW76"/>
  <c r="AV76"/>
  <c r="AU76"/>
  <c r="AT76"/>
  <c r="AS76"/>
  <c r="AK76"/>
  <c r="AI76"/>
  <c r="AG76"/>
  <c r="AE76"/>
  <c r="AC76"/>
  <c r="X76"/>
  <c r="V76"/>
  <c r="S76"/>
  <c r="M76"/>
  <c r="L76"/>
  <c r="AX75"/>
  <c r="AW75"/>
  <c r="AV75"/>
  <c r="AU75"/>
  <c r="AT75"/>
  <c r="AS75"/>
  <c r="AK75"/>
  <c r="AI75"/>
  <c r="AG75"/>
  <c r="AE75"/>
  <c r="AC75"/>
  <c r="X75"/>
  <c r="V75"/>
  <c r="W75" s="1"/>
  <c r="S75"/>
  <c r="M75"/>
  <c r="L75"/>
  <c r="AX74"/>
  <c r="AW74"/>
  <c r="AV74"/>
  <c r="AU74"/>
  <c r="AT74"/>
  <c r="AS74"/>
  <c r="AK74"/>
  <c r="AI74"/>
  <c r="AG74"/>
  <c r="AE74"/>
  <c r="AC74"/>
  <c r="X74"/>
  <c r="V74"/>
  <c r="S74"/>
  <c r="S382" s="1"/>
  <c r="M74"/>
  <c r="L74"/>
  <c r="AK73"/>
  <c r="AI73"/>
  <c r="AG73"/>
  <c r="AE73"/>
  <c r="AC73"/>
  <c r="X73"/>
  <c r="V73"/>
  <c r="S73"/>
  <c r="P73"/>
  <c r="P381" s="1"/>
  <c r="N73"/>
  <c r="N381" s="1"/>
  <c r="J73"/>
  <c r="J381" s="1"/>
  <c r="I73"/>
  <c r="H73"/>
  <c r="AK72"/>
  <c r="AI72"/>
  <c r="AG72"/>
  <c r="AE72"/>
  <c r="AC72"/>
  <c r="X72"/>
  <c r="V72"/>
  <c r="S72"/>
  <c r="M72"/>
  <c r="L72"/>
  <c r="AK71"/>
  <c r="AI71"/>
  <c r="AG71"/>
  <c r="AE71"/>
  <c r="AC71"/>
  <c r="X71"/>
  <c r="V71"/>
  <c r="S71"/>
  <c r="W71" s="1"/>
  <c r="Y71" s="1"/>
  <c r="M71"/>
  <c r="L71"/>
  <c r="AK70"/>
  <c r="AI70"/>
  <c r="AG70"/>
  <c r="AE70"/>
  <c r="AC70"/>
  <c r="X70"/>
  <c r="V70"/>
  <c r="S70"/>
  <c r="M70"/>
  <c r="L70"/>
  <c r="AX69"/>
  <c r="AW69"/>
  <c r="AV69"/>
  <c r="AU69"/>
  <c r="AT69"/>
  <c r="AS69"/>
  <c r="AK69"/>
  <c r="AI69"/>
  <c r="AG69"/>
  <c r="AE69"/>
  <c r="X69"/>
  <c r="V69"/>
  <c r="S69"/>
  <c r="M69"/>
  <c r="L69"/>
  <c r="AK68"/>
  <c r="AI68"/>
  <c r="AG68"/>
  <c r="AE68"/>
  <c r="X68"/>
  <c r="V68"/>
  <c r="P68"/>
  <c r="P380" s="1"/>
  <c r="N68"/>
  <c r="N380" s="1"/>
  <c r="M68"/>
  <c r="J68"/>
  <c r="I68"/>
  <c r="H68"/>
  <c r="AK67"/>
  <c r="AI67"/>
  <c r="AG67"/>
  <c r="AE67"/>
  <c r="AC67"/>
  <c r="X67"/>
  <c r="V67"/>
  <c r="S67"/>
  <c r="M67"/>
  <c r="L67"/>
  <c r="AK66"/>
  <c r="AI66"/>
  <c r="AG66"/>
  <c r="AE66"/>
  <c r="AC66"/>
  <c r="X66"/>
  <c r="W66"/>
  <c r="V66"/>
  <c r="S66"/>
  <c r="M66"/>
  <c r="L66"/>
  <c r="AK65"/>
  <c r="AI65"/>
  <c r="AG65"/>
  <c r="AE65"/>
  <c r="AC65"/>
  <c r="X65"/>
  <c r="V65"/>
  <c r="S65"/>
  <c r="M65"/>
  <c r="L65"/>
  <c r="AX64"/>
  <c r="AW64"/>
  <c r="AV64"/>
  <c r="AU64"/>
  <c r="AT64"/>
  <c r="AS64"/>
  <c r="AK64"/>
  <c r="AI64"/>
  <c r="AG64"/>
  <c r="AE64"/>
  <c r="X64"/>
  <c r="W64"/>
  <c r="Y64" s="1"/>
  <c r="U64" s="1"/>
  <c r="V64"/>
  <c r="S64"/>
  <c r="S63" s="1"/>
  <c r="M64"/>
  <c r="L64"/>
  <c r="AK63"/>
  <c r="AI63"/>
  <c r="AG63"/>
  <c r="AE63"/>
  <c r="X63"/>
  <c r="V63"/>
  <c r="P63"/>
  <c r="P379" s="1"/>
  <c r="N63"/>
  <c r="N379" s="1"/>
  <c r="L63"/>
  <c r="J63"/>
  <c r="I63"/>
  <c r="H63"/>
  <c r="AK62"/>
  <c r="AI62"/>
  <c r="AG62"/>
  <c r="AE62"/>
  <c r="AC62"/>
  <c r="X62"/>
  <c r="V62"/>
  <c r="S62"/>
  <c r="M62"/>
  <c r="L62"/>
  <c r="AK61"/>
  <c r="AI61"/>
  <c r="AG61"/>
  <c r="AE61"/>
  <c r="AC61"/>
  <c r="X61"/>
  <c r="V61"/>
  <c r="S61"/>
  <c r="M61"/>
  <c r="L61"/>
  <c r="AK60"/>
  <c r="AI60"/>
  <c r="AG60"/>
  <c r="AE60"/>
  <c r="AC60"/>
  <c r="X60"/>
  <c r="V60"/>
  <c r="S60"/>
  <c r="M60"/>
  <c r="L60"/>
  <c r="AX59"/>
  <c r="AW59"/>
  <c r="AV59"/>
  <c r="AU59"/>
  <c r="AT59"/>
  <c r="AS59"/>
  <c r="AK59"/>
  <c r="AI59"/>
  <c r="AG59"/>
  <c r="AE59"/>
  <c r="X59"/>
  <c r="V59"/>
  <c r="S59"/>
  <c r="M59"/>
  <c r="L59"/>
  <c r="AK58"/>
  <c r="AI58"/>
  <c r="AG58"/>
  <c r="AE58"/>
  <c r="X58"/>
  <c r="V58"/>
  <c r="S58"/>
  <c r="S378" s="1"/>
  <c r="P58"/>
  <c r="P378" s="1"/>
  <c r="N58"/>
  <c r="N378" s="1"/>
  <c r="L58"/>
  <c r="J58"/>
  <c r="J378" s="1"/>
  <c r="I58"/>
  <c r="H58"/>
  <c r="AK57"/>
  <c r="AI57"/>
  <c r="AG57"/>
  <c r="AE57"/>
  <c r="AC57"/>
  <c r="X57"/>
  <c r="V57"/>
  <c r="S57"/>
  <c r="M57"/>
  <c r="L57"/>
  <c r="AK56"/>
  <c r="AI56"/>
  <c r="AG56"/>
  <c r="AE56"/>
  <c r="AC56"/>
  <c r="X56"/>
  <c r="V56"/>
  <c r="S56"/>
  <c r="M56"/>
  <c r="L56"/>
  <c r="AK55"/>
  <c r="AI55"/>
  <c r="AG55"/>
  <c r="AE55"/>
  <c r="AC55"/>
  <c r="X55"/>
  <c r="V55"/>
  <c r="S55"/>
  <c r="M55"/>
  <c r="L55"/>
  <c r="AX54"/>
  <c r="AW54"/>
  <c r="AV54"/>
  <c r="AU54"/>
  <c r="AT54"/>
  <c r="AS54"/>
  <c r="AK54"/>
  <c r="AI54"/>
  <c r="AG54"/>
  <c r="AE54"/>
  <c r="X54"/>
  <c r="V54"/>
  <c r="S54"/>
  <c r="M54"/>
  <c r="L54"/>
  <c r="AK53"/>
  <c r="AI53"/>
  <c r="AG53"/>
  <c r="AE53"/>
  <c r="X53"/>
  <c r="V53"/>
  <c r="P53"/>
  <c r="P377" s="1"/>
  <c r="N53"/>
  <c r="N377" s="1"/>
  <c r="M53"/>
  <c r="L53" s="1"/>
  <c r="J53"/>
  <c r="J377" s="1"/>
  <c r="I53"/>
  <c r="H53"/>
  <c r="AK52"/>
  <c r="AI52"/>
  <c r="AG52"/>
  <c r="AE52"/>
  <c r="AC52"/>
  <c r="X52"/>
  <c r="V52"/>
  <c r="S52"/>
  <c r="W52" s="1"/>
  <c r="M52"/>
  <c r="L52"/>
  <c r="AK51"/>
  <c r="AI51"/>
  <c r="AG51"/>
  <c r="AE51"/>
  <c r="AC51"/>
  <c r="X51"/>
  <c r="V51"/>
  <c r="S51"/>
  <c r="M51"/>
  <c r="L51"/>
  <c r="AK50"/>
  <c r="AI50"/>
  <c r="AG50"/>
  <c r="AE50"/>
  <c r="AC50"/>
  <c r="X50"/>
  <c r="V50"/>
  <c r="S50"/>
  <c r="M50"/>
  <c r="L50"/>
  <c r="AK49"/>
  <c r="AI49"/>
  <c r="AG49"/>
  <c r="AE49"/>
  <c r="AC49"/>
  <c r="X49"/>
  <c r="V49"/>
  <c r="S49"/>
  <c r="M49"/>
  <c r="L49"/>
  <c r="AK48"/>
  <c r="AI48"/>
  <c r="AG48"/>
  <c r="AE48"/>
  <c r="AC48" s="1"/>
  <c r="X48"/>
  <c r="V48"/>
  <c r="S48"/>
  <c r="P48"/>
  <c r="N48"/>
  <c r="M48"/>
  <c r="L48"/>
  <c r="J48"/>
  <c r="I48"/>
  <c r="H48"/>
  <c r="AK47"/>
  <c r="AI47"/>
  <c r="AG47"/>
  <c r="AE47"/>
  <c r="AC47"/>
  <c r="X47"/>
  <c r="V47"/>
  <c r="S47"/>
  <c r="S42" s="1"/>
  <c r="M47"/>
  <c r="L47"/>
  <c r="AK46"/>
  <c r="AI46"/>
  <c r="AG46"/>
  <c r="AE46"/>
  <c r="AC46"/>
  <c r="X46"/>
  <c r="V46"/>
  <c r="S46"/>
  <c r="M46"/>
  <c r="L46"/>
  <c r="AK45"/>
  <c r="AI45"/>
  <c r="AG45"/>
  <c r="AE45"/>
  <c r="AC45"/>
  <c r="X45"/>
  <c r="V45"/>
  <c r="S45"/>
  <c r="M45"/>
  <c r="L45"/>
  <c r="AX44"/>
  <c r="AW44"/>
  <c r="AV44"/>
  <c r="AU44"/>
  <c r="AT44"/>
  <c r="AS44"/>
  <c r="AK44"/>
  <c r="AI44"/>
  <c r="AG44"/>
  <c r="AE44"/>
  <c r="X44"/>
  <c r="V44"/>
  <c r="S44"/>
  <c r="S43" s="1"/>
  <c r="M44"/>
  <c r="L44"/>
  <c r="AK43"/>
  <c r="AI43"/>
  <c r="AG43"/>
  <c r="AE43"/>
  <c r="X43"/>
  <c r="V43"/>
  <c r="P43"/>
  <c r="N43"/>
  <c r="M43" s="1"/>
  <c r="J43"/>
  <c r="L43" s="1"/>
  <c r="I43"/>
  <c r="H43"/>
  <c r="AK42"/>
  <c r="AI42"/>
  <c r="AG42"/>
  <c r="AE42"/>
  <c r="X42"/>
  <c r="V42"/>
  <c r="P42"/>
  <c r="N42"/>
  <c r="M42"/>
  <c r="J42"/>
  <c r="L42" s="1"/>
  <c r="I42"/>
  <c r="H42"/>
  <c r="AK41"/>
  <c r="AI41"/>
  <c r="AG41"/>
  <c r="AE41"/>
  <c r="X41"/>
  <c r="V41"/>
  <c r="S41"/>
  <c r="P41"/>
  <c r="N41"/>
  <c r="AC41" s="1"/>
  <c r="M41"/>
  <c r="J41"/>
  <c r="L41" s="1"/>
  <c r="I41"/>
  <c r="H41"/>
  <c r="AK40"/>
  <c r="AI40"/>
  <c r="AG40"/>
  <c r="AE40"/>
  <c r="S379" l="1"/>
  <c r="H377"/>
  <c r="L377"/>
  <c r="S53"/>
  <c r="W57"/>
  <c r="M58"/>
  <c r="W59"/>
  <c r="Y59" s="1"/>
  <c r="U59" s="1"/>
  <c r="J380"/>
  <c r="L68"/>
  <c r="W61"/>
  <c r="W44"/>
  <c r="W47"/>
  <c r="AC42"/>
  <c r="W46"/>
  <c r="Y46" s="1"/>
  <c r="M377"/>
  <c r="H378"/>
  <c r="M378"/>
  <c r="L378"/>
  <c r="J379"/>
  <c r="M63"/>
  <c r="S68"/>
  <c r="W69"/>
  <c r="W74"/>
  <c r="Y74" s="1"/>
  <c r="W78"/>
  <c r="N314"/>
  <c r="M334"/>
  <c r="L334"/>
  <c r="H381"/>
  <c r="M381"/>
  <c r="L381"/>
  <c r="Y315"/>
  <c r="W315" s="1"/>
  <c r="H153"/>
  <c r="I152"/>
  <c r="S128"/>
  <c r="W62"/>
  <c r="Y62" s="1"/>
  <c r="M73"/>
  <c r="L73" s="1"/>
  <c r="W81"/>
  <c r="W89"/>
  <c r="W127" s="1"/>
  <c r="N153"/>
  <c r="P334"/>
  <c r="P152"/>
  <c r="H305"/>
  <c r="P128"/>
  <c r="W76"/>
  <c r="Y76" s="1"/>
  <c r="U76" s="1"/>
  <c r="S336"/>
  <c r="S201"/>
  <c r="I128"/>
  <c r="H128" s="1"/>
  <c r="J335"/>
  <c r="M128"/>
  <c r="L128"/>
  <c r="S147"/>
  <c r="W45"/>
  <c r="Y45" s="1"/>
  <c r="U45" s="1"/>
  <c r="W67"/>
  <c r="Y67" s="1"/>
  <c r="W87"/>
  <c r="Y87" s="1"/>
  <c r="Y305"/>
  <c r="Y382"/>
  <c r="W382" s="1"/>
  <c r="W386"/>
  <c r="Y79"/>
  <c r="U79" s="1"/>
  <c r="W388"/>
  <c r="Y80"/>
  <c r="U80"/>
  <c r="BE80" s="1"/>
  <c r="W389"/>
  <c r="W390"/>
  <c r="Y89"/>
  <c r="Y127" s="1"/>
  <c r="BE45"/>
  <c r="W43"/>
  <c r="W42"/>
  <c r="Y47"/>
  <c r="U47" s="1"/>
  <c r="BE59"/>
  <c r="AB59"/>
  <c r="AC64"/>
  <c r="AB64"/>
  <c r="Y75"/>
  <c r="W384"/>
  <c r="W126"/>
  <c r="Y88"/>
  <c r="Y126" s="1"/>
  <c r="U88"/>
  <c r="AC88" s="1"/>
  <c r="AC146"/>
  <c r="AB146"/>
  <c r="BE146"/>
  <c r="BE220"/>
  <c r="AB220"/>
  <c r="U205"/>
  <c r="Y120"/>
  <c r="U120" s="1"/>
  <c r="W148"/>
  <c r="W108"/>
  <c r="W133"/>
  <c r="Y97"/>
  <c r="U97" s="1"/>
  <c r="BE232"/>
  <c r="U225"/>
  <c r="AB232"/>
  <c r="BE139"/>
  <c r="AB139"/>
  <c r="AC139"/>
  <c r="BE241"/>
  <c r="AB241"/>
  <c r="U227"/>
  <c r="BE226"/>
  <c r="AB226"/>
  <c r="AB161"/>
  <c r="BE161"/>
  <c r="U158"/>
  <c r="BE234"/>
  <c r="AB234"/>
  <c r="AB142"/>
  <c r="U141"/>
  <c r="BE142"/>
  <c r="AC142"/>
  <c r="AB183"/>
  <c r="U182"/>
  <c r="BE183"/>
  <c r="AC230"/>
  <c r="AB230"/>
  <c r="BE230"/>
  <c r="U103"/>
  <c r="BE95"/>
  <c r="U106"/>
  <c r="BE98"/>
  <c r="AB45"/>
  <c r="W56"/>
  <c r="W60"/>
  <c r="U62"/>
  <c r="BE64"/>
  <c r="W65"/>
  <c r="U87"/>
  <c r="U90"/>
  <c r="Y121"/>
  <c r="W118"/>
  <c r="W153" s="1"/>
  <c r="U137"/>
  <c r="BE171"/>
  <c r="AB171"/>
  <c r="AB136"/>
  <c r="BE136"/>
  <c r="AC136"/>
  <c r="Y124"/>
  <c r="U123"/>
  <c r="U94"/>
  <c r="U93"/>
  <c r="W320"/>
  <c r="Y319"/>
  <c r="Y301" s="1"/>
  <c r="AC239"/>
  <c r="AB239"/>
  <c r="BE239"/>
  <c r="BE140"/>
  <c r="AC140"/>
  <c r="AB140" s="1"/>
  <c r="AB145"/>
  <c r="AC145"/>
  <c r="BE145"/>
  <c r="AC189"/>
  <c r="AB189" s="1"/>
  <c r="BE189"/>
  <c r="BE203"/>
  <c r="AB203"/>
  <c r="U204"/>
  <c r="AB209"/>
  <c r="BE209"/>
  <c r="U107"/>
  <c r="BE99"/>
  <c r="AB99"/>
  <c r="U46"/>
  <c r="W49"/>
  <c r="W39" s="1"/>
  <c r="W50"/>
  <c r="W51"/>
  <c r="W41" s="1"/>
  <c r="W54"/>
  <c r="W55"/>
  <c r="AC59"/>
  <c r="U67"/>
  <c r="W70"/>
  <c r="U71"/>
  <c r="W72"/>
  <c r="U74"/>
  <c r="BE74" s="1"/>
  <c r="W84"/>
  <c r="U167"/>
  <c r="X40"/>
  <c r="W40"/>
  <c r="V40"/>
  <c r="S40"/>
  <c r="P40"/>
  <c r="N40"/>
  <c r="AC40" s="1"/>
  <c r="L40"/>
  <c r="J40"/>
  <c r="M40" s="1"/>
  <c r="I40"/>
  <c r="H40"/>
  <c r="AK39"/>
  <c r="AI39"/>
  <c r="AG39"/>
  <c r="AE39"/>
  <c r="X39"/>
  <c r="V39"/>
  <c r="S39"/>
  <c r="P39"/>
  <c r="N39"/>
  <c r="L39"/>
  <c r="J39"/>
  <c r="I39"/>
  <c r="H39"/>
  <c r="AK38"/>
  <c r="AI38"/>
  <c r="AG38"/>
  <c r="AE38"/>
  <c r="X38"/>
  <c r="V38"/>
  <c r="S38"/>
  <c r="S376" s="1"/>
  <c r="P38"/>
  <c r="P376" s="1"/>
  <c r="N38"/>
  <c r="N376" s="1"/>
  <c r="L38"/>
  <c r="J38"/>
  <c r="J376" s="1"/>
  <c r="I38"/>
  <c r="H38"/>
  <c r="AK37"/>
  <c r="AI37"/>
  <c r="AG37"/>
  <c r="AE37"/>
  <c r="M376" l="1"/>
  <c r="P335"/>
  <c r="P201"/>
  <c r="P332"/>
  <c r="O332" s="1"/>
  <c r="H379"/>
  <c r="M379"/>
  <c r="L379"/>
  <c r="H376"/>
  <c r="L376"/>
  <c r="W73"/>
  <c r="S333"/>
  <c r="N334"/>
  <c r="H335"/>
  <c r="M335"/>
  <c r="L335"/>
  <c r="H334"/>
  <c r="H332" s="1"/>
  <c r="H152"/>
  <c r="J332"/>
  <c r="N310"/>
  <c r="N305" s="1"/>
  <c r="N301" s="1"/>
  <c r="H380"/>
  <c r="M380"/>
  <c r="L380"/>
  <c r="M38"/>
  <c r="M39"/>
  <c r="N152"/>
  <c r="N201" s="1"/>
  <c r="N255" s="1"/>
  <c r="N286" s="1"/>
  <c r="AD139" s="1"/>
  <c r="W68"/>
  <c r="BE76"/>
  <c r="AB76"/>
  <c r="BE47"/>
  <c r="AB47"/>
  <c r="AB79"/>
  <c r="BE79"/>
  <c r="U105"/>
  <c r="BE97"/>
  <c r="U96"/>
  <c r="AB97"/>
  <c r="BE46"/>
  <c r="AB46"/>
  <c r="W319"/>
  <c r="W301" s="1"/>
  <c r="AB137"/>
  <c r="AC137"/>
  <c r="BE137"/>
  <c r="W152"/>
  <c r="Y65"/>
  <c r="U65" s="1"/>
  <c r="W63"/>
  <c r="Y60"/>
  <c r="U60" s="1"/>
  <c r="W58"/>
  <c r="Y56"/>
  <c r="U56" s="1"/>
  <c r="BE106"/>
  <c r="AB106"/>
  <c r="Y106" s="1"/>
  <c r="Y134" s="1"/>
  <c r="U134" s="1"/>
  <c r="AC182"/>
  <c r="AB182" s="1"/>
  <c r="BE182"/>
  <c r="AC141"/>
  <c r="BE141"/>
  <c r="AB141"/>
  <c r="AB158"/>
  <c r="AD158" s="1"/>
  <c r="AC158"/>
  <c r="BE158"/>
  <c r="BE225"/>
  <c r="AC225"/>
  <c r="AB225" s="1"/>
  <c r="Y96"/>
  <c r="AB205"/>
  <c r="BE205"/>
  <c r="AC205"/>
  <c r="AB88"/>
  <c r="BE88"/>
  <c r="W336"/>
  <c r="U126"/>
  <c r="AB80"/>
  <c r="AB167"/>
  <c r="AD167" s="1"/>
  <c r="AC167"/>
  <c r="U166"/>
  <c r="BE167"/>
  <c r="AB74"/>
  <c r="AB71"/>
  <c r="BE67"/>
  <c r="AB67"/>
  <c r="Y49"/>
  <c r="W48"/>
  <c r="BE107"/>
  <c r="AB107"/>
  <c r="Y107" s="1"/>
  <c r="Y135" s="1"/>
  <c r="U135" s="1"/>
  <c r="BE204"/>
  <c r="AB204"/>
  <c r="AD204" s="1"/>
  <c r="AC204" s="1"/>
  <c r="U101"/>
  <c r="BE93"/>
  <c r="AB93"/>
  <c r="BE94"/>
  <c r="AB94"/>
  <c r="U102"/>
  <c r="U124"/>
  <c r="BE123"/>
  <c r="AB123"/>
  <c r="AC123"/>
  <c r="AB90"/>
  <c r="BE90"/>
  <c r="AB87"/>
  <c r="BE87"/>
  <c r="BE62"/>
  <c r="AB62"/>
  <c r="AB103"/>
  <c r="Y103" s="1"/>
  <c r="Y131" s="1"/>
  <c r="U131" s="1"/>
  <c r="BE103"/>
  <c r="BE227"/>
  <c r="AB227"/>
  <c r="AD227" s="1"/>
  <c r="AC227" s="1"/>
  <c r="W132"/>
  <c r="AB120"/>
  <c r="AC120"/>
  <c r="BE120"/>
  <c r="Y336"/>
  <c r="W53"/>
  <c r="BE71"/>
  <c r="U75"/>
  <c r="U89"/>
  <c r="U127"/>
  <c r="X37"/>
  <c r="W37"/>
  <c r="V37"/>
  <c r="N37"/>
  <c r="AC37" s="1"/>
  <c r="L37"/>
  <c r="J37"/>
  <c r="I37" s="1"/>
  <c r="H37"/>
  <c r="AK36"/>
  <c r="AI36"/>
  <c r="AG36"/>
  <c r="AE36"/>
  <c r="X36"/>
  <c r="W36"/>
  <c r="V36"/>
  <c r="S36"/>
  <c r="P36" s="1"/>
  <c r="N36"/>
  <c r="AC36" s="1"/>
  <c r="AK35"/>
  <c r="AI35"/>
  <c r="AG35"/>
  <c r="AE35"/>
  <c r="AC35" s="1"/>
  <c r="X35"/>
  <c r="W35" s="1"/>
  <c r="V35"/>
  <c r="P35"/>
  <c r="N35"/>
  <c r="AK34"/>
  <c r="AI34"/>
  <c r="AG34"/>
  <c r="AE34"/>
  <c r="X34"/>
  <c r="W34"/>
  <c r="V34"/>
  <c r="S34"/>
  <c r="P34" s="1"/>
  <c r="N34" s="1"/>
  <c r="J34"/>
  <c r="I34" s="1"/>
  <c r="H34" s="1"/>
  <c r="AK33"/>
  <c r="AI33"/>
  <c r="AG33"/>
  <c r="AE33"/>
  <c r="X33"/>
  <c r="V33"/>
  <c r="S33"/>
  <c r="S375" s="1"/>
  <c r="P33"/>
  <c r="P375" s="1"/>
  <c r="N33"/>
  <c r="N375" s="1"/>
  <c r="H33"/>
  <c r="AK32"/>
  <c r="AI32"/>
  <c r="AG32"/>
  <c r="AE32"/>
  <c r="AC32"/>
  <c r="X32"/>
  <c r="AD225" l="1"/>
  <c r="AD141"/>
  <c r="AD137"/>
  <c r="AD140"/>
  <c r="AD183"/>
  <c r="AD234"/>
  <c r="AC234" s="1"/>
  <c r="AD189"/>
  <c r="AD230"/>
  <c r="AD232"/>
  <c r="AD209"/>
  <c r="AC209" s="1"/>
  <c r="M332"/>
  <c r="L332"/>
  <c r="N332"/>
  <c r="AD203"/>
  <c r="AC203" s="1"/>
  <c r="AD136"/>
  <c r="AD171"/>
  <c r="L34"/>
  <c r="M37"/>
  <c r="AD205"/>
  <c r="AD182"/>
  <c r="AD161"/>
  <c r="AD146"/>
  <c r="AD239"/>
  <c r="M34"/>
  <c r="AD250"/>
  <c r="AD267"/>
  <c r="AD276"/>
  <c r="AD279"/>
  <c r="AD280"/>
  <c r="AD260"/>
  <c r="AD282"/>
  <c r="AD263"/>
  <c r="AD271"/>
  <c r="AD268"/>
  <c r="AD285"/>
  <c r="AD266"/>
  <c r="AD264"/>
  <c r="AD273"/>
  <c r="AD284"/>
  <c r="AD281"/>
  <c r="AD278"/>
  <c r="AD252"/>
  <c r="AD283"/>
  <c r="AD275"/>
  <c r="AD261"/>
  <c r="AD247"/>
  <c r="AD254"/>
  <c r="AD269"/>
  <c r="AD224"/>
  <c r="AD244"/>
  <c r="AC244" s="1"/>
  <c r="AD262"/>
  <c r="AD265"/>
  <c r="AD277"/>
  <c r="AD258"/>
  <c r="AD259"/>
  <c r="AD240"/>
  <c r="AD257"/>
  <c r="AD272"/>
  <c r="AD270"/>
  <c r="AD249"/>
  <c r="AD253"/>
  <c r="AD251"/>
  <c r="AD179"/>
  <c r="AD238"/>
  <c r="AD248"/>
  <c r="AC248" s="1"/>
  <c r="AD207"/>
  <c r="AD160"/>
  <c r="AD236"/>
  <c r="AD172"/>
  <c r="AD156"/>
  <c r="AD200"/>
  <c r="AD243"/>
  <c r="AD192"/>
  <c r="AD164"/>
  <c r="AD173"/>
  <c r="AD215"/>
  <c r="AD194"/>
  <c r="AD165"/>
  <c r="AD218"/>
  <c r="AD157"/>
  <c r="AD256"/>
  <c r="AD174"/>
  <c r="AD178"/>
  <c r="AD216"/>
  <c r="AD169"/>
  <c r="AD197"/>
  <c r="AD155"/>
  <c r="AD245"/>
  <c r="AD210"/>
  <c r="AD213"/>
  <c r="AD198"/>
  <c r="AD159"/>
  <c r="AD231"/>
  <c r="AD222"/>
  <c r="AD180"/>
  <c r="AD217"/>
  <c r="AD187"/>
  <c r="AD221"/>
  <c r="AD175"/>
  <c r="AD186"/>
  <c r="AD196"/>
  <c r="AD211"/>
  <c r="AD199"/>
  <c r="AD177"/>
  <c r="AC177" s="1"/>
  <c r="AD191"/>
  <c r="AD274"/>
  <c r="AD235"/>
  <c r="AD223"/>
  <c r="AD181"/>
  <c r="AD154"/>
  <c r="AD184"/>
  <c r="AD212"/>
  <c r="AD176"/>
  <c r="AD138"/>
  <c r="AD168"/>
  <c r="AD193"/>
  <c r="AD185"/>
  <c r="AD237"/>
  <c r="AD170"/>
  <c r="AD228"/>
  <c r="AD233"/>
  <c r="AD188"/>
  <c r="AD229"/>
  <c r="AD163"/>
  <c r="AD242"/>
  <c r="AD195"/>
  <c r="AD214"/>
  <c r="AC214" s="1"/>
  <c r="AD206"/>
  <c r="AD143"/>
  <c r="AD208"/>
  <c r="AD144"/>
  <c r="AD162"/>
  <c r="AD202"/>
  <c r="AD246"/>
  <c r="AD190"/>
  <c r="AD219"/>
  <c r="AD142"/>
  <c r="N300"/>
  <c r="AD220"/>
  <c r="AD145"/>
  <c r="AD226"/>
  <c r="AD241"/>
  <c r="AC241" s="1"/>
  <c r="BE56"/>
  <c r="AB56"/>
  <c r="BE127"/>
  <c r="AB127"/>
  <c r="AD127" s="1"/>
  <c r="AB135"/>
  <c r="AD135" s="1"/>
  <c r="AC135" s="1"/>
  <c r="BE135"/>
  <c r="BE166"/>
  <c r="AB166"/>
  <c r="AD166" s="1"/>
  <c r="AC166"/>
  <c r="W378"/>
  <c r="W379"/>
  <c r="U104"/>
  <c r="AB96"/>
  <c r="BE96"/>
  <c r="BE105"/>
  <c r="AB105"/>
  <c r="Y105" s="1"/>
  <c r="Y133" s="1"/>
  <c r="U49"/>
  <c r="AB89"/>
  <c r="BE89"/>
  <c r="AB75"/>
  <c r="BE75"/>
  <c r="W128"/>
  <c r="BE131"/>
  <c r="AB131"/>
  <c r="AD131" s="1"/>
  <c r="BE124"/>
  <c r="AC124"/>
  <c r="AB124"/>
  <c r="BE102"/>
  <c r="AB102"/>
  <c r="Y102" s="1"/>
  <c r="Y130" s="1"/>
  <c r="U130" s="1"/>
  <c r="BE101"/>
  <c r="AB101"/>
  <c r="Y101" s="1"/>
  <c r="Y129" s="1"/>
  <c r="W38"/>
  <c r="BE126"/>
  <c r="AB126"/>
  <c r="AD126" s="1"/>
  <c r="AC126"/>
  <c r="BE134"/>
  <c r="AB134"/>
  <c r="AD134" s="1"/>
  <c r="BE60"/>
  <c r="AB60"/>
  <c r="BE65"/>
  <c r="AB65"/>
  <c r="V32"/>
  <c r="S32"/>
  <c r="M32"/>
  <c r="L32"/>
  <c r="AK31"/>
  <c r="AI31"/>
  <c r="AG31"/>
  <c r="AE31"/>
  <c r="AC31"/>
  <c r="X31"/>
  <c r="V31"/>
  <c r="W31" s="1"/>
  <c r="S31"/>
  <c r="A31" s="1"/>
  <c r="M31"/>
  <c r="L31"/>
  <c r="AK30"/>
  <c r="AI30"/>
  <c r="AG30"/>
  <c r="AE30"/>
  <c r="AC30"/>
  <c r="X30"/>
  <c r="V30"/>
  <c r="S30"/>
  <c r="M30"/>
  <c r="L30"/>
  <c r="AX29"/>
  <c r="AW29"/>
  <c r="AV29"/>
  <c r="AU29"/>
  <c r="AT29"/>
  <c r="AS29"/>
  <c r="AK29"/>
  <c r="AI29"/>
  <c r="AG29"/>
  <c r="AE29"/>
  <c r="X29"/>
  <c r="V29"/>
  <c r="W29" s="1"/>
  <c r="S29"/>
  <c r="M29"/>
  <c r="L29"/>
  <c r="AK28"/>
  <c r="AI28"/>
  <c r="AG28"/>
  <c r="AE28"/>
  <c r="X28"/>
  <c r="V28"/>
  <c r="S28"/>
  <c r="S374" s="1"/>
  <c r="P28"/>
  <c r="P374" s="1"/>
  <c r="N28"/>
  <c r="N374" s="1"/>
  <c r="L28"/>
  <c r="J28"/>
  <c r="J374" s="1"/>
  <c r="I28"/>
  <c r="H28"/>
  <c r="AK27"/>
  <c r="AI27"/>
  <c r="AG27"/>
  <c r="AE27"/>
  <c r="X27"/>
  <c r="V27"/>
  <c r="S27"/>
  <c r="S373" s="1"/>
  <c r="P27"/>
  <c r="P373" s="1"/>
  <c r="N27"/>
  <c r="N373" s="1"/>
  <c r="H27"/>
  <c r="H373" s="1"/>
  <c r="AK26"/>
  <c r="AI26"/>
  <c r="AG26"/>
  <c r="AE26"/>
  <c r="X26"/>
  <c r="V26"/>
  <c r="S26"/>
  <c r="P26"/>
  <c r="N26"/>
  <c r="H26"/>
  <c r="AX25"/>
  <c r="AW25"/>
  <c r="AV25"/>
  <c r="AU25"/>
  <c r="AT25"/>
  <c r="AS25"/>
  <c r="AK25"/>
  <c r="AI25"/>
  <c r="AG25"/>
  <c r="AE25"/>
  <c r="AB25"/>
  <c r="X25"/>
  <c r="V25"/>
  <c r="W25" s="1"/>
  <c r="U25"/>
  <c r="BE25" s="1"/>
  <c r="T25"/>
  <c r="S25"/>
  <c r="M25"/>
  <c r="L25"/>
  <c r="AX24"/>
  <c r="AW24"/>
  <c r="AV24"/>
  <c r="AU24"/>
  <c r="AT24"/>
  <c r="AS24"/>
  <c r="AK24"/>
  <c r="AI24"/>
  <c r="AG24"/>
  <c r="AE24"/>
  <c r="AC24"/>
  <c r="X24"/>
  <c r="V24"/>
  <c r="R24"/>
  <c r="S24" s="1"/>
  <c r="M24"/>
  <c r="L24"/>
  <c r="AX23"/>
  <c r="AW23"/>
  <c r="AV23"/>
  <c r="AU23"/>
  <c r="AT23"/>
  <c r="AS23"/>
  <c r="AK23"/>
  <c r="AI23"/>
  <c r="AG23"/>
  <c r="AE23"/>
  <c r="AC23"/>
  <c r="X23"/>
  <c r="V23"/>
  <c r="S23"/>
  <c r="R23"/>
  <c r="T23" s="1"/>
  <c r="A23" s="1"/>
  <c r="M23"/>
  <c r="L23"/>
  <c r="I21"/>
  <c r="C21"/>
  <c r="N18"/>
  <c r="J18"/>
  <c r="AS15"/>
  <c r="AS14"/>
  <c r="AS13"/>
  <c r="AS12"/>
  <c r="AS11"/>
  <c r="AS10"/>
  <c r="AS9"/>
  <c r="A9"/>
  <c r="T31" s="1"/>
  <c r="AS8"/>
  <c r="AS5"/>
  <c r="G5"/>
  <c r="AS4"/>
  <c r="AS2"/>
  <c r="B2"/>
  <c r="A1"/>
  <c r="P390" i="45"/>
  <c r="O390"/>
  <c r="N390"/>
  <c r="M390" s="1"/>
  <c r="L390"/>
  <c r="K390"/>
  <c r="J390"/>
  <c r="H390"/>
  <c r="P389"/>
  <c r="O389"/>
  <c r="N389"/>
  <c r="K389"/>
  <c r="L389" s="1"/>
  <c r="J389"/>
  <c r="H389"/>
  <c r="P388"/>
  <c r="O388"/>
  <c r="N388"/>
  <c r="K388"/>
  <c r="L388" s="1"/>
  <c r="J388"/>
  <c r="H388"/>
  <c r="P387"/>
  <c r="O387"/>
  <c r="N387"/>
  <c r="K387"/>
  <c r="L387" s="1"/>
  <c r="J387"/>
  <c r="M387" s="1"/>
  <c r="H387"/>
  <c r="P386"/>
  <c r="O386"/>
  <c r="N386"/>
  <c r="M386" s="1"/>
  <c r="L386"/>
  <c r="K386"/>
  <c r="J386"/>
  <c r="H386"/>
  <c r="P385"/>
  <c r="O385"/>
  <c r="N385"/>
  <c r="M385" s="1"/>
  <c r="L385"/>
  <c r="K385"/>
  <c r="J385"/>
  <c r="H385"/>
  <c r="P384"/>
  <c r="O384"/>
  <c r="N384"/>
  <c r="K384"/>
  <c r="L384" s="1"/>
  <c r="J384"/>
  <c r="H384"/>
  <c r="P383"/>
  <c r="O383"/>
  <c r="N383"/>
  <c r="K383"/>
  <c r="L383" s="1"/>
  <c r="J383"/>
  <c r="M383" s="1"/>
  <c r="H383"/>
  <c r="P382"/>
  <c r="O382"/>
  <c r="N382"/>
  <c r="K382"/>
  <c r="L382" s="1"/>
  <c r="J382"/>
  <c r="H382"/>
  <c r="K381"/>
  <c r="K380"/>
  <c r="K379"/>
  <c r="K378"/>
  <c r="K377"/>
  <c r="K376"/>
  <c r="K375"/>
  <c r="K374"/>
  <c r="K373"/>
  <c r="K372"/>
  <c r="M371"/>
  <c r="L371"/>
  <c r="A30" i="46" l="1"/>
  <c r="A25"/>
  <c r="AC25"/>
  <c r="M28"/>
  <c r="Y29"/>
  <c r="U29" s="1"/>
  <c r="T30"/>
  <c r="W32"/>
  <c r="H372"/>
  <c r="H287"/>
  <c r="H86"/>
  <c r="N372"/>
  <c r="N287"/>
  <c r="N86"/>
  <c r="M384" i="45"/>
  <c r="M389"/>
  <c r="G21" i="46"/>
  <c r="W23"/>
  <c r="Y23" s="1"/>
  <c r="P372"/>
  <c r="P287"/>
  <c r="P86"/>
  <c r="H374"/>
  <c r="M374"/>
  <c r="L374"/>
  <c r="N352"/>
  <c r="M382" i="45"/>
  <c r="M388"/>
  <c r="T278" i="46"/>
  <c r="A278" s="1"/>
  <c r="T277"/>
  <c r="A277" s="1"/>
  <c r="T271"/>
  <c r="T268"/>
  <c r="A268" s="1"/>
  <c r="T283"/>
  <c r="A283" s="1"/>
  <c r="T282"/>
  <c r="A282" s="1"/>
  <c r="T280"/>
  <c r="A280" s="1"/>
  <c r="T279"/>
  <c r="A279" s="1"/>
  <c r="T284"/>
  <c r="T281"/>
  <c r="A281" s="1"/>
  <c r="T275"/>
  <c r="T267"/>
  <c r="T263"/>
  <c r="T262"/>
  <c r="A262" s="1"/>
  <c r="T260"/>
  <c r="A260" s="1"/>
  <c r="T259"/>
  <c r="T253"/>
  <c r="A253" s="1"/>
  <c r="T285"/>
  <c r="A285" s="1"/>
  <c r="T276"/>
  <c r="A276" s="1"/>
  <c r="T273"/>
  <c r="T272"/>
  <c r="T269"/>
  <c r="A269" s="1"/>
  <c r="T266"/>
  <c r="T264"/>
  <c r="T261"/>
  <c r="A261" s="1"/>
  <c r="T258"/>
  <c r="T257"/>
  <c r="T252"/>
  <c r="T250"/>
  <c r="A250" s="1"/>
  <c r="T249"/>
  <c r="T247"/>
  <c r="T254"/>
  <c r="A254" s="1"/>
  <c r="T244"/>
  <c r="A244" s="1"/>
  <c r="T242"/>
  <c r="T245"/>
  <c r="A245" s="1"/>
  <c r="T243"/>
  <c r="A243" s="1"/>
  <c r="T240"/>
  <c r="T236"/>
  <c r="T213"/>
  <c r="T208"/>
  <c r="T200"/>
  <c r="A200" s="1"/>
  <c r="T199"/>
  <c r="A199" s="1"/>
  <c r="T193"/>
  <c r="T238"/>
  <c r="T237"/>
  <c r="T235"/>
  <c r="T223"/>
  <c r="A223" s="1"/>
  <c r="T221"/>
  <c r="A221" s="1"/>
  <c r="T220"/>
  <c r="A220" s="1"/>
  <c r="T216"/>
  <c r="A216" s="1"/>
  <c r="T215"/>
  <c r="A215" s="1"/>
  <c r="T197"/>
  <c r="A197" s="1"/>
  <c r="T196"/>
  <c r="T224"/>
  <c r="A224" s="1"/>
  <c r="T222"/>
  <c r="A222" s="1"/>
  <c r="T218"/>
  <c r="T211"/>
  <c r="T210"/>
  <c r="T194"/>
  <c r="A194" s="1"/>
  <c r="T190"/>
  <c r="T233"/>
  <c r="T217"/>
  <c r="A217" s="1"/>
  <c r="T212"/>
  <c r="A212" s="1"/>
  <c r="T207"/>
  <c r="T192"/>
  <c r="A192" s="1"/>
  <c r="T191"/>
  <c r="A191" s="1"/>
  <c r="T188"/>
  <c r="T175"/>
  <c r="A175" s="1"/>
  <c r="T168"/>
  <c r="T163"/>
  <c r="A163" s="1"/>
  <c r="T162"/>
  <c r="T156"/>
  <c r="A156" s="1"/>
  <c r="T155"/>
  <c r="T181"/>
  <c r="A181" s="1"/>
  <c r="T178"/>
  <c r="A178" s="1"/>
  <c r="T171"/>
  <c r="A171" s="1"/>
  <c r="T165"/>
  <c r="A165" s="1"/>
  <c r="T164"/>
  <c r="A164" s="1"/>
  <c r="T159"/>
  <c r="T186"/>
  <c r="A186" s="1"/>
  <c r="T185"/>
  <c r="T179"/>
  <c r="A179" s="1"/>
  <c r="T173"/>
  <c r="A173" s="1"/>
  <c r="T172"/>
  <c r="A172" s="1"/>
  <c r="T160"/>
  <c r="A160" s="1"/>
  <c r="T187"/>
  <c r="A187" s="1"/>
  <c r="T184"/>
  <c r="T180"/>
  <c r="A180" s="1"/>
  <c r="T177"/>
  <c r="T174"/>
  <c r="A174" s="1"/>
  <c r="T170"/>
  <c r="A170" s="1"/>
  <c r="T169"/>
  <c r="A169" s="1"/>
  <c r="T157"/>
  <c r="T140"/>
  <c r="T138"/>
  <c r="T146"/>
  <c r="T145"/>
  <c r="T144"/>
  <c r="A144" s="1"/>
  <c r="T143"/>
  <c r="T139"/>
  <c r="A139" s="1"/>
  <c r="T136"/>
  <c r="T120"/>
  <c r="A120" s="1"/>
  <c r="T98"/>
  <c r="T99"/>
  <c r="T112"/>
  <c r="T110"/>
  <c r="T95"/>
  <c r="T93"/>
  <c r="T119"/>
  <c r="T97"/>
  <c r="T198"/>
  <c r="A198" s="1"/>
  <c r="T111"/>
  <c r="T94"/>
  <c r="A94" s="1"/>
  <c r="T109"/>
  <c r="T90"/>
  <c r="A90" s="1"/>
  <c r="T82"/>
  <c r="T80"/>
  <c r="T78"/>
  <c r="T70"/>
  <c r="A70" s="1"/>
  <c r="T69"/>
  <c r="T87"/>
  <c r="A87" s="1"/>
  <c r="T76"/>
  <c r="T74"/>
  <c r="T72"/>
  <c r="A72" s="1"/>
  <c r="T71"/>
  <c r="A71" s="1"/>
  <c r="T89"/>
  <c r="T84"/>
  <c r="A84" s="1"/>
  <c r="T81"/>
  <c r="T79"/>
  <c r="T88"/>
  <c r="T83"/>
  <c r="A83" s="1"/>
  <c r="T77"/>
  <c r="T75"/>
  <c r="T67"/>
  <c r="A67" s="1"/>
  <c r="T50"/>
  <c r="A50" s="1"/>
  <c r="T46"/>
  <c r="T45"/>
  <c r="T57"/>
  <c r="A57" s="1"/>
  <c r="T64"/>
  <c r="T51"/>
  <c r="A51" s="1"/>
  <c r="T65"/>
  <c r="A65" s="1"/>
  <c r="T62"/>
  <c r="A62" s="1"/>
  <c r="T59"/>
  <c r="T61"/>
  <c r="A61" s="1"/>
  <c r="T60"/>
  <c r="A60" s="1"/>
  <c r="T56"/>
  <c r="A56" s="1"/>
  <c r="T55"/>
  <c r="A55" s="1"/>
  <c r="T54"/>
  <c r="T52"/>
  <c r="A52" s="1"/>
  <c r="T47"/>
  <c r="T44"/>
  <c r="T66"/>
  <c r="A66" s="1"/>
  <c r="T49"/>
  <c r="S372"/>
  <c r="S86"/>
  <c r="T29"/>
  <c r="T32"/>
  <c r="A32" s="1"/>
  <c r="W30"/>
  <c r="Y30" s="1"/>
  <c r="AF29"/>
  <c r="AC29"/>
  <c r="BE29"/>
  <c r="AB29"/>
  <c r="Y32"/>
  <c r="T130"/>
  <c r="A130" s="1"/>
  <c r="AB130"/>
  <c r="AD130" s="1"/>
  <c r="AC130" s="1"/>
  <c r="BE130"/>
  <c r="Y132"/>
  <c r="U132" s="1"/>
  <c r="U133"/>
  <c r="U23"/>
  <c r="AF23" s="1"/>
  <c r="W24"/>
  <c r="W376"/>
  <c r="W33"/>
  <c r="W375" s="1"/>
  <c r="Y128"/>
  <c r="U129"/>
  <c r="AF49"/>
  <c r="AB49"/>
  <c r="BE49"/>
  <c r="BE104"/>
  <c r="AB104"/>
  <c r="AH23"/>
  <c r="AJ23" s="1"/>
  <c r="AL23" s="1"/>
  <c r="Y25"/>
  <c r="U32"/>
  <c r="A4"/>
  <c r="AC368" i="45"/>
  <c r="AB368"/>
  <c r="M368"/>
  <c r="L368"/>
  <c r="AC367"/>
  <c r="AB367"/>
  <c r="M367"/>
  <c r="L367"/>
  <c r="AC366"/>
  <c r="AB366"/>
  <c r="M366"/>
  <c r="L366"/>
  <c r="AC365"/>
  <c r="AB365"/>
  <c r="M365"/>
  <c r="L365"/>
  <c r="AC364"/>
  <c r="AB364"/>
  <c r="M364"/>
  <c r="L364"/>
  <c r="AC363"/>
  <c r="AB363"/>
  <c r="M363"/>
  <c r="L363"/>
  <c r="AL362"/>
  <c r="AJ362"/>
  <c r="AH362"/>
  <c r="AF362"/>
  <c r="Y362"/>
  <c r="W362"/>
  <c r="T362"/>
  <c r="S362"/>
  <c r="R362"/>
  <c r="P362"/>
  <c r="O362"/>
  <c r="N362"/>
  <c r="M362" s="1"/>
  <c r="K362"/>
  <c r="J362"/>
  <c r="H362"/>
  <c r="AC361"/>
  <c r="AB361"/>
  <c r="M361"/>
  <c r="L361"/>
  <c r="K360"/>
  <c r="P359"/>
  <c r="O359"/>
  <c r="N359"/>
  <c r="L359"/>
  <c r="K359"/>
  <c r="J359"/>
  <c r="H359"/>
  <c r="AC358"/>
  <c r="P358"/>
  <c r="O358"/>
  <c r="N358"/>
  <c r="M358"/>
  <c r="K358"/>
  <c r="L358" s="1"/>
  <c r="J358"/>
  <c r="H358"/>
  <c r="P356"/>
  <c r="O356"/>
  <c r="N356"/>
  <c r="M356" s="1"/>
  <c r="K356"/>
  <c r="L356" s="1"/>
  <c r="J356"/>
  <c r="H356"/>
  <c r="AC355"/>
  <c r="AB355"/>
  <c r="M355"/>
  <c r="L355"/>
  <c r="P354"/>
  <c r="O354"/>
  <c r="N354"/>
  <c r="M354" s="1"/>
  <c r="K354"/>
  <c r="L354" s="1"/>
  <c r="J354"/>
  <c r="H354"/>
  <c r="P353"/>
  <c r="O353"/>
  <c r="N353"/>
  <c r="M353"/>
  <c r="K353"/>
  <c r="L353" s="1"/>
  <c r="J353"/>
  <c r="H353"/>
  <c r="P350"/>
  <c r="O350"/>
  <c r="N350"/>
  <c r="M350"/>
  <c r="K350"/>
  <c r="L350" s="1"/>
  <c r="J350"/>
  <c r="H350"/>
  <c r="P349"/>
  <c r="O349"/>
  <c r="N349"/>
  <c r="AC349" s="1"/>
  <c r="K349"/>
  <c r="J349"/>
  <c r="L349" s="1"/>
  <c r="H349"/>
  <c r="P348"/>
  <c r="O348"/>
  <c r="N348"/>
  <c r="M348" s="1"/>
  <c r="L348" s="1"/>
  <c r="K348"/>
  <c r="J348"/>
  <c r="H348"/>
  <c r="K347"/>
  <c r="AC346"/>
  <c r="AB346"/>
  <c r="M346"/>
  <c r="L346"/>
  <c r="P345"/>
  <c r="O345"/>
  <c r="N345"/>
  <c r="M345" s="1"/>
  <c r="K345"/>
  <c r="L345" s="1"/>
  <c r="J345"/>
  <c r="H345"/>
  <c r="P344"/>
  <c r="O344"/>
  <c r="N344"/>
  <c r="M344"/>
  <c r="K344"/>
  <c r="L344" s="1"/>
  <c r="J344"/>
  <c r="H344"/>
  <c r="P343"/>
  <c r="O343"/>
  <c r="N343"/>
  <c r="L343"/>
  <c r="K343"/>
  <c r="J343"/>
  <c r="H343"/>
  <c r="P342"/>
  <c r="P339" s="1"/>
  <c r="O342"/>
  <c r="N342"/>
  <c r="N339" s="1"/>
  <c r="L342"/>
  <c r="K342"/>
  <c r="J342"/>
  <c r="M342" s="1"/>
  <c r="H342"/>
  <c r="AC341"/>
  <c r="P341"/>
  <c r="O341"/>
  <c r="N341"/>
  <c r="L341"/>
  <c r="K341"/>
  <c r="J341"/>
  <c r="J339" s="1"/>
  <c r="M339" s="1"/>
  <c r="H341"/>
  <c r="AC340"/>
  <c r="AB340"/>
  <c r="M340"/>
  <c r="L340"/>
  <c r="O339"/>
  <c r="K339"/>
  <c r="H339"/>
  <c r="K338"/>
  <c r="K337"/>
  <c r="K336"/>
  <c r="K335"/>
  <c r="K334"/>
  <c r="K333"/>
  <c r="K332" s="1"/>
  <c r="K331"/>
  <c r="AC330"/>
  <c r="AB330"/>
  <c r="M330"/>
  <c r="L330"/>
  <c r="AC329"/>
  <c r="AB329"/>
  <c r="M329"/>
  <c r="L329"/>
  <c r="AC328"/>
  <c r="AB328"/>
  <c r="M328"/>
  <c r="L328"/>
  <c r="AC327"/>
  <c r="AB327"/>
  <c r="M327"/>
  <c r="L327"/>
  <c r="AL326"/>
  <c r="AJ326"/>
  <c r="AH326"/>
  <c r="AF326"/>
  <c r="Y326"/>
  <c r="W326"/>
  <c r="T326"/>
  <c r="S326"/>
  <c r="R326"/>
  <c r="P326"/>
  <c r="O326"/>
  <c r="N326"/>
  <c r="M326" s="1"/>
  <c r="K326"/>
  <c r="L326" s="1"/>
  <c r="J326"/>
  <c r="H326"/>
  <c r="AC325"/>
  <c r="AB325"/>
  <c r="M325"/>
  <c r="L325"/>
  <c r="P324"/>
  <c r="O324"/>
  <c r="N324"/>
  <c r="K324"/>
  <c r="J324"/>
  <c r="L324" s="1"/>
  <c r="H324"/>
  <c r="AC323"/>
  <c r="AB323"/>
  <c r="M323"/>
  <c r="L323"/>
  <c r="P322"/>
  <c r="O322"/>
  <c r="N322"/>
  <c r="K322"/>
  <c r="J322"/>
  <c r="L322" s="1"/>
  <c r="H322"/>
  <c r="P321"/>
  <c r="O321"/>
  <c r="N321"/>
  <c r="K321"/>
  <c r="J321"/>
  <c r="L321" s="1"/>
  <c r="H321"/>
  <c r="K320"/>
  <c r="K319" s="1"/>
  <c r="AC318"/>
  <c r="AB318"/>
  <c r="M318"/>
  <c r="L318"/>
  <c r="K317"/>
  <c r="P316"/>
  <c r="O316"/>
  <c r="N316"/>
  <c r="K316"/>
  <c r="M316" s="1"/>
  <c r="J316"/>
  <c r="H316"/>
  <c r="P313"/>
  <c r="O313"/>
  <c r="N313"/>
  <c r="M313" s="1"/>
  <c r="K313"/>
  <c r="L313" s="1"/>
  <c r="J313"/>
  <c r="H313"/>
  <c r="P312"/>
  <c r="O312"/>
  <c r="N312"/>
  <c r="M312"/>
  <c r="K312"/>
  <c r="L312" s="1"/>
  <c r="J312"/>
  <c r="H312"/>
  <c r="AC311"/>
  <c r="AB311"/>
  <c r="M311"/>
  <c r="L311"/>
  <c r="K309"/>
  <c r="K308"/>
  <c r="K307"/>
  <c r="P306"/>
  <c r="O306"/>
  <c r="N306"/>
  <c r="M306"/>
  <c r="K306"/>
  <c r="L306" s="1"/>
  <c r="J306"/>
  <c r="H306"/>
  <c r="AC304"/>
  <c r="AB304"/>
  <c r="M304"/>
  <c r="L304"/>
  <c r="AC303"/>
  <c r="AB303"/>
  <c r="M303"/>
  <c r="L303"/>
  <c r="AC302"/>
  <c r="AB302"/>
  <c r="M302"/>
  <c r="L302"/>
  <c r="N296"/>
  <c r="J296"/>
  <c r="L339" l="1"/>
  <c r="M321"/>
  <c r="M322"/>
  <c r="M324"/>
  <c r="M349"/>
  <c r="K357"/>
  <c r="L362"/>
  <c r="S85" i="46"/>
  <c r="S91"/>
  <c r="T43"/>
  <c r="A44"/>
  <c r="T39"/>
  <c r="A39" s="1"/>
  <c r="A59"/>
  <c r="T58"/>
  <c r="T63"/>
  <c r="A64"/>
  <c r="T73"/>
  <c r="A73" s="1"/>
  <c r="A74"/>
  <c r="T382"/>
  <c r="A95"/>
  <c r="T131"/>
  <c r="A131" s="1"/>
  <c r="A98"/>
  <c r="T134"/>
  <c r="A134" s="1"/>
  <c r="T142"/>
  <c r="A143"/>
  <c r="A138"/>
  <c r="T137"/>
  <c r="A137" s="1"/>
  <c r="T343"/>
  <c r="T183"/>
  <c r="A184"/>
  <c r="A159"/>
  <c r="T158"/>
  <c r="T161"/>
  <c r="A161" s="1"/>
  <c r="A162"/>
  <c r="T324"/>
  <c r="A188"/>
  <c r="A193"/>
  <c r="T312"/>
  <c r="A213"/>
  <c r="T214"/>
  <c r="A214" s="1"/>
  <c r="T248"/>
  <c r="A248" s="1"/>
  <c r="A247"/>
  <c r="A257"/>
  <c r="T356"/>
  <c r="T265"/>
  <c r="A265" s="1"/>
  <c r="A266"/>
  <c r="A275"/>
  <c r="T274"/>
  <c r="A274" s="1"/>
  <c r="T354"/>
  <c r="T270"/>
  <c r="S270" s="1"/>
  <c r="A271"/>
  <c r="P288"/>
  <c r="N289"/>
  <c r="AB326" i="45"/>
  <c r="AB362"/>
  <c r="T42" i="46"/>
  <c r="A47"/>
  <c r="A88"/>
  <c r="T126"/>
  <c r="A89"/>
  <c r="T127"/>
  <c r="A127" s="1"/>
  <c r="A76"/>
  <c r="T384"/>
  <c r="S384" s="1"/>
  <c r="A78"/>
  <c r="T386"/>
  <c r="S386" s="1"/>
  <c r="T148"/>
  <c r="T108"/>
  <c r="A109"/>
  <c r="T96"/>
  <c r="S96" s="1"/>
  <c r="A96" s="1"/>
  <c r="A97"/>
  <c r="T149"/>
  <c r="A149" s="1"/>
  <c r="A110"/>
  <c r="T350"/>
  <c r="A140"/>
  <c r="T205"/>
  <c r="A205" s="1"/>
  <c r="A210"/>
  <c r="T232"/>
  <c r="T228"/>
  <c r="A228" s="1"/>
  <c r="A235"/>
  <c r="A236"/>
  <c r="T229"/>
  <c r="A229" s="1"/>
  <c r="T321"/>
  <c r="T239"/>
  <c r="A242"/>
  <c r="A249"/>
  <c r="T353"/>
  <c r="A258"/>
  <c r="L316" i="45"/>
  <c r="M341"/>
  <c r="M343"/>
  <c r="M359"/>
  <c r="AB23" i="46"/>
  <c r="U30"/>
  <c r="T48"/>
  <c r="A48" s="1"/>
  <c r="A49"/>
  <c r="A45"/>
  <c r="T40"/>
  <c r="T383"/>
  <c r="S383" s="1"/>
  <c r="A75"/>
  <c r="T387"/>
  <c r="S387" s="1"/>
  <c r="A79"/>
  <c r="A80"/>
  <c r="T388"/>
  <c r="S388" s="1"/>
  <c r="T118"/>
  <c r="A118" s="1"/>
  <c r="A119"/>
  <c r="T151"/>
  <c r="A151" s="1"/>
  <c r="A112"/>
  <c r="A136"/>
  <c r="T124"/>
  <c r="A124" s="1"/>
  <c r="A145"/>
  <c r="T316"/>
  <c r="A157"/>
  <c r="T176"/>
  <c r="A176" s="1"/>
  <c r="A177"/>
  <c r="T341"/>
  <c r="A185"/>
  <c r="T154"/>
  <c r="A155"/>
  <c r="T167"/>
  <c r="A168"/>
  <c r="T234"/>
  <c r="A234" s="1"/>
  <c r="T226"/>
  <c r="A233"/>
  <c r="A211"/>
  <c r="T206"/>
  <c r="A206" s="1"/>
  <c r="A196"/>
  <c r="T195"/>
  <c r="A195" s="1"/>
  <c r="A237"/>
  <c r="T241"/>
  <c r="S241" s="1"/>
  <c r="A241" s="1"/>
  <c r="A240"/>
  <c r="A272"/>
  <c r="T349"/>
  <c r="T359"/>
  <c r="A263"/>
  <c r="T348"/>
  <c r="A284"/>
  <c r="N351"/>
  <c r="P85"/>
  <c r="P91"/>
  <c r="H85"/>
  <c r="H91"/>
  <c r="W28"/>
  <c r="A29"/>
  <c r="T28"/>
  <c r="T53"/>
  <c r="A53" s="1"/>
  <c r="A54"/>
  <c r="A46"/>
  <c r="T41"/>
  <c r="A41" s="1"/>
  <c r="T385"/>
  <c r="A77"/>
  <c r="T389"/>
  <c r="S389" s="1"/>
  <c r="A81"/>
  <c r="T68"/>
  <c r="A69"/>
  <c r="A82"/>
  <c r="T390"/>
  <c r="S390" s="1"/>
  <c r="T150"/>
  <c r="A150" s="1"/>
  <c r="A111"/>
  <c r="T129"/>
  <c r="A129" s="1"/>
  <c r="A93"/>
  <c r="A99"/>
  <c r="T135"/>
  <c r="A135" s="1"/>
  <c r="T306"/>
  <c r="A146"/>
  <c r="T313"/>
  <c r="T202"/>
  <c r="A202" s="1"/>
  <c r="A207"/>
  <c r="T344"/>
  <c r="A190"/>
  <c r="T189"/>
  <c r="T320" s="1"/>
  <c r="A218"/>
  <c r="T219"/>
  <c r="A219" s="1"/>
  <c r="A238"/>
  <c r="T231"/>
  <c r="S231" s="1"/>
  <c r="A231" s="1"/>
  <c r="T203"/>
  <c r="T209"/>
  <c r="A209" s="1"/>
  <c r="A208"/>
  <c r="T322"/>
  <c r="T251"/>
  <c r="A251" s="1"/>
  <c r="A252"/>
  <c r="T360"/>
  <c r="A264"/>
  <c r="A273"/>
  <c r="T345"/>
  <c r="T358"/>
  <c r="A259"/>
  <c r="A267"/>
  <c r="T342"/>
  <c r="O287"/>
  <c r="O288" s="1"/>
  <c r="AF250"/>
  <c r="AH250" s="1"/>
  <c r="AJ250" s="1"/>
  <c r="AL250" s="1"/>
  <c r="AF285"/>
  <c r="AH285" s="1"/>
  <c r="AJ285" s="1"/>
  <c r="AL285" s="1"/>
  <c r="AF278"/>
  <c r="AH278" s="1"/>
  <c r="AJ278" s="1"/>
  <c r="AL278" s="1"/>
  <c r="AF266"/>
  <c r="AF280"/>
  <c r="AH280" s="1"/>
  <c r="AJ280" s="1"/>
  <c r="AL280" s="1"/>
  <c r="AF284"/>
  <c r="AF279"/>
  <c r="AH279" s="1"/>
  <c r="AJ279" s="1"/>
  <c r="AL279" s="1"/>
  <c r="AF254"/>
  <c r="AH254" s="1"/>
  <c r="AJ254" s="1"/>
  <c r="AL254" s="1"/>
  <c r="AF275"/>
  <c r="AF283"/>
  <c r="AH283" s="1"/>
  <c r="AJ283" s="1"/>
  <c r="AL283" s="1"/>
  <c r="AF247"/>
  <c r="AF281"/>
  <c r="AH281" s="1"/>
  <c r="AJ281" s="1"/>
  <c r="AL281" s="1"/>
  <c r="AF261"/>
  <c r="AH261" s="1"/>
  <c r="AJ261" s="1"/>
  <c r="AL261" s="1"/>
  <c r="AF271"/>
  <c r="AF268"/>
  <c r="AH268" s="1"/>
  <c r="AJ268" s="1"/>
  <c r="AL268" s="1"/>
  <c r="AF276"/>
  <c r="AH276" s="1"/>
  <c r="AJ276" s="1"/>
  <c r="AL276" s="1"/>
  <c r="AF273"/>
  <c r="AF263"/>
  <c r="AF267"/>
  <c r="AF282"/>
  <c r="AH282" s="1"/>
  <c r="AJ282" s="1"/>
  <c r="AL282" s="1"/>
  <c r="AF269"/>
  <c r="AH269" s="1"/>
  <c r="AJ269" s="1"/>
  <c r="AL269" s="1"/>
  <c r="AF252"/>
  <c r="AF264"/>
  <c r="AH264" s="1"/>
  <c r="AF260"/>
  <c r="AH260" s="1"/>
  <c r="AJ260" s="1"/>
  <c r="AL260" s="1"/>
  <c r="AF258"/>
  <c r="AF259"/>
  <c r="AF262"/>
  <c r="AH262" s="1"/>
  <c r="AJ262" s="1"/>
  <c r="AL262" s="1"/>
  <c r="AF249"/>
  <c r="AF257"/>
  <c r="AF244"/>
  <c r="AH244" s="1"/>
  <c r="AJ244" s="1"/>
  <c r="AL244" s="1"/>
  <c r="AF277"/>
  <c r="AH277" s="1"/>
  <c r="AJ277" s="1"/>
  <c r="AL277" s="1"/>
  <c r="AF253"/>
  <c r="AH253" s="1"/>
  <c r="AJ253" s="1"/>
  <c r="AL253" s="1"/>
  <c r="AF272"/>
  <c r="AF240"/>
  <c r="AF174"/>
  <c r="AH174" s="1"/>
  <c r="AJ174" s="1"/>
  <c r="AL174" s="1"/>
  <c r="AF172"/>
  <c r="AH172" s="1"/>
  <c r="AJ172" s="1"/>
  <c r="AL172" s="1"/>
  <c r="AF191"/>
  <c r="AH191" s="1"/>
  <c r="AJ191" s="1"/>
  <c r="AL191" s="1"/>
  <c r="AF236"/>
  <c r="AF157"/>
  <c r="AH157" s="1"/>
  <c r="AJ157" s="1"/>
  <c r="AL157" s="1"/>
  <c r="AF224"/>
  <c r="AH224" s="1"/>
  <c r="AJ224" s="1"/>
  <c r="AL224" s="1"/>
  <c r="AF160"/>
  <c r="AH160" s="1"/>
  <c r="AJ160" s="1"/>
  <c r="AL160" s="1"/>
  <c r="AF222"/>
  <c r="AH222" s="1"/>
  <c r="AJ222" s="1"/>
  <c r="AL222" s="1"/>
  <c r="AF207"/>
  <c r="AF199"/>
  <c r="AH199" s="1"/>
  <c r="AJ199" s="1"/>
  <c r="AL199" s="1"/>
  <c r="AF198"/>
  <c r="AH198" s="1"/>
  <c r="AJ198" s="1"/>
  <c r="AL198" s="1"/>
  <c r="AF218"/>
  <c r="AF211"/>
  <c r="AF213"/>
  <c r="AF165"/>
  <c r="AH165" s="1"/>
  <c r="AJ165" s="1"/>
  <c r="AL165" s="1"/>
  <c r="AF238"/>
  <c r="AF194"/>
  <c r="AH194" s="1"/>
  <c r="AJ194" s="1"/>
  <c r="AL194" s="1"/>
  <c r="AF179"/>
  <c r="AH179" s="1"/>
  <c r="AJ179" s="1"/>
  <c r="AL179" s="1"/>
  <c r="AF196"/>
  <c r="AF210"/>
  <c r="AF215"/>
  <c r="AH215" s="1"/>
  <c r="AJ215" s="1"/>
  <c r="AL215" s="1"/>
  <c r="AF197"/>
  <c r="AH197" s="1"/>
  <c r="AJ197" s="1"/>
  <c r="AL197" s="1"/>
  <c r="AF192"/>
  <c r="AH192" s="1"/>
  <c r="AJ192" s="1"/>
  <c r="AL192" s="1"/>
  <c r="AF186"/>
  <c r="AH186" s="1"/>
  <c r="AJ186" s="1"/>
  <c r="AL186" s="1"/>
  <c r="AF245"/>
  <c r="AH245" s="1"/>
  <c r="AJ245" s="1"/>
  <c r="AL245" s="1"/>
  <c r="AF159"/>
  <c r="AH159" s="1"/>
  <c r="AJ159" s="1"/>
  <c r="AL159" s="1"/>
  <c r="AF173"/>
  <c r="AH173" s="1"/>
  <c r="AJ173" s="1"/>
  <c r="AL173" s="1"/>
  <c r="AF175"/>
  <c r="AH175" s="1"/>
  <c r="AJ175" s="1"/>
  <c r="AL175" s="1"/>
  <c r="AF155"/>
  <c r="AF164"/>
  <c r="AH164" s="1"/>
  <c r="AJ164" s="1"/>
  <c r="AL164" s="1"/>
  <c r="AF181"/>
  <c r="AH181" s="1"/>
  <c r="AJ181" s="1"/>
  <c r="AL181" s="1"/>
  <c r="AF221"/>
  <c r="AH221" s="1"/>
  <c r="AJ221" s="1"/>
  <c r="AL221" s="1"/>
  <c r="AF223"/>
  <c r="AH223" s="1"/>
  <c r="AJ223" s="1"/>
  <c r="AL223" s="1"/>
  <c r="AF187"/>
  <c r="AH187" s="1"/>
  <c r="AJ187" s="1"/>
  <c r="AL187" s="1"/>
  <c r="AF169"/>
  <c r="AH169" s="1"/>
  <c r="AJ169" s="1"/>
  <c r="AL169" s="1"/>
  <c r="AF243"/>
  <c r="AH243" s="1"/>
  <c r="AJ243" s="1"/>
  <c r="AL243" s="1"/>
  <c r="AF177"/>
  <c r="AF235"/>
  <c r="AF217"/>
  <c r="AH217" s="1"/>
  <c r="AJ217" s="1"/>
  <c r="AL217" s="1"/>
  <c r="AF216"/>
  <c r="AH216" s="1"/>
  <c r="AJ216" s="1"/>
  <c r="AL216" s="1"/>
  <c r="AF200"/>
  <c r="AH200" s="1"/>
  <c r="AJ200" s="1"/>
  <c r="AL200" s="1"/>
  <c r="AF180"/>
  <c r="AH180" s="1"/>
  <c r="AJ180" s="1"/>
  <c r="AL180" s="1"/>
  <c r="AF178"/>
  <c r="AH178" s="1"/>
  <c r="AJ178" s="1"/>
  <c r="AL178" s="1"/>
  <c r="AF156"/>
  <c r="AH156" s="1"/>
  <c r="AJ156" s="1"/>
  <c r="AL156" s="1"/>
  <c r="AF190"/>
  <c r="AF143"/>
  <c r="AF233"/>
  <c r="AF168"/>
  <c r="AF138"/>
  <c r="AF193"/>
  <c r="AF170"/>
  <c r="AH170" s="1"/>
  <c r="AJ170" s="1"/>
  <c r="AL170" s="1"/>
  <c r="AF212"/>
  <c r="AH212" s="1"/>
  <c r="AJ212" s="1"/>
  <c r="AL212" s="1"/>
  <c r="AF162"/>
  <c r="AF242"/>
  <c r="AF163"/>
  <c r="AH163" s="1"/>
  <c r="AJ163" s="1"/>
  <c r="AL163" s="1"/>
  <c r="AF208"/>
  <c r="AF237"/>
  <c r="AF184"/>
  <c r="AF144"/>
  <c r="AH144" s="1"/>
  <c r="AJ144" s="1"/>
  <c r="AL144" s="1"/>
  <c r="AF185"/>
  <c r="AF121"/>
  <c r="AH121" s="1"/>
  <c r="AJ121" s="1"/>
  <c r="AL121" s="1"/>
  <c r="AF188"/>
  <c r="AF122"/>
  <c r="AH122" s="1"/>
  <c r="AJ122" s="1"/>
  <c r="AL122" s="1"/>
  <c r="AF59"/>
  <c r="AH59" s="1"/>
  <c r="AJ59" s="1"/>
  <c r="AL59" s="1"/>
  <c r="AF171"/>
  <c r="AH171" s="1"/>
  <c r="AJ171" s="1"/>
  <c r="AL171" s="1"/>
  <c r="AF99"/>
  <c r="AF146"/>
  <c r="AF220"/>
  <c r="AH220" s="1"/>
  <c r="AJ220" s="1"/>
  <c r="AL220" s="1"/>
  <c r="AF64"/>
  <c r="AH64" s="1"/>
  <c r="AJ64" s="1"/>
  <c r="AL64" s="1"/>
  <c r="AF139"/>
  <c r="AH139" s="1"/>
  <c r="AJ139" s="1"/>
  <c r="AL139" s="1"/>
  <c r="AF95"/>
  <c r="AF136"/>
  <c r="AH136" s="1"/>
  <c r="AF145"/>
  <c r="AF45"/>
  <c r="AH45" s="1"/>
  <c r="AJ45" s="1"/>
  <c r="AL45" s="1"/>
  <c r="AF98"/>
  <c r="AF140"/>
  <c r="AF79"/>
  <c r="AF88"/>
  <c r="AF107"/>
  <c r="AH107" s="1"/>
  <c r="AJ107" s="1"/>
  <c r="AL107" s="1"/>
  <c r="AF93"/>
  <c r="AF120"/>
  <c r="AH120" s="1"/>
  <c r="AJ120" s="1"/>
  <c r="AL120" s="1"/>
  <c r="AF80"/>
  <c r="AF71"/>
  <c r="AH71" s="1"/>
  <c r="AJ71" s="1"/>
  <c r="AL71" s="1"/>
  <c r="AF87"/>
  <c r="AH87" s="1"/>
  <c r="AJ87" s="1"/>
  <c r="AL87" s="1"/>
  <c r="AF76"/>
  <c r="AF97"/>
  <c r="AF46"/>
  <c r="AH46" s="1"/>
  <c r="AJ46" s="1"/>
  <c r="AF106"/>
  <c r="AH106" s="1"/>
  <c r="AJ106" s="1"/>
  <c r="AL106" s="1"/>
  <c r="AF74"/>
  <c r="AF94"/>
  <c r="AF123"/>
  <c r="AF90"/>
  <c r="AH90" s="1"/>
  <c r="AJ90" s="1"/>
  <c r="AL90" s="1"/>
  <c r="AF47"/>
  <c r="AH47" s="1"/>
  <c r="AJ47" s="1"/>
  <c r="AF67"/>
  <c r="AH67" s="1"/>
  <c r="AJ67" s="1"/>
  <c r="AL67" s="1"/>
  <c r="AF62"/>
  <c r="AH62" s="1"/>
  <c r="AJ62" s="1"/>
  <c r="AL62" s="1"/>
  <c r="AF103"/>
  <c r="AH103" s="1"/>
  <c r="AJ103" s="1"/>
  <c r="AL103" s="1"/>
  <c r="AF105"/>
  <c r="AH105" s="1"/>
  <c r="AJ105" s="1"/>
  <c r="AL105" s="1"/>
  <c r="AF75"/>
  <c r="AF101"/>
  <c r="AH101" s="1"/>
  <c r="AJ101" s="1"/>
  <c r="AL101" s="1"/>
  <c r="AF56"/>
  <c r="AH56" s="1"/>
  <c r="AJ56" s="1"/>
  <c r="AL56" s="1"/>
  <c r="AF102"/>
  <c r="AH102" s="1"/>
  <c r="AJ102" s="1"/>
  <c r="AL102" s="1"/>
  <c r="AF65"/>
  <c r="AH65" s="1"/>
  <c r="AF25"/>
  <c r="AH25" s="1"/>
  <c r="AJ25" s="1"/>
  <c r="AL25" s="1"/>
  <c r="AF89"/>
  <c r="AF60"/>
  <c r="AH60" s="1"/>
  <c r="N91"/>
  <c r="AC91" s="1"/>
  <c r="N85"/>
  <c r="AH49"/>
  <c r="Y335"/>
  <c r="W335" s="1"/>
  <c r="T133"/>
  <c r="BE133"/>
  <c r="AJ60"/>
  <c r="AL46"/>
  <c r="W374"/>
  <c r="T374" s="1"/>
  <c r="AC374" s="1"/>
  <c r="AB374" s="1"/>
  <c r="W27"/>
  <c r="AH29"/>
  <c r="BE32"/>
  <c r="AL32" s="1"/>
  <c r="AF32"/>
  <c r="AH32" s="1"/>
  <c r="AJ32" s="1"/>
  <c r="AB32"/>
  <c r="BE129"/>
  <c r="AB129"/>
  <c r="AD129" s="1"/>
  <c r="U128"/>
  <c r="AJ65"/>
  <c r="AL47"/>
  <c r="AB30"/>
  <c r="BE30"/>
  <c r="AF30"/>
  <c r="AH30" s="1"/>
  <c r="AJ30" s="1"/>
  <c r="BE132"/>
  <c r="AB132"/>
  <c r="AD132" s="1"/>
  <c r="AC132" s="1"/>
  <c r="AB320" l="1"/>
  <c r="T319"/>
  <c r="AC320"/>
  <c r="AH210"/>
  <c r="AF205"/>
  <c r="AH238"/>
  <c r="AF231"/>
  <c r="AF219"/>
  <c r="AH218"/>
  <c r="AH236"/>
  <c r="AF229"/>
  <c r="AH240"/>
  <c r="AF241"/>
  <c r="AF358"/>
  <c r="AH259"/>
  <c r="AF251"/>
  <c r="AF246" s="1"/>
  <c r="AH252"/>
  <c r="AF322"/>
  <c r="AF359"/>
  <c r="AH263"/>
  <c r="AF354"/>
  <c r="AH271"/>
  <c r="AF348"/>
  <c r="AH284"/>
  <c r="A203"/>
  <c r="T204"/>
  <c r="S306"/>
  <c r="AB306"/>
  <c r="AC306"/>
  <c r="T331"/>
  <c r="S331" s="1"/>
  <c r="A232"/>
  <c r="S350"/>
  <c r="AB350"/>
  <c r="AC350"/>
  <c r="S256"/>
  <c r="P256" s="1"/>
  <c r="A256" s="1"/>
  <c r="A270"/>
  <c r="T256"/>
  <c r="S324"/>
  <c r="AB324"/>
  <c r="AC324"/>
  <c r="A63"/>
  <c r="T379"/>
  <c r="AC379" s="1"/>
  <c r="AB379" s="1"/>
  <c r="AF127"/>
  <c r="AH89"/>
  <c r="AH93"/>
  <c r="AF129"/>
  <c r="AF341"/>
  <c r="AH185"/>
  <c r="AF167"/>
  <c r="AH168"/>
  <c r="AF124"/>
  <c r="AH123"/>
  <c r="AH98"/>
  <c r="AF134"/>
  <c r="AH95"/>
  <c r="AF131"/>
  <c r="AF306"/>
  <c r="AH146"/>
  <c r="AF234"/>
  <c r="AF226"/>
  <c r="AH233"/>
  <c r="AF195"/>
  <c r="AH196"/>
  <c r="AF270"/>
  <c r="AF349"/>
  <c r="AH272"/>
  <c r="AH257"/>
  <c r="AF353"/>
  <c r="AH258"/>
  <c r="AF345"/>
  <c r="AH273"/>
  <c r="AH275"/>
  <c r="AF274"/>
  <c r="AF360" s="1"/>
  <c r="AB322"/>
  <c r="AC322"/>
  <c r="T347"/>
  <c r="AC347" s="1"/>
  <c r="AB347" s="1"/>
  <c r="T166"/>
  <c r="A167"/>
  <c r="S341"/>
  <c r="S339" s="1"/>
  <c r="S337" s="1"/>
  <c r="R337" s="1"/>
  <c r="AB341"/>
  <c r="T339"/>
  <c r="AC339" s="1"/>
  <c r="AB339" s="1"/>
  <c r="A40"/>
  <c r="T35"/>
  <c r="S35" s="1"/>
  <c r="A42"/>
  <c r="T37"/>
  <c r="S37" s="1"/>
  <c r="P37" s="1"/>
  <c r="A37" s="1"/>
  <c r="AB312"/>
  <c r="AC312"/>
  <c r="A58"/>
  <c r="T378"/>
  <c r="AC378" s="1"/>
  <c r="AB378" s="1"/>
  <c r="T38"/>
  <c r="A43"/>
  <c r="AF350"/>
  <c r="AH140"/>
  <c r="AH208"/>
  <c r="AF203"/>
  <c r="AF204" s="1"/>
  <c r="AF209"/>
  <c r="AF383"/>
  <c r="AC383" s="1"/>
  <c r="AB383" s="1"/>
  <c r="Y383" s="1"/>
  <c r="W383" s="1"/>
  <c r="AH75"/>
  <c r="AH94"/>
  <c r="AF130"/>
  <c r="AF133"/>
  <c r="AF96"/>
  <c r="AH97"/>
  <c r="AH80"/>
  <c r="AF388"/>
  <c r="AC388" s="1"/>
  <c r="AB388" s="1"/>
  <c r="Y388" s="1"/>
  <c r="AF126"/>
  <c r="AF336" s="1"/>
  <c r="AH88"/>
  <c r="AH99"/>
  <c r="AF135"/>
  <c r="AH188"/>
  <c r="AF324"/>
  <c r="AH184"/>
  <c r="AF183"/>
  <c r="AF182" s="1"/>
  <c r="AF343"/>
  <c r="AH242"/>
  <c r="AF239"/>
  <c r="AF321"/>
  <c r="AH193"/>
  <c r="AF312"/>
  <c r="AH143"/>
  <c r="AF142"/>
  <c r="AH235"/>
  <c r="AF232"/>
  <c r="AF331" s="1"/>
  <c r="AF228"/>
  <c r="AH213"/>
  <c r="AF214"/>
  <c r="AH249"/>
  <c r="AH266"/>
  <c r="AF356"/>
  <c r="AF265"/>
  <c r="AF256" s="1"/>
  <c r="S358"/>
  <c r="T357"/>
  <c r="AB360"/>
  <c r="AC360"/>
  <c r="T380"/>
  <c r="A68"/>
  <c r="S385"/>
  <c r="AB385"/>
  <c r="N299"/>
  <c r="AB359"/>
  <c r="AC359"/>
  <c r="T227"/>
  <c r="A226"/>
  <c r="S316"/>
  <c r="AC316"/>
  <c r="AB316" s="1"/>
  <c r="T308"/>
  <c r="A239"/>
  <c r="T113"/>
  <c r="S113" s="1"/>
  <c r="P113" s="1"/>
  <c r="A113" s="1"/>
  <c r="A108"/>
  <c r="T336"/>
  <c r="AC336" s="1"/>
  <c r="AB336" s="1"/>
  <c r="A126"/>
  <c r="BE125" s="1"/>
  <c r="A183"/>
  <c r="T182"/>
  <c r="AJ136"/>
  <c r="AL136" s="1"/>
  <c r="T132"/>
  <c r="A132" s="1"/>
  <c r="A133"/>
  <c r="AF382"/>
  <c r="AC382" s="1"/>
  <c r="AB382" s="1"/>
  <c r="AH74"/>
  <c r="AF384"/>
  <c r="AC384" s="1"/>
  <c r="AB384" s="1"/>
  <c r="Y384" s="1"/>
  <c r="AH76"/>
  <c r="AF387"/>
  <c r="AC387" s="1"/>
  <c r="AB387" s="1"/>
  <c r="Y387" s="1"/>
  <c r="W387" s="1"/>
  <c r="AH79"/>
  <c r="AF316"/>
  <c r="AH145"/>
  <c r="AF230"/>
  <c r="AH237"/>
  <c r="AF161"/>
  <c r="AF158" s="1"/>
  <c r="AH162"/>
  <c r="AH138"/>
  <c r="AF137"/>
  <c r="AF344"/>
  <c r="AF189"/>
  <c r="AH190"/>
  <c r="AF176"/>
  <c r="AH177"/>
  <c r="AF154"/>
  <c r="AF338" s="1"/>
  <c r="AH155"/>
  <c r="AF206"/>
  <c r="AH211"/>
  <c r="AF202"/>
  <c r="AF313"/>
  <c r="AH207"/>
  <c r="AJ264"/>
  <c r="AL264" s="1"/>
  <c r="AF342"/>
  <c r="AH267"/>
  <c r="AF248"/>
  <c r="AH247"/>
  <c r="AB342"/>
  <c r="AC342"/>
  <c r="A28"/>
  <c r="T230"/>
  <c r="A230" s="1"/>
  <c r="A154"/>
  <c r="T338"/>
  <c r="T246"/>
  <c r="S246" s="1"/>
  <c r="AB321"/>
  <c r="AC321"/>
  <c r="T147"/>
  <c r="A147" s="1"/>
  <c r="A148"/>
  <c r="T314"/>
  <c r="T310" s="1"/>
  <c r="A158"/>
  <c r="T317"/>
  <c r="T315" s="1"/>
  <c r="A142"/>
  <c r="T141"/>
  <c r="A141" s="1"/>
  <c r="AL65"/>
  <c r="W373"/>
  <c r="W26"/>
  <c r="AL60"/>
  <c r="AB128"/>
  <c r="AD128" s="1"/>
  <c r="BE128"/>
  <c r="AJ29"/>
  <c r="AJ49"/>
  <c r="AL30"/>
  <c r="AB310" l="1"/>
  <c r="S315"/>
  <c r="AB315"/>
  <c r="AC315"/>
  <c r="AH387"/>
  <c r="AJ79"/>
  <c r="AJ74"/>
  <c r="AH382"/>
  <c r="S380"/>
  <c r="AB380"/>
  <c r="AC380"/>
  <c r="AJ249"/>
  <c r="AF141"/>
  <c r="AF317"/>
  <c r="AF132"/>
  <c r="AF128" s="1"/>
  <c r="AH209"/>
  <c r="AJ208"/>
  <c r="AH203"/>
  <c r="AJ275"/>
  <c r="AH274"/>
  <c r="AH360" s="1"/>
  <c r="AH226"/>
  <c r="AH234"/>
  <c r="AJ233"/>
  <c r="AH134"/>
  <c r="AJ98"/>
  <c r="AF347"/>
  <c r="AF166"/>
  <c r="AF307" s="1"/>
  <c r="T225"/>
  <c r="AH348"/>
  <c r="AJ284"/>
  <c r="AH359"/>
  <c r="AJ263"/>
  <c r="AJ240"/>
  <c r="AH241"/>
  <c r="AJ210"/>
  <c r="AH205"/>
  <c r="AJ237"/>
  <c r="AH230"/>
  <c r="AJ247"/>
  <c r="AL247" s="1"/>
  <c r="AH248"/>
  <c r="AJ155"/>
  <c r="AH154"/>
  <c r="AH338" s="1"/>
  <c r="AH344"/>
  <c r="AJ190"/>
  <c r="AJ138"/>
  <c r="AH137"/>
  <c r="AH142"/>
  <c r="AJ143"/>
  <c r="AF225"/>
  <c r="AH343"/>
  <c r="AJ184"/>
  <c r="AH183"/>
  <c r="AH135"/>
  <c r="AJ99"/>
  <c r="AH388"/>
  <c r="AJ80"/>
  <c r="AH350"/>
  <c r="AJ140"/>
  <c r="T376"/>
  <c r="A38"/>
  <c r="T33"/>
  <c r="AH345"/>
  <c r="AJ273"/>
  <c r="AJ257"/>
  <c r="AF227"/>
  <c r="AJ123"/>
  <c r="AH124"/>
  <c r="AJ185"/>
  <c r="AH341"/>
  <c r="AJ93"/>
  <c r="AH129"/>
  <c r="AH358"/>
  <c r="AJ259"/>
  <c r="S225"/>
  <c r="A246"/>
  <c r="S309"/>
  <c r="T128"/>
  <c r="AB317"/>
  <c r="AC317"/>
  <c r="T337"/>
  <c r="AB338"/>
  <c r="AH206"/>
  <c r="AJ211"/>
  <c r="AH161"/>
  <c r="AH158" s="1"/>
  <c r="AJ162"/>
  <c r="AH316"/>
  <c r="AJ145"/>
  <c r="AH384"/>
  <c r="AJ76"/>
  <c r="T309"/>
  <c r="AH239"/>
  <c r="AH321"/>
  <c r="AJ242"/>
  <c r="AJ88"/>
  <c r="AH126"/>
  <c r="AH336" s="1"/>
  <c r="AH96"/>
  <c r="AJ97"/>
  <c r="AH133"/>
  <c r="AH130"/>
  <c r="AJ94"/>
  <c r="AJ196"/>
  <c r="AH195"/>
  <c r="AH189" s="1"/>
  <c r="AH320" s="1"/>
  <c r="AH319" s="1"/>
  <c r="AJ95"/>
  <c r="AH131"/>
  <c r="AF339"/>
  <c r="AF337" s="1"/>
  <c r="AH127"/>
  <c r="AJ89"/>
  <c r="AH270"/>
  <c r="AH354"/>
  <c r="AJ271"/>
  <c r="AH229"/>
  <c r="AJ236"/>
  <c r="AH231"/>
  <c r="AJ238"/>
  <c r="S319"/>
  <c r="AC319"/>
  <c r="AB319" s="1"/>
  <c r="S314"/>
  <c r="R314" s="1"/>
  <c r="R310" s="1"/>
  <c r="P310" s="1"/>
  <c r="P305" s="1"/>
  <c r="O305" s="1"/>
  <c r="O301" s="1"/>
  <c r="AB314"/>
  <c r="AC314"/>
  <c r="AJ267"/>
  <c r="AH342"/>
  <c r="AH202"/>
  <c r="AH313"/>
  <c r="AJ207"/>
  <c r="AJ177"/>
  <c r="AH176"/>
  <c r="AF314"/>
  <c r="AB308"/>
  <c r="AC308"/>
  <c r="N369"/>
  <c r="S357"/>
  <c r="R357" s="1"/>
  <c r="AB357"/>
  <c r="AC357"/>
  <c r="AH265"/>
  <c r="AH256" s="1"/>
  <c r="AJ266"/>
  <c r="AH356"/>
  <c r="AH214"/>
  <c r="AJ213"/>
  <c r="AJ235"/>
  <c r="AH228"/>
  <c r="AH232"/>
  <c r="AH312"/>
  <c r="AJ193"/>
  <c r="AJ188"/>
  <c r="AH324"/>
  <c r="AJ75"/>
  <c r="AH383"/>
  <c r="A166"/>
  <c r="T307"/>
  <c r="AH353"/>
  <c r="AJ258"/>
  <c r="AH349"/>
  <c r="AJ272"/>
  <c r="AH306"/>
  <c r="AJ146"/>
  <c r="AH167"/>
  <c r="AJ168"/>
  <c r="AJ252"/>
  <c r="AH251"/>
  <c r="AH246" s="1"/>
  <c r="AH322"/>
  <c r="AH219"/>
  <c r="AJ218"/>
  <c r="AF308"/>
  <c r="W372"/>
  <c r="W86"/>
  <c r="AL49"/>
  <c r="AL29"/>
  <c r="AF320"/>
  <c r="AF319" s="1"/>
  <c r="AH347" l="1"/>
  <c r="AH166"/>
  <c r="AJ195"/>
  <c r="AJ189" s="1"/>
  <c r="AJ320" s="1"/>
  <c r="AJ319" s="1"/>
  <c r="AL196"/>
  <c r="AL195" s="1"/>
  <c r="AJ321"/>
  <c r="AL242"/>
  <c r="AJ239"/>
  <c r="AJ348"/>
  <c r="AL284"/>
  <c r="AL348" s="1"/>
  <c r="AJ234"/>
  <c r="AL233"/>
  <c r="AJ226"/>
  <c r="S310"/>
  <c r="AL146"/>
  <c r="AL306" s="1"/>
  <c r="AJ306"/>
  <c r="AL258"/>
  <c r="AL353" s="1"/>
  <c r="AJ353"/>
  <c r="AL193"/>
  <c r="AL312" s="1"/>
  <c r="AJ312"/>
  <c r="AL235"/>
  <c r="AJ228"/>
  <c r="AJ232"/>
  <c r="AJ265"/>
  <c r="AL266"/>
  <c r="AJ356"/>
  <c r="AJ202"/>
  <c r="AJ313"/>
  <c r="AL207"/>
  <c r="AJ342"/>
  <c r="AL267"/>
  <c r="AL342" s="1"/>
  <c r="AL236"/>
  <c r="AL229" s="1"/>
  <c r="AJ229"/>
  <c r="AJ130"/>
  <c r="AL94"/>
  <c r="AL130" s="1"/>
  <c r="AJ384"/>
  <c r="AL76"/>
  <c r="AL384" s="1"/>
  <c r="AL162"/>
  <c r="AL161" s="1"/>
  <c r="AL158" s="1"/>
  <c r="AJ161"/>
  <c r="AJ158" s="1"/>
  <c r="AJ314" s="1"/>
  <c r="AL257"/>
  <c r="AJ388"/>
  <c r="AL80"/>
  <c r="AL388" s="1"/>
  <c r="AH182"/>
  <c r="AL143"/>
  <c r="AL142" s="1"/>
  <c r="AJ142"/>
  <c r="AL190"/>
  <c r="AJ344"/>
  <c r="AJ154"/>
  <c r="AJ338" s="1"/>
  <c r="AL155"/>
  <c r="AL154" s="1"/>
  <c r="AL338" s="1"/>
  <c r="AL237"/>
  <c r="AL240"/>
  <c r="AL241" s="1"/>
  <c r="AJ241"/>
  <c r="AH204"/>
  <c r="AL74"/>
  <c r="AL382" s="1"/>
  <c r="AJ382"/>
  <c r="AJ219"/>
  <c r="AL218"/>
  <c r="AL219" s="1"/>
  <c r="AL75"/>
  <c r="AL383" s="1"/>
  <c r="AJ383"/>
  <c r="AL213"/>
  <c r="AL214" s="1"/>
  <c r="AJ214"/>
  <c r="AL89"/>
  <c r="AL127" s="1"/>
  <c r="AJ127"/>
  <c r="AJ131"/>
  <c r="AL95"/>
  <c r="AL131" s="1"/>
  <c r="AH314"/>
  <c r="A128"/>
  <c r="T335"/>
  <c r="AL93"/>
  <c r="AL129" s="1"/>
  <c r="AJ129"/>
  <c r="AJ124"/>
  <c r="AL123"/>
  <c r="AL124" s="1"/>
  <c r="AJ345"/>
  <c r="AL273"/>
  <c r="AL345" s="1"/>
  <c r="AB376"/>
  <c r="AC376"/>
  <c r="AJ343"/>
  <c r="AL184"/>
  <c r="AJ183"/>
  <c r="AH317"/>
  <c r="AH141"/>
  <c r="AL263"/>
  <c r="AL359" s="1"/>
  <c r="AJ359"/>
  <c r="AJ134"/>
  <c r="AL98"/>
  <c r="AL134" s="1"/>
  <c r="AH227"/>
  <c r="AJ203"/>
  <c r="AJ204" s="1"/>
  <c r="AJ209"/>
  <c r="AL208"/>
  <c r="AL79"/>
  <c r="AL387" s="1"/>
  <c r="AJ387"/>
  <c r="AJ167"/>
  <c r="AL168"/>
  <c r="AL167" s="1"/>
  <c r="AL272"/>
  <c r="AL349" s="1"/>
  <c r="AJ349"/>
  <c r="AC307"/>
  <c r="AB307" s="1"/>
  <c r="T305"/>
  <c r="AH225"/>
  <c r="AH331"/>
  <c r="AD366"/>
  <c r="AD362"/>
  <c r="AC362" s="1"/>
  <c r="AD361"/>
  <c r="AD367"/>
  <c r="AD368"/>
  <c r="AD364"/>
  <c r="AD365"/>
  <c r="AD363"/>
  <c r="AD355"/>
  <c r="AD338"/>
  <c r="AD350"/>
  <c r="AD347"/>
  <c r="AD342"/>
  <c r="AD357"/>
  <c r="AD346"/>
  <c r="AD341"/>
  <c r="AC341" s="1"/>
  <c r="AD339"/>
  <c r="AD360"/>
  <c r="AD359"/>
  <c r="AD340"/>
  <c r="AD336"/>
  <c r="AD328"/>
  <c r="AD323"/>
  <c r="AD312"/>
  <c r="AD310"/>
  <c r="AC310" s="1"/>
  <c r="AD329"/>
  <c r="AD330"/>
  <c r="AD326"/>
  <c r="AD324"/>
  <c r="AD321"/>
  <c r="AD320"/>
  <c r="AD314"/>
  <c r="AD311"/>
  <c r="AD318"/>
  <c r="AD315"/>
  <c r="AD327"/>
  <c r="AD325"/>
  <c r="AD322"/>
  <c r="AD317"/>
  <c r="AD319"/>
  <c r="AD316"/>
  <c r="AD309"/>
  <c r="AD308"/>
  <c r="AD307"/>
  <c r="AD306"/>
  <c r="AD302"/>
  <c r="AD303"/>
  <c r="AD304"/>
  <c r="N370"/>
  <c r="AL238"/>
  <c r="AJ231"/>
  <c r="AL271"/>
  <c r="AJ270"/>
  <c r="AJ256" s="1"/>
  <c r="AJ354"/>
  <c r="AH132"/>
  <c r="AH128" s="1"/>
  <c r="AH335" s="1"/>
  <c r="AF335" s="1"/>
  <c r="AL88"/>
  <c r="AL126" s="1"/>
  <c r="AL336" s="1"/>
  <c r="AJ126"/>
  <c r="AJ336" s="1"/>
  <c r="AB309"/>
  <c r="AC309"/>
  <c r="AJ316"/>
  <c r="AL145"/>
  <c r="AL316" s="1"/>
  <c r="AB337"/>
  <c r="AD337" s="1"/>
  <c r="AC337"/>
  <c r="AL259"/>
  <c r="AL358" s="1"/>
  <c r="AJ358"/>
  <c r="AH339"/>
  <c r="AH337" s="1"/>
  <c r="AJ350"/>
  <c r="AL140"/>
  <c r="AL350" s="1"/>
  <c r="AJ135"/>
  <c r="AL99"/>
  <c r="AL135" s="1"/>
  <c r="AH308"/>
  <c r="AL210"/>
  <c r="AL205" s="1"/>
  <c r="AJ205"/>
  <c r="AJ251"/>
  <c r="AJ246" s="1"/>
  <c r="AL252"/>
  <c r="AJ322"/>
  <c r="AJ324"/>
  <c r="AL188"/>
  <c r="AL324" s="1"/>
  <c r="AL177"/>
  <c r="AL176" s="1"/>
  <c r="AJ176"/>
  <c r="AJ96"/>
  <c r="AJ133"/>
  <c r="AJ132" s="1"/>
  <c r="AL97"/>
  <c r="AJ206"/>
  <c r="AL211"/>
  <c r="AL206" s="1"/>
  <c r="AJ341"/>
  <c r="AJ339" s="1"/>
  <c r="AL185"/>
  <c r="AL341" s="1"/>
  <c r="T375"/>
  <c r="T27"/>
  <c r="AL138"/>
  <c r="AL137" s="1"/>
  <c r="AL308" s="1"/>
  <c r="AJ137"/>
  <c r="AJ274"/>
  <c r="AJ360" s="1"/>
  <c r="AL275"/>
  <c r="AL274" s="1"/>
  <c r="AL360" s="1"/>
  <c r="AJ248"/>
  <c r="AL249"/>
  <c r="W91"/>
  <c r="W85"/>
  <c r="K287" i="45"/>
  <c r="Q286"/>
  <c r="K286"/>
  <c r="AX285"/>
  <c r="AW285"/>
  <c r="AV285"/>
  <c r="AU285"/>
  <c r="AT285"/>
  <c r="AS285"/>
  <c r="AK285"/>
  <c r="AI285"/>
  <c r="AG285"/>
  <c r="AC285"/>
  <c r="X285"/>
  <c r="V285"/>
  <c r="R285"/>
  <c r="M285"/>
  <c r="L285"/>
  <c r="AX284"/>
  <c r="AW284"/>
  <c r="AV284"/>
  <c r="AU284"/>
  <c r="AT284"/>
  <c r="AS284"/>
  <c r="AK284"/>
  <c r="AI284"/>
  <c r="AG284"/>
  <c r="AE284"/>
  <c r="AC284"/>
  <c r="X284"/>
  <c r="V284"/>
  <c r="S284"/>
  <c r="R284"/>
  <c r="M284"/>
  <c r="L284"/>
  <c r="AX283"/>
  <c r="AW283"/>
  <c r="AV283"/>
  <c r="AU283"/>
  <c r="AT283"/>
  <c r="AS283"/>
  <c r="AK283"/>
  <c r="AI283"/>
  <c r="AG283"/>
  <c r="AC283"/>
  <c r="AJ182" i="46" l="1"/>
  <c r="AJ141"/>
  <c r="AJ317"/>
  <c r="AJ331"/>
  <c r="AJ225"/>
  <c r="AJ309"/>
  <c r="AH309" s="1"/>
  <c r="AF309" s="1"/>
  <c r="AL231"/>
  <c r="AL343"/>
  <c r="AL183"/>
  <c r="AJ128"/>
  <c r="AJ335" s="1"/>
  <c r="AJ230"/>
  <c r="AL141"/>
  <c r="AL317"/>
  <c r="AL321"/>
  <c r="AL239"/>
  <c r="AL339"/>
  <c r="AL96"/>
  <c r="AL133"/>
  <c r="AL132" s="1"/>
  <c r="T373"/>
  <c r="T26"/>
  <c r="AJ308"/>
  <c r="AL315"/>
  <c r="AJ315" s="1"/>
  <c r="AH315" s="1"/>
  <c r="AF315" s="1"/>
  <c r="S305"/>
  <c r="AB305"/>
  <c r="AD305" s="1"/>
  <c r="AC305" s="1"/>
  <c r="T301"/>
  <c r="AL347"/>
  <c r="AL166"/>
  <c r="AL307" s="1"/>
  <c r="AL209"/>
  <c r="AL203"/>
  <c r="AL204" s="1"/>
  <c r="AL128"/>
  <c r="AL335" s="1"/>
  <c r="AL202"/>
  <c r="AL313"/>
  <c r="AL314" s="1"/>
  <c r="AL265"/>
  <c r="AL256" s="1"/>
  <c r="AL356"/>
  <c r="AL228"/>
  <c r="AL232"/>
  <c r="AJ227"/>
  <c r="AL251"/>
  <c r="AL230" s="1"/>
  <c r="AL322"/>
  <c r="R348" i="45"/>
  <c r="AL248" i="46"/>
  <c r="AL246"/>
  <c r="AB375"/>
  <c r="AC375"/>
  <c r="AL357"/>
  <c r="AJ357" s="1"/>
  <c r="AH357" s="1"/>
  <c r="AF357" s="1"/>
  <c r="AL354"/>
  <c r="AL270"/>
  <c r="AJ347"/>
  <c r="AJ337" s="1"/>
  <c r="AJ166"/>
  <c r="AJ307" s="1"/>
  <c r="AH307" s="1"/>
  <c r="S335"/>
  <c r="S332" s="1"/>
  <c r="AB335"/>
  <c r="AD335" s="1"/>
  <c r="AL344"/>
  <c r="AL189"/>
  <c r="AL320" s="1"/>
  <c r="AL226"/>
  <c r="AL227" s="1"/>
  <c r="AL234"/>
  <c r="W284" i="45"/>
  <c r="X283"/>
  <c r="V283"/>
  <c r="M283"/>
  <c r="L283"/>
  <c r="AX282"/>
  <c r="AW282"/>
  <c r="AV282"/>
  <c r="AU282"/>
  <c r="AT282"/>
  <c r="AS282"/>
  <c r="AK282"/>
  <c r="AI282"/>
  <c r="AG282"/>
  <c r="AE282"/>
  <c r="AC282"/>
  <c r="X282"/>
  <c r="V282"/>
  <c r="R282"/>
  <c r="M282"/>
  <c r="L282"/>
  <c r="AX281"/>
  <c r="AW281"/>
  <c r="AV281"/>
  <c r="AU281"/>
  <c r="AT281"/>
  <c r="AS281"/>
  <c r="AK281"/>
  <c r="AI281"/>
  <c r="AG281"/>
  <c r="AE281"/>
  <c r="AC281"/>
  <c r="X281"/>
  <c r="V281"/>
  <c r="R281"/>
  <c r="M281"/>
  <c r="L281"/>
  <c r="AX280"/>
  <c r="AW280"/>
  <c r="AV280"/>
  <c r="AU280"/>
  <c r="AT280"/>
  <c r="AS280"/>
  <c r="AK280"/>
  <c r="AI280"/>
  <c r="AG280"/>
  <c r="AE280"/>
  <c r="AC280"/>
  <c r="X280"/>
  <c r="V280"/>
  <c r="R280"/>
  <c r="S280" s="1"/>
  <c r="M280"/>
  <c r="L280"/>
  <c r="AX279"/>
  <c r="AW279"/>
  <c r="AV279"/>
  <c r="AU279"/>
  <c r="AT279"/>
  <c r="AS279"/>
  <c r="AK279"/>
  <c r="AI279"/>
  <c r="AG279"/>
  <c r="AE279"/>
  <c r="AC279"/>
  <c r="X279"/>
  <c r="V279"/>
  <c r="R279"/>
  <c r="S279" s="1"/>
  <c r="M279"/>
  <c r="L279"/>
  <c r="AX278"/>
  <c r="AW278"/>
  <c r="AV278"/>
  <c r="AU278"/>
  <c r="AT278"/>
  <c r="AS278"/>
  <c r="AK278"/>
  <c r="AI278"/>
  <c r="AG278"/>
  <c r="AE278"/>
  <c r="AC278"/>
  <c r="X278"/>
  <c r="V278"/>
  <c r="R278"/>
  <c r="M278"/>
  <c r="L278"/>
  <c r="AX277"/>
  <c r="AW277"/>
  <c r="AV277"/>
  <c r="AU277"/>
  <c r="AT277"/>
  <c r="AS277"/>
  <c r="AK277"/>
  <c r="AI277"/>
  <c r="AG277"/>
  <c r="AE277"/>
  <c r="X277"/>
  <c r="V277"/>
  <c r="R277"/>
  <c r="M277"/>
  <c r="L277"/>
  <c r="AX276"/>
  <c r="AW276"/>
  <c r="AV276"/>
  <c r="AU276"/>
  <c r="AT276"/>
  <c r="AS276"/>
  <c r="AK276"/>
  <c r="AI276"/>
  <c r="AG276"/>
  <c r="AE276"/>
  <c r="AC276"/>
  <c r="X276"/>
  <c r="V276"/>
  <c r="R276"/>
  <c r="M276"/>
  <c r="L276"/>
  <c r="AX275"/>
  <c r="AW275"/>
  <c r="AV275"/>
  <c r="AU275"/>
  <c r="AT275"/>
  <c r="AS275"/>
  <c r="AK275"/>
  <c r="AI275"/>
  <c r="AG275"/>
  <c r="AE275"/>
  <c r="AC275"/>
  <c r="X275"/>
  <c r="V275"/>
  <c r="S275"/>
  <c r="W275" s="1"/>
  <c r="Y275" s="1"/>
  <c r="R275"/>
  <c r="M275"/>
  <c r="L275"/>
  <c r="AK274"/>
  <c r="AI274"/>
  <c r="AG274"/>
  <c r="AE274"/>
  <c r="X274"/>
  <c r="V274"/>
  <c r="R274"/>
  <c r="P274"/>
  <c r="O274"/>
  <c r="N274"/>
  <c r="N360" s="1"/>
  <c r="J274"/>
  <c r="J360" s="1"/>
  <c r="I274"/>
  <c r="H274"/>
  <c r="AX273"/>
  <c r="AW273"/>
  <c r="AV273"/>
  <c r="AU273"/>
  <c r="AT273"/>
  <c r="AS273"/>
  <c r="AK273"/>
  <c r="AI273"/>
  <c r="AG273"/>
  <c r="AE273"/>
  <c r="AC273"/>
  <c r="X273"/>
  <c r="V273"/>
  <c r="R273"/>
  <c r="M273"/>
  <c r="L273"/>
  <c r="AX272"/>
  <c r="AW272"/>
  <c r="AV272"/>
  <c r="AU272"/>
  <c r="AT272"/>
  <c r="AS272"/>
  <c r="AK272"/>
  <c r="AI272"/>
  <c r="AG272"/>
  <c r="AE272"/>
  <c r="AC272"/>
  <c r="X272"/>
  <c r="V272"/>
  <c r="S272"/>
  <c r="S349" s="1"/>
  <c r="R349" s="1"/>
  <c r="R272"/>
  <c r="M272"/>
  <c r="L272"/>
  <c r="AX271"/>
  <c r="AW271"/>
  <c r="AV271"/>
  <c r="AU271"/>
  <c r="AT271"/>
  <c r="AS271"/>
  <c r="AK271"/>
  <c r="AI271"/>
  <c r="AG271"/>
  <c r="AE271"/>
  <c r="AC271"/>
  <c r="X271"/>
  <c r="V271"/>
  <c r="R271"/>
  <c r="R354" s="1"/>
  <c r="M271"/>
  <c r="L271"/>
  <c r="AK270"/>
  <c r="AI270"/>
  <c r="AG270"/>
  <c r="AE270"/>
  <c r="AC270"/>
  <c r="X270"/>
  <c r="V270"/>
  <c r="R270"/>
  <c r="P270"/>
  <c r="O270"/>
  <c r="N270"/>
  <c r="J270"/>
  <c r="L270" s="1"/>
  <c r="I270"/>
  <c r="H270"/>
  <c r="AX269"/>
  <c r="AW269"/>
  <c r="AV269"/>
  <c r="AU269"/>
  <c r="AT269"/>
  <c r="AS269"/>
  <c r="AK269"/>
  <c r="AI269"/>
  <c r="AG269"/>
  <c r="AE269"/>
  <c r="AC269"/>
  <c r="X269"/>
  <c r="V269"/>
  <c r="R269"/>
  <c r="M269"/>
  <c r="L269"/>
  <c r="AX268"/>
  <c r="AW268"/>
  <c r="AV268"/>
  <c r="AU268"/>
  <c r="AT268"/>
  <c r="AS268"/>
  <c r="AK268"/>
  <c r="AI268"/>
  <c r="AG268"/>
  <c r="AE268"/>
  <c r="AC268"/>
  <c r="X268"/>
  <c r="V268"/>
  <c r="R268"/>
  <c r="M268"/>
  <c r="L268"/>
  <c r="AX267"/>
  <c r="AW267"/>
  <c r="AV267"/>
  <c r="AU267"/>
  <c r="AT267"/>
  <c r="AS267"/>
  <c r="AK267"/>
  <c r="AI267"/>
  <c r="AG267"/>
  <c r="AE267"/>
  <c r="X267"/>
  <c r="V267"/>
  <c r="R267"/>
  <c r="R342" s="1"/>
  <c r="M267"/>
  <c r="L267"/>
  <c r="AX266"/>
  <c r="AW266"/>
  <c r="AV266"/>
  <c r="AU266"/>
  <c r="AT266"/>
  <c r="AS266"/>
  <c r="AK266"/>
  <c r="AI266"/>
  <c r="AG266"/>
  <c r="AE266"/>
  <c r="AC266"/>
  <c r="X266"/>
  <c r="V266"/>
  <c r="R266"/>
  <c r="R356" s="1"/>
  <c r="M266"/>
  <c r="L266"/>
  <c r="AK265"/>
  <c r="AI265"/>
  <c r="AG265"/>
  <c r="AE265"/>
  <c r="X265"/>
  <c r="V265"/>
  <c r="R265"/>
  <c r="P265"/>
  <c r="O265"/>
  <c r="N265"/>
  <c r="M265"/>
  <c r="L265" s="1"/>
  <c r="J265"/>
  <c r="I265"/>
  <c r="H265"/>
  <c r="H256" s="1"/>
  <c r="AX264"/>
  <c r="AW264"/>
  <c r="AV264"/>
  <c r="AU264"/>
  <c r="AT264"/>
  <c r="AS264"/>
  <c r="AK264"/>
  <c r="AI264"/>
  <c r="AG264"/>
  <c r="AE264"/>
  <c r="AC264"/>
  <c r="X264"/>
  <c r="V264"/>
  <c r="R264"/>
  <c r="R360" s="1"/>
  <c r="P360" s="1"/>
  <c r="M264"/>
  <c r="L264"/>
  <c r="AX263"/>
  <c r="AW263"/>
  <c r="AV263"/>
  <c r="AU263"/>
  <c r="AT263"/>
  <c r="AS263"/>
  <c r="AK263"/>
  <c r="AI263"/>
  <c r="AG263"/>
  <c r="AE263"/>
  <c r="X263"/>
  <c r="V263"/>
  <c r="R263"/>
  <c r="M263"/>
  <c r="L263"/>
  <c r="AX262"/>
  <c r="AW262"/>
  <c r="AV262"/>
  <c r="AU262"/>
  <c r="AT262"/>
  <c r="AS262"/>
  <c r="AK262"/>
  <c r="AI262"/>
  <c r="AG262"/>
  <c r="AE262"/>
  <c r="AC262"/>
  <c r="X262"/>
  <c r="V262"/>
  <c r="R262"/>
  <c r="M262"/>
  <c r="L262"/>
  <c r="AX261"/>
  <c r="AW261"/>
  <c r="AV261"/>
  <c r="AU261"/>
  <c r="AT261"/>
  <c r="AS261"/>
  <c r="AK261"/>
  <c r="AI261"/>
  <c r="AG261"/>
  <c r="AE261"/>
  <c r="AC261"/>
  <c r="X261"/>
  <c r="V261"/>
  <c r="R261"/>
  <c r="M261"/>
  <c r="L261"/>
  <c r="AX260"/>
  <c r="AW260"/>
  <c r="AV260"/>
  <c r="AU260"/>
  <c r="AT260"/>
  <c r="AS260"/>
  <c r="AK260"/>
  <c r="AI260"/>
  <c r="AG260"/>
  <c r="AE260"/>
  <c r="AC260"/>
  <c r="X260"/>
  <c r="V260"/>
  <c r="R260"/>
  <c r="M260"/>
  <c r="L260"/>
  <c r="AX259"/>
  <c r="AW259"/>
  <c r="AV259"/>
  <c r="AU259"/>
  <c r="AT259"/>
  <c r="AS259"/>
  <c r="AK259"/>
  <c r="AI259"/>
  <c r="AG259"/>
  <c r="AE259"/>
  <c r="AC259"/>
  <c r="X259"/>
  <c r="V259"/>
  <c r="R259"/>
  <c r="M259"/>
  <c r="L259"/>
  <c r="AX258"/>
  <c r="AW258"/>
  <c r="AV258"/>
  <c r="AU258"/>
  <c r="AT258"/>
  <c r="AS258"/>
  <c r="AK258"/>
  <c r="AI258"/>
  <c r="AG258"/>
  <c r="AE258"/>
  <c r="AC258"/>
  <c r="X258"/>
  <c r="V258"/>
  <c r="R258"/>
  <c r="R353" s="1"/>
  <c r="M258"/>
  <c r="L258"/>
  <c r="AX257"/>
  <c r="AW257"/>
  <c r="AV257"/>
  <c r="AU257"/>
  <c r="AT257"/>
  <c r="AS257"/>
  <c r="AK257"/>
  <c r="AI257"/>
  <c r="AG257"/>
  <c r="AE257"/>
  <c r="AC257"/>
  <c r="X257"/>
  <c r="V257"/>
  <c r="R257"/>
  <c r="M257"/>
  <c r="L257"/>
  <c r="AK256"/>
  <c r="AI256"/>
  <c r="AG256"/>
  <c r="AE256"/>
  <c r="X256"/>
  <c r="V256"/>
  <c r="R256"/>
  <c r="P256"/>
  <c r="O256"/>
  <c r="N256"/>
  <c r="J256"/>
  <c r="L256" s="1"/>
  <c r="I256"/>
  <c r="AK255"/>
  <c r="AI255"/>
  <c r="AG255"/>
  <c r="AE255"/>
  <c r="X255"/>
  <c r="V255"/>
  <c r="R255"/>
  <c r="AX254"/>
  <c r="AW254"/>
  <c r="AV254"/>
  <c r="AU254"/>
  <c r="AT254"/>
  <c r="AS254"/>
  <c r="AK254"/>
  <c r="AI254"/>
  <c r="AG254"/>
  <c r="AE254"/>
  <c r="AC254"/>
  <c r="X254"/>
  <c r="V254"/>
  <c r="R254"/>
  <c r="M254"/>
  <c r="L254"/>
  <c r="AX253"/>
  <c r="AW253"/>
  <c r="AV253"/>
  <c r="AU253"/>
  <c r="AT253"/>
  <c r="AS253"/>
  <c r="AK253"/>
  <c r="AI253"/>
  <c r="AG253"/>
  <c r="AE253"/>
  <c r="X253"/>
  <c r="V253"/>
  <c r="R253"/>
  <c r="M253"/>
  <c r="L253"/>
  <c r="AX252"/>
  <c r="AW252"/>
  <c r="AV252"/>
  <c r="AU252"/>
  <c r="AT252"/>
  <c r="AS252"/>
  <c r="AK252"/>
  <c r="AI252"/>
  <c r="AG252"/>
  <c r="AE252"/>
  <c r="AC252"/>
  <c r="X252"/>
  <c r="V252"/>
  <c r="R252"/>
  <c r="S252" s="1"/>
  <c r="M252"/>
  <c r="L252"/>
  <c r="AK251"/>
  <c r="AI251"/>
  <c r="AG251"/>
  <c r="AE251"/>
  <c r="X251"/>
  <c r="V251"/>
  <c r="R251"/>
  <c r="P251"/>
  <c r="O251"/>
  <c r="N251"/>
  <c r="J251"/>
  <c r="L251" s="1"/>
  <c r="I251"/>
  <c r="H251"/>
  <c r="AX250"/>
  <c r="AW250"/>
  <c r="AV250"/>
  <c r="AU250"/>
  <c r="AT250"/>
  <c r="AS250"/>
  <c r="AK250"/>
  <c r="AI250"/>
  <c r="AG250"/>
  <c r="AE250"/>
  <c r="X250"/>
  <c r="V250"/>
  <c r="R250"/>
  <c r="M250"/>
  <c r="L250"/>
  <c r="AX249"/>
  <c r="AW249"/>
  <c r="AV249"/>
  <c r="AU249"/>
  <c r="AT249"/>
  <c r="AS249"/>
  <c r="AK249"/>
  <c r="AI249"/>
  <c r="AG249"/>
  <c r="AE249"/>
  <c r="X249"/>
  <c r="V249"/>
  <c r="R249"/>
  <c r="S249" s="1"/>
  <c r="M249"/>
  <c r="L249"/>
  <c r="AK248"/>
  <c r="AI248"/>
  <c r="AG248"/>
  <c r="AE248"/>
  <c r="X248"/>
  <c r="V248"/>
  <c r="R248"/>
  <c r="P248"/>
  <c r="O248"/>
  <c r="N248"/>
  <c r="J248"/>
  <c r="M248" s="1"/>
  <c r="L248" s="1"/>
  <c r="I248"/>
  <c r="H248"/>
  <c r="AK247"/>
  <c r="AI247"/>
  <c r="AG247"/>
  <c r="AE247"/>
  <c r="AC247"/>
  <c r="X247"/>
  <c r="V247"/>
  <c r="R247"/>
  <c r="S247" s="1"/>
  <c r="M247"/>
  <c r="L247"/>
  <c r="AK246"/>
  <c r="AI246"/>
  <c r="AG246"/>
  <c r="AE246"/>
  <c r="X246"/>
  <c r="V246"/>
  <c r="R246"/>
  <c r="O246"/>
  <c r="N246" s="1"/>
  <c r="H246"/>
  <c r="AX245"/>
  <c r="AW245"/>
  <c r="AV245"/>
  <c r="AU245"/>
  <c r="AT245"/>
  <c r="AS245"/>
  <c r="AK245"/>
  <c r="AI245"/>
  <c r="AG245"/>
  <c r="AE245"/>
  <c r="X245"/>
  <c r="V245"/>
  <c r="R245"/>
  <c r="M245"/>
  <c r="L245"/>
  <c r="AX244"/>
  <c r="AW244"/>
  <c r="AV244"/>
  <c r="AU244"/>
  <c r="AT244"/>
  <c r="AS244"/>
  <c r="AK244"/>
  <c r="AI244"/>
  <c r="AG244"/>
  <c r="AE244"/>
  <c r="X244"/>
  <c r="V244"/>
  <c r="R244"/>
  <c r="M244"/>
  <c r="L244"/>
  <c r="AX243"/>
  <c r="AW243"/>
  <c r="AV243"/>
  <c r="AU243"/>
  <c r="AT243"/>
  <c r="AS243"/>
  <c r="AK243"/>
  <c r="AI243"/>
  <c r="AG243"/>
  <c r="AE243"/>
  <c r="X243"/>
  <c r="V243"/>
  <c r="R243"/>
  <c r="S243" s="1"/>
  <c r="M243"/>
  <c r="L243"/>
  <c r="AX242"/>
  <c r="AW242"/>
  <c r="AV242"/>
  <c r="AU242"/>
  <c r="AT242"/>
  <c r="AS242"/>
  <c r="AK242"/>
  <c r="AI242"/>
  <c r="AG242"/>
  <c r="AE242"/>
  <c r="X242"/>
  <c r="V242"/>
  <c r="R242"/>
  <c r="M242"/>
  <c r="L242"/>
  <c r="AK241"/>
  <c r="AI241"/>
  <c r="AG241"/>
  <c r="AE241"/>
  <c r="X241"/>
  <c r="V241"/>
  <c r="R241"/>
  <c r="P241"/>
  <c r="O241"/>
  <c r="N241"/>
  <c r="J241"/>
  <c r="L241" s="1"/>
  <c r="I241"/>
  <c r="H241"/>
  <c r="AK240"/>
  <c r="AI240"/>
  <c r="AG240"/>
  <c r="AE240"/>
  <c r="AC240"/>
  <c r="X240"/>
  <c r="V240"/>
  <c r="R240"/>
  <c r="M240"/>
  <c r="L240"/>
  <c r="AK239"/>
  <c r="AI239"/>
  <c r="AG239"/>
  <c r="AE239"/>
  <c r="X239"/>
  <c r="V239"/>
  <c r="R239"/>
  <c r="R309" s="1"/>
  <c r="P239"/>
  <c r="O239"/>
  <c r="N239"/>
  <c r="J239"/>
  <c r="I239"/>
  <c r="H239"/>
  <c r="AX238"/>
  <c r="AW238"/>
  <c r="AV238"/>
  <c r="AU238"/>
  <c r="AT238"/>
  <c r="AS238"/>
  <c r="AK238"/>
  <c r="AI238"/>
  <c r="AG238"/>
  <c r="AE238"/>
  <c r="AC238"/>
  <c r="X238"/>
  <c r="V238"/>
  <c r="R238"/>
  <c r="M238"/>
  <c r="L238"/>
  <c r="AX237"/>
  <c r="AW237"/>
  <c r="AV237"/>
  <c r="AU237"/>
  <c r="AT237"/>
  <c r="AS237"/>
  <c r="AK237"/>
  <c r="AI237"/>
  <c r="AG237"/>
  <c r="AE237"/>
  <c r="AC237"/>
  <c r="X237"/>
  <c r="V237"/>
  <c r="R237"/>
  <c r="M237"/>
  <c r="L237"/>
  <c r="AX236"/>
  <c r="AW236"/>
  <c r="AV236"/>
  <c r="AU236"/>
  <c r="AT236"/>
  <c r="AS236"/>
  <c r="AK236"/>
  <c r="AI236"/>
  <c r="AG236"/>
  <c r="AE236"/>
  <c r="AC236"/>
  <c r="X236"/>
  <c r="V236"/>
  <c r="R236"/>
  <c r="M236"/>
  <c r="L236"/>
  <c r="AX235"/>
  <c r="AW235"/>
  <c r="AV235"/>
  <c r="AU235"/>
  <c r="AT235"/>
  <c r="AS235"/>
  <c r="AK235"/>
  <c r="AI235"/>
  <c r="AG235"/>
  <c r="AE235"/>
  <c r="AC235"/>
  <c r="X235"/>
  <c r="V235"/>
  <c r="R235"/>
  <c r="M235"/>
  <c r="L235"/>
  <c r="AK234"/>
  <c r="AI234"/>
  <c r="AG234"/>
  <c r="AE234"/>
  <c r="X234"/>
  <c r="V234"/>
  <c r="R234"/>
  <c r="P234"/>
  <c r="O234"/>
  <c r="N234"/>
  <c r="J234"/>
  <c r="L234" s="1"/>
  <c r="I234"/>
  <c r="H234"/>
  <c r="AK233"/>
  <c r="AI233"/>
  <c r="AG233"/>
  <c r="AE233"/>
  <c r="AC233"/>
  <c r="X233"/>
  <c r="V233"/>
  <c r="R233"/>
  <c r="M233"/>
  <c r="L233"/>
  <c r="AK232"/>
  <c r="AI232"/>
  <c r="AG232"/>
  <c r="AE232"/>
  <c r="X232"/>
  <c r="V232"/>
  <c r="R232"/>
  <c r="P232"/>
  <c r="O232"/>
  <c r="N232"/>
  <c r="N331" s="1"/>
  <c r="M232"/>
  <c r="J232"/>
  <c r="J331" s="1"/>
  <c r="I232"/>
  <c r="H232"/>
  <c r="H331" s="1"/>
  <c r="AK231"/>
  <c r="AI231"/>
  <c r="AG231"/>
  <c r="AE231"/>
  <c r="X231"/>
  <c r="V231"/>
  <c r="R231"/>
  <c r="P231"/>
  <c r="O231"/>
  <c r="N231"/>
  <c r="M231"/>
  <c r="L231"/>
  <c r="J231"/>
  <c r="I231"/>
  <c r="H231"/>
  <c r="AK230"/>
  <c r="AI230"/>
  <c r="AG230"/>
  <c r="AE230"/>
  <c r="X230"/>
  <c r="V230"/>
  <c r="R230"/>
  <c r="P230"/>
  <c r="O230"/>
  <c r="N230"/>
  <c r="J230"/>
  <c r="M230" s="1"/>
  <c r="I230"/>
  <c r="H230" s="1"/>
  <c r="AK229"/>
  <c r="AI229"/>
  <c r="AG229"/>
  <c r="AE229"/>
  <c r="X229"/>
  <c r="V229"/>
  <c r="R229"/>
  <c r="P229"/>
  <c r="O229"/>
  <c r="N229"/>
  <c r="M229"/>
  <c r="L229"/>
  <c r="J229"/>
  <c r="I229"/>
  <c r="H229"/>
  <c r="AK228"/>
  <c r="AI228"/>
  <c r="AG228"/>
  <c r="AE228"/>
  <c r="L230" l="1"/>
  <c r="M331"/>
  <c r="L331"/>
  <c r="M234"/>
  <c r="H309"/>
  <c r="N309"/>
  <c r="M241"/>
  <c r="R321"/>
  <c r="J246"/>
  <c r="P246"/>
  <c r="M256"/>
  <c r="L274"/>
  <c r="AJ305" i="46"/>
  <c r="AJ301" s="1"/>
  <c r="AL309"/>
  <c r="AL305" s="1"/>
  <c r="AL301" s="1"/>
  <c r="AL182"/>
  <c r="AL310"/>
  <c r="AJ310" s="1"/>
  <c r="AH310" s="1"/>
  <c r="AF310" s="1"/>
  <c r="L232" i="45"/>
  <c r="AC232"/>
  <c r="O309"/>
  <c r="W249"/>
  <c r="M251"/>
  <c r="O360"/>
  <c r="O357" s="1"/>
  <c r="N357" s="1"/>
  <c r="P357"/>
  <c r="M270"/>
  <c r="M274"/>
  <c r="AL319" i="46"/>
  <c r="AH305"/>
  <c r="AH301" s="1"/>
  <c r="R305"/>
  <c r="R301" s="1"/>
  <c r="P301" s="1"/>
  <c r="S301"/>
  <c r="S300" s="1"/>
  <c r="T372"/>
  <c r="Z285"/>
  <c r="Z276"/>
  <c r="Z274"/>
  <c r="Z273"/>
  <c r="Z272"/>
  <c r="Z271"/>
  <c r="Z269"/>
  <c r="Z268"/>
  <c r="Z265"/>
  <c r="Z264"/>
  <c r="Z257"/>
  <c r="Z256"/>
  <c r="Z278"/>
  <c r="Z277"/>
  <c r="Z284"/>
  <c r="Z283"/>
  <c r="Z282"/>
  <c r="Z281"/>
  <c r="Z280"/>
  <c r="Z279"/>
  <c r="Z270"/>
  <c r="Z275"/>
  <c r="Z267"/>
  <c r="Z266"/>
  <c r="Z263"/>
  <c r="Z262"/>
  <c r="Z261"/>
  <c r="Z260"/>
  <c r="Z259"/>
  <c r="Z258"/>
  <c r="Z253"/>
  <c r="Z252"/>
  <c r="Z249"/>
  <c r="Z250"/>
  <c r="Z248"/>
  <c r="Z254"/>
  <c r="Z251"/>
  <c r="Z247"/>
  <c r="Z242"/>
  <c r="Z245"/>
  <c r="Z244"/>
  <c r="Z241"/>
  <c r="Z240"/>
  <c r="Z246"/>
  <c r="Z243"/>
  <c r="Z233"/>
  <c r="Z231"/>
  <c r="Z229"/>
  <c r="Z227"/>
  <c r="Z213"/>
  <c r="Z212"/>
  <c r="Z209"/>
  <c r="Z207"/>
  <c r="Z206"/>
  <c r="Z199"/>
  <c r="Z198"/>
  <c r="Z192"/>
  <c r="Z239"/>
  <c r="Z236"/>
  <c r="Z235"/>
  <c r="Z230"/>
  <c r="Z228"/>
  <c r="Z225"/>
  <c r="Z215"/>
  <c r="Z208"/>
  <c r="Z203"/>
  <c r="Z200"/>
  <c r="Z193"/>
  <c r="Z238"/>
  <c r="Z237"/>
  <c r="Z234"/>
  <c r="Z232"/>
  <c r="Z226"/>
  <c r="Z224"/>
  <c r="Z223"/>
  <c r="Z222"/>
  <c r="Z221"/>
  <c r="Z220"/>
  <c r="Z216"/>
  <c r="Z214"/>
  <c r="Z205"/>
  <c r="Z197"/>
  <c r="Z196"/>
  <c r="Z219"/>
  <c r="Z218"/>
  <c r="Z217"/>
  <c r="Z211"/>
  <c r="Z210"/>
  <c r="Z204"/>
  <c r="Z202"/>
  <c r="Z195"/>
  <c r="Z194"/>
  <c r="Z191"/>
  <c r="Z190"/>
  <c r="Z189"/>
  <c r="Z187"/>
  <c r="Z180"/>
  <c r="Z177"/>
  <c r="Z175"/>
  <c r="Z174"/>
  <c r="Z170"/>
  <c r="Z169"/>
  <c r="Z168"/>
  <c r="Z167"/>
  <c r="Z162"/>
  <c r="Z188"/>
  <c r="Z183"/>
  <c r="Z178"/>
  <c r="Z176"/>
  <c r="Z163"/>
  <c r="Z157"/>
  <c r="Z181"/>
  <c r="Z171"/>
  <c r="Z166"/>
  <c r="Z165"/>
  <c r="Z164"/>
  <c r="Z161"/>
  <c r="Z160"/>
  <c r="Z159"/>
  <c r="Z156"/>
  <c r="Z186"/>
  <c r="Z185"/>
  <c r="Z184"/>
  <c r="Z182"/>
  <c r="Z179"/>
  <c r="Z173"/>
  <c r="Z172"/>
  <c r="Z158"/>
  <c r="Z154"/>
  <c r="Z155"/>
  <c r="Z151"/>
  <c r="Z148"/>
  <c r="Z146"/>
  <c r="Z139"/>
  <c r="Z137"/>
  <c r="Z136"/>
  <c r="Z133"/>
  <c r="Z132"/>
  <c r="Z131"/>
  <c r="Z147"/>
  <c r="Z142"/>
  <c r="Z135"/>
  <c r="Z127"/>
  <c r="Z150"/>
  <c r="Z149"/>
  <c r="Z140"/>
  <c r="Z128"/>
  <c r="Z145"/>
  <c r="Z144"/>
  <c r="Z143"/>
  <c r="Z141"/>
  <c r="Z138"/>
  <c r="Z134"/>
  <c r="Z130"/>
  <c r="Z129"/>
  <c r="Z126"/>
  <c r="T86"/>
  <c r="J309" i="45"/>
  <c r="M309" s="1"/>
  <c r="L309" s="1"/>
  <c r="P309"/>
  <c r="M360"/>
  <c r="AB373" i="46"/>
  <c r="AC373"/>
  <c r="M239" i="45"/>
  <c r="L239" s="1"/>
  <c r="H360"/>
  <c r="H357" s="1"/>
  <c r="J357"/>
  <c r="L360"/>
  <c r="AL225" i="46"/>
  <c r="AL331"/>
  <c r="AB301"/>
  <c r="AD301" s="1"/>
  <c r="AC301" s="1"/>
  <c r="AL337"/>
  <c r="AF305"/>
  <c r="AF301" s="1"/>
  <c r="S242" i="45"/>
  <c r="W242" s="1"/>
  <c r="S271"/>
  <c r="S354" s="1"/>
  <c r="W279"/>
  <c r="S237"/>
  <c r="W237" s="1"/>
  <c r="Y237" s="1"/>
  <c r="S233"/>
  <c r="W233" s="1"/>
  <c r="S235"/>
  <c r="W235" s="1"/>
  <c r="W228" s="1"/>
  <c r="Y242"/>
  <c r="S245"/>
  <c r="W245" s="1"/>
  <c r="S240"/>
  <c r="W247"/>
  <c r="S248"/>
  <c r="Y249"/>
  <c r="U249" s="1"/>
  <c r="W243"/>
  <c r="Y243" s="1"/>
  <c r="S254"/>
  <c r="S257"/>
  <c r="S259"/>
  <c r="W259" s="1"/>
  <c r="S261"/>
  <c r="S262"/>
  <c r="W262" s="1"/>
  <c r="S263"/>
  <c r="W263" s="1"/>
  <c r="S267"/>
  <c r="S268"/>
  <c r="W268" s="1"/>
  <c r="Y268" s="1"/>
  <c r="U268" s="1"/>
  <c r="W271"/>
  <c r="S273"/>
  <c r="W280"/>
  <c r="Y280" s="1"/>
  <c r="R286"/>
  <c r="S266"/>
  <c r="Y284"/>
  <c r="U284" s="1"/>
  <c r="U237"/>
  <c r="U242"/>
  <c r="U243"/>
  <c r="R322"/>
  <c r="W252"/>
  <c r="W254"/>
  <c r="Y254" s="1"/>
  <c r="W261"/>
  <c r="Y261" s="1"/>
  <c r="W272"/>
  <c r="U275"/>
  <c r="X228"/>
  <c r="V228"/>
  <c r="S228"/>
  <c r="R228"/>
  <c r="P228"/>
  <c r="O228"/>
  <c r="N228"/>
  <c r="M228" s="1"/>
  <c r="L228"/>
  <c r="J228"/>
  <c r="I228"/>
  <c r="H228"/>
  <c r="AK227"/>
  <c r="AI227"/>
  <c r="AG227"/>
  <c r="AE227"/>
  <c r="X227"/>
  <c r="V227"/>
  <c r="R227"/>
  <c r="P227" s="1"/>
  <c r="O227" s="1"/>
  <c r="AK226"/>
  <c r="AI226"/>
  <c r="AG226"/>
  <c r="AE226"/>
  <c r="X226"/>
  <c r="V226"/>
  <c r="S226"/>
  <c r="S227" s="1"/>
  <c r="R226"/>
  <c r="P226"/>
  <c r="O226"/>
  <c r="N226"/>
  <c r="AC226" s="1"/>
  <c r="M226"/>
  <c r="L226"/>
  <c r="J226"/>
  <c r="I226"/>
  <c r="H226"/>
  <c r="AK225"/>
  <c r="AI225"/>
  <c r="AG225"/>
  <c r="AE225"/>
  <c r="X225"/>
  <c r="V225"/>
  <c r="R225"/>
  <c r="P225"/>
  <c r="O225"/>
  <c r="N225"/>
  <c r="H225"/>
  <c r="AX224"/>
  <c r="AW224"/>
  <c r="AV224"/>
  <c r="AU224"/>
  <c r="AT224"/>
  <c r="AS224"/>
  <c r="AK224"/>
  <c r="AI224"/>
  <c r="AG224"/>
  <c r="AE224"/>
  <c r="AC224"/>
  <c r="X224"/>
  <c r="V224"/>
  <c r="R224"/>
  <c r="M224"/>
  <c r="L224"/>
  <c r="AX223"/>
  <c r="AW223"/>
  <c r="AV223"/>
  <c r="AU223"/>
  <c r="AT223"/>
  <c r="AS223"/>
  <c r="AK223"/>
  <c r="AI223"/>
  <c r="AG223"/>
  <c r="AE223"/>
  <c r="AC223"/>
  <c r="X223"/>
  <c r="V223"/>
  <c r="R223"/>
  <c r="M223"/>
  <c r="L223"/>
  <c r="AX222"/>
  <c r="AW222"/>
  <c r="AV222"/>
  <c r="AU222"/>
  <c r="AT222"/>
  <c r="AS222"/>
  <c r="AK222"/>
  <c r="AI222"/>
  <c r="AG222"/>
  <c r="AE222"/>
  <c r="AC222"/>
  <c r="X222"/>
  <c r="V222"/>
  <c r="R222"/>
  <c r="M222"/>
  <c r="L222"/>
  <c r="AX221"/>
  <c r="AW221"/>
  <c r="AV221"/>
  <c r="AU221"/>
  <c r="AT221"/>
  <c r="AS221"/>
  <c r="AK221"/>
  <c r="AI221"/>
  <c r="AG221"/>
  <c r="AE221"/>
  <c r="AC221"/>
  <c r="X221"/>
  <c r="V221"/>
  <c r="R221"/>
  <c r="S221" s="1"/>
  <c r="M221"/>
  <c r="L221"/>
  <c r="AX220"/>
  <c r="AW220"/>
  <c r="AV220"/>
  <c r="AU220"/>
  <c r="AT220"/>
  <c r="AS220"/>
  <c r="AK220"/>
  <c r="AI220"/>
  <c r="AG220"/>
  <c r="AE220"/>
  <c r="AC220"/>
  <c r="X220"/>
  <c r="V220"/>
  <c r="R220"/>
  <c r="S220" s="1"/>
  <c r="M220"/>
  <c r="L220"/>
  <c r="AK219"/>
  <c r="AI219"/>
  <c r="AG219"/>
  <c r="AE219"/>
  <c r="X219"/>
  <c r="V219"/>
  <c r="R219"/>
  <c r="P219"/>
  <c r="O219"/>
  <c r="N219"/>
  <c r="J219"/>
  <c r="L219" s="1"/>
  <c r="I219"/>
  <c r="H219"/>
  <c r="AK218"/>
  <c r="AI218"/>
  <c r="AG218"/>
  <c r="AE218"/>
  <c r="AC218"/>
  <c r="X218"/>
  <c r="V218"/>
  <c r="S218"/>
  <c r="S219" s="1"/>
  <c r="R218"/>
  <c r="M218"/>
  <c r="L218"/>
  <c r="AX217"/>
  <c r="AW217"/>
  <c r="AV217"/>
  <c r="AU217"/>
  <c r="AT217"/>
  <c r="AS217"/>
  <c r="AK217"/>
  <c r="AI217"/>
  <c r="AG217"/>
  <c r="AE217"/>
  <c r="AC217"/>
  <c r="X217"/>
  <c r="V217"/>
  <c r="R217"/>
  <c r="M217"/>
  <c r="L217"/>
  <c r="AX216"/>
  <c r="AW216"/>
  <c r="AV216"/>
  <c r="AU216"/>
  <c r="AT216"/>
  <c r="AS216"/>
  <c r="AK216"/>
  <c r="AI216"/>
  <c r="AG216"/>
  <c r="AE216"/>
  <c r="X216"/>
  <c r="V216"/>
  <c r="R216"/>
  <c r="S216" s="1"/>
  <c r="M216"/>
  <c r="L216"/>
  <c r="AX215"/>
  <c r="AW215"/>
  <c r="AV215"/>
  <c r="AU215"/>
  <c r="AT215"/>
  <c r="AS215"/>
  <c r="AK215"/>
  <c r="AI215"/>
  <c r="AG215"/>
  <c r="AE215"/>
  <c r="X215"/>
  <c r="V215"/>
  <c r="R215"/>
  <c r="M215"/>
  <c r="L215"/>
  <c r="AK214"/>
  <c r="AI214"/>
  <c r="AG214"/>
  <c r="AE214"/>
  <c r="X214"/>
  <c r="V214"/>
  <c r="R214"/>
  <c r="P214"/>
  <c r="O214"/>
  <c r="N214"/>
  <c r="J214"/>
  <c r="L214" s="1"/>
  <c r="I214"/>
  <c r="H214"/>
  <c r="AK213"/>
  <c r="AI213"/>
  <c r="AG213"/>
  <c r="AE213"/>
  <c r="AC213"/>
  <c r="X213"/>
  <c r="V213"/>
  <c r="R213"/>
  <c r="M213"/>
  <c r="L213"/>
  <c r="AX212"/>
  <c r="AW212"/>
  <c r="AV212"/>
  <c r="AU212"/>
  <c r="AT212"/>
  <c r="AS212"/>
  <c r="AK212"/>
  <c r="AI212"/>
  <c r="AG212"/>
  <c r="AE212"/>
  <c r="X212"/>
  <c r="V212"/>
  <c r="R212"/>
  <c r="S212" s="1"/>
  <c r="M212"/>
  <c r="L212"/>
  <c r="AX211"/>
  <c r="AW211"/>
  <c r="AV211"/>
  <c r="AU211"/>
  <c r="AT211"/>
  <c r="AS211"/>
  <c r="AK211"/>
  <c r="AI211"/>
  <c r="AG211"/>
  <c r="AE211"/>
  <c r="X211"/>
  <c r="V211"/>
  <c r="R211"/>
  <c r="M211"/>
  <c r="L211"/>
  <c r="AX210"/>
  <c r="AW210"/>
  <c r="AV210"/>
  <c r="AU210"/>
  <c r="AT210"/>
  <c r="AS210"/>
  <c r="AK210"/>
  <c r="AI210"/>
  <c r="AG210"/>
  <c r="AE210"/>
  <c r="X210"/>
  <c r="V210"/>
  <c r="R210"/>
  <c r="M210"/>
  <c r="L210"/>
  <c r="AK209"/>
  <c r="AI209"/>
  <c r="AG209"/>
  <c r="AE209"/>
  <c r="X209"/>
  <c r="V209"/>
  <c r="R209"/>
  <c r="P209"/>
  <c r="O209"/>
  <c r="N209"/>
  <c r="M209" s="1"/>
  <c r="L209"/>
  <c r="J209"/>
  <c r="I209"/>
  <c r="H209"/>
  <c r="AK208"/>
  <c r="AI208"/>
  <c r="AG208"/>
  <c r="AE208"/>
  <c r="AC208"/>
  <c r="X208"/>
  <c r="V208"/>
  <c r="R208"/>
  <c r="M208"/>
  <c r="L208"/>
  <c r="AX207"/>
  <c r="AW207"/>
  <c r="AV207"/>
  <c r="AU207"/>
  <c r="AT207"/>
  <c r="AS207"/>
  <c r="AK207"/>
  <c r="AI207"/>
  <c r="AG207"/>
  <c r="AE207"/>
  <c r="X207"/>
  <c r="V207"/>
  <c r="R207"/>
  <c r="M207"/>
  <c r="L207"/>
  <c r="AK206"/>
  <c r="AI206"/>
  <c r="AG206"/>
  <c r="AE206"/>
  <c r="X206"/>
  <c r="V206"/>
  <c r="R206"/>
  <c r="P206"/>
  <c r="O206"/>
  <c r="N206"/>
  <c r="M206"/>
  <c r="L206"/>
  <c r="J206"/>
  <c r="I206"/>
  <c r="H206"/>
  <c r="AK205"/>
  <c r="AI205"/>
  <c r="AG205"/>
  <c r="AE205"/>
  <c r="X205"/>
  <c r="V205"/>
  <c r="R205"/>
  <c r="P205"/>
  <c r="O205"/>
  <c r="N205"/>
  <c r="J205"/>
  <c r="L205" s="1"/>
  <c r="I205"/>
  <c r="H205"/>
  <c r="AK204"/>
  <c r="AI204"/>
  <c r="AG204"/>
  <c r="AE204"/>
  <c r="X204"/>
  <c r="V204"/>
  <c r="R204"/>
  <c r="P204" s="1"/>
  <c r="AK203"/>
  <c r="AI203"/>
  <c r="AG203"/>
  <c r="AE203"/>
  <c r="AC203"/>
  <c r="X203"/>
  <c r="V203"/>
  <c r="R203"/>
  <c r="P203"/>
  <c r="O203"/>
  <c r="N203"/>
  <c r="J203"/>
  <c r="L203" s="1"/>
  <c r="I203"/>
  <c r="H203"/>
  <c r="AK202"/>
  <c r="AI202"/>
  <c r="AG202"/>
  <c r="AE202"/>
  <c r="X202"/>
  <c r="V202"/>
  <c r="R202"/>
  <c r="P202"/>
  <c r="O202"/>
  <c r="N202"/>
  <c r="J202"/>
  <c r="M202" s="1"/>
  <c r="I202"/>
  <c r="H202"/>
  <c r="AK201"/>
  <c r="AI201"/>
  <c r="AG201"/>
  <c r="AE201"/>
  <c r="X201"/>
  <c r="V201"/>
  <c r="R201"/>
  <c r="AX200"/>
  <c r="AW200"/>
  <c r="AV200"/>
  <c r="AU200"/>
  <c r="AT200"/>
  <c r="AS200"/>
  <c r="AK200"/>
  <c r="AI200"/>
  <c r="AG200"/>
  <c r="AE200"/>
  <c r="AC200"/>
  <c r="X200"/>
  <c r="V200"/>
  <c r="R200"/>
  <c r="M200"/>
  <c r="L200"/>
  <c r="AX199"/>
  <c r="AW199"/>
  <c r="AV199"/>
  <c r="AU199"/>
  <c r="AT199"/>
  <c r="AS199"/>
  <c r="AK199"/>
  <c r="AI199"/>
  <c r="AG199"/>
  <c r="AE199"/>
  <c r="X199"/>
  <c r="V199"/>
  <c r="R199"/>
  <c r="M199"/>
  <c r="L199"/>
  <c r="AX198"/>
  <c r="AW198"/>
  <c r="AV198"/>
  <c r="AU198"/>
  <c r="AT198"/>
  <c r="AS198"/>
  <c r="AK198"/>
  <c r="AI198"/>
  <c r="AG198"/>
  <c r="AE198"/>
  <c r="AC198"/>
  <c r="X198"/>
  <c r="V198"/>
  <c r="S198"/>
  <c r="R198"/>
  <c r="M198"/>
  <c r="L198"/>
  <c r="AX197"/>
  <c r="AW197"/>
  <c r="AV197"/>
  <c r="AU197"/>
  <c r="AT197"/>
  <c r="AS197"/>
  <c r="AK197"/>
  <c r="AI197"/>
  <c r="AG197"/>
  <c r="AE197"/>
  <c r="AC197"/>
  <c r="X197"/>
  <c r="V197"/>
  <c r="R197"/>
  <c r="M197"/>
  <c r="L197"/>
  <c r="AX196"/>
  <c r="AW196"/>
  <c r="AV196"/>
  <c r="AU196"/>
  <c r="AT196"/>
  <c r="AS196"/>
  <c r="AK196"/>
  <c r="AI196"/>
  <c r="AG196"/>
  <c r="AE196"/>
  <c r="X196"/>
  <c r="V196"/>
  <c r="R196"/>
  <c r="M196"/>
  <c r="L196"/>
  <c r="AK195"/>
  <c r="AI195"/>
  <c r="AG195"/>
  <c r="AE195"/>
  <c r="X195"/>
  <c r="V195"/>
  <c r="R195"/>
  <c r="P195"/>
  <c r="O195"/>
  <c r="N195"/>
  <c r="J195"/>
  <c r="L195" s="1"/>
  <c r="I195"/>
  <c r="H195"/>
  <c r="AX194"/>
  <c r="AW194"/>
  <c r="AV194"/>
  <c r="AU194"/>
  <c r="AT194"/>
  <c r="AS194"/>
  <c r="AK194"/>
  <c r="AI194"/>
  <c r="AG194"/>
  <c r="AE194"/>
  <c r="AC194"/>
  <c r="X194"/>
  <c r="V194"/>
  <c r="R194"/>
  <c r="M194"/>
  <c r="L194"/>
  <c r="AX193"/>
  <c r="AW193"/>
  <c r="AV193"/>
  <c r="AU193"/>
  <c r="AT193"/>
  <c r="AS193"/>
  <c r="AK193"/>
  <c r="AI193"/>
  <c r="AG193"/>
  <c r="AE193"/>
  <c r="X193"/>
  <c r="V193"/>
  <c r="R193"/>
  <c r="M193"/>
  <c r="L193"/>
  <c r="AX192"/>
  <c r="AW192"/>
  <c r="AV192"/>
  <c r="AU192"/>
  <c r="AT192"/>
  <c r="AS192"/>
  <c r="AK192"/>
  <c r="AI192"/>
  <c r="AG192"/>
  <c r="AE192"/>
  <c r="X192"/>
  <c r="V192"/>
  <c r="R192"/>
  <c r="M192"/>
  <c r="L192"/>
  <c r="AX191"/>
  <c r="AW191"/>
  <c r="AV191"/>
  <c r="AU191"/>
  <c r="AT191"/>
  <c r="AS191"/>
  <c r="AK191"/>
  <c r="AI191"/>
  <c r="AG191"/>
  <c r="AE191"/>
  <c r="AC191"/>
  <c r="X191"/>
  <c r="V191"/>
  <c r="R191"/>
  <c r="M191"/>
  <c r="L191"/>
  <c r="AX190"/>
  <c r="AW190"/>
  <c r="AV190"/>
  <c r="AU190"/>
  <c r="AT190"/>
  <c r="AS190"/>
  <c r="AK190"/>
  <c r="AI190"/>
  <c r="AG190"/>
  <c r="AE190"/>
  <c r="AC190"/>
  <c r="X190"/>
  <c r="V190"/>
  <c r="R190"/>
  <c r="R344" s="1"/>
  <c r="M190"/>
  <c r="L190"/>
  <c r="AK189"/>
  <c r="AI189"/>
  <c r="AG189"/>
  <c r="AE189"/>
  <c r="X189"/>
  <c r="V189"/>
  <c r="R189"/>
  <c r="P189" s="1"/>
  <c r="AX188"/>
  <c r="AW188"/>
  <c r="AV188"/>
  <c r="AU188"/>
  <c r="AT188"/>
  <c r="AS188"/>
  <c r="AK188"/>
  <c r="AI188"/>
  <c r="AG188"/>
  <c r="AE188"/>
  <c r="X188"/>
  <c r="V188"/>
  <c r="R188"/>
  <c r="R324" s="1"/>
  <c r="M188"/>
  <c r="L188"/>
  <c r="AX187"/>
  <c r="AW187"/>
  <c r="AV187"/>
  <c r="AU187"/>
  <c r="AT187"/>
  <c r="AS187"/>
  <c r="AK187"/>
  <c r="AI187"/>
  <c r="AG187"/>
  <c r="AE187"/>
  <c r="X187"/>
  <c r="V187"/>
  <c r="R187"/>
  <c r="M187"/>
  <c r="L187"/>
  <c r="AX186"/>
  <c r="AW186"/>
  <c r="AV186"/>
  <c r="AU186"/>
  <c r="AT186"/>
  <c r="AS186"/>
  <c r="AK186"/>
  <c r="AI186"/>
  <c r="AG186"/>
  <c r="AE186"/>
  <c r="AC186"/>
  <c r="X186"/>
  <c r="V186"/>
  <c r="R186"/>
  <c r="M186"/>
  <c r="L186"/>
  <c r="AX185"/>
  <c r="AW185"/>
  <c r="AV185"/>
  <c r="AU185"/>
  <c r="AT185"/>
  <c r="AS185"/>
  <c r="AK185"/>
  <c r="AI185"/>
  <c r="AG185"/>
  <c r="AE185"/>
  <c r="AC185"/>
  <c r="X185"/>
  <c r="V185"/>
  <c r="R185"/>
  <c r="M185"/>
  <c r="L185"/>
  <c r="AX184"/>
  <c r="AW184"/>
  <c r="AV184"/>
  <c r="AU184"/>
  <c r="AT184"/>
  <c r="AS184"/>
  <c r="AK184"/>
  <c r="AI184"/>
  <c r="AG184"/>
  <c r="AE184"/>
  <c r="X184"/>
  <c r="V184"/>
  <c r="R184"/>
  <c r="M184"/>
  <c r="L184"/>
  <c r="AK183"/>
  <c r="AI183"/>
  <c r="AG183"/>
  <c r="AE183"/>
  <c r="X183"/>
  <c r="V183"/>
  <c r="R183"/>
  <c r="P183"/>
  <c r="O183"/>
  <c r="N183"/>
  <c r="M183"/>
  <c r="L183"/>
  <c r="J183"/>
  <c r="I183"/>
  <c r="H183"/>
  <c r="AK182"/>
  <c r="AI182"/>
  <c r="AG182"/>
  <c r="AE182"/>
  <c r="X182"/>
  <c r="V182"/>
  <c r="R182"/>
  <c r="P182"/>
  <c r="AX181"/>
  <c r="AW181"/>
  <c r="AV181"/>
  <c r="AU181"/>
  <c r="AT181"/>
  <c r="AS181"/>
  <c r="AK181"/>
  <c r="AI181"/>
  <c r="AG181"/>
  <c r="AE181"/>
  <c r="AC181"/>
  <c r="X181"/>
  <c r="V181"/>
  <c r="R181"/>
  <c r="M181"/>
  <c r="L181"/>
  <c r="AX180"/>
  <c r="AW180"/>
  <c r="AV180"/>
  <c r="AU180"/>
  <c r="AT180"/>
  <c r="AS180"/>
  <c r="AK180"/>
  <c r="AI180"/>
  <c r="AG180"/>
  <c r="AE180"/>
  <c r="X180"/>
  <c r="V180"/>
  <c r="R180"/>
  <c r="M180"/>
  <c r="L180"/>
  <c r="AX179"/>
  <c r="AW179"/>
  <c r="AV179"/>
  <c r="AU179"/>
  <c r="AT179"/>
  <c r="AS179"/>
  <c r="AK179"/>
  <c r="AI179"/>
  <c r="AG179"/>
  <c r="AE179"/>
  <c r="X179"/>
  <c r="V179"/>
  <c r="R179"/>
  <c r="M179"/>
  <c r="L179"/>
  <c r="AX178"/>
  <c r="AW178"/>
  <c r="AV178"/>
  <c r="AU178"/>
  <c r="AT178"/>
  <c r="AS178"/>
  <c r="AK178"/>
  <c r="AI178"/>
  <c r="AG178"/>
  <c r="AE178"/>
  <c r="X178"/>
  <c r="V178"/>
  <c r="R178"/>
  <c r="M178"/>
  <c r="L178"/>
  <c r="AX177"/>
  <c r="AW177"/>
  <c r="AV177"/>
  <c r="AU177"/>
  <c r="AT177"/>
  <c r="AS177"/>
  <c r="AK177"/>
  <c r="AI177"/>
  <c r="AG177"/>
  <c r="AE177"/>
  <c r="AC177"/>
  <c r="X177"/>
  <c r="V177"/>
  <c r="R177"/>
  <c r="M177"/>
  <c r="L177"/>
  <c r="AK176"/>
  <c r="AI176"/>
  <c r="AG176"/>
  <c r="AE176"/>
  <c r="X176"/>
  <c r="V176"/>
  <c r="R176"/>
  <c r="P176"/>
  <c r="O176"/>
  <c r="N176"/>
  <c r="M176" s="1"/>
  <c r="L176"/>
  <c r="J176"/>
  <c r="I176"/>
  <c r="H176"/>
  <c r="AX175"/>
  <c r="AW175"/>
  <c r="AV175"/>
  <c r="AU175"/>
  <c r="AT175"/>
  <c r="AS175"/>
  <c r="AK175"/>
  <c r="AI175"/>
  <c r="AG175"/>
  <c r="AE175"/>
  <c r="AC175"/>
  <c r="X175"/>
  <c r="V175"/>
  <c r="R175"/>
  <c r="S175" s="1"/>
  <c r="M175"/>
  <c r="L175"/>
  <c r="AX174"/>
  <c r="AW174"/>
  <c r="AV174"/>
  <c r="AU174"/>
  <c r="AT174"/>
  <c r="AS174"/>
  <c r="AK174"/>
  <c r="AI174"/>
  <c r="AG174"/>
  <c r="AE174"/>
  <c r="AC174"/>
  <c r="X174"/>
  <c r="V174"/>
  <c r="R174"/>
  <c r="S174" s="1"/>
  <c r="W174" s="1"/>
  <c r="M174"/>
  <c r="L174"/>
  <c r="AX173"/>
  <c r="AW173"/>
  <c r="AV173"/>
  <c r="AU173"/>
  <c r="AT173"/>
  <c r="AS173"/>
  <c r="AK173"/>
  <c r="AI173"/>
  <c r="AG173"/>
  <c r="AE173"/>
  <c r="AC173"/>
  <c r="X173"/>
  <c r="V173"/>
  <c r="R173"/>
  <c r="M173"/>
  <c r="L173"/>
  <c r="AX172"/>
  <c r="AW172"/>
  <c r="AV172"/>
  <c r="AU172"/>
  <c r="AT172"/>
  <c r="AS172"/>
  <c r="AK172"/>
  <c r="AI172"/>
  <c r="AG172"/>
  <c r="AE172"/>
  <c r="AC172"/>
  <c r="X172"/>
  <c r="V172"/>
  <c r="R172"/>
  <c r="M172"/>
  <c r="L172"/>
  <c r="AX171"/>
  <c r="AW171"/>
  <c r="AV171"/>
  <c r="AU171"/>
  <c r="AT171"/>
  <c r="AS171"/>
  <c r="AK171"/>
  <c r="AI171"/>
  <c r="AG171"/>
  <c r="AE171"/>
  <c r="AC171"/>
  <c r="X171"/>
  <c r="V171"/>
  <c r="R171"/>
  <c r="M171"/>
  <c r="L171"/>
  <c r="AX170"/>
  <c r="AW170"/>
  <c r="AV170"/>
  <c r="AU170"/>
  <c r="AT170"/>
  <c r="AS170"/>
  <c r="AK170"/>
  <c r="AI170"/>
  <c r="AG170"/>
  <c r="AE170"/>
  <c r="X170"/>
  <c r="V170"/>
  <c r="R170"/>
  <c r="M170"/>
  <c r="L170"/>
  <c r="AX169"/>
  <c r="AW169"/>
  <c r="AV169"/>
  <c r="AU169"/>
  <c r="AT169"/>
  <c r="AS169"/>
  <c r="AK169"/>
  <c r="AI169"/>
  <c r="AG169"/>
  <c r="AE169"/>
  <c r="X169"/>
  <c r="V169"/>
  <c r="R169"/>
  <c r="M169"/>
  <c r="L169"/>
  <c r="AX168"/>
  <c r="AW168"/>
  <c r="AV168"/>
  <c r="AU168"/>
  <c r="AT168"/>
  <c r="AS168"/>
  <c r="AK168"/>
  <c r="AI168"/>
  <c r="AG168"/>
  <c r="AE168"/>
  <c r="AC168"/>
  <c r="X168"/>
  <c r="V168"/>
  <c r="R168"/>
  <c r="S168" s="1"/>
  <c r="M168"/>
  <c r="L168"/>
  <c r="AK167"/>
  <c r="AI167"/>
  <c r="AG167"/>
  <c r="AE167"/>
  <c r="X167"/>
  <c r="V167"/>
  <c r="R167"/>
  <c r="P167"/>
  <c r="P347" s="1"/>
  <c r="O347" s="1"/>
  <c r="N347" s="1"/>
  <c r="O167"/>
  <c r="N167"/>
  <c r="L167"/>
  <c r="J167"/>
  <c r="J347" s="1"/>
  <c r="I167"/>
  <c r="H167"/>
  <c r="H347" s="1"/>
  <c r="AK166"/>
  <c r="AI166"/>
  <c r="AG166"/>
  <c r="AE166"/>
  <c r="X166"/>
  <c r="V166"/>
  <c r="R166"/>
  <c r="O166"/>
  <c r="N166"/>
  <c r="J166"/>
  <c r="J307" s="1"/>
  <c r="I166"/>
  <c r="H166"/>
  <c r="AX165"/>
  <c r="AW165"/>
  <c r="AV165"/>
  <c r="AU165"/>
  <c r="AT165"/>
  <c r="AS165"/>
  <c r="AK165"/>
  <c r="AI165"/>
  <c r="AG165"/>
  <c r="AE165"/>
  <c r="AC165"/>
  <c r="X165"/>
  <c r="V165"/>
  <c r="S165"/>
  <c r="R165"/>
  <c r="M165"/>
  <c r="L165"/>
  <c r="AX164"/>
  <c r="AW164"/>
  <c r="AV164"/>
  <c r="AU164"/>
  <c r="AT164"/>
  <c r="AS164"/>
  <c r="AK164"/>
  <c r="AI164"/>
  <c r="AG164"/>
  <c r="AE164"/>
  <c r="AC164"/>
  <c r="X164"/>
  <c r="V164"/>
  <c r="R164"/>
  <c r="M164"/>
  <c r="L164"/>
  <c r="AX163"/>
  <c r="AW163"/>
  <c r="AV163"/>
  <c r="AU163"/>
  <c r="AT163"/>
  <c r="AS163"/>
  <c r="AK163"/>
  <c r="AI163"/>
  <c r="AG163"/>
  <c r="AE163"/>
  <c r="AC163"/>
  <c r="X163"/>
  <c r="V163"/>
  <c r="R163"/>
  <c r="M163"/>
  <c r="L163"/>
  <c r="AX162"/>
  <c r="AW162"/>
  <c r="AV162"/>
  <c r="AU162"/>
  <c r="AT162"/>
  <c r="AS162"/>
  <c r="AK162"/>
  <c r="AI162"/>
  <c r="AG162"/>
  <c r="AE162"/>
  <c r="AC162"/>
  <c r="X162"/>
  <c r="V162"/>
  <c r="S162"/>
  <c r="W162" s="1"/>
  <c r="R162"/>
  <c r="M162"/>
  <c r="L162"/>
  <c r="AK161"/>
  <c r="AI161"/>
  <c r="AG161"/>
  <c r="AE161"/>
  <c r="AC161"/>
  <c r="X161"/>
  <c r="V161"/>
  <c r="R161"/>
  <c r="P161"/>
  <c r="O161"/>
  <c r="N161"/>
  <c r="J161"/>
  <c r="L161" s="1"/>
  <c r="I161"/>
  <c r="H161"/>
  <c r="AX160"/>
  <c r="AW160"/>
  <c r="AV160"/>
  <c r="AU160"/>
  <c r="AT160"/>
  <c r="AS160"/>
  <c r="AK160"/>
  <c r="AI160"/>
  <c r="AG160"/>
  <c r="AE160"/>
  <c r="X160"/>
  <c r="V160"/>
  <c r="R160"/>
  <c r="M160"/>
  <c r="L160"/>
  <c r="AX159"/>
  <c r="AW159"/>
  <c r="AV159"/>
  <c r="AU159"/>
  <c r="AT159"/>
  <c r="AS159"/>
  <c r="AK159"/>
  <c r="AI159"/>
  <c r="AG159"/>
  <c r="AE159"/>
  <c r="X159"/>
  <c r="V159"/>
  <c r="R159"/>
  <c r="M159"/>
  <c r="L159"/>
  <c r="AK158"/>
  <c r="AI158"/>
  <c r="AG158"/>
  <c r="AE158"/>
  <c r="X158"/>
  <c r="V158"/>
  <c r="R158"/>
  <c r="P158" s="1"/>
  <c r="N158"/>
  <c r="N314" s="1"/>
  <c r="N310" s="1"/>
  <c r="AX157"/>
  <c r="AW157"/>
  <c r="AV157"/>
  <c r="AU157"/>
  <c r="AT157"/>
  <c r="AS157"/>
  <c r="AK157"/>
  <c r="AI157"/>
  <c r="AG157"/>
  <c r="AE157"/>
  <c r="X157"/>
  <c r="V157"/>
  <c r="R157"/>
  <c r="R320" s="1"/>
  <c r="R319" s="1"/>
  <c r="M157"/>
  <c r="L157"/>
  <c r="AX156"/>
  <c r="AW156"/>
  <c r="AV156"/>
  <c r="AU156"/>
  <c r="AT156"/>
  <c r="AS156"/>
  <c r="AK156"/>
  <c r="AI156"/>
  <c r="AG156"/>
  <c r="AE156"/>
  <c r="AC156"/>
  <c r="X156"/>
  <c r="V156"/>
  <c r="R156"/>
  <c r="M156"/>
  <c r="L156"/>
  <c r="AX155"/>
  <c r="AW155"/>
  <c r="AV155"/>
  <c r="AU155"/>
  <c r="AT155"/>
  <c r="AS155"/>
  <c r="AK155"/>
  <c r="AI155"/>
  <c r="AG155"/>
  <c r="AE155"/>
  <c r="AC155"/>
  <c r="X155"/>
  <c r="V155"/>
  <c r="R155"/>
  <c r="M155"/>
  <c r="L155"/>
  <c r="AK154"/>
  <c r="AI154"/>
  <c r="AG154"/>
  <c r="AE154"/>
  <c r="AC154"/>
  <c r="X154"/>
  <c r="V154"/>
  <c r="R154"/>
  <c r="P154"/>
  <c r="O154"/>
  <c r="N154"/>
  <c r="J154"/>
  <c r="J338" s="1"/>
  <c r="I154"/>
  <c r="H154"/>
  <c r="AK153"/>
  <c r="AI153"/>
  <c r="AG153"/>
  <c r="AE153"/>
  <c r="X153"/>
  <c r="V153"/>
  <c r="R153"/>
  <c r="AK152"/>
  <c r="AI152"/>
  <c r="AG152"/>
  <c r="AE152"/>
  <c r="X152"/>
  <c r="V152"/>
  <c r="R152"/>
  <c r="AK151"/>
  <c r="AI151"/>
  <c r="AG151"/>
  <c r="AE151"/>
  <c r="X151"/>
  <c r="V151"/>
  <c r="R151"/>
  <c r="P151"/>
  <c r="O151"/>
  <c r="N151"/>
  <c r="J151"/>
  <c r="M151" s="1"/>
  <c r="I151"/>
  <c r="H151"/>
  <c r="AK150"/>
  <c r="AI150"/>
  <c r="AG150"/>
  <c r="AE150"/>
  <c r="X150"/>
  <c r="V150"/>
  <c r="R150"/>
  <c r="P150"/>
  <c r="O150"/>
  <c r="N150"/>
  <c r="AC150" s="1"/>
  <c r="M150"/>
  <c r="L150" s="1"/>
  <c r="J150"/>
  <c r="I150"/>
  <c r="H150"/>
  <c r="AK149"/>
  <c r="AI149"/>
  <c r="AG149"/>
  <c r="AE149"/>
  <c r="X149"/>
  <c r="V149"/>
  <c r="R149"/>
  <c r="P149"/>
  <c r="O149"/>
  <c r="N149"/>
  <c r="J149"/>
  <c r="L149" s="1"/>
  <c r="I149"/>
  <c r="H149"/>
  <c r="AK148"/>
  <c r="AI148"/>
  <c r="AG148"/>
  <c r="AE148"/>
  <c r="X148"/>
  <c r="V148"/>
  <c r="R148"/>
  <c r="P148"/>
  <c r="O148"/>
  <c r="O147" s="1"/>
  <c r="N148"/>
  <c r="M148" s="1"/>
  <c r="J148"/>
  <c r="L148" s="1"/>
  <c r="I148"/>
  <c r="I147" s="1"/>
  <c r="H148"/>
  <c r="H147" s="1"/>
  <c r="AK147"/>
  <c r="AI147"/>
  <c r="AG147"/>
  <c r="AE147"/>
  <c r="X147"/>
  <c r="V147"/>
  <c r="R147"/>
  <c r="P147"/>
  <c r="J147"/>
  <c r="J333" s="1"/>
  <c r="AX146"/>
  <c r="AW146"/>
  <c r="AV146"/>
  <c r="AU146"/>
  <c r="AT146"/>
  <c r="AS146"/>
  <c r="AK146"/>
  <c r="AI146"/>
  <c r="AG146"/>
  <c r="AE146"/>
  <c r="X146"/>
  <c r="V146"/>
  <c r="R146"/>
  <c r="S146" s="1"/>
  <c r="M146"/>
  <c r="L146"/>
  <c r="H333" l="1"/>
  <c r="M333"/>
  <c r="L333"/>
  <c r="M147"/>
  <c r="L147" s="1"/>
  <c r="N147"/>
  <c r="N333" s="1"/>
  <c r="M149"/>
  <c r="L151"/>
  <c r="M154"/>
  <c r="J158"/>
  <c r="M161"/>
  <c r="L166"/>
  <c r="P166"/>
  <c r="M167"/>
  <c r="R343"/>
  <c r="J189"/>
  <c r="M195"/>
  <c r="L202"/>
  <c r="M203"/>
  <c r="R313"/>
  <c r="M214"/>
  <c r="S322"/>
  <c r="AB372" i="46"/>
  <c r="Z366"/>
  <c r="Z361"/>
  <c r="Z363"/>
  <c r="Z368"/>
  <c r="Z364"/>
  <c r="Z365"/>
  <c r="Z362"/>
  <c r="Z367"/>
  <c r="Z358"/>
  <c r="Z355"/>
  <c r="Z347"/>
  <c r="Z343"/>
  <c r="Z338"/>
  <c r="Z337"/>
  <c r="Z339"/>
  <c r="Z353"/>
  <c r="Z345"/>
  <c r="Z342"/>
  <c r="Z356"/>
  <c r="Z354"/>
  <c r="Z350"/>
  <c r="Z341"/>
  <c r="Z357"/>
  <c r="Z349"/>
  <c r="Z348"/>
  <c r="Z346"/>
  <c r="Z360"/>
  <c r="Z359"/>
  <c r="Z344"/>
  <c r="Z340"/>
  <c r="Z336"/>
  <c r="Z335"/>
  <c r="Z328"/>
  <c r="Z323"/>
  <c r="Z310"/>
  <c r="Z329"/>
  <c r="Z331"/>
  <c r="Z330"/>
  <c r="Z326"/>
  <c r="Z324"/>
  <c r="Z321"/>
  <c r="Z320"/>
  <c r="Z314"/>
  <c r="Z311"/>
  <c r="Z318"/>
  <c r="Z312"/>
  <c r="Z327"/>
  <c r="Z325"/>
  <c r="Z322"/>
  <c r="Z319"/>
  <c r="Z317"/>
  <c r="Z316"/>
  <c r="Z315"/>
  <c r="Z313"/>
  <c r="Z309"/>
  <c r="Z308"/>
  <c r="Z307"/>
  <c r="Z306"/>
  <c r="Z302"/>
  <c r="Z303"/>
  <c r="Z305"/>
  <c r="Z304"/>
  <c r="Z301"/>
  <c r="AC372"/>
  <c r="M166" i="45"/>
  <c r="M205"/>
  <c r="M219"/>
  <c r="W221"/>
  <c r="U280"/>
  <c r="S270"/>
  <c r="T85" i="46"/>
  <c r="T91"/>
  <c r="R300"/>
  <c r="P300" s="1"/>
  <c r="O300" s="1"/>
  <c r="H338" i="45"/>
  <c r="H337" s="1"/>
  <c r="M338"/>
  <c r="L338" s="1"/>
  <c r="J337"/>
  <c r="L337" s="1"/>
  <c r="L347"/>
  <c r="M347"/>
  <c r="O204"/>
  <c r="N204" s="1"/>
  <c r="N227"/>
  <c r="L154"/>
  <c r="O158"/>
  <c r="O314" s="1"/>
  <c r="P314"/>
  <c r="H307"/>
  <c r="L307"/>
  <c r="M307"/>
  <c r="O189"/>
  <c r="P320"/>
  <c r="P319" s="1"/>
  <c r="M357"/>
  <c r="L357"/>
  <c r="I246"/>
  <c r="I225" s="1"/>
  <c r="M246"/>
  <c r="L246"/>
  <c r="S155"/>
  <c r="S163"/>
  <c r="S169"/>
  <c r="S170"/>
  <c r="S173"/>
  <c r="S177"/>
  <c r="W177" s="1"/>
  <c r="S187"/>
  <c r="S188"/>
  <c r="S324" s="1"/>
  <c r="S191"/>
  <c r="S193"/>
  <c r="S312" s="1"/>
  <c r="R312" s="1"/>
  <c r="S199"/>
  <c r="W216"/>
  <c r="S306"/>
  <c r="W146"/>
  <c r="Y162"/>
  <c r="U162" s="1"/>
  <c r="Y177"/>
  <c r="U177" s="1"/>
  <c r="S196"/>
  <c r="S208"/>
  <c r="S210"/>
  <c r="S157"/>
  <c r="S160"/>
  <c r="W163"/>
  <c r="Y163" s="1"/>
  <c r="W165"/>
  <c r="Y165" s="1"/>
  <c r="R307"/>
  <c r="P307" s="1"/>
  <c r="Y174"/>
  <c r="U174"/>
  <c r="S211"/>
  <c r="S213"/>
  <c r="BE268"/>
  <c r="AB268"/>
  <c r="AC249"/>
  <c r="AB249"/>
  <c r="W155"/>
  <c r="W160"/>
  <c r="U163"/>
  <c r="R347"/>
  <c r="AB275"/>
  <c r="BE275"/>
  <c r="Y272"/>
  <c r="U272" s="1"/>
  <c r="W322"/>
  <c r="Y252"/>
  <c r="AC243"/>
  <c r="BE243"/>
  <c r="AB243"/>
  <c r="BE284"/>
  <c r="AB284"/>
  <c r="S356"/>
  <c r="W266"/>
  <c r="S345"/>
  <c r="R345" s="1"/>
  <c r="W273"/>
  <c r="S342"/>
  <c r="W267"/>
  <c r="S264"/>
  <c r="Y259"/>
  <c r="U259" s="1"/>
  <c r="W257"/>
  <c r="Y247"/>
  <c r="W248"/>
  <c r="Y235"/>
  <c r="W234"/>
  <c r="Y233"/>
  <c r="W168"/>
  <c r="W175"/>
  <c r="Y175" s="1"/>
  <c r="S185"/>
  <c r="W187"/>
  <c r="Y187" s="1"/>
  <c r="S190"/>
  <c r="W191"/>
  <c r="Y191" s="1"/>
  <c r="W198"/>
  <c r="W199"/>
  <c r="Y199" s="1"/>
  <c r="W212"/>
  <c r="Y212" s="1"/>
  <c r="S222"/>
  <c r="S223"/>
  <c r="U261"/>
  <c r="U254"/>
  <c r="U252"/>
  <c r="BE249"/>
  <c r="S359"/>
  <c r="R359" s="1"/>
  <c r="S358"/>
  <c r="R358" s="1"/>
  <c r="BE280"/>
  <c r="AB280"/>
  <c r="AB242"/>
  <c r="BE242"/>
  <c r="AC242"/>
  <c r="AB237"/>
  <c r="BE237"/>
  <c r="W354"/>
  <c r="Y271"/>
  <c r="W270"/>
  <c r="W359"/>
  <c r="Y263"/>
  <c r="U263" s="1"/>
  <c r="S241"/>
  <c r="W240"/>
  <c r="W169"/>
  <c r="Y169" s="1"/>
  <c r="W170"/>
  <c r="Y170" s="1"/>
  <c r="W173"/>
  <c r="Y173" s="1"/>
  <c r="U175"/>
  <c r="U187"/>
  <c r="W188"/>
  <c r="U191"/>
  <c r="W193"/>
  <c r="U199"/>
  <c r="U212"/>
  <c r="W218"/>
  <c r="W220"/>
  <c r="W222"/>
  <c r="Y222" s="1"/>
  <c r="W223"/>
  <c r="S234"/>
  <c r="AX145"/>
  <c r="AW145"/>
  <c r="AV145"/>
  <c r="AU145"/>
  <c r="AT145"/>
  <c r="AS145"/>
  <c r="AK145"/>
  <c r="AI145"/>
  <c r="AG145"/>
  <c r="AE145"/>
  <c r="X145"/>
  <c r="V145"/>
  <c r="R145"/>
  <c r="R316" s="1"/>
  <c r="M145"/>
  <c r="L145"/>
  <c r="AX144"/>
  <c r="AW144"/>
  <c r="AV144"/>
  <c r="AU144"/>
  <c r="AT144"/>
  <c r="AS144"/>
  <c r="AK144"/>
  <c r="AI144"/>
  <c r="AG144"/>
  <c r="AE144"/>
  <c r="X144"/>
  <c r="V144"/>
  <c r="R144"/>
  <c r="M144"/>
  <c r="L144"/>
  <c r="AX143"/>
  <c r="AW143"/>
  <c r="AV143"/>
  <c r="AU143"/>
  <c r="AT143"/>
  <c r="AS143"/>
  <c r="AK143"/>
  <c r="AI143"/>
  <c r="AG143"/>
  <c r="AE143"/>
  <c r="AC143"/>
  <c r="X143"/>
  <c r="V143"/>
  <c r="R143"/>
  <c r="S143" s="1"/>
  <c r="M143"/>
  <c r="L143"/>
  <c r="AK142"/>
  <c r="AI142"/>
  <c r="AG142"/>
  <c r="AE142"/>
  <c r="X142"/>
  <c r="V142"/>
  <c r="R142"/>
  <c r="P142"/>
  <c r="O142"/>
  <c r="O141" s="1"/>
  <c r="N142"/>
  <c r="N317" s="1"/>
  <c r="N315" s="1"/>
  <c r="J142"/>
  <c r="J317" s="1"/>
  <c r="I142"/>
  <c r="H142"/>
  <c r="AK141"/>
  <c r="AI141"/>
  <c r="AG141"/>
  <c r="AE141"/>
  <c r="X141"/>
  <c r="V141"/>
  <c r="R141"/>
  <c r="P141"/>
  <c r="N141"/>
  <c r="H141"/>
  <c r="AX140"/>
  <c r="AW140"/>
  <c r="AV140"/>
  <c r="AU140"/>
  <c r="AT140"/>
  <c r="AS140"/>
  <c r="AK140"/>
  <c r="AI140"/>
  <c r="AG140"/>
  <c r="AE140"/>
  <c r="X140"/>
  <c r="V140"/>
  <c r="R140"/>
  <c r="S140" s="1"/>
  <c r="M140"/>
  <c r="L140"/>
  <c r="AX139"/>
  <c r="AW139"/>
  <c r="AV139"/>
  <c r="AU139"/>
  <c r="AT139"/>
  <c r="AS139"/>
  <c r="AK139"/>
  <c r="AI139"/>
  <c r="AG139"/>
  <c r="AE139"/>
  <c r="X139"/>
  <c r="V139"/>
  <c r="R139"/>
  <c r="S139" s="1"/>
  <c r="M139"/>
  <c r="L139"/>
  <c r="AX138"/>
  <c r="AW138"/>
  <c r="AV138"/>
  <c r="AU138"/>
  <c r="AT138"/>
  <c r="AS138"/>
  <c r="AK138"/>
  <c r="AI138"/>
  <c r="AG138"/>
  <c r="AE138"/>
  <c r="X138"/>
  <c r="V138"/>
  <c r="R138"/>
  <c r="M138"/>
  <c r="L138"/>
  <c r="AK137"/>
  <c r="AI137"/>
  <c r="AG137"/>
  <c r="AE137"/>
  <c r="X137"/>
  <c r="V137"/>
  <c r="R137"/>
  <c r="P137"/>
  <c r="P308" s="1"/>
  <c r="O137"/>
  <c r="O308" s="1"/>
  <c r="N137"/>
  <c r="J137"/>
  <c r="J308" s="1"/>
  <c r="I137"/>
  <c r="H137"/>
  <c r="H308" s="1"/>
  <c r="AX136"/>
  <c r="AW136"/>
  <c r="AV136"/>
  <c r="AU136"/>
  <c r="AT136"/>
  <c r="AS136"/>
  <c r="AK136"/>
  <c r="AI136"/>
  <c r="AG136"/>
  <c r="AE136"/>
  <c r="X136"/>
  <c r="V136"/>
  <c r="R136"/>
  <c r="R308" s="1"/>
  <c r="M136"/>
  <c r="L136"/>
  <c r="AK135"/>
  <c r="AI135"/>
  <c r="AG135"/>
  <c r="AE135"/>
  <c r="X135"/>
  <c r="V135"/>
  <c r="R135"/>
  <c r="P135"/>
  <c r="O135"/>
  <c r="N135"/>
  <c r="L135"/>
  <c r="J135"/>
  <c r="I135"/>
  <c r="H135"/>
  <c r="E135"/>
  <c r="AK134"/>
  <c r="AI134"/>
  <c r="AG134"/>
  <c r="AE134"/>
  <c r="X134"/>
  <c r="V134"/>
  <c r="R134"/>
  <c r="P134"/>
  <c r="O134"/>
  <c r="N134"/>
  <c r="J134"/>
  <c r="L134" s="1"/>
  <c r="I134"/>
  <c r="H134"/>
  <c r="E134"/>
  <c r="AK133"/>
  <c r="AI133"/>
  <c r="AG133"/>
  <c r="AE133"/>
  <c r="AC133"/>
  <c r="X133"/>
  <c r="V133"/>
  <c r="R133"/>
  <c r="P133"/>
  <c r="O133"/>
  <c r="N133"/>
  <c r="J133"/>
  <c r="L133" s="1"/>
  <c r="I133"/>
  <c r="H133"/>
  <c r="E133"/>
  <c r="AK132"/>
  <c r="AI132"/>
  <c r="AG132"/>
  <c r="AE132"/>
  <c r="X132"/>
  <c r="V132"/>
  <c r="R132"/>
  <c r="M135" l="1"/>
  <c r="M133"/>
  <c r="M134"/>
  <c r="M137"/>
  <c r="N308"/>
  <c r="J141"/>
  <c r="L142"/>
  <c r="U165"/>
  <c r="O307"/>
  <c r="I158"/>
  <c r="H158" s="1"/>
  <c r="H314" s="1"/>
  <c r="J314"/>
  <c r="M158"/>
  <c r="L158" s="1"/>
  <c r="M142"/>
  <c r="O320"/>
  <c r="O319" s="1"/>
  <c r="M308"/>
  <c r="L308"/>
  <c r="N189"/>
  <c r="O182"/>
  <c r="I189"/>
  <c r="J320"/>
  <c r="M189"/>
  <c r="L189"/>
  <c r="L137"/>
  <c r="H317"/>
  <c r="H315" s="1"/>
  <c r="J315"/>
  <c r="M317"/>
  <c r="L317"/>
  <c r="W140"/>
  <c r="BE272"/>
  <c r="S138"/>
  <c r="Y140"/>
  <c r="U140" s="1"/>
  <c r="W143"/>
  <c r="AB263"/>
  <c r="BE263"/>
  <c r="AC263"/>
  <c r="BE162"/>
  <c r="AB162"/>
  <c r="Y220"/>
  <c r="U220" s="1"/>
  <c r="Y218"/>
  <c r="U218" s="1"/>
  <c r="W219"/>
  <c r="AC212"/>
  <c r="BE212"/>
  <c r="AB212"/>
  <c r="W312"/>
  <c r="Y193"/>
  <c r="U193" s="1"/>
  <c r="BE191"/>
  <c r="AB191"/>
  <c r="BE175"/>
  <c r="AB175"/>
  <c r="BE252"/>
  <c r="AB252"/>
  <c r="BE261"/>
  <c r="AB261"/>
  <c r="S341"/>
  <c r="W185"/>
  <c r="S184"/>
  <c r="Y228"/>
  <c r="U235"/>
  <c r="U247"/>
  <c r="Y248"/>
  <c r="BE259"/>
  <c r="AB259"/>
  <c r="W342"/>
  <c r="Y267"/>
  <c r="U267" s="1"/>
  <c r="Y266"/>
  <c r="U266" s="1"/>
  <c r="AB272"/>
  <c r="BE163"/>
  <c r="AB163"/>
  <c r="AB174"/>
  <c r="BE174"/>
  <c r="S203"/>
  <c r="W208"/>
  <c r="S209"/>
  <c r="W196"/>
  <c r="BE177"/>
  <c r="AB177"/>
  <c r="R306"/>
  <c r="W139"/>
  <c r="Y139" s="1"/>
  <c r="U222"/>
  <c r="U173"/>
  <c r="U170"/>
  <c r="U169"/>
  <c r="S207"/>
  <c r="AC199"/>
  <c r="BE199"/>
  <c r="AB199"/>
  <c r="W324"/>
  <c r="Y188"/>
  <c r="U188" s="1"/>
  <c r="AC187"/>
  <c r="BE187"/>
  <c r="AB187"/>
  <c r="Y240"/>
  <c r="W241"/>
  <c r="W226"/>
  <c r="W227" s="1"/>
  <c r="Y354"/>
  <c r="Y270"/>
  <c r="U271"/>
  <c r="BE254"/>
  <c r="AB254"/>
  <c r="S344"/>
  <c r="W190"/>
  <c r="Y168"/>
  <c r="Y234"/>
  <c r="U233"/>
  <c r="Y257"/>
  <c r="U257" s="1"/>
  <c r="W264"/>
  <c r="W345"/>
  <c r="Y273"/>
  <c r="U273" s="1"/>
  <c r="BE165"/>
  <c r="AB165"/>
  <c r="W213"/>
  <c r="W211"/>
  <c r="S206"/>
  <c r="W157"/>
  <c r="W210"/>
  <c r="W306"/>
  <c r="Y146"/>
  <c r="U146" s="1"/>
  <c r="S136"/>
  <c r="S145"/>
  <c r="W145" s="1"/>
  <c r="P132"/>
  <c r="O132"/>
  <c r="N132"/>
  <c r="J132"/>
  <c r="M132" s="1"/>
  <c r="I132"/>
  <c r="H132"/>
  <c r="AK131"/>
  <c r="AI131"/>
  <c r="AG131"/>
  <c r="AE131"/>
  <c r="X131"/>
  <c r="V131"/>
  <c r="R131"/>
  <c r="P131"/>
  <c r="O131"/>
  <c r="N131"/>
  <c r="M131"/>
  <c r="L131"/>
  <c r="J131"/>
  <c r="I131"/>
  <c r="H131"/>
  <c r="AK130"/>
  <c r="AI130"/>
  <c r="AG130"/>
  <c r="AE130"/>
  <c r="X130"/>
  <c r="V130"/>
  <c r="R130"/>
  <c r="P130"/>
  <c r="O130"/>
  <c r="N130"/>
  <c r="J130"/>
  <c r="L130" s="1"/>
  <c r="I130"/>
  <c r="H130"/>
  <c r="AK129"/>
  <c r="AI129"/>
  <c r="AG129"/>
  <c r="AE129"/>
  <c r="X129"/>
  <c r="M130" l="1"/>
  <c r="L132"/>
  <c r="U139"/>
  <c r="I141"/>
  <c r="M141"/>
  <c r="L141"/>
  <c r="M320"/>
  <c r="J319"/>
  <c r="L320"/>
  <c r="N320"/>
  <c r="N182"/>
  <c r="H189"/>
  <c r="H182" s="1"/>
  <c r="I182"/>
  <c r="N307"/>
  <c r="N305" s="1"/>
  <c r="N319"/>
  <c r="J310"/>
  <c r="BE267"/>
  <c r="AB267"/>
  <c r="AC267"/>
  <c r="BE220"/>
  <c r="AB220"/>
  <c r="BE146"/>
  <c r="AC146"/>
  <c r="AB146" s="1"/>
  <c r="AB273"/>
  <c r="BE188"/>
  <c r="AC188"/>
  <c r="AB188"/>
  <c r="BE140"/>
  <c r="AC140"/>
  <c r="AB140"/>
  <c r="AC139"/>
  <c r="BE139"/>
  <c r="AB139"/>
  <c r="Y213"/>
  <c r="U213"/>
  <c r="BE257"/>
  <c r="AB257"/>
  <c r="U234"/>
  <c r="BE233"/>
  <c r="AB233"/>
  <c r="U240"/>
  <c r="Y241"/>
  <c r="S313"/>
  <c r="W207"/>
  <c r="BE170"/>
  <c r="AB170"/>
  <c r="AC170"/>
  <c r="BE222"/>
  <c r="AB222"/>
  <c r="S316"/>
  <c r="S350"/>
  <c r="R350" s="1"/>
  <c r="BE266"/>
  <c r="AB266"/>
  <c r="Y356"/>
  <c r="W356" s="1"/>
  <c r="AB235"/>
  <c r="BE235"/>
  <c r="U228"/>
  <c r="W341"/>
  <c r="Y185"/>
  <c r="Y341" s="1"/>
  <c r="AC193"/>
  <c r="BE193"/>
  <c r="AB193"/>
  <c r="U219"/>
  <c r="BE218"/>
  <c r="AB218"/>
  <c r="Y143"/>
  <c r="U143" s="1"/>
  <c r="W138"/>
  <c r="S137"/>
  <c r="W136"/>
  <c r="Y145"/>
  <c r="U145" s="1"/>
  <c r="Y157"/>
  <c r="U157" s="1"/>
  <c r="W206"/>
  <c r="Y264"/>
  <c r="U264" s="1"/>
  <c r="U168"/>
  <c r="W344"/>
  <c r="AB271"/>
  <c r="BE271"/>
  <c r="U270"/>
  <c r="BE169"/>
  <c r="AB169"/>
  <c r="AC169"/>
  <c r="BE173"/>
  <c r="AB173"/>
  <c r="Y196"/>
  <c r="U196"/>
  <c r="Y208"/>
  <c r="W209"/>
  <c r="W203"/>
  <c r="U208"/>
  <c r="U248"/>
  <c r="BE247"/>
  <c r="AB247"/>
  <c r="W184"/>
  <c r="R341"/>
  <c r="R339" s="1"/>
  <c r="V129"/>
  <c r="R129"/>
  <c r="P129"/>
  <c r="O129"/>
  <c r="N129"/>
  <c r="M129" s="1"/>
  <c r="L129"/>
  <c r="J129"/>
  <c r="I129"/>
  <c r="H129"/>
  <c r="AK128"/>
  <c r="AI128"/>
  <c r="AG128"/>
  <c r="AE128"/>
  <c r="X128"/>
  <c r="V128"/>
  <c r="R128"/>
  <c r="P128"/>
  <c r="O128" s="1"/>
  <c r="AK127"/>
  <c r="AI127"/>
  <c r="AG127"/>
  <c r="AE127"/>
  <c r="X127"/>
  <c r="V127"/>
  <c r="R127"/>
  <c r="P127"/>
  <c r="O127"/>
  <c r="N127"/>
  <c r="J127"/>
  <c r="L127" s="1"/>
  <c r="I127"/>
  <c r="H127"/>
  <c r="AK126"/>
  <c r="AI126"/>
  <c r="AG126"/>
  <c r="AE126"/>
  <c r="X126"/>
  <c r="V126"/>
  <c r="R126"/>
  <c r="P126"/>
  <c r="O126"/>
  <c r="O336" s="1"/>
  <c r="N126"/>
  <c r="L126"/>
  <c r="J126"/>
  <c r="J336" s="1"/>
  <c r="L336" s="1"/>
  <c r="I126"/>
  <c r="H126"/>
  <c r="H336" s="1"/>
  <c r="AK125"/>
  <c r="AI125"/>
  <c r="AG125"/>
  <c r="AE125"/>
  <c r="X125"/>
  <c r="V125"/>
  <c r="U125"/>
  <c r="R125"/>
  <c r="AK124"/>
  <c r="AI124"/>
  <c r="AG124"/>
  <c r="AE124"/>
  <c r="X124"/>
  <c r="V124"/>
  <c r="R124"/>
  <c r="P124"/>
  <c r="O124"/>
  <c r="N124"/>
  <c r="J124"/>
  <c r="L124" s="1"/>
  <c r="I124"/>
  <c r="H124"/>
  <c r="AX123"/>
  <c r="AW123"/>
  <c r="AV123"/>
  <c r="AU123"/>
  <c r="AT123"/>
  <c r="AS123"/>
  <c r="AK123"/>
  <c r="AI123"/>
  <c r="AG123"/>
  <c r="AE123"/>
  <c r="X123"/>
  <c r="V123"/>
  <c r="R123"/>
  <c r="S123" s="1"/>
  <c r="S124" s="1"/>
  <c r="M123"/>
  <c r="L123"/>
  <c r="BE122"/>
  <c r="AX122"/>
  <c r="AW122"/>
  <c r="AV122"/>
  <c r="AU122"/>
  <c r="AT122"/>
  <c r="AS122"/>
  <c r="AK122"/>
  <c r="N301" l="1"/>
  <c r="M124"/>
  <c r="P336"/>
  <c r="M127"/>
  <c r="N128"/>
  <c r="AC128" s="1"/>
  <c r="H310"/>
  <c r="H305" s="1"/>
  <c r="J305"/>
  <c r="H320"/>
  <c r="H319" s="1"/>
  <c r="M126"/>
  <c r="N336"/>
  <c r="M336" s="1"/>
  <c r="M319"/>
  <c r="L319"/>
  <c r="BE143"/>
  <c r="AB143"/>
  <c r="BE157"/>
  <c r="AB157"/>
  <c r="AC157"/>
  <c r="BE145"/>
  <c r="AB145"/>
  <c r="Y203"/>
  <c r="Y136"/>
  <c r="U136"/>
  <c r="Y138"/>
  <c r="Y137" s="1"/>
  <c r="W137"/>
  <c r="BE219"/>
  <c r="U241"/>
  <c r="BE240"/>
  <c r="AB240"/>
  <c r="BE234"/>
  <c r="AB234"/>
  <c r="W123"/>
  <c r="U185"/>
  <c r="AB248"/>
  <c r="BE248"/>
  <c r="BE208"/>
  <c r="AB208"/>
  <c r="U203"/>
  <c r="BE196"/>
  <c r="AC196"/>
  <c r="AB196"/>
  <c r="BE270"/>
  <c r="AB270"/>
  <c r="BE168"/>
  <c r="AB168"/>
  <c r="BE264"/>
  <c r="AB264"/>
  <c r="AC228"/>
  <c r="AB228"/>
  <c r="BE228"/>
  <c r="W313"/>
  <c r="BE213"/>
  <c r="AB213"/>
  <c r="AI122"/>
  <c r="AG122"/>
  <c r="AE122"/>
  <c r="U138" l="1"/>
  <c r="J301"/>
  <c r="BE185"/>
  <c r="AB185"/>
  <c r="W124"/>
  <c r="Y123"/>
  <c r="AB241"/>
  <c r="BE241"/>
  <c r="BE136"/>
  <c r="AC136"/>
  <c r="AB136"/>
  <c r="AB203"/>
  <c r="U137"/>
  <c r="BE138"/>
  <c r="AC138"/>
  <c r="AB138" s="1"/>
  <c r="BE203"/>
  <c r="AC122"/>
  <c r="AB122"/>
  <c r="H301" l="1"/>
  <c r="AC137"/>
  <c r="BE137"/>
  <c r="AB137"/>
  <c r="Y124"/>
  <c r="U123"/>
  <c r="X122"/>
  <c r="Y122" s="1"/>
  <c r="W122"/>
  <c r="V122"/>
  <c r="R122"/>
  <c r="S122" s="1"/>
  <c r="M122"/>
  <c r="L122"/>
  <c r="AX121"/>
  <c r="AW121"/>
  <c r="AV121"/>
  <c r="AU121"/>
  <c r="AT121"/>
  <c r="AS121"/>
  <c r="AK121"/>
  <c r="AI121"/>
  <c r="AG121"/>
  <c r="AE121"/>
  <c r="X121"/>
  <c r="W121"/>
  <c r="V121" s="1"/>
  <c r="R121"/>
  <c r="S121" s="1"/>
  <c r="M121"/>
  <c r="L121"/>
  <c r="AX120"/>
  <c r="AW120"/>
  <c r="AV120"/>
  <c r="AU120"/>
  <c r="AT120"/>
  <c r="AS120"/>
  <c r="AK120"/>
  <c r="AI120"/>
  <c r="AG120"/>
  <c r="AE120"/>
  <c r="AC120"/>
  <c r="X120"/>
  <c r="V120"/>
  <c r="R120"/>
  <c r="M120"/>
  <c r="L120"/>
  <c r="AX119"/>
  <c r="AW119"/>
  <c r="AV119"/>
  <c r="AU119"/>
  <c r="AT119"/>
  <c r="AS119"/>
  <c r="AK119"/>
  <c r="AI119"/>
  <c r="AG119"/>
  <c r="AE119"/>
  <c r="X119"/>
  <c r="V119"/>
  <c r="R119"/>
  <c r="M119"/>
  <c r="L119"/>
  <c r="AK118"/>
  <c r="AI118"/>
  <c r="AG118"/>
  <c r="AE118"/>
  <c r="S120" l="1"/>
  <c r="W120" s="1"/>
  <c r="T123"/>
  <c r="U124"/>
  <c r="BE123"/>
  <c r="AB123"/>
  <c r="AC123"/>
  <c r="S119"/>
  <c r="W119" s="1"/>
  <c r="W118" s="1"/>
  <c r="W153" s="1"/>
  <c r="Y121"/>
  <c r="T122"/>
  <c r="A122" s="1"/>
  <c r="X118"/>
  <c r="V118"/>
  <c r="R118"/>
  <c r="P118"/>
  <c r="P153" s="1"/>
  <c r="O118"/>
  <c r="N118"/>
  <c r="J118"/>
  <c r="J153" s="1"/>
  <c r="I118"/>
  <c r="H118"/>
  <c r="AX117"/>
  <c r="AW117"/>
  <c r="AV117"/>
  <c r="AU117"/>
  <c r="AT117"/>
  <c r="AS117"/>
  <c r="AK117"/>
  <c r="AI117"/>
  <c r="AG117"/>
  <c r="AE117"/>
  <c r="X117"/>
  <c r="R117"/>
  <c r="S117" s="1"/>
  <c r="M117"/>
  <c r="L117"/>
  <c r="AX116"/>
  <c r="AW116"/>
  <c r="AV116"/>
  <c r="AU116"/>
  <c r="AT116"/>
  <c r="AS116"/>
  <c r="AK116"/>
  <c r="AI116"/>
  <c r="AG116"/>
  <c r="AE116"/>
  <c r="AC116"/>
  <c r="X116"/>
  <c r="R116"/>
  <c r="S116" s="1"/>
  <c r="M116"/>
  <c r="L116"/>
  <c r="AX115"/>
  <c r="AW115"/>
  <c r="AV115"/>
  <c r="AU115"/>
  <c r="AT115"/>
  <c r="AS115"/>
  <c r="AK115"/>
  <c r="AI115"/>
  <c r="AG115"/>
  <c r="AE115"/>
  <c r="X115"/>
  <c r="R115"/>
  <c r="S115" s="1"/>
  <c r="M115"/>
  <c r="L115"/>
  <c r="AX114"/>
  <c r="AW114"/>
  <c r="AV114"/>
  <c r="AU114"/>
  <c r="AT114"/>
  <c r="AS114"/>
  <c r="AK114"/>
  <c r="AI114"/>
  <c r="AG114"/>
  <c r="AE114"/>
  <c r="X114"/>
  <c r="V114"/>
  <c r="R114"/>
  <c r="S114" s="1"/>
  <c r="W114" s="1"/>
  <c r="M114"/>
  <c r="L114"/>
  <c r="AK113"/>
  <c r="AI113"/>
  <c r="AG113"/>
  <c r="AE113"/>
  <c r="X113"/>
  <c r="R113"/>
  <c r="AX112"/>
  <c r="AW112"/>
  <c r="AV112"/>
  <c r="AU112"/>
  <c r="AT112"/>
  <c r="AS112"/>
  <c r="AK112"/>
  <c r="AI112"/>
  <c r="AG112"/>
  <c r="AE112"/>
  <c r="X112"/>
  <c r="V112"/>
  <c r="R112"/>
  <c r="S112" s="1"/>
  <c r="M112"/>
  <c r="L112"/>
  <c r="AX111"/>
  <c r="AW111"/>
  <c r="AV111"/>
  <c r="AU111"/>
  <c r="AT111"/>
  <c r="AS111"/>
  <c r="AK111"/>
  <c r="AI111"/>
  <c r="AG111"/>
  <c r="AE111"/>
  <c r="AC111"/>
  <c r="X111"/>
  <c r="V111"/>
  <c r="R111"/>
  <c r="T111" s="1"/>
  <c r="S111" s="1"/>
  <c r="S150" s="1"/>
  <c r="M111"/>
  <c r="L111"/>
  <c r="AX110"/>
  <c r="AW110"/>
  <c r="AV110"/>
  <c r="AU110"/>
  <c r="AT110"/>
  <c r="AS110"/>
  <c r="AK110"/>
  <c r="AI110"/>
  <c r="AG110"/>
  <c r="AE110"/>
  <c r="X110"/>
  <c r="V110"/>
  <c r="R110"/>
  <c r="M110"/>
  <c r="L110"/>
  <c r="AX109"/>
  <c r="AW109"/>
  <c r="AV109"/>
  <c r="AU109"/>
  <c r="AT109"/>
  <c r="AS109"/>
  <c r="AK109"/>
  <c r="AI109"/>
  <c r="AG109"/>
  <c r="AE109"/>
  <c r="X109"/>
  <c r="V109"/>
  <c r="R109"/>
  <c r="M109"/>
  <c r="L109"/>
  <c r="AK108"/>
  <c r="AI108"/>
  <c r="AG108"/>
  <c r="AE108"/>
  <c r="X108"/>
  <c r="V108"/>
  <c r="R108"/>
  <c r="P108"/>
  <c r="O108"/>
  <c r="N108"/>
  <c r="N113" s="1"/>
  <c r="M108"/>
  <c r="L108"/>
  <c r="J108"/>
  <c r="J113" s="1"/>
  <c r="I108"/>
  <c r="H108"/>
  <c r="H113" s="1"/>
  <c r="AX107"/>
  <c r="AW107"/>
  <c r="AV107"/>
  <c r="AU107"/>
  <c r="AT107"/>
  <c r="AS107"/>
  <c r="AK107"/>
  <c r="AI107"/>
  <c r="AG107"/>
  <c r="AE107"/>
  <c r="AC107"/>
  <c r="X107"/>
  <c r="V107"/>
  <c r="R107"/>
  <c r="T107" s="1"/>
  <c r="M107"/>
  <c r="L107"/>
  <c r="E107"/>
  <c r="AX106"/>
  <c r="AW106"/>
  <c r="AV106"/>
  <c r="AU106"/>
  <c r="AT106"/>
  <c r="AS106"/>
  <c r="AK106"/>
  <c r="AI106"/>
  <c r="AG106"/>
  <c r="AE106"/>
  <c r="AC106"/>
  <c r="X106"/>
  <c r="V106"/>
  <c r="R106"/>
  <c r="T106" s="1"/>
  <c r="S106" s="1"/>
  <c r="M106"/>
  <c r="L106"/>
  <c r="E106"/>
  <c r="AX105"/>
  <c r="AW105"/>
  <c r="AV105"/>
  <c r="AU105"/>
  <c r="AT105"/>
  <c r="AS105"/>
  <c r="AK105"/>
  <c r="AI105"/>
  <c r="AG105"/>
  <c r="AE105"/>
  <c r="AC105"/>
  <c r="X105"/>
  <c r="V105"/>
  <c r="R105"/>
  <c r="S105" s="1"/>
  <c r="W105" s="1"/>
  <c r="Y105" s="1"/>
  <c r="M105"/>
  <c r="L105"/>
  <c r="E105"/>
  <c r="AK104"/>
  <c r="AI104"/>
  <c r="AG104"/>
  <c r="AE104"/>
  <c r="AC104"/>
  <c r="X104"/>
  <c r="V104"/>
  <c r="R104"/>
  <c r="M104"/>
  <c r="L104"/>
  <c r="A104" s="1"/>
  <c r="AX103"/>
  <c r="AW103"/>
  <c r="AV103"/>
  <c r="AU103"/>
  <c r="AT103"/>
  <c r="AS103"/>
  <c r="AK103"/>
  <c r="AI103"/>
  <c r="AG103"/>
  <c r="AE103"/>
  <c r="AC103"/>
  <c r="X103"/>
  <c r="V103"/>
  <c r="R103"/>
  <c r="S103" s="1"/>
  <c r="M103"/>
  <c r="L103"/>
  <c r="AX102"/>
  <c r="AW102"/>
  <c r="AV102"/>
  <c r="AU102"/>
  <c r="AT102"/>
  <c r="AS102"/>
  <c r="AK102"/>
  <c r="AI102"/>
  <c r="AG102"/>
  <c r="AE102"/>
  <c r="AC102"/>
  <c r="X102"/>
  <c r="V102"/>
  <c r="R102"/>
  <c r="T102" s="1"/>
  <c r="M102"/>
  <c r="L102"/>
  <c r="AX101"/>
  <c r="AW101"/>
  <c r="AV101"/>
  <c r="AU101"/>
  <c r="AT101"/>
  <c r="AS101"/>
  <c r="AK101"/>
  <c r="AI101"/>
  <c r="AG101"/>
  <c r="AE101"/>
  <c r="AC101"/>
  <c r="X101"/>
  <c r="V101"/>
  <c r="R101"/>
  <c r="S101" s="1"/>
  <c r="W101" s="1"/>
  <c r="M101"/>
  <c r="L101"/>
  <c r="BE100"/>
  <c r="AK100"/>
  <c r="AI100"/>
  <c r="AG100"/>
  <c r="AE100"/>
  <c r="AC100"/>
  <c r="AB100"/>
  <c r="X100"/>
  <c r="V100"/>
  <c r="R100"/>
  <c r="M100"/>
  <c r="L100"/>
  <c r="AX99"/>
  <c r="AW99"/>
  <c r="AV99"/>
  <c r="AU99"/>
  <c r="AT99"/>
  <c r="AS99"/>
  <c r="AK99"/>
  <c r="AI99"/>
  <c r="AG99"/>
  <c r="AE99"/>
  <c r="AC99"/>
  <c r="X99"/>
  <c r="V99"/>
  <c r="S99"/>
  <c r="R99"/>
  <c r="M99"/>
  <c r="L99"/>
  <c r="AX98"/>
  <c r="AW98"/>
  <c r="AV98"/>
  <c r="AU98"/>
  <c r="AT98"/>
  <c r="AS98"/>
  <c r="AK98"/>
  <c r="AI98"/>
  <c r="AG98"/>
  <c r="AE98"/>
  <c r="AC98"/>
  <c r="X98"/>
  <c r="V98"/>
  <c r="R98"/>
  <c r="M98"/>
  <c r="L98"/>
  <c r="AX97"/>
  <c r="AW97"/>
  <c r="AV97"/>
  <c r="AU97"/>
  <c r="AT97"/>
  <c r="AS97"/>
  <c r="AK97"/>
  <c r="AI97"/>
  <c r="AG97"/>
  <c r="AE97"/>
  <c r="AC97"/>
  <c r="X97"/>
  <c r="V97"/>
  <c r="R97"/>
  <c r="S97" s="1"/>
  <c r="M97"/>
  <c r="L97"/>
  <c r="AK96"/>
  <c r="AI96"/>
  <c r="AG96"/>
  <c r="AE96"/>
  <c r="AC96"/>
  <c r="X96"/>
  <c r="V96"/>
  <c r="R96"/>
  <c r="P96"/>
  <c r="O96"/>
  <c r="N96"/>
  <c r="J96"/>
  <c r="L96" s="1"/>
  <c r="I96"/>
  <c r="H96"/>
  <c r="AX95"/>
  <c r="AW95"/>
  <c r="AV95"/>
  <c r="AU95"/>
  <c r="AT95"/>
  <c r="AS95"/>
  <c r="AK95"/>
  <c r="AI95"/>
  <c r="AG95"/>
  <c r="AE95"/>
  <c r="AC95"/>
  <c r="X95"/>
  <c r="V95"/>
  <c r="R95"/>
  <c r="M95"/>
  <c r="L95"/>
  <c r="AX94"/>
  <c r="AW94"/>
  <c r="AV94"/>
  <c r="AU94"/>
  <c r="AT94"/>
  <c r="AS94"/>
  <c r="AK94"/>
  <c r="AI94"/>
  <c r="AG94"/>
  <c r="AE94"/>
  <c r="AC94"/>
  <c r="X94"/>
  <c r="V94"/>
  <c r="R94"/>
  <c r="M94"/>
  <c r="L94"/>
  <c r="AX93"/>
  <c r="AW93"/>
  <c r="AV93"/>
  <c r="AU93"/>
  <c r="AT93"/>
  <c r="AS93"/>
  <c r="AK93"/>
  <c r="AI93"/>
  <c r="AG93"/>
  <c r="AE93"/>
  <c r="AC93"/>
  <c r="X93"/>
  <c r="V93"/>
  <c r="R93"/>
  <c r="M93"/>
  <c r="L93"/>
  <c r="BE92"/>
  <c r="AK92"/>
  <c r="AI92"/>
  <c r="AG92"/>
  <c r="AE92"/>
  <c r="AC92"/>
  <c r="AB92"/>
  <c r="X92"/>
  <c r="V92"/>
  <c r="R92"/>
  <c r="M92"/>
  <c r="L92"/>
  <c r="AK91"/>
  <c r="AI91"/>
  <c r="AG91"/>
  <c r="AE91"/>
  <c r="X91"/>
  <c r="V91"/>
  <c r="R91"/>
  <c r="AX90"/>
  <c r="AW90"/>
  <c r="AV90"/>
  <c r="AU90"/>
  <c r="AT90"/>
  <c r="AS90"/>
  <c r="AK90"/>
  <c r="AI90"/>
  <c r="AG90"/>
  <c r="AE90"/>
  <c r="X90"/>
  <c r="V90"/>
  <c r="R90"/>
  <c r="M90"/>
  <c r="L90"/>
  <c r="AX89"/>
  <c r="AW89"/>
  <c r="AV89"/>
  <c r="AU89"/>
  <c r="AT89"/>
  <c r="AS89"/>
  <c r="AK89"/>
  <c r="AI89"/>
  <c r="AG89"/>
  <c r="AE89"/>
  <c r="AC89"/>
  <c r="X89"/>
  <c r="V89"/>
  <c r="R89"/>
  <c r="M89"/>
  <c r="L89"/>
  <c r="AX88"/>
  <c r="AW88"/>
  <c r="AV88"/>
  <c r="AU88"/>
  <c r="AT88"/>
  <c r="AS88"/>
  <c r="AK88"/>
  <c r="AI88"/>
  <c r="AG88"/>
  <c r="AE88"/>
  <c r="X88"/>
  <c r="V88"/>
  <c r="R88"/>
  <c r="M88"/>
  <c r="L88"/>
  <c r="AX87"/>
  <c r="AW87"/>
  <c r="AV87"/>
  <c r="AU87"/>
  <c r="AT87"/>
  <c r="AS87"/>
  <c r="AK87"/>
  <c r="AI87"/>
  <c r="AG87"/>
  <c r="AE87"/>
  <c r="X87"/>
  <c r="V87"/>
  <c r="R87"/>
  <c r="M87"/>
  <c r="L87"/>
  <c r="AK86"/>
  <c r="AI86"/>
  <c r="AG86"/>
  <c r="AE86"/>
  <c r="X86"/>
  <c r="V86"/>
  <c r="R86"/>
  <c r="AK85"/>
  <c r="AI85"/>
  <c r="AG85"/>
  <c r="AE85"/>
  <c r="X85"/>
  <c r="V85"/>
  <c r="R85"/>
  <c r="AX84"/>
  <c r="AW84"/>
  <c r="AV84"/>
  <c r="AU84"/>
  <c r="AT84"/>
  <c r="AS84"/>
  <c r="AK84"/>
  <c r="AI84"/>
  <c r="AG84"/>
  <c r="AE84"/>
  <c r="X84"/>
  <c r="V84"/>
  <c r="R84"/>
  <c r="T84" s="1"/>
  <c r="S84" s="1"/>
  <c r="W84" s="1"/>
  <c r="M84"/>
  <c r="L84"/>
  <c r="AX83"/>
  <c r="AW83"/>
  <c r="AV83"/>
  <c r="AU83"/>
  <c r="AT83"/>
  <c r="AS83"/>
  <c r="AK83"/>
  <c r="AI83"/>
  <c r="AG83"/>
  <c r="AE83"/>
  <c r="AC83"/>
  <c r="X83"/>
  <c r="V83"/>
  <c r="R83"/>
  <c r="M83"/>
  <c r="L83"/>
  <c r="AX82"/>
  <c r="AW82"/>
  <c r="AV82"/>
  <c r="AU82"/>
  <c r="AT82"/>
  <c r="AS82"/>
  <c r="AK82"/>
  <c r="AI82"/>
  <c r="AG82"/>
  <c r="AE82"/>
  <c r="AC82"/>
  <c r="X82"/>
  <c r="V82"/>
  <c r="R82"/>
  <c r="M82"/>
  <c r="L82"/>
  <c r="AX81"/>
  <c r="AW81"/>
  <c r="AV81"/>
  <c r="AU81"/>
  <c r="AT81"/>
  <c r="AS81"/>
  <c r="AK81"/>
  <c r="AI81"/>
  <c r="AG81"/>
  <c r="AE81"/>
  <c r="AC81"/>
  <c r="X81"/>
  <c r="V81"/>
  <c r="R81"/>
  <c r="R389" s="1"/>
  <c r="M81"/>
  <c r="L81"/>
  <c r="AX80"/>
  <c r="AW80"/>
  <c r="AV80"/>
  <c r="AU80"/>
  <c r="AT80"/>
  <c r="AS80"/>
  <c r="AK80"/>
  <c r="AI80"/>
  <c r="AG80"/>
  <c r="AE80"/>
  <c r="AC80"/>
  <c r="X80"/>
  <c r="V80"/>
  <c r="R80"/>
  <c r="S80" s="1"/>
  <c r="M80"/>
  <c r="L80"/>
  <c r="AX79"/>
  <c r="AW79"/>
  <c r="AV79"/>
  <c r="AU79"/>
  <c r="AT79"/>
  <c r="AS79"/>
  <c r="AK79"/>
  <c r="AI79"/>
  <c r="AG79"/>
  <c r="AE79"/>
  <c r="AC79"/>
  <c r="X79"/>
  <c r="V79"/>
  <c r="S79"/>
  <c r="W79" s="1"/>
  <c r="R79"/>
  <c r="M79"/>
  <c r="L79"/>
  <c r="AX78"/>
  <c r="AW78"/>
  <c r="AV78"/>
  <c r="AU78"/>
  <c r="AT78"/>
  <c r="AS78"/>
  <c r="AK78"/>
  <c r="AI78"/>
  <c r="AG78"/>
  <c r="AE78"/>
  <c r="AC78"/>
  <c r="X78"/>
  <c r="V78"/>
  <c r="R78"/>
  <c r="M78"/>
  <c r="L78"/>
  <c r="AX77"/>
  <c r="AW77"/>
  <c r="AV77"/>
  <c r="AU77"/>
  <c r="AT77"/>
  <c r="AS77"/>
  <c r="AK77"/>
  <c r="AI77"/>
  <c r="AG77"/>
  <c r="AE77"/>
  <c r="AC77"/>
  <c r="X77"/>
  <c r="V77"/>
  <c r="R77"/>
  <c r="R385" s="1"/>
  <c r="M77"/>
  <c r="L77"/>
  <c r="AX76"/>
  <c r="AW76"/>
  <c r="AV76"/>
  <c r="AU76"/>
  <c r="AT76"/>
  <c r="AS76"/>
  <c r="AK76"/>
  <c r="AI76"/>
  <c r="AG76"/>
  <c r="AE76"/>
  <c r="AC76"/>
  <c r="X76"/>
  <c r="V76"/>
  <c r="S76"/>
  <c r="R76"/>
  <c r="M76"/>
  <c r="L76"/>
  <c r="AX75"/>
  <c r="AW75"/>
  <c r="AV75"/>
  <c r="AU75"/>
  <c r="AT75"/>
  <c r="AS75"/>
  <c r="AK75"/>
  <c r="AI75"/>
  <c r="AG75"/>
  <c r="AE75"/>
  <c r="AC75"/>
  <c r="X75"/>
  <c r="V75"/>
  <c r="R75"/>
  <c r="M75"/>
  <c r="L75"/>
  <c r="AX74"/>
  <c r="AW74"/>
  <c r="AV74"/>
  <c r="AU74"/>
  <c r="AT74"/>
  <c r="AS74"/>
  <c r="AK74"/>
  <c r="AI74"/>
  <c r="AG74"/>
  <c r="AE74"/>
  <c r="AC74"/>
  <c r="X74"/>
  <c r="V74"/>
  <c r="R74"/>
  <c r="S74" s="1"/>
  <c r="S382" s="1"/>
  <c r="R382" s="1"/>
  <c r="M74"/>
  <c r="L74"/>
  <c r="AK73"/>
  <c r="AI73"/>
  <c r="AG73"/>
  <c r="AE73"/>
  <c r="X73"/>
  <c r="V73"/>
  <c r="R73"/>
  <c r="P73"/>
  <c r="O73"/>
  <c r="N73"/>
  <c r="N381" s="1"/>
  <c r="J73"/>
  <c r="J381" s="1"/>
  <c r="I73"/>
  <c r="H73"/>
  <c r="AK72"/>
  <c r="AI72"/>
  <c r="AG72"/>
  <c r="AE72"/>
  <c r="AC72"/>
  <c r="X72"/>
  <c r="V72"/>
  <c r="R72"/>
  <c r="M72"/>
  <c r="L72"/>
  <c r="AK71"/>
  <c r="AI71"/>
  <c r="AG71"/>
  <c r="AE71"/>
  <c r="AC71"/>
  <c r="X71"/>
  <c r="V71"/>
  <c r="R71"/>
  <c r="S71" s="1"/>
  <c r="M71"/>
  <c r="L71"/>
  <c r="AK70"/>
  <c r="AI70"/>
  <c r="AG70"/>
  <c r="AE70"/>
  <c r="AC70"/>
  <c r="X70"/>
  <c r="V70"/>
  <c r="R70"/>
  <c r="M70"/>
  <c r="L70"/>
  <c r="AX69"/>
  <c r="AW69"/>
  <c r="AV69"/>
  <c r="AU69"/>
  <c r="AT69"/>
  <c r="AS69"/>
  <c r="AK69"/>
  <c r="AI69"/>
  <c r="AG69"/>
  <c r="AE69"/>
  <c r="X69"/>
  <c r="V69"/>
  <c r="R69"/>
  <c r="M69"/>
  <c r="L69"/>
  <c r="AK68"/>
  <c r="AI68"/>
  <c r="AG68"/>
  <c r="AE68"/>
  <c r="X68"/>
  <c r="V68"/>
  <c r="R68"/>
  <c r="P68"/>
  <c r="O68"/>
  <c r="N68"/>
  <c r="J68"/>
  <c r="J380" s="1"/>
  <c r="I68"/>
  <c r="H68"/>
  <c r="AK67"/>
  <c r="AI67"/>
  <c r="AG67"/>
  <c r="AE67"/>
  <c r="AC67"/>
  <c r="X67"/>
  <c r="V67"/>
  <c r="R67"/>
  <c r="S67" s="1"/>
  <c r="M67"/>
  <c r="L67"/>
  <c r="AK66"/>
  <c r="AI66"/>
  <c r="AG66"/>
  <c r="AE66"/>
  <c r="AC66"/>
  <c r="X66"/>
  <c r="V66"/>
  <c r="R66"/>
  <c r="S66" s="1"/>
  <c r="M66"/>
  <c r="L66"/>
  <c r="AK65"/>
  <c r="AI65"/>
  <c r="AG65"/>
  <c r="AE65"/>
  <c r="AC65"/>
  <c r="X65"/>
  <c r="V65"/>
  <c r="S65"/>
  <c r="R65"/>
  <c r="M65"/>
  <c r="L65"/>
  <c r="AX64"/>
  <c r="AW64"/>
  <c r="AV64"/>
  <c r="AU64"/>
  <c r="AT64"/>
  <c r="AS64"/>
  <c r="AK64"/>
  <c r="AI64"/>
  <c r="AG64"/>
  <c r="AE64"/>
  <c r="X64"/>
  <c r="V64"/>
  <c r="S64"/>
  <c r="R64"/>
  <c r="M64"/>
  <c r="L64"/>
  <c r="AK63"/>
  <c r="AI63"/>
  <c r="AG63"/>
  <c r="AE63"/>
  <c r="X63"/>
  <c r="V63"/>
  <c r="R63"/>
  <c r="P63"/>
  <c r="O63"/>
  <c r="N63"/>
  <c r="N379" s="1"/>
  <c r="M63"/>
  <c r="L63"/>
  <c r="J63"/>
  <c r="J379" s="1"/>
  <c r="I63"/>
  <c r="H63"/>
  <c r="AK62"/>
  <c r="AI62"/>
  <c r="AG62"/>
  <c r="AE62"/>
  <c r="AC62"/>
  <c r="X62"/>
  <c r="V62"/>
  <c r="R62"/>
  <c r="T62" s="1"/>
  <c r="S62" s="1"/>
  <c r="W62" s="1"/>
  <c r="M62"/>
  <c r="L62"/>
  <c r="AK61"/>
  <c r="AI61"/>
  <c r="AG61"/>
  <c r="AE61"/>
  <c r="AC61"/>
  <c r="X61"/>
  <c r="V61"/>
  <c r="R61"/>
  <c r="S61" s="1"/>
  <c r="M61"/>
  <c r="L61"/>
  <c r="AK60"/>
  <c r="AI60"/>
  <c r="AG60"/>
  <c r="AE60"/>
  <c r="AC60"/>
  <c r="X60"/>
  <c r="V60"/>
  <c r="R60"/>
  <c r="M60"/>
  <c r="L60"/>
  <c r="AX59"/>
  <c r="AW59"/>
  <c r="AV59"/>
  <c r="AU59"/>
  <c r="AT59"/>
  <c r="AS59"/>
  <c r="AK59"/>
  <c r="AI59"/>
  <c r="AG59"/>
  <c r="AE59"/>
  <c r="X59"/>
  <c r="V59"/>
  <c r="R59"/>
  <c r="M59"/>
  <c r="L59"/>
  <c r="AK58"/>
  <c r="AI58"/>
  <c r="AG58"/>
  <c r="AE58"/>
  <c r="X58"/>
  <c r="V58"/>
  <c r="R58"/>
  <c r="P58"/>
  <c r="O58"/>
  <c r="N58"/>
  <c r="M58"/>
  <c r="L58"/>
  <c r="J58"/>
  <c r="J378" s="1"/>
  <c r="I58"/>
  <c r="H58"/>
  <c r="AK57"/>
  <c r="AI57"/>
  <c r="AG57"/>
  <c r="AE57"/>
  <c r="AC57"/>
  <c r="X57"/>
  <c r="V57"/>
  <c r="R57"/>
  <c r="S57" s="1"/>
  <c r="M57"/>
  <c r="L57"/>
  <c r="AK56"/>
  <c r="AI56"/>
  <c r="AG56"/>
  <c r="AE56"/>
  <c r="AC56"/>
  <c r="X56"/>
  <c r="V56"/>
  <c r="R56"/>
  <c r="M56"/>
  <c r="L56"/>
  <c r="AK55"/>
  <c r="AI55"/>
  <c r="AG55"/>
  <c r="AE55"/>
  <c r="AC55"/>
  <c r="X55"/>
  <c r="V55"/>
  <c r="R55"/>
  <c r="M55"/>
  <c r="L55"/>
  <c r="AX54"/>
  <c r="AW54"/>
  <c r="AV54"/>
  <c r="AU54"/>
  <c r="AT54"/>
  <c r="AS54"/>
  <c r="AK54"/>
  <c r="AI54"/>
  <c r="AG54"/>
  <c r="AE54"/>
  <c r="X54"/>
  <c r="V54"/>
  <c r="S54"/>
  <c r="W54" s="1"/>
  <c r="R54"/>
  <c r="M54"/>
  <c r="L54"/>
  <c r="AK53"/>
  <c r="AI53"/>
  <c r="AG53"/>
  <c r="AE53"/>
  <c r="X53"/>
  <c r="V53"/>
  <c r="R53"/>
  <c r="P53"/>
  <c r="O53"/>
  <c r="N53"/>
  <c r="J53"/>
  <c r="J377" s="1"/>
  <c r="I53"/>
  <c r="H53"/>
  <c r="AK52"/>
  <c r="AI52"/>
  <c r="AG52"/>
  <c r="AE52"/>
  <c r="AC52"/>
  <c r="X52"/>
  <c r="V52"/>
  <c r="R52"/>
  <c r="S52" s="1"/>
  <c r="W52" s="1"/>
  <c r="M52"/>
  <c r="L52"/>
  <c r="AK51"/>
  <c r="AI51"/>
  <c r="AG51"/>
  <c r="AE51"/>
  <c r="AC51"/>
  <c r="X51"/>
  <c r="V51"/>
  <c r="R51"/>
  <c r="S51" s="1"/>
  <c r="M51"/>
  <c r="L51"/>
  <c r="AK50"/>
  <c r="AI50"/>
  <c r="AG50"/>
  <c r="AE50"/>
  <c r="AC50"/>
  <c r="X50"/>
  <c r="V50"/>
  <c r="R50"/>
  <c r="M50"/>
  <c r="L50"/>
  <c r="AK49"/>
  <c r="AI49"/>
  <c r="AG49"/>
  <c r="AE49"/>
  <c r="AC49"/>
  <c r="X49"/>
  <c r="V49"/>
  <c r="R49"/>
  <c r="M49"/>
  <c r="L49"/>
  <c r="AK48"/>
  <c r="AI48"/>
  <c r="AG48"/>
  <c r="AE48"/>
  <c r="AC48"/>
  <c r="X48"/>
  <c r="V48"/>
  <c r="R48"/>
  <c r="P48"/>
  <c r="O48"/>
  <c r="N48"/>
  <c r="J48"/>
  <c r="M48" s="1"/>
  <c r="L48" s="1"/>
  <c r="I48"/>
  <c r="H48"/>
  <c r="AK47"/>
  <c r="AI47"/>
  <c r="AG47"/>
  <c r="AE47"/>
  <c r="AC47"/>
  <c r="X47"/>
  <c r="V47"/>
  <c r="R47"/>
  <c r="M47"/>
  <c r="L47"/>
  <c r="AK46"/>
  <c r="AI46"/>
  <c r="AG46"/>
  <c r="AE46"/>
  <c r="AC46"/>
  <c r="X46"/>
  <c r="V46"/>
  <c r="R46"/>
  <c r="S46" s="1"/>
  <c r="M46"/>
  <c r="L46"/>
  <c r="AK45"/>
  <c r="AI45"/>
  <c r="AG45"/>
  <c r="AE45"/>
  <c r="AC45"/>
  <c r="X45"/>
  <c r="V45"/>
  <c r="R45"/>
  <c r="M45"/>
  <c r="L45"/>
  <c r="AX44"/>
  <c r="AW44"/>
  <c r="AV44"/>
  <c r="AU44"/>
  <c r="AT44"/>
  <c r="AS44"/>
  <c r="AK44"/>
  <c r="AI44"/>
  <c r="AG44"/>
  <c r="AE44"/>
  <c r="X44"/>
  <c r="V44"/>
  <c r="R44"/>
  <c r="M44"/>
  <c r="L44"/>
  <c r="AK43"/>
  <c r="AI43"/>
  <c r="AG43"/>
  <c r="AE43"/>
  <c r="X43"/>
  <c r="V43"/>
  <c r="R43"/>
  <c r="P43"/>
  <c r="O43"/>
  <c r="O38" s="1"/>
  <c r="N43"/>
  <c r="J43"/>
  <c r="L43" s="1"/>
  <c r="I43"/>
  <c r="H43"/>
  <c r="AK42"/>
  <c r="AI42"/>
  <c r="AG42"/>
  <c r="AE42"/>
  <c r="X42"/>
  <c r="V42"/>
  <c r="R42"/>
  <c r="P42"/>
  <c r="O42"/>
  <c r="N42"/>
  <c r="M42" s="1"/>
  <c r="L42"/>
  <c r="J42"/>
  <c r="I42"/>
  <c r="H42"/>
  <c r="AK41"/>
  <c r="AI41"/>
  <c r="AG41"/>
  <c r="AE41"/>
  <c r="AC41" s="1"/>
  <c r="X41"/>
  <c r="V41"/>
  <c r="R41"/>
  <c r="P41"/>
  <c r="O41"/>
  <c r="N41"/>
  <c r="J41"/>
  <c r="L41" s="1"/>
  <c r="I41"/>
  <c r="H41"/>
  <c r="AK40"/>
  <c r="AI40"/>
  <c r="AG40"/>
  <c r="AE40"/>
  <c r="X40"/>
  <c r="V40"/>
  <c r="R40"/>
  <c r="P40"/>
  <c r="O40"/>
  <c r="N40"/>
  <c r="M40" s="1"/>
  <c r="L40"/>
  <c r="J40"/>
  <c r="I40"/>
  <c r="H40"/>
  <c r="AK39"/>
  <c r="AI39"/>
  <c r="AG39"/>
  <c r="AE39"/>
  <c r="X39"/>
  <c r="V39"/>
  <c r="R39"/>
  <c r="P39"/>
  <c r="O39"/>
  <c r="N39"/>
  <c r="J39"/>
  <c r="L39" s="1"/>
  <c r="I39"/>
  <c r="H39"/>
  <c r="AK38"/>
  <c r="AI38"/>
  <c r="AG38"/>
  <c r="AE38"/>
  <c r="X38"/>
  <c r="V38"/>
  <c r="R38"/>
  <c r="N38"/>
  <c r="N33" s="1"/>
  <c r="I38"/>
  <c r="H38" s="1"/>
  <c r="H33" s="1"/>
  <c r="H27" s="1"/>
  <c r="AK37"/>
  <c r="AI37"/>
  <c r="AG37"/>
  <c r="AE37"/>
  <c r="X37"/>
  <c r="V37"/>
  <c r="R37"/>
  <c r="P37" s="1"/>
  <c r="O37" s="1"/>
  <c r="N37"/>
  <c r="M37" s="1"/>
  <c r="L37"/>
  <c r="J37"/>
  <c r="I37" s="1"/>
  <c r="AK36"/>
  <c r="AI36"/>
  <c r="AG36"/>
  <c r="AE36"/>
  <c r="X36"/>
  <c r="V36"/>
  <c r="R36"/>
  <c r="P36" s="1"/>
  <c r="O36" s="1"/>
  <c r="N36"/>
  <c r="J36"/>
  <c r="I36" s="1"/>
  <c r="H36" s="1"/>
  <c r="AK35"/>
  <c r="AI35"/>
  <c r="AG35"/>
  <c r="AE35"/>
  <c r="X35"/>
  <c r="V35"/>
  <c r="R35"/>
  <c r="P35" s="1"/>
  <c r="O35" s="1"/>
  <c r="N35"/>
  <c r="M35"/>
  <c r="L35" s="1"/>
  <c r="J35"/>
  <c r="I35" s="1"/>
  <c r="AK34"/>
  <c r="AI34"/>
  <c r="AG34"/>
  <c r="AE34"/>
  <c r="X34"/>
  <c r="V34"/>
  <c r="R34"/>
  <c r="I34"/>
  <c r="H34" s="1"/>
  <c r="AK33"/>
  <c r="AI33"/>
  <c r="AG33"/>
  <c r="AE33"/>
  <c r="X33"/>
  <c r="V33"/>
  <c r="R33"/>
  <c r="AK32"/>
  <c r="AI32"/>
  <c r="AG32"/>
  <c r="AE32"/>
  <c r="AC32"/>
  <c r="X32"/>
  <c r="V32"/>
  <c r="R32"/>
  <c r="M32"/>
  <c r="L32"/>
  <c r="AK31"/>
  <c r="AI31"/>
  <c r="AG31"/>
  <c r="AE31"/>
  <c r="AC31"/>
  <c r="X31"/>
  <c r="V31"/>
  <c r="R31"/>
  <c r="M31"/>
  <c r="L31"/>
  <c r="AK30"/>
  <c r="AI30"/>
  <c r="AG30"/>
  <c r="AE30"/>
  <c r="AC30"/>
  <c r="X30"/>
  <c r="V30"/>
  <c r="R30"/>
  <c r="M30"/>
  <c r="L30"/>
  <c r="AX29"/>
  <c r="AW29"/>
  <c r="AV29"/>
  <c r="AU29"/>
  <c r="AT29"/>
  <c r="AS29"/>
  <c r="AK29"/>
  <c r="AI29"/>
  <c r="AG29"/>
  <c r="AE29"/>
  <c r="X29"/>
  <c r="V29"/>
  <c r="R29"/>
  <c r="M29"/>
  <c r="L29"/>
  <c r="AK28"/>
  <c r="AI28"/>
  <c r="AG28"/>
  <c r="AE28"/>
  <c r="X28"/>
  <c r="V28"/>
  <c r="R28"/>
  <c r="P28"/>
  <c r="O28"/>
  <c r="N28"/>
  <c r="J28"/>
  <c r="J374" s="1"/>
  <c r="I28"/>
  <c r="H28"/>
  <c r="AK27"/>
  <c r="AI27"/>
  <c r="AG27"/>
  <c r="AE27"/>
  <c r="X27"/>
  <c r="V27"/>
  <c r="R27"/>
  <c r="AK26"/>
  <c r="AI26"/>
  <c r="AG26"/>
  <c r="AE26"/>
  <c r="X26"/>
  <c r="V26"/>
  <c r="R26"/>
  <c r="R372" s="1"/>
  <c r="AX25"/>
  <c r="AW25"/>
  <c r="AV25"/>
  <c r="AU25"/>
  <c r="AT25"/>
  <c r="AS25"/>
  <c r="AK25"/>
  <c r="AI25"/>
  <c r="AG25"/>
  <c r="AE25"/>
  <c r="X25"/>
  <c r="V25"/>
  <c r="R25"/>
  <c r="T25" s="1"/>
  <c r="M25"/>
  <c r="L25"/>
  <c r="AX24"/>
  <c r="AW24"/>
  <c r="AV24"/>
  <c r="AU24"/>
  <c r="AT24"/>
  <c r="AS24"/>
  <c r="AK24"/>
  <c r="AI24"/>
  <c r="AG24"/>
  <c r="AE24"/>
  <c r="X24"/>
  <c r="V24"/>
  <c r="R24"/>
  <c r="T24" s="1"/>
  <c r="M24"/>
  <c r="L24"/>
  <c r="AX23"/>
  <c r="AW23"/>
  <c r="AV23"/>
  <c r="AU23"/>
  <c r="AT23"/>
  <c r="AS23"/>
  <c r="AK23"/>
  <c r="AI23"/>
  <c r="AG23"/>
  <c r="AE23"/>
  <c r="AC23"/>
  <c r="X23"/>
  <c r="V23"/>
  <c r="R23"/>
  <c r="T23" s="1"/>
  <c r="S23" s="1"/>
  <c r="M23"/>
  <c r="L23"/>
  <c r="I21"/>
  <c r="C21"/>
  <c r="N18"/>
  <c r="J18"/>
  <c r="AS15"/>
  <c r="AS14"/>
  <c r="AS13"/>
  <c r="AS12"/>
  <c r="AS11"/>
  <c r="AS10"/>
  <c r="AS9"/>
  <c r="A9"/>
  <c r="AS8"/>
  <c r="AS5"/>
  <c r="G5"/>
  <c r="AS4"/>
  <c r="AS2"/>
  <c r="B2"/>
  <c r="A1"/>
  <c r="O376" l="1"/>
  <c r="N376" s="1"/>
  <c r="O33"/>
  <c r="O375" s="1"/>
  <c r="H373"/>
  <c r="H26"/>
  <c r="I113"/>
  <c r="L113"/>
  <c r="M113"/>
  <c r="N375"/>
  <c r="N27"/>
  <c r="O27"/>
  <c r="G21"/>
  <c r="T281"/>
  <c r="S281" s="1"/>
  <c r="T260"/>
  <c r="S260" s="1"/>
  <c r="T236"/>
  <c r="T285"/>
  <c r="S285" s="1"/>
  <c r="T284"/>
  <c r="T233"/>
  <c r="T253"/>
  <c r="S253" s="1"/>
  <c r="T238"/>
  <c r="T261"/>
  <c r="A261" s="1"/>
  <c r="T268"/>
  <c r="A268" s="1"/>
  <c r="T282"/>
  <c r="S282" s="1"/>
  <c r="T247"/>
  <c r="T156"/>
  <c r="S156" s="1"/>
  <c r="T240"/>
  <c r="T266"/>
  <c r="T257"/>
  <c r="A257" s="1"/>
  <c r="T262"/>
  <c r="A262" s="1"/>
  <c r="T275"/>
  <c r="A275" s="1"/>
  <c r="T269"/>
  <c r="S269" s="1"/>
  <c r="T249"/>
  <c r="T215"/>
  <c r="S215" s="1"/>
  <c r="T235"/>
  <c r="T250"/>
  <c r="S250" s="1"/>
  <c r="T259"/>
  <c r="T263"/>
  <c r="T278"/>
  <c r="S278" s="1"/>
  <c r="T243"/>
  <c r="A243" s="1"/>
  <c r="T273"/>
  <c r="T276"/>
  <c r="S276" s="1"/>
  <c r="T242"/>
  <c r="T279"/>
  <c r="A279" s="1"/>
  <c r="T252"/>
  <c r="T267"/>
  <c r="T254"/>
  <c r="A254" s="1"/>
  <c r="T237"/>
  <c r="A237" s="1"/>
  <c r="T245"/>
  <c r="A245" s="1"/>
  <c r="T272"/>
  <c r="A272" s="1"/>
  <c r="T244"/>
  <c r="S244" s="1"/>
  <c r="T277"/>
  <c r="S277" s="1"/>
  <c r="T258"/>
  <c r="S258" s="1"/>
  <c r="T264"/>
  <c r="A264" s="1"/>
  <c r="T271"/>
  <c r="T280"/>
  <c r="A280" s="1"/>
  <c r="T186"/>
  <c r="S186" s="1"/>
  <c r="T159"/>
  <c r="S159" s="1"/>
  <c r="T187"/>
  <c r="A187" s="1"/>
  <c r="T162"/>
  <c r="T196"/>
  <c r="T163"/>
  <c r="A163" s="1"/>
  <c r="T172"/>
  <c r="S172" s="1"/>
  <c r="T185"/>
  <c r="T208"/>
  <c r="T216"/>
  <c r="A216" s="1"/>
  <c r="T170"/>
  <c r="A170" s="1"/>
  <c r="T197"/>
  <c r="S197" s="1"/>
  <c r="T217"/>
  <c r="S217" s="1"/>
  <c r="T199"/>
  <c r="A199" s="1"/>
  <c r="T222"/>
  <c r="A222" s="1"/>
  <c r="T164"/>
  <c r="S164" s="1"/>
  <c r="T177"/>
  <c r="T173"/>
  <c r="A173" s="1"/>
  <c r="T210"/>
  <c r="A210" s="1"/>
  <c r="T168"/>
  <c r="T175"/>
  <c r="A175" s="1"/>
  <c r="T207"/>
  <c r="T180"/>
  <c r="S180" s="1"/>
  <c r="T191"/>
  <c r="A191" s="1"/>
  <c r="T198"/>
  <c r="A198" s="1"/>
  <c r="T218"/>
  <c r="T169"/>
  <c r="A169" s="1"/>
  <c r="T223"/>
  <c r="A223" s="1"/>
  <c r="T155"/>
  <c r="T165"/>
  <c r="A165" s="1"/>
  <c r="T178"/>
  <c r="S178" s="1"/>
  <c r="T211"/>
  <c r="T160"/>
  <c r="A160" s="1"/>
  <c r="T174"/>
  <c r="A174" s="1"/>
  <c r="T184"/>
  <c r="T212"/>
  <c r="A212" s="1"/>
  <c r="T220"/>
  <c r="T190"/>
  <c r="T192"/>
  <c r="S192" s="1"/>
  <c r="T200"/>
  <c r="S200" s="1"/>
  <c r="T213"/>
  <c r="T179"/>
  <c r="S179" s="1"/>
  <c r="T224"/>
  <c r="S224" s="1"/>
  <c r="T194"/>
  <c r="S194" s="1"/>
  <c r="T171"/>
  <c r="S171" s="1"/>
  <c r="T181"/>
  <c r="S181" s="1"/>
  <c r="T193"/>
  <c r="T146"/>
  <c r="T157"/>
  <c r="A157" s="1"/>
  <c r="T188"/>
  <c r="T221"/>
  <c r="A221" s="1"/>
  <c r="T144"/>
  <c r="S144" s="1"/>
  <c r="T140"/>
  <c r="T138"/>
  <c r="A138" s="1"/>
  <c r="T136"/>
  <c r="T143"/>
  <c r="T139"/>
  <c r="T145"/>
  <c r="A23"/>
  <c r="W23"/>
  <c r="M28"/>
  <c r="T30"/>
  <c r="T32"/>
  <c r="H35"/>
  <c r="M36"/>
  <c r="J38"/>
  <c r="M39"/>
  <c r="T45"/>
  <c r="T47"/>
  <c r="S47" s="1"/>
  <c r="M53"/>
  <c r="T56"/>
  <c r="S56" s="1"/>
  <c r="H378"/>
  <c r="L378"/>
  <c r="M378"/>
  <c r="T64"/>
  <c r="T65"/>
  <c r="L68"/>
  <c r="L73"/>
  <c r="AC73"/>
  <c r="T75"/>
  <c r="T76"/>
  <c r="S102"/>
  <c r="T109"/>
  <c r="A111"/>
  <c r="L118"/>
  <c r="T29"/>
  <c r="P34"/>
  <c r="O34" s="1"/>
  <c r="N34" s="1"/>
  <c r="AC36"/>
  <c r="H37"/>
  <c r="P38"/>
  <c r="P33" s="1"/>
  <c r="P375" s="1"/>
  <c r="AC40"/>
  <c r="M41"/>
  <c r="AC42"/>
  <c r="M43"/>
  <c r="T44"/>
  <c r="S44" s="1"/>
  <c r="W44" s="1"/>
  <c r="T49"/>
  <c r="T54"/>
  <c r="H379"/>
  <c r="M379"/>
  <c r="L379"/>
  <c r="W64"/>
  <c r="M68"/>
  <c r="T70"/>
  <c r="S70" s="1"/>
  <c r="W70" s="1"/>
  <c r="T72"/>
  <c r="S72" s="1"/>
  <c r="W72" s="1"/>
  <c r="Y72" s="1"/>
  <c r="M73"/>
  <c r="W76"/>
  <c r="T78"/>
  <c r="T79"/>
  <c r="T89"/>
  <c r="T90"/>
  <c r="M96"/>
  <c r="M118"/>
  <c r="S118"/>
  <c r="S153" s="1"/>
  <c r="H374"/>
  <c r="M374"/>
  <c r="L374"/>
  <c r="T31"/>
  <c r="S31" s="1"/>
  <c r="W31" s="1"/>
  <c r="AC35"/>
  <c r="H377"/>
  <c r="M377"/>
  <c r="L377"/>
  <c r="T55"/>
  <c r="S55" s="1"/>
  <c r="W55" s="1"/>
  <c r="T60"/>
  <c r="S60" s="1"/>
  <c r="T69"/>
  <c r="T82"/>
  <c r="T83"/>
  <c r="S83" s="1"/>
  <c r="T88"/>
  <c r="T98"/>
  <c r="T99"/>
  <c r="P113"/>
  <c r="O113" s="1"/>
  <c r="T119"/>
  <c r="T118" s="1"/>
  <c r="S25"/>
  <c r="A25" s="1"/>
  <c r="L28"/>
  <c r="L36"/>
  <c r="AC37"/>
  <c r="T50"/>
  <c r="S50" s="1"/>
  <c r="T52"/>
  <c r="T42" s="1"/>
  <c r="A42" s="1"/>
  <c r="L53"/>
  <c r="T59"/>
  <c r="H380"/>
  <c r="L380"/>
  <c r="H381"/>
  <c r="M381"/>
  <c r="L381"/>
  <c r="T74"/>
  <c r="T87"/>
  <c r="T93"/>
  <c r="T94"/>
  <c r="T95"/>
  <c r="T110"/>
  <c r="S110" s="1"/>
  <c r="I153"/>
  <c r="J334"/>
  <c r="L153"/>
  <c r="M153"/>
  <c r="O153"/>
  <c r="P152"/>
  <c r="P201" s="1"/>
  <c r="T120"/>
  <c r="A120" s="1"/>
  <c r="W47"/>
  <c r="Y47" s="1"/>
  <c r="U47" s="1"/>
  <c r="A47"/>
  <c r="S42"/>
  <c r="S37" s="1"/>
  <c r="S49"/>
  <c r="W49" s="1"/>
  <c r="S63"/>
  <c r="S379" s="1"/>
  <c r="R379" s="1"/>
  <c r="P379" s="1"/>
  <c r="O379" s="1"/>
  <c r="S93"/>
  <c r="S129" s="1"/>
  <c r="A102"/>
  <c r="S107"/>
  <c r="A107" s="1"/>
  <c r="A119"/>
  <c r="S30"/>
  <c r="A30" s="1"/>
  <c r="A44"/>
  <c r="W60"/>
  <c r="A65"/>
  <c r="S75"/>
  <c r="W75" s="1"/>
  <c r="S78"/>
  <c r="W78" s="1"/>
  <c r="S82"/>
  <c r="W82" s="1"/>
  <c r="W83"/>
  <c r="S87"/>
  <c r="A87" s="1"/>
  <c r="S88"/>
  <c r="S126" s="1"/>
  <c r="S90"/>
  <c r="A90" s="1"/>
  <c r="S94"/>
  <c r="S130" s="1"/>
  <c r="S135"/>
  <c r="S45"/>
  <c r="T40"/>
  <c r="T35" s="1"/>
  <c r="W46"/>
  <c r="S41"/>
  <c r="W42"/>
  <c r="Y49"/>
  <c r="W50"/>
  <c r="S48"/>
  <c r="A52"/>
  <c r="A54"/>
  <c r="S59"/>
  <c r="Y64"/>
  <c r="U64" s="1"/>
  <c r="T383"/>
  <c r="S383" s="1"/>
  <c r="R383" s="1"/>
  <c r="Y76"/>
  <c r="U76" s="1"/>
  <c r="AB76" s="1"/>
  <c r="T386"/>
  <c r="S386" s="1"/>
  <c r="R386" s="1"/>
  <c r="A78"/>
  <c r="Y79"/>
  <c r="U79" s="1"/>
  <c r="AB79" s="1"/>
  <c r="S388"/>
  <c r="R388" s="1"/>
  <c r="W80"/>
  <c r="T390"/>
  <c r="S390" s="1"/>
  <c r="R390" s="1"/>
  <c r="S89"/>
  <c r="T127"/>
  <c r="T130"/>
  <c r="A94"/>
  <c r="T135"/>
  <c r="A99"/>
  <c r="W106"/>
  <c r="Y106" s="1"/>
  <c r="A106"/>
  <c r="S149"/>
  <c r="W110"/>
  <c r="W39"/>
  <c r="T39"/>
  <c r="S39" s="1"/>
  <c r="S34" s="1"/>
  <c r="A49"/>
  <c r="Y54"/>
  <c r="U54" s="1"/>
  <c r="W56"/>
  <c r="S53"/>
  <c r="A64"/>
  <c r="S69"/>
  <c r="T382"/>
  <c r="A74"/>
  <c r="W383"/>
  <c r="T384"/>
  <c r="S384" s="1"/>
  <c r="R384" s="1"/>
  <c r="A76"/>
  <c r="W386"/>
  <c r="Y78"/>
  <c r="U78" s="1"/>
  <c r="T387"/>
  <c r="S387" s="1"/>
  <c r="R387" s="1"/>
  <c r="A79"/>
  <c r="Y82"/>
  <c r="U82" s="1"/>
  <c r="A93"/>
  <c r="S133"/>
  <c r="W97"/>
  <c r="S109"/>
  <c r="S151"/>
  <c r="W112"/>
  <c r="T28"/>
  <c r="A39"/>
  <c r="S336"/>
  <c r="R336" s="1"/>
  <c r="S95"/>
  <c r="S98"/>
  <c r="T134"/>
  <c r="T124"/>
  <c r="A124" s="1"/>
  <c r="A123"/>
  <c r="S24"/>
  <c r="A24" s="1"/>
  <c r="W25"/>
  <c r="Y25" s="1"/>
  <c r="S29"/>
  <c r="W30"/>
  <c r="Y30" s="1"/>
  <c r="A31"/>
  <c r="S32"/>
  <c r="A32" s="1"/>
  <c r="T46"/>
  <c r="T43" s="1"/>
  <c r="U49"/>
  <c r="T51"/>
  <c r="T48" s="1"/>
  <c r="W51"/>
  <c r="Y51" s="1"/>
  <c r="T57"/>
  <c r="T53" s="1"/>
  <c r="A60"/>
  <c r="T61"/>
  <c r="T58" s="1"/>
  <c r="T66"/>
  <c r="W66"/>
  <c r="T67"/>
  <c r="A70"/>
  <c r="T71"/>
  <c r="T68" s="1"/>
  <c r="W71"/>
  <c r="T77"/>
  <c r="T385" s="1"/>
  <c r="T80"/>
  <c r="T388" s="1"/>
  <c r="T81"/>
  <c r="T389" s="1"/>
  <c r="A83"/>
  <c r="W93"/>
  <c r="A130"/>
  <c r="W94"/>
  <c r="T97"/>
  <c r="T96" s="1"/>
  <c r="A135"/>
  <c r="W99"/>
  <c r="W102"/>
  <c r="W107"/>
  <c r="T112"/>
  <c r="T108" s="1"/>
  <c r="S334"/>
  <c r="R334" s="1"/>
  <c r="P334" s="1"/>
  <c r="W334"/>
  <c r="Y119"/>
  <c r="U119" s="1"/>
  <c r="AC124"/>
  <c r="BE124"/>
  <c r="AB124"/>
  <c r="W24"/>
  <c r="Y24" s="1"/>
  <c r="U25"/>
  <c r="A29"/>
  <c r="U30"/>
  <c r="W32"/>
  <c r="Y32" s="1"/>
  <c r="A45"/>
  <c r="A46"/>
  <c r="A50"/>
  <c r="A51"/>
  <c r="A55"/>
  <c r="A56"/>
  <c r="A57"/>
  <c r="W57"/>
  <c r="W53" s="1"/>
  <c r="A59"/>
  <c r="A61"/>
  <c r="W61"/>
  <c r="A62"/>
  <c r="W65"/>
  <c r="A66"/>
  <c r="A67"/>
  <c r="W67"/>
  <c r="A69"/>
  <c r="A71"/>
  <c r="A72"/>
  <c r="U72"/>
  <c r="W74"/>
  <c r="S77"/>
  <c r="W77" s="1"/>
  <c r="A80"/>
  <c r="S81"/>
  <c r="W81" s="1"/>
  <c r="A84"/>
  <c r="W87"/>
  <c r="W88"/>
  <c r="A89"/>
  <c r="W90"/>
  <c r="A95"/>
  <c r="A97"/>
  <c r="A98"/>
  <c r="W103"/>
  <c r="A109"/>
  <c r="A110"/>
  <c r="W111"/>
  <c r="A112"/>
  <c r="A4"/>
  <c r="P390" i="44"/>
  <c r="O390"/>
  <c r="N390"/>
  <c r="M390" s="1"/>
  <c r="K390"/>
  <c r="L390" s="1"/>
  <c r="J390"/>
  <c r="H390"/>
  <c r="P389"/>
  <c r="O389"/>
  <c r="N389"/>
  <c r="K389"/>
  <c r="J389"/>
  <c r="H389"/>
  <c r="P388"/>
  <c r="O388"/>
  <c r="N388"/>
  <c r="L388"/>
  <c r="K388"/>
  <c r="J388"/>
  <c r="H388"/>
  <c r="P387"/>
  <c r="O387"/>
  <c r="N387"/>
  <c r="M387" s="1"/>
  <c r="K387"/>
  <c r="L387" s="1"/>
  <c r="J387"/>
  <c r="H387"/>
  <c r="P386"/>
  <c r="O386"/>
  <c r="N386"/>
  <c r="K386"/>
  <c r="J386"/>
  <c r="L386" s="1"/>
  <c r="H386"/>
  <c r="P385"/>
  <c r="O385"/>
  <c r="N385"/>
  <c r="M385" s="1"/>
  <c r="K385"/>
  <c r="L385" s="1"/>
  <c r="J385"/>
  <c r="H385"/>
  <c r="P384"/>
  <c r="O384"/>
  <c r="N384"/>
  <c r="L384"/>
  <c r="K384"/>
  <c r="J384"/>
  <c r="H384"/>
  <c r="P383"/>
  <c r="O383"/>
  <c r="N383"/>
  <c r="M383" s="1"/>
  <c r="K383"/>
  <c r="L383" s="1"/>
  <c r="J383"/>
  <c r="H383"/>
  <c r="P382"/>
  <c r="O382"/>
  <c r="N382"/>
  <c r="K382"/>
  <c r="J382"/>
  <c r="L382" s="1"/>
  <c r="H382"/>
  <c r="K381"/>
  <c r="K380"/>
  <c r="K379"/>
  <c r="K378"/>
  <c r="K377"/>
  <c r="K376"/>
  <c r="K375"/>
  <c r="K374"/>
  <c r="M382" l="1"/>
  <c r="M386"/>
  <c r="M389"/>
  <c r="L389" s="1"/>
  <c r="U51" i="45"/>
  <c r="A82"/>
  <c r="N153"/>
  <c r="N334" s="1"/>
  <c r="O334"/>
  <c r="O152"/>
  <c r="N152" s="1"/>
  <c r="N201" s="1"/>
  <c r="M334"/>
  <c r="L334"/>
  <c r="A118"/>
  <c r="T137"/>
  <c r="A137" s="1"/>
  <c r="A139"/>
  <c r="T350"/>
  <c r="A140"/>
  <c r="W171"/>
  <c r="A171"/>
  <c r="S167"/>
  <c r="A213"/>
  <c r="T214"/>
  <c r="T205"/>
  <c r="A220"/>
  <c r="A155"/>
  <c r="T154"/>
  <c r="T176"/>
  <c r="A177"/>
  <c r="W217"/>
  <c r="A217"/>
  <c r="S202"/>
  <c r="T209"/>
  <c r="A209" s="1"/>
  <c r="T203"/>
  <c r="A208"/>
  <c r="T195"/>
  <c r="A196"/>
  <c r="W186"/>
  <c r="A186"/>
  <c r="S183"/>
  <c r="S343"/>
  <c r="S339" s="1"/>
  <c r="A258"/>
  <c r="S353"/>
  <c r="W258"/>
  <c r="T251"/>
  <c r="A252"/>
  <c r="T322"/>
  <c r="A273"/>
  <c r="T345"/>
  <c r="T358"/>
  <c r="AB358" s="1"/>
  <c r="A259"/>
  <c r="A249"/>
  <c r="T246"/>
  <c r="T248"/>
  <c r="A248" s="1"/>
  <c r="A247"/>
  <c r="S238"/>
  <c r="T231"/>
  <c r="W285"/>
  <c r="W348" s="1"/>
  <c r="A285"/>
  <c r="S348"/>
  <c r="H153"/>
  <c r="I152"/>
  <c r="T142"/>
  <c r="A143"/>
  <c r="W144"/>
  <c r="W142" s="1"/>
  <c r="S142"/>
  <c r="A144"/>
  <c r="A146"/>
  <c r="T306"/>
  <c r="AB306" s="1"/>
  <c r="W194"/>
  <c r="A194"/>
  <c r="W200"/>
  <c r="A200"/>
  <c r="A211"/>
  <c r="T206"/>
  <c r="A206" s="1"/>
  <c r="T167"/>
  <c r="T166" s="1"/>
  <c r="A168"/>
  <c r="S161"/>
  <c r="A161" s="1"/>
  <c r="W164"/>
  <c r="W161" s="1"/>
  <c r="A164"/>
  <c r="W197"/>
  <c r="A197"/>
  <c r="S195"/>
  <c r="A195" s="1"/>
  <c r="A185"/>
  <c r="T341"/>
  <c r="AB341" s="1"/>
  <c r="A162"/>
  <c r="T161"/>
  <c r="W277"/>
  <c r="A277"/>
  <c r="W250"/>
  <c r="A250"/>
  <c r="S321"/>
  <c r="W269"/>
  <c r="W265" s="1"/>
  <c r="A269"/>
  <c r="S265"/>
  <c r="T356"/>
  <c r="A266"/>
  <c r="W282"/>
  <c r="A282"/>
  <c r="W253"/>
  <c r="W251" s="1"/>
  <c r="A253"/>
  <c r="S251"/>
  <c r="S230" s="1"/>
  <c r="S236"/>
  <c r="T229"/>
  <c r="O373"/>
  <c r="O26"/>
  <c r="M384" i="44"/>
  <c r="M388"/>
  <c r="A75" i="45"/>
  <c r="A136"/>
  <c r="T308"/>
  <c r="AC308" s="1"/>
  <c r="AB308" s="1"/>
  <c r="A193"/>
  <c r="T312"/>
  <c r="W224"/>
  <c r="A224"/>
  <c r="W192"/>
  <c r="A192"/>
  <c r="S189"/>
  <c r="T343"/>
  <c r="T183"/>
  <c r="A184"/>
  <c r="S176"/>
  <c r="A176" s="1"/>
  <c r="W178"/>
  <c r="A178"/>
  <c r="W180"/>
  <c r="A180"/>
  <c r="W172"/>
  <c r="A172"/>
  <c r="T354"/>
  <c r="A271"/>
  <c r="T270"/>
  <c r="A270" s="1"/>
  <c r="W244"/>
  <c r="A244"/>
  <c r="S239"/>
  <c r="T321"/>
  <c r="A242"/>
  <c r="T239"/>
  <c r="W278"/>
  <c r="A278"/>
  <c r="A235"/>
  <c r="T228"/>
  <c r="A228" s="1"/>
  <c r="T232"/>
  <c r="T331" s="1"/>
  <c r="A240"/>
  <c r="T241"/>
  <c r="A241" s="1"/>
  <c r="T234"/>
  <c r="A234" s="1"/>
  <c r="A233"/>
  <c r="T226"/>
  <c r="W260"/>
  <c r="A260"/>
  <c r="N373"/>
  <c r="N26"/>
  <c r="O201"/>
  <c r="P255"/>
  <c r="J376"/>
  <c r="M38"/>
  <c r="L38"/>
  <c r="J33"/>
  <c r="T316"/>
  <c r="A145"/>
  <c r="A188"/>
  <c r="T324"/>
  <c r="W181"/>
  <c r="A181"/>
  <c r="W179"/>
  <c r="A179"/>
  <c r="A190"/>
  <c r="T344"/>
  <c r="T189"/>
  <c r="A218"/>
  <c r="T219"/>
  <c r="A219" s="1"/>
  <c r="T313"/>
  <c r="T202"/>
  <c r="A207"/>
  <c r="W159"/>
  <c r="Y159" s="1"/>
  <c r="U159" s="1"/>
  <c r="A159"/>
  <c r="S158"/>
  <c r="S314" s="1"/>
  <c r="R314" s="1"/>
  <c r="R310" s="1"/>
  <c r="P310" s="1"/>
  <c r="T265"/>
  <c r="A267"/>
  <c r="T342"/>
  <c r="W276"/>
  <c r="A276"/>
  <c r="T359"/>
  <c r="A263"/>
  <c r="W215"/>
  <c r="A215"/>
  <c r="S214"/>
  <c r="A214" s="1"/>
  <c r="S205"/>
  <c r="W156"/>
  <c r="W154" s="1"/>
  <c r="A156"/>
  <c r="S154"/>
  <c r="T348"/>
  <c r="A284"/>
  <c r="W281"/>
  <c r="A281"/>
  <c r="H372"/>
  <c r="H86"/>
  <c r="P27"/>
  <c r="A81"/>
  <c r="A77"/>
  <c r="W63"/>
  <c r="T63"/>
  <c r="A63" s="1"/>
  <c r="W48"/>
  <c r="A88"/>
  <c r="W377"/>
  <c r="T377" s="1"/>
  <c r="AB54"/>
  <c r="AC54"/>
  <c r="T38"/>
  <c r="T376" s="1"/>
  <c r="AC376" s="1"/>
  <c r="AB376" s="1"/>
  <c r="W379"/>
  <c r="T379" s="1"/>
  <c r="AC379" s="1"/>
  <c r="AB379" s="1"/>
  <c r="Y111"/>
  <c r="U111" s="1"/>
  <c r="W382"/>
  <c r="W73"/>
  <c r="Y74"/>
  <c r="BE51"/>
  <c r="AB51"/>
  <c r="BE30"/>
  <c r="AB30"/>
  <c r="BE25"/>
  <c r="AC25"/>
  <c r="AB25"/>
  <c r="AB119"/>
  <c r="AC119"/>
  <c r="BE119"/>
  <c r="S134"/>
  <c r="A134" s="1"/>
  <c r="W98"/>
  <c r="S131"/>
  <c r="W95"/>
  <c r="S148"/>
  <c r="W109"/>
  <c r="S108"/>
  <c r="A108" s="1"/>
  <c r="W133"/>
  <c r="W96"/>
  <c r="BE82"/>
  <c r="AB82"/>
  <c r="BE78"/>
  <c r="AB78"/>
  <c r="S377"/>
  <c r="R377" s="1"/>
  <c r="P377" s="1"/>
  <c r="O377" s="1"/>
  <c r="N377" s="1"/>
  <c r="A53"/>
  <c r="Y110"/>
  <c r="U110" s="1"/>
  <c r="Y80"/>
  <c r="U80" s="1"/>
  <c r="BE79"/>
  <c r="BE76"/>
  <c r="S58"/>
  <c r="W59"/>
  <c r="BE47"/>
  <c r="AB47"/>
  <c r="S36"/>
  <c r="S43"/>
  <c r="W45"/>
  <c r="S40"/>
  <c r="S389"/>
  <c r="U74"/>
  <c r="W37"/>
  <c r="U32"/>
  <c r="U24"/>
  <c r="W126"/>
  <c r="Y88"/>
  <c r="Y126" s="1"/>
  <c r="Y81"/>
  <c r="U81" s="1"/>
  <c r="Y77"/>
  <c r="U77" s="1"/>
  <c r="AB72"/>
  <c r="BE72"/>
  <c r="W135"/>
  <c r="Y99"/>
  <c r="W130"/>
  <c r="W129"/>
  <c r="Y93"/>
  <c r="U93"/>
  <c r="BE49"/>
  <c r="AB49"/>
  <c r="S28"/>
  <c r="W29"/>
  <c r="Y112"/>
  <c r="U112"/>
  <c r="W69"/>
  <c r="S68"/>
  <c r="S127"/>
  <c r="A127" s="1"/>
  <c r="W89"/>
  <c r="BE64"/>
  <c r="AB64"/>
  <c r="AC64"/>
  <c r="Y46"/>
  <c r="W41"/>
  <c r="S73"/>
  <c r="BE54"/>
  <c r="S385"/>
  <c r="T41"/>
  <c r="A41" s="1"/>
  <c r="S96"/>
  <c r="A96" s="1"/>
  <c r="T73"/>
  <c r="T381" s="1"/>
  <c r="A48"/>
  <c r="K373" i="44"/>
  <c r="K372"/>
  <c r="M371"/>
  <c r="L371"/>
  <c r="AC368"/>
  <c r="AB368"/>
  <c r="M368"/>
  <c r="L368"/>
  <c r="AC367"/>
  <c r="AB367"/>
  <c r="M367"/>
  <c r="L367"/>
  <c r="AC366"/>
  <c r="AB366"/>
  <c r="M366"/>
  <c r="L366"/>
  <c r="AC365"/>
  <c r="AB365"/>
  <c r="M365"/>
  <c r="L365"/>
  <c r="AC364"/>
  <c r="AB364"/>
  <c r="M364"/>
  <c r="L364"/>
  <c r="AC363"/>
  <c r="AB363"/>
  <c r="M363"/>
  <c r="L363"/>
  <c r="AL362"/>
  <c r="AJ362"/>
  <c r="AH362"/>
  <c r="AF362"/>
  <c r="Y362"/>
  <c r="W362"/>
  <c r="T362"/>
  <c r="S362"/>
  <c r="R362"/>
  <c r="P362"/>
  <c r="O362"/>
  <c r="N362"/>
  <c r="M362" s="1"/>
  <c r="K362"/>
  <c r="J362"/>
  <c r="H362"/>
  <c r="AC361"/>
  <c r="AB361"/>
  <c r="M361"/>
  <c r="L361"/>
  <c r="K360"/>
  <c r="P359"/>
  <c r="O359"/>
  <c r="N359"/>
  <c r="K359"/>
  <c r="J359"/>
  <c r="M359" s="1"/>
  <c r="L359" s="1"/>
  <c r="H359"/>
  <c r="P358"/>
  <c r="O358"/>
  <c r="N358"/>
  <c r="K358"/>
  <c r="J358"/>
  <c r="L358" s="1"/>
  <c r="H358"/>
  <c r="K357"/>
  <c r="P356"/>
  <c r="O356"/>
  <c r="N356"/>
  <c r="K356"/>
  <c r="J356"/>
  <c r="H356"/>
  <c r="AC355"/>
  <c r="AB355"/>
  <c r="M355"/>
  <c r="L355"/>
  <c r="P354"/>
  <c r="O354"/>
  <c r="N354"/>
  <c r="M354" s="1"/>
  <c r="K354"/>
  <c r="L354" s="1"/>
  <c r="J354"/>
  <c r="H354"/>
  <c r="P353"/>
  <c r="O353"/>
  <c r="N353"/>
  <c r="M353" s="1"/>
  <c r="K353"/>
  <c r="J353"/>
  <c r="H353"/>
  <c r="P350"/>
  <c r="O350"/>
  <c r="N350"/>
  <c r="M350"/>
  <c r="K350"/>
  <c r="L350" s="1"/>
  <c r="J350"/>
  <c r="H350"/>
  <c r="P349"/>
  <c r="O349"/>
  <c r="N349"/>
  <c r="L349"/>
  <c r="K349"/>
  <c r="J349"/>
  <c r="H349"/>
  <c r="P348"/>
  <c r="O348"/>
  <c r="N348"/>
  <c r="M348" s="1"/>
  <c r="K348"/>
  <c r="L348" s="1"/>
  <c r="J348"/>
  <c r="H348"/>
  <c r="AC346"/>
  <c r="AB346"/>
  <c r="M346"/>
  <c r="L346"/>
  <c r="P345"/>
  <c r="O345"/>
  <c r="N345"/>
  <c r="M345"/>
  <c r="K345"/>
  <c r="L345" s="1"/>
  <c r="J345"/>
  <c r="H345"/>
  <c r="P344"/>
  <c r="O344"/>
  <c r="N344"/>
  <c r="M344"/>
  <c r="K344"/>
  <c r="L344" s="1"/>
  <c r="J344"/>
  <c r="H344"/>
  <c r="P343"/>
  <c r="O343"/>
  <c r="N343"/>
  <c r="M343"/>
  <c r="K343"/>
  <c r="L343" s="1"/>
  <c r="J343"/>
  <c r="H343"/>
  <c r="P342"/>
  <c r="O342"/>
  <c r="N342"/>
  <c r="M342"/>
  <c r="K342"/>
  <c r="L342" s="1"/>
  <c r="J342"/>
  <c r="H342"/>
  <c r="P341"/>
  <c r="O341"/>
  <c r="N341"/>
  <c r="M341"/>
  <c r="K341"/>
  <c r="L341" s="1"/>
  <c r="J341"/>
  <c r="H341"/>
  <c r="AC340"/>
  <c r="AB340"/>
  <c r="M340"/>
  <c r="L340"/>
  <c r="P339"/>
  <c r="O339" s="1"/>
  <c r="N339"/>
  <c r="M339"/>
  <c r="K339"/>
  <c r="L339" s="1"/>
  <c r="J339"/>
  <c r="H339"/>
  <c r="K338"/>
  <c r="M356" l="1"/>
  <c r="L356" s="1"/>
  <c r="L362"/>
  <c r="H91" i="45"/>
  <c r="H85"/>
  <c r="AB324"/>
  <c r="AC324"/>
  <c r="I33"/>
  <c r="J375"/>
  <c r="M33"/>
  <c r="L33"/>
  <c r="J27"/>
  <c r="O255"/>
  <c r="N255" s="1"/>
  <c r="N286" s="1"/>
  <c r="P286"/>
  <c r="W176"/>
  <c r="AB343"/>
  <c r="AC343"/>
  <c r="W195"/>
  <c r="W189" s="1"/>
  <c r="W317"/>
  <c r="W141"/>
  <c r="H334"/>
  <c r="H152"/>
  <c r="S231"/>
  <c r="A231" s="1"/>
  <c r="S246"/>
  <c r="A246" s="1"/>
  <c r="A251"/>
  <c r="S347"/>
  <c r="A167"/>
  <c r="S166"/>
  <c r="AB350"/>
  <c r="AC350"/>
  <c r="AB362" i="44"/>
  <c r="W214" i="45"/>
  <c r="W205"/>
  <c r="W204" s="1"/>
  <c r="O310"/>
  <c r="O305" s="1"/>
  <c r="P305"/>
  <c r="A239"/>
  <c r="T309"/>
  <c r="AC309" s="1"/>
  <c r="AB309" s="1"/>
  <c r="S309"/>
  <c r="A189"/>
  <c r="S320"/>
  <c r="W238"/>
  <c r="W231" s="1"/>
  <c r="A238"/>
  <c r="W353"/>
  <c r="T353" s="1"/>
  <c r="Y258"/>
  <c r="U258" s="1"/>
  <c r="A183"/>
  <c r="A202"/>
  <c r="M349" i="44"/>
  <c r="L353"/>
  <c r="M358"/>
  <c r="S132" i="45"/>
  <c r="A205"/>
  <c r="S204"/>
  <c r="S308"/>
  <c r="AC342"/>
  <c r="AB342"/>
  <c r="AB313"/>
  <c r="AC313"/>
  <c r="AC312"/>
  <c r="AB312"/>
  <c r="W236"/>
  <c r="A236"/>
  <c r="S229"/>
  <c r="A229" s="1"/>
  <c r="S232"/>
  <c r="A265"/>
  <c r="W158"/>
  <c r="T317"/>
  <c r="T141"/>
  <c r="AB322"/>
  <c r="AC322"/>
  <c r="A154"/>
  <c r="W167"/>
  <c r="P373"/>
  <c r="P26"/>
  <c r="AC359"/>
  <c r="AB359"/>
  <c r="AB159"/>
  <c r="AD159" s="1"/>
  <c r="BE159"/>
  <c r="AC159"/>
  <c r="AB316"/>
  <c r="AC316"/>
  <c r="H376"/>
  <c r="L376"/>
  <c r="M376"/>
  <c r="N372"/>
  <c r="N287"/>
  <c r="N86"/>
  <c r="T227"/>
  <c r="A226"/>
  <c r="AB321"/>
  <c r="AC321"/>
  <c r="W239"/>
  <c r="W230"/>
  <c r="T182"/>
  <c r="S182" s="1"/>
  <c r="O372"/>
  <c r="O287"/>
  <c r="O86"/>
  <c r="W321"/>
  <c r="W246"/>
  <c r="A142"/>
  <c r="S317"/>
  <c r="R317" s="1"/>
  <c r="P317" s="1"/>
  <c r="O317" s="1"/>
  <c r="O315" s="1"/>
  <c r="S141"/>
  <c r="A141" s="1"/>
  <c r="Y186"/>
  <c r="U186" s="1"/>
  <c r="W343"/>
  <c r="W339" s="1"/>
  <c r="T339" s="1"/>
  <c r="W183"/>
  <c r="W182" s="1"/>
  <c r="T204"/>
  <c r="A203"/>
  <c r="Y217"/>
  <c r="U217" s="1"/>
  <c r="W202"/>
  <c r="S381"/>
  <c r="R381" s="1"/>
  <c r="P381" s="1"/>
  <c r="O381" s="1"/>
  <c r="BE77"/>
  <c r="AB77"/>
  <c r="AB81"/>
  <c r="BE81"/>
  <c r="BE111"/>
  <c r="AB111"/>
  <c r="U116"/>
  <c r="W36"/>
  <c r="W127"/>
  <c r="S380"/>
  <c r="R380" s="1"/>
  <c r="P380" s="1"/>
  <c r="O380" s="1"/>
  <c r="N380" s="1"/>
  <c r="M380" s="1"/>
  <c r="A68"/>
  <c r="BE112"/>
  <c r="AB112"/>
  <c r="AC112"/>
  <c r="S374"/>
  <c r="R374" s="1"/>
  <c r="P374" s="1"/>
  <c r="O374" s="1"/>
  <c r="N374" s="1"/>
  <c r="A28"/>
  <c r="BE93"/>
  <c r="AB93"/>
  <c r="U101"/>
  <c r="W336"/>
  <c r="U126"/>
  <c r="AB32"/>
  <c r="BE32"/>
  <c r="A40"/>
  <c r="S35"/>
  <c r="A35" s="1"/>
  <c r="A43"/>
  <c r="S38"/>
  <c r="W58"/>
  <c r="BE80"/>
  <c r="AB80"/>
  <c r="BE110"/>
  <c r="AB110"/>
  <c r="AC110"/>
  <c r="S147"/>
  <c r="S128"/>
  <c r="Y382"/>
  <c r="AB377"/>
  <c r="AC377"/>
  <c r="A73"/>
  <c r="W34"/>
  <c r="Y41"/>
  <c r="U41" s="1"/>
  <c r="U46"/>
  <c r="W68"/>
  <c r="W28"/>
  <c r="Y29"/>
  <c r="U29" s="1"/>
  <c r="Y336"/>
  <c r="AB24"/>
  <c r="BE24"/>
  <c r="AC24"/>
  <c r="BE74"/>
  <c r="AB74"/>
  <c r="W40"/>
  <c r="W43"/>
  <c r="S378"/>
  <c r="R378" s="1"/>
  <c r="P378" s="1"/>
  <c r="O378" s="1"/>
  <c r="N378" s="1"/>
  <c r="A58"/>
  <c r="W148"/>
  <c r="Y109"/>
  <c r="W108"/>
  <c r="U109"/>
  <c r="W131"/>
  <c r="Y95"/>
  <c r="U95" s="1"/>
  <c r="W134"/>
  <c r="U99"/>
  <c r="U88"/>
  <c r="K336" i="44"/>
  <c r="K335"/>
  <c r="K334"/>
  <c r="K333"/>
  <c r="K332"/>
  <c r="BE186" i="45" l="1"/>
  <c r="AB186"/>
  <c r="AD186" s="1"/>
  <c r="BE217"/>
  <c r="AB217"/>
  <c r="AD217" s="1"/>
  <c r="N91"/>
  <c r="AC91" s="1"/>
  <c r="N85"/>
  <c r="W347"/>
  <c r="T347" s="1"/>
  <c r="W166"/>
  <c r="S331"/>
  <c r="R331" s="1"/>
  <c r="P331" s="1"/>
  <c r="O331" s="1"/>
  <c r="A232"/>
  <c r="S225"/>
  <c r="O286"/>
  <c r="O7"/>
  <c r="AB339"/>
  <c r="AC339"/>
  <c r="N289"/>
  <c r="O288"/>
  <c r="S152"/>
  <c r="AB317"/>
  <c r="AC317"/>
  <c r="BE258"/>
  <c r="AB258"/>
  <c r="AD258" s="1"/>
  <c r="AD243"/>
  <c r="AD237"/>
  <c r="AD280"/>
  <c r="AD242"/>
  <c r="AD284"/>
  <c r="AD249"/>
  <c r="AD275"/>
  <c r="AD268"/>
  <c r="AD165"/>
  <c r="AD212"/>
  <c r="AD162"/>
  <c r="AD254"/>
  <c r="AD174"/>
  <c r="AD187"/>
  <c r="AD261"/>
  <c r="AD163"/>
  <c r="AD252"/>
  <c r="AD199"/>
  <c r="AD272"/>
  <c r="AD191"/>
  <c r="AD175"/>
  <c r="AD177"/>
  <c r="AD259"/>
  <c r="AD263"/>
  <c r="AD139"/>
  <c r="AD193"/>
  <c r="AD222"/>
  <c r="AD169"/>
  <c r="AD218"/>
  <c r="AD140"/>
  <c r="AD235"/>
  <c r="AD170"/>
  <c r="AD233"/>
  <c r="AD266"/>
  <c r="AD273"/>
  <c r="AD247"/>
  <c r="AD267"/>
  <c r="AD146"/>
  <c r="AD188"/>
  <c r="AD257"/>
  <c r="AD220"/>
  <c r="AD271"/>
  <c r="AD173"/>
  <c r="AD213"/>
  <c r="AD228"/>
  <c r="AD264"/>
  <c r="AD270"/>
  <c r="AD168"/>
  <c r="AD196"/>
  <c r="AD240"/>
  <c r="AD234"/>
  <c r="AC234" s="1"/>
  <c r="AD208"/>
  <c r="AD143"/>
  <c r="AD145"/>
  <c r="AC145" s="1"/>
  <c r="AD157"/>
  <c r="AD248"/>
  <c r="AC248" s="1"/>
  <c r="AD203"/>
  <c r="AD185"/>
  <c r="AD241"/>
  <c r="AC241" s="1"/>
  <c r="AD136"/>
  <c r="AD138"/>
  <c r="AD137"/>
  <c r="H375"/>
  <c r="M375"/>
  <c r="L375"/>
  <c r="O85"/>
  <c r="O91"/>
  <c r="P372"/>
  <c r="P287"/>
  <c r="P288" s="1"/>
  <c r="P86"/>
  <c r="W314"/>
  <c r="W310" s="1"/>
  <c r="W152"/>
  <c r="I27"/>
  <c r="J373"/>
  <c r="M27"/>
  <c r="J26"/>
  <c r="L27"/>
  <c r="Y236"/>
  <c r="Y232" s="1"/>
  <c r="W232"/>
  <c r="W331" s="1"/>
  <c r="W229"/>
  <c r="U236"/>
  <c r="S307"/>
  <c r="A166"/>
  <c r="U103"/>
  <c r="BE95"/>
  <c r="AF95"/>
  <c r="AB95"/>
  <c r="AC29"/>
  <c r="AB29" s="1"/>
  <c r="BE29"/>
  <c r="BE41"/>
  <c r="AB41"/>
  <c r="AF88"/>
  <c r="AC88"/>
  <c r="BE88"/>
  <c r="AB88"/>
  <c r="AF99"/>
  <c r="U107"/>
  <c r="AB99"/>
  <c r="BE99"/>
  <c r="AF109"/>
  <c r="AC109"/>
  <c r="U108"/>
  <c r="BE109"/>
  <c r="AB109"/>
  <c r="Y108"/>
  <c r="W38"/>
  <c r="BE46"/>
  <c r="AB46"/>
  <c r="AF46"/>
  <c r="S333"/>
  <c r="R333" s="1"/>
  <c r="T126"/>
  <c r="AC126"/>
  <c r="BE126"/>
  <c r="AB126"/>
  <c r="AD126" s="1"/>
  <c r="W132"/>
  <c r="W35"/>
  <c r="W374"/>
  <c r="T374" s="1"/>
  <c r="S335"/>
  <c r="R335" s="1"/>
  <c r="P335" s="1"/>
  <c r="O335" s="1"/>
  <c r="N335" s="1"/>
  <c r="N332" s="1"/>
  <c r="S201"/>
  <c r="S376"/>
  <c r="R376" s="1"/>
  <c r="P376" s="1"/>
  <c r="A38"/>
  <c r="S33"/>
  <c r="T101"/>
  <c r="BE101"/>
  <c r="AF101"/>
  <c r="AH101" s="1"/>
  <c r="AJ101" s="1"/>
  <c r="AL101" s="1"/>
  <c r="AB101"/>
  <c r="Y101" s="1"/>
  <c r="T116"/>
  <c r="A116" s="1"/>
  <c r="BE116"/>
  <c r="AF116"/>
  <c r="AH116" s="1"/>
  <c r="AJ116" s="1"/>
  <c r="AL116" s="1"/>
  <c r="AB116"/>
  <c r="K331" i="44"/>
  <c r="AC330"/>
  <c r="AB330"/>
  <c r="M330"/>
  <c r="L330"/>
  <c r="AC329"/>
  <c r="AB329"/>
  <c r="M329"/>
  <c r="L329"/>
  <c r="AC328"/>
  <c r="AB328"/>
  <c r="M328"/>
  <c r="L328"/>
  <c r="AC327"/>
  <c r="AB327"/>
  <c r="M327"/>
  <c r="L327"/>
  <c r="AL326"/>
  <c r="AJ326"/>
  <c r="AH326"/>
  <c r="AF326"/>
  <c r="Y326"/>
  <c r="W326"/>
  <c r="T326"/>
  <c r="S326"/>
  <c r="R326"/>
  <c r="P326"/>
  <c r="O326"/>
  <c r="N326"/>
  <c r="K326"/>
  <c r="L326" s="1"/>
  <c r="J326"/>
  <c r="H326"/>
  <c r="AC325"/>
  <c r="AB325"/>
  <c r="M325"/>
  <c r="L325"/>
  <c r="P324"/>
  <c r="O324"/>
  <c r="N324"/>
  <c r="K324"/>
  <c r="L324" s="1"/>
  <c r="J324"/>
  <c r="M324" s="1"/>
  <c r="H324"/>
  <c r="AC323"/>
  <c r="AB323"/>
  <c r="M323"/>
  <c r="L323"/>
  <c r="P322"/>
  <c r="O322"/>
  <c r="N322"/>
  <c r="M322"/>
  <c r="L322"/>
  <c r="K322"/>
  <c r="J322"/>
  <c r="H322"/>
  <c r="P321"/>
  <c r="O321"/>
  <c r="N321"/>
  <c r="M321"/>
  <c r="L321"/>
  <c r="K321"/>
  <c r="J321"/>
  <c r="H321"/>
  <c r="K320"/>
  <c r="K319" s="1"/>
  <c r="AC318"/>
  <c r="AB318"/>
  <c r="M318"/>
  <c r="L318"/>
  <c r="K317"/>
  <c r="P316"/>
  <c r="O316"/>
  <c r="N316"/>
  <c r="K316"/>
  <c r="L316" s="1"/>
  <c r="J316"/>
  <c r="M316" s="1"/>
  <c r="H316"/>
  <c r="K314"/>
  <c r="P313"/>
  <c r="O313"/>
  <c r="N313"/>
  <c r="K313"/>
  <c r="L313" s="1"/>
  <c r="J313"/>
  <c r="M313" s="1"/>
  <c r="H313"/>
  <c r="P312"/>
  <c r="O312"/>
  <c r="N312"/>
  <c r="K312"/>
  <c r="L312" s="1"/>
  <c r="J312"/>
  <c r="M312" s="1"/>
  <c r="H312"/>
  <c r="AC311"/>
  <c r="AB311"/>
  <c r="M311"/>
  <c r="L311"/>
  <c r="K310"/>
  <c r="K309"/>
  <c r="K308"/>
  <c r="P306"/>
  <c r="O306"/>
  <c r="N306"/>
  <c r="M306"/>
  <c r="K306"/>
  <c r="L306" s="1"/>
  <c r="J306"/>
  <c r="H306"/>
  <c r="AC304"/>
  <c r="AB304"/>
  <c r="M304"/>
  <c r="L304"/>
  <c r="AC303"/>
  <c r="AB303"/>
  <c r="M303"/>
  <c r="L303"/>
  <c r="AC302"/>
  <c r="AB302"/>
  <c r="M302"/>
  <c r="L302"/>
  <c r="AF29" i="45" l="1"/>
  <c r="W225"/>
  <c r="M326" i="44"/>
  <c r="BE236" i="45"/>
  <c r="AB236"/>
  <c r="AD236" s="1"/>
  <c r="U232"/>
  <c r="I26"/>
  <c r="J372"/>
  <c r="M26"/>
  <c r="L26"/>
  <c r="J86"/>
  <c r="AC347"/>
  <c r="AB347"/>
  <c r="P85"/>
  <c r="P91"/>
  <c r="L373"/>
  <c r="M373"/>
  <c r="AF268"/>
  <c r="AH268" s="1"/>
  <c r="AJ268" s="1"/>
  <c r="AL268" s="1"/>
  <c r="AF280"/>
  <c r="AH280" s="1"/>
  <c r="AJ280" s="1"/>
  <c r="AL280" s="1"/>
  <c r="AF275"/>
  <c r="AH275" s="1"/>
  <c r="AJ275" s="1"/>
  <c r="AL275" s="1"/>
  <c r="AF242"/>
  <c r="AH242" s="1"/>
  <c r="AJ242" s="1"/>
  <c r="AL242" s="1"/>
  <c r="AF237"/>
  <c r="AH237" s="1"/>
  <c r="AJ237" s="1"/>
  <c r="AL237" s="1"/>
  <c r="AF249"/>
  <c r="AH249" s="1"/>
  <c r="AJ249" s="1"/>
  <c r="AL249" s="1"/>
  <c r="AF243"/>
  <c r="AH243" s="1"/>
  <c r="AJ243" s="1"/>
  <c r="AL243" s="1"/>
  <c r="AF284"/>
  <c r="AH284" s="1"/>
  <c r="AJ284" s="1"/>
  <c r="AL284" s="1"/>
  <c r="AF259"/>
  <c r="AF272"/>
  <c r="AF163"/>
  <c r="AH163" s="1"/>
  <c r="AJ163" s="1"/>
  <c r="AL163" s="1"/>
  <c r="AF261"/>
  <c r="AH261" s="1"/>
  <c r="AJ261" s="1"/>
  <c r="AL261" s="1"/>
  <c r="AF174"/>
  <c r="AH174" s="1"/>
  <c r="AJ174" s="1"/>
  <c r="AL174" s="1"/>
  <c r="AF199"/>
  <c r="AH199" s="1"/>
  <c r="AJ199" s="1"/>
  <c r="AL199" s="1"/>
  <c r="AF187"/>
  <c r="AH187" s="1"/>
  <c r="AJ187" s="1"/>
  <c r="AL187" s="1"/>
  <c r="AF236"/>
  <c r="AH236" s="1"/>
  <c r="AJ236" s="1"/>
  <c r="AL236" s="1"/>
  <c r="AF212"/>
  <c r="AH212" s="1"/>
  <c r="AJ212" s="1"/>
  <c r="AL212" s="1"/>
  <c r="AF175"/>
  <c r="AH175" s="1"/>
  <c r="AJ175" s="1"/>
  <c r="AL175" s="1"/>
  <c r="AF252"/>
  <c r="AH252" s="1"/>
  <c r="AJ252" s="1"/>
  <c r="AL252" s="1"/>
  <c r="AF217"/>
  <c r="AH217" s="1"/>
  <c r="AJ217" s="1"/>
  <c r="AL217" s="1"/>
  <c r="AF186"/>
  <c r="AH186" s="1"/>
  <c r="AJ186" s="1"/>
  <c r="AL186" s="1"/>
  <c r="AF263"/>
  <c r="AF162"/>
  <c r="AH162" s="1"/>
  <c r="AJ162" s="1"/>
  <c r="AL162" s="1"/>
  <c r="AF191"/>
  <c r="AH191" s="1"/>
  <c r="AJ191" s="1"/>
  <c r="AL191" s="1"/>
  <c r="AF177"/>
  <c r="AH177" s="1"/>
  <c r="AJ177" s="1"/>
  <c r="AL177" s="1"/>
  <c r="AF254"/>
  <c r="AH254" s="1"/>
  <c r="AJ254" s="1"/>
  <c r="AL254" s="1"/>
  <c r="AF165"/>
  <c r="AH165" s="1"/>
  <c r="AJ165" s="1"/>
  <c r="AL165" s="1"/>
  <c r="AF273"/>
  <c r="AF257"/>
  <c r="AH257" s="1"/>
  <c r="AJ257" s="1"/>
  <c r="AL257" s="1"/>
  <c r="AF170"/>
  <c r="AH170" s="1"/>
  <c r="AJ170" s="1"/>
  <c r="AL170" s="1"/>
  <c r="AF222"/>
  <c r="AH222" s="1"/>
  <c r="AJ222" s="1"/>
  <c r="AL222" s="1"/>
  <c r="AF218"/>
  <c r="AF271"/>
  <c r="AF235"/>
  <c r="AF220"/>
  <c r="AH220" s="1"/>
  <c r="AJ220" s="1"/>
  <c r="AL220" s="1"/>
  <c r="AF146"/>
  <c r="AF258"/>
  <c r="AF140"/>
  <c r="AF139"/>
  <c r="AH139" s="1"/>
  <c r="AJ139" s="1"/>
  <c r="AL139" s="1"/>
  <c r="AF266"/>
  <c r="AF267"/>
  <c r="AF188"/>
  <c r="AF159"/>
  <c r="AH159" s="1"/>
  <c r="AJ159" s="1"/>
  <c r="AL159" s="1"/>
  <c r="AF233"/>
  <c r="AF193"/>
  <c r="AF169"/>
  <c r="AH169" s="1"/>
  <c r="AJ169" s="1"/>
  <c r="AL169" s="1"/>
  <c r="AF173"/>
  <c r="AH173" s="1"/>
  <c r="AJ173" s="1"/>
  <c r="AL173" s="1"/>
  <c r="AF247"/>
  <c r="AF145"/>
  <c r="AF264"/>
  <c r="AH264" s="1"/>
  <c r="AJ264" s="1"/>
  <c r="AL264" s="1"/>
  <c r="AF143"/>
  <c r="AH143" s="1"/>
  <c r="AJ143" s="1"/>
  <c r="AL143" s="1"/>
  <c r="AF240"/>
  <c r="AF168"/>
  <c r="AH168" s="1"/>
  <c r="AJ168" s="1"/>
  <c r="AL168" s="1"/>
  <c r="AF157"/>
  <c r="AH157" s="1"/>
  <c r="AJ157" s="1"/>
  <c r="AL157" s="1"/>
  <c r="AF122"/>
  <c r="AH122" s="1"/>
  <c r="AJ122" s="1"/>
  <c r="AL122" s="1"/>
  <c r="AF208"/>
  <c r="AF213"/>
  <c r="AH213" s="1"/>
  <c r="AJ213" s="1"/>
  <c r="AL213" s="1"/>
  <c r="AF196"/>
  <c r="AH196" s="1"/>
  <c r="AJ196" s="1"/>
  <c r="AL196" s="1"/>
  <c r="AF185"/>
  <c r="AF138"/>
  <c r="AF136"/>
  <c r="AH136" s="1"/>
  <c r="AJ136" s="1"/>
  <c r="AL136" s="1"/>
  <c r="AF123"/>
  <c r="AF79"/>
  <c r="AF72"/>
  <c r="AH72" s="1"/>
  <c r="AJ72" s="1"/>
  <c r="AL72" s="1"/>
  <c r="AF64"/>
  <c r="AH64" s="1"/>
  <c r="AJ64" s="1"/>
  <c r="AF54"/>
  <c r="AH54" s="1"/>
  <c r="AJ54" s="1"/>
  <c r="AL54" s="1"/>
  <c r="AF25"/>
  <c r="AH25" s="1"/>
  <c r="AJ25" s="1"/>
  <c r="AL25" s="1"/>
  <c r="AF119"/>
  <c r="AH119" s="1"/>
  <c r="AJ119" s="1"/>
  <c r="AF30"/>
  <c r="AH30" s="1"/>
  <c r="AJ30" s="1"/>
  <c r="AL30" s="1"/>
  <c r="AF78"/>
  <c r="AF76"/>
  <c r="AF47"/>
  <c r="AH47" s="1"/>
  <c r="AJ47" s="1"/>
  <c r="AF51"/>
  <c r="AH51" s="1"/>
  <c r="AJ51" s="1"/>
  <c r="AL51" s="1"/>
  <c r="AF82"/>
  <c r="AF49"/>
  <c r="AH49" s="1"/>
  <c r="AJ49" s="1"/>
  <c r="AF77"/>
  <c r="AF111"/>
  <c r="AH111" s="1"/>
  <c r="AF93"/>
  <c r="AH93" s="1"/>
  <c r="AH129" s="1"/>
  <c r="AF80"/>
  <c r="AF110"/>
  <c r="AH110" s="1"/>
  <c r="AF74"/>
  <c r="AF81"/>
  <c r="AF112"/>
  <c r="AH112" s="1"/>
  <c r="AF24"/>
  <c r="AH24" s="1"/>
  <c r="AJ24" s="1"/>
  <c r="AL24" s="1"/>
  <c r="AF32"/>
  <c r="AH32" s="1"/>
  <c r="AJ32" s="1"/>
  <c r="AL32" s="1"/>
  <c r="S375"/>
  <c r="R375" s="1"/>
  <c r="S27"/>
  <c r="AB374"/>
  <c r="AC374"/>
  <c r="AJ110"/>
  <c r="AH46"/>
  <c r="AL49"/>
  <c r="W376"/>
  <c r="W33"/>
  <c r="AH99"/>
  <c r="AF126"/>
  <c r="AH88"/>
  <c r="AH29"/>
  <c r="AH95"/>
  <c r="T103"/>
  <c r="AF103"/>
  <c r="AH103" s="1"/>
  <c r="AJ103" s="1"/>
  <c r="AL103" s="1"/>
  <c r="AB103"/>
  <c r="Y103" s="1"/>
  <c r="BE103"/>
  <c r="AF150"/>
  <c r="A101"/>
  <c r="T129"/>
  <c r="A129" s="1"/>
  <c r="AL47"/>
  <c r="AH150"/>
  <c r="AJ111"/>
  <c r="AJ112"/>
  <c r="AJ93"/>
  <c r="T336"/>
  <c r="AC336" s="1"/>
  <c r="AB336" s="1"/>
  <c r="A126"/>
  <c r="BE125" s="1"/>
  <c r="P333"/>
  <c r="O333" s="1"/>
  <c r="O332" s="1"/>
  <c r="R332"/>
  <c r="P332" s="1"/>
  <c r="AL119"/>
  <c r="AL64"/>
  <c r="AC108"/>
  <c r="AB108" s="1"/>
  <c r="BE108"/>
  <c r="AH109"/>
  <c r="AF108"/>
  <c r="BE107"/>
  <c r="AF107"/>
  <c r="AH107" s="1"/>
  <c r="AJ107" s="1"/>
  <c r="AL107" s="1"/>
  <c r="AB107"/>
  <c r="Y107" s="1"/>
  <c r="Y135" s="1"/>
  <c r="U135" s="1"/>
  <c r="BE135" s="1"/>
  <c r="W128"/>
  <c r="AH74" l="1"/>
  <c r="AF382"/>
  <c r="AC382" s="1"/>
  <c r="AB382" s="1"/>
  <c r="AF41"/>
  <c r="AH77"/>
  <c r="AF385"/>
  <c r="AC385" s="1"/>
  <c r="AB385" s="1"/>
  <c r="Y385" s="1"/>
  <c r="W385" s="1"/>
  <c r="AH138"/>
  <c r="AF137"/>
  <c r="AH208"/>
  <c r="AF203"/>
  <c r="AF241"/>
  <c r="AH240"/>
  <c r="AH247"/>
  <c r="AF248"/>
  <c r="AF234"/>
  <c r="AH233"/>
  <c r="AF226"/>
  <c r="AH266"/>
  <c r="AF356"/>
  <c r="AF306"/>
  <c r="AH146"/>
  <c r="AF219"/>
  <c r="AH218"/>
  <c r="AH273"/>
  <c r="AF345"/>
  <c r="AB232"/>
  <c r="AD232" s="1"/>
  <c r="BE232"/>
  <c r="AF129"/>
  <c r="AF388"/>
  <c r="AC388" s="1"/>
  <c r="AB388" s="1"/>
  <c r="Y388" s="1"/>
  <c r="W388" s="1"/>
  <c r="AH80"/>
  <c r="AH76"/>
  <c r="AF384"/>
  <c r="AC384" s="1"/>
  <c r="AB384" s="1"/>
  <c r="Y384" s="1"/>
  <c r="W384" s="1"/>
  <c r="AF387"/>
  <c r="AC387" s="1"/>
  <c r="AB387" s="1"/>
  <c r="Y387" s="1"/>
  <c r="W387" s="1"/>
  <c r="AH79"/>
  <c r="AF341"/>
  <c r="AH185"/>
  <c r="AF389"/>
  <c r="AC389" s="1"/>
  <c r="AB389" s="1"/>
  <c r="Y389" s="1"/>
  <c r="W389" s="1"/>
  <c r="AH81"/>
  <c r="AH82"/>
  <c r="AF390"/>
  <c r="AC390" s="1"/>
  <c r="AB390" s="1"/>
  <c r="Y390" s="1"/>
  <c r="W390" s="1"/>
  <c r="AH78"/>
  <c r="AF386"/>
  <c r="AC386" s="1"/>
  <c r="AB386" s="1"/>
  <c r="Y386" s="1"/>
  <c r="AF124"/>
  <c r="AH123"/>
  <c r="AF324"/>
  <c r="AH188"/>
  <c r="AF350"/>
  <c r="AH140"/>
  <c r="AF232"/>
  <c r="AF331" s="1"/>
  <c r="AF228"/>
  <c r="AH235"/>
  <c r="AF359"/>
  <c r="AH263"/>
  <c r="AF349"/>
  <c r="AH272"/>
  <c r="I86"/>
  <c r="M86"/>
  <c r="J85"/>
  <c r="L86"/>
  <c r="J91"/>
  <c r="L372"/>
  <c r="M372"/>
  <c r="AH145"/>
  <c r="AF316"/>
  <c r="AF312"/>
  <c r="AH193"/>
  <c r="AH267"/>
  <c r="AF342"/>
  <c r="AH258"/>
  <c r="AF353"/>
  <c r="AH271"/>
  <c r="AF270"/>
  <c r="AF354"/>
  <c r="AF358"/>
  <c r="AH259"/>
  <c r="AJ109"/>
  <c r="AH108"/>
  <c r="AJ129"/>
  <c r="AL93"/>
  <c r="AL112"/>
  <c r="AJ150"/>
  <c r="AL111"/>
  <c r="AH131"/>
  <c r="AJ95"/>
  <c r="AH126"/>
  <c r="AJ88"/>
  <c r="AH135"/>
  <c r="AJ99"/>
  <c r="S373"/>
  <c r="R373" s="1"/>
  <c r="S26"/>
  <c r="W335"/>
  <c r="A103"/>
  <c r="T131"/>
  <c r="A131" s="1"/>
  <c r="AJ29"/>
  <c r="AF336"/>
  <c r="W375"/>
  <c r="W27"/>
  <c r="AH41"/>
  <c r="AJ46"/>
  <c r="AL110"/>
  <c r="AF131"/>
  <c r="AF135"/>
  <c r="N296" i="44"/>
  <c r="J296"/>
  <c r="AH354" i="45" l="1"/>
  <c r="AJ271"/>
  <c r="AH270"/>
  <c r="AH316"/>
  <c r="AJ145"/>
  <c r="AJ193"/>
  <c r="AH312"/>
  <c r="AH349"/>
  <c r="AJ272"/>
  <c r="AJ235"/>
  <c r="AH232"/>
  <c r="AH331" s="1"/>
  <c r="AH228"/>
  <c r="AH390"/>
  <c r="AJ82"/>
  <c r="AH341"/>
  <c r="AJ185"/>
  <c r="AJ146"/>
  <c r="AH306"/>
  <c r="AF227"/>
  <c r="AH248"/>
  <c r="AJ247"/>
  <c r="AJ208"/>
  <c r="AH203"/>
  <c r="AH385"/>
  <c r="AJ77"/>
  <c r="AH353"/>
  <c r="AJ258"/>
  <c r="L85"/>
  <c r="M85"/>
  <c r="AJ188"/>
  <c r="AH324"/>
  <c r="AH389"/>
  <c r="AJ81"/>
  <c r="AH384"/>
  <c r="AJ76"/>
  <c r="AH345"/>
  <c r="AJ273"/>
  <c r="AH226"/>
  <c r="AH227" s="1"/>
  <c r="AH234"/>
  <c r="AJ233"/>
  <c r="AH241"/>
  <c r="AJ240"/>
  <c r="AH359"/>
  <c r="AJ263"/>
  <c r="AH386"/>
  <c r="AJ78"/>
  <c r="AH387"/>
  <c r="AJ79"/>
  <c r="AJ80"/>
  <c r="AH388"/>
  <c r="AJ218"/>
  <c r="AH219"/>
  <c r="AH137"/>
  <c r="AJ138"/>
  <c r="AH358"/>
  <c r="AJ259"/>
  <c r="AH342"/>
  <c r="AJ267"/>
  <c r="M91"/>
  <c r="L91"/>
  <c r="I91"/>
  <c r="I85"/>
  <c r="AH350"/>
  <c r="AJ140"/>
  <c r="AH124"/>
  <c r="AJ123"/>
  <c r="AJ266"/>
  <c r="AH356"/>
  <c r="AH382"/>
  <c r="AJ74"/>
  <c r="AL29"/>
  <c r="S372"/>
  <c r="S86"/>
  <c r="AJ135"/>
  <c r="AL99"/>
  <c r="AL135" s="1"/>
  <c r="AJ126"/>
  <c r="AL88"/>
  <c r="AL126" s="1"/>
  <c r="AJ131"/>
  <c r="AL95"/>
  <c r="AJ41"/>
  <c r="AL46"/>
  <c r="AL41" s="1"/>
  <c r="W373"/>
  <c r="W26"/>
  <c r="AH336"/>
  <c r="AL109"/>
  <c r="AJ108"/>
  <c r="AL140" l="1"/>
  <c r="AL350" s="1"/>
  <c r="AJ350"/>
  <c r="AJ358"/>
  <c r="AL259"/>
  <c r="AL358" s="1"/>
  <c r="AL79"/>
  <c r="AL387" s="1"/>
  <c r="AJ387"/>
  <c r="AJ359"/>
  <c r="AL263"/>
  <c r="AL359" s="1"/>
  <c r="AJ234"/>
  <c r="AL233"/>
  <c r="AJ226"/>
  <c r="AJ341"/>
  <c r="AL185"/>
  <c r="AL341" s="1"/>
  <c r="AJ356"/>
  <c r="AL266"/>
  <c r="AL356" s="1"/>
  <c r="AJ219"/>
  <c r="AL218"/>
  <c r="AL219" s="1"/>
  <c r="AL76"/>
  <c r="AL384" s="1"/>
  <c r="AJ384"/>
  <c r="AJ353"/>
  <c r="AL258"/>
  <c r="AL353" s="1"/>
  <c r="AJ382"/>
  <c r="AL74"/>
  <c r="AL382" s="1"/>
  <c r="AJ124"/>
  <c r="AL123"/>
  <c r="AL124" s="1"/>
  <c r="AJ342"/>
  <c r="AL267"/>
  <c r="AL342" s="1"/>
  <c r="AJ137"/>
  <c r="AL138"/>
  <c r="AL137" s="1"/>
  <c r="AL78"/>
  <c r="AL386" s="1"/>
  <c r="AJ386"/>
  <c r="AJ241"/>
  <c r="AL240"/>
  <c r="AL241" s="1"/>
  <c r="AL188"/>
  <c r="AL324" s="1"/>
  <c r="AJ324"/>
  <c r="AL208"/>
  <c r="AL203" s="1"/>
  <c r="AJ203"/>
  <c r="AJ390"/>
  <c r="AL82"/>
  <c r="AL390" s="1"/>
  <c r="AJ232"/>
  <c r="AJ331" s="1"/>
  <c r="AJ228"/>
  <c r="AL235"/>
  <c r="AJ312"/>
  <c r="AL193"/>
  <c r="AL312" s="1"/>
  <c r="AL271"/>
  <c r="AJ270"/>
  <c r="AJ354"/>
  <c r="AL80"/>
  <c r="AL388" s="1"/>
  <c r="AJ388"/>
  <c r="AJ345"/>
  <c r="AL273"/>
  <c r="AL345" s="1"/>
  <c r="AL81"/>
  <c r="AL389" s="1"/>
  <c r="AJ389"/>
  <c r="AJ385"/>
  <c r="AL77"/>
  <c r="AL385" s="1"/>
  <c r="AJ248"/>
  <c r="AL247"/>
  <c r="AL248" s="1"/>
  <c r="AJ306"/>
  <c r="AL146"/>
  <c r="AL306" s="1"/>
  <c r="AL272"/>
  <c r="AL349" s="1"/>
  <c r="AJ349"/>
  <c r="AJ316"/>
  <c r="AL145"/>
  <c r="AL316" s="1"/>
  <c r="AL108"/>
  <c r="W372"/>
  <c r="W86"/>
  <c r="AJ336"/>
  <c r="AL336"/>
  <c r="S91"/>
  <c r="S85"/>
  <c r="AJ227" l="1"/>
  <c r="AL232"/>
  <c r="AL331" s="1"/>
  <c r="AL228"/>
  <c r="AL234"/>
  <c r="AL226"/>
  <c r="AL227" s="1"/>
  <c r="AL354"/>
  <c r="AL270"/>
  <c r="W91"/>
  <c r="W85"/>
  <c r="BE286" i="44" l="1"/>
  <c r="Q286" l="1"/>
  <c r="K286"/>
  <c r="AX285"/>
  <c r="AW285"/>
  <c r="AV285"/>
  <c r="AU285"/>
  <c r="AT285"/>
  <c r="AS285"/>
  <c r="AK285"/>
  <c r="AI285"/>
  <c r="AG285"/>
  <c r="AC285"/>
  <c r="X285"/>
  <c r="V285"/>
  <c r="R285"/>
  <c r="M285"/>
  <c r="L285"/>
  <c r="AX284"/>
  <c r="AW284"/>
  <c r="AV284"/>
  <c r="AU284"/>
  <c r="AT284"/>
  <c r="AS284"/>
  <c r="AK284"/>
  <c r="AI284"/>
  <c r="AG284"/>
  <c r="AC284"/>
  <c r="X284"/>
  <c r="V284"/>
  <c r="R284"/>
  <c r="R348" s="1"/>
  <c r="M284"/>
  <c r="L284"/>
  <c r="AX283"/>
  <c r="AW283"/>
  <c r="AV283"/>
  <c r="AU283"/>
  <c r="AT283"/>
  <c r="AS283"/>
  <c r="AK283"/>
  <c r="AI283"/>
  <c r="AG283"/>
  <c r="AC283"/>
  <c r="Q287" l="1"/>
  <c r="X283"/>
  <c r="V283"/>
  <c r="M283"/>
  <c r="L283"/>
  <c r="AX282"/>
  <c r="AW282"/>
  <c r="AV282"/>
  <c r="AU282"/>
  <c r="AT282"/>
  <c r="AS282"/>
  <c r="AK282"/>
  <c r="AI282"/>
  <c r="AG282"/>
  <c r="AE282"/>
  <c r="AC282"/>
  <c r="X282"/>
  <c r="V282"/>
  <c r="R282"/>
  <c r="M282"/>
  <c r="L282"/>
  <c r="AX281"/>
  <c r="AW281"/>
  <c r="AV281"/>
  <c r="AU281"/>
  <c r="AT281"/>
  <c r="AS281"/>
  <c r="AK281"/>
  <c r="AI281"/>
  <c r="AG281"/>
  <c r="AE281"/>
  <c r="AC281"/>
  <c r="X281"/>
  <c r="V281"/>
  <c r="R281"/>
  <c r="M281"/>
  <c r="L281"/>
  <c r="AX280"/>
  <c r="AW280"/>
  <c r="AV280"/>
  <c r="AU280"/>
  <c r="AT280"/>
  <c r="AS280"/>
  <c r="AK280"/>
  <c r="AI280"/>
  <c r="AG280"/>
  <c r="AE280"/>
  <c r="AC280"/>
  <c r="X280"/>
  <c r="V280"/>
  <c r="R280"/>
  <c r="M280"/>
  <c r="L280"/>
  <c r="AX279"/>
  <c r="AW279"/>
  <c r="AV279"/>
  <c r="AU279"/>
  <c r="AT279"/>
  <c r="AS279"/>
  <c r="AK279"/>
  <c r="AI279"/>
  <c r="AG279"/>
  <c r="AE279"/>
  <c r="AC279"/>
  <c r="X279"/>
  <c r="V279"/>
  <c r="R279"/>
  <c r="M279"/>
  <c r="L279"/>
  <c r="AX278"/>
  <c r="AW278"/>
  <c r="AV278"/>
  <c r="AU278"/>
  <c r="AT278"/>
  <c r="AS278"/>
  <c r="AK278"/>
  <c r="AI278"/>
  <c r="AG278"/>
  <c r="AE278"/>
  <c r="AC278"/>
  <c r="X278"/>
  <c r="V278"/>
  <c r="S278"/>
  <c r="W278" s="1"/>
  <c r="R278"/>
  <c r="M278"/>
  <c r="L278"/>
  <c r="AX277"/>
  <c r="AW277"/>
  <c r="AV277"/>
  <c r="AU277"/>
  <c r="AT277"/>
  <c r="AS277"/>
  <c r="AK277"/>
  <c r="AI277"/>
  <c r="AG277"/>
  <c r="AE277"/>
  <c r="AC277"/>
  <c r="X277"/>
  <c r="V277"/>
  <c r="R277"/>
  <c r="M277"/>
  <c r="L277"/>
  <c r="AX276"/>
  <c r="AW276"/>
  <c r="AV276"/>
  <c r="AU276"/>
  <c r="AT276"/>
  <c r="AS276"/>
  <c r="AK276"/>
  <c r="AI276"/>
  <c r="AG276"/>
  <c r="AE276"/>
  <c r="X276"/>
  <c r="V276"/>
  <c r="R276"/>
  <c r="M276"/>
  <c r="L276"/>
  <c r="AX275"/>
  <c r="AW275"/>
  <c r="AV275"/>
  <c r="AU275"/>
  <c r="AT275"/>
  <c r="AS275"/>
  <c r="AK275"/>
  <c r="AI275"/>
  <c r="AG275"/>
  <c r="AE275"/>
  <c r="X275"/>
  <c r="V275"/>
  <c r="R275"/>
  <c r="M275"/>
  <c r="L275"/>
  <c r="AK274"/>
  <c r="AI274"/>
  <c r="S282" l="1"/>
  <c r="S284"/>
  <c r="S280"/>
  <c r="W282"/>
  <c r="Y282" s="1"/>
  <c r="W280"/>
  <c r="Y280" s="1"/>
  <c r="U282"/>
  <c r="AG274"/>
  <c r="AE274"/>
  <c r="X274"/>
  <c r="V274"/>
  <c r="R274"/>
  <c r="P274"/>
  <c r="O274"/>
  <c r="N274"/>
  <c r="N360" s="1"/>
  <c r="M360" s="1"/>
  <c r="M274"/>
  <c r="L274"/>
  <c r="J274"/>
  <c r="J360" s="1"/>
  <c r="I274"/>
  <c r="H274"/>
  <c r="AX273"/>
  <c r="AW273"/>
  <c r="AV273"/>
  <c r="AU273"/>
  <c r="AT273"/>
  <c r="AS273"/>
  <c r="AK273"/>
  <c r="AI273"/>
  <c r="AG273"/>
  <c r="AE273"/>
  <c r="AC273"/>
  <c r="X273"/>
  <c r="V273"/>
  <c r="R273"/>
  <c r="R345" s="1"/>
  <c r="M273"/>
  <c r="L273"/>
  <c r="AX272"/>
  <c r="AW272"/>
  <c r="AV272"/>
  <c r="AU272"/>
  <c r="AT272"/>
  <c r="AS272"/>
  <c r="AK272"/>
  <c r="AI272"/>
  <c r="AG272"/>
  <c r="AE272"/>
  <c r="AC272"/>
  <c r="X272"/>
  <c r="V272"/>
  <c r="R272"/>
  <c r="R349" s="1"/>
  <c r="M272"/>
  <c r="L272"/>
  <c r="AX271"/>
  <c r="AW271"/>
  <c r="AV271"/>
  <c r="AU271"/>
  <c r="AT271"/>
  <c r="AS271"/>
  <c r="AK271"/>
  <c r="AI271"/>
  <c r="AG271"/>
  <c r="AE271"/>
  <c r="AC271"/>
  <c r="X271"/>
  <c r="V271"/>
  <c r="R271"/>
  <c r="S271" s="1"/>
  <c r="M271"/>
  <c r="L271"/>
  <c r="AK270"/>
  <c r="AI270"/>
  <c r="AG270"/>
  <c r="AE270"/>
  <c r="X270"/>
  <c r="V270"/>
  <c r="R270"/>
  <c r="P270"/>
  <c r="O270"/>
  <c r="N270"/>
  <c r="M270"/>
  <c r="J270"/>
  <c r="L270" s="1"/>
  <c r="I270"/>
  <c r="H270"/>
  <c r="AX269"/>
  <c r="AW269"/>
  <c r="AV269"/>
  <c r="AU269"/>
  <c r="AT269"/>
  <c r="AS269"/>
  <c r="AK269"/>
  <c r="AI269"/>
  <c r="AG269"/>
  <c r="AE269"/>
  <c r="AC269"/>
  <c r="X269"/>
  <c r="V269"/>
  <c r="R269"/>
  <c r="M269"/>
  <c r="L269"/>
  <c r="AX268"/>
  <c r="AW268"/>
  <c r="AV268"/>
  <c r="AU268"/>
  <c r="AT268"/>
  <c r="AS268"/>
  <c r="AK268"/>
  <c r="AI268"/>
  <c r="AG268"/>
  <c r="AE268"/>
  <c r="AC268"/>
  <c r="X268"/>
  <c r="V268"/>
  <c r="R268"/>
  <c r="M268"/>
  <c r="L268"/>
  <c r="AX267"/>
  <c r="AW267"/>
  <c r="AV267"/>
  <c r="AU267"/>
  <c r="AT267"/>
  <c r="AS267"/>
  <c r="AK267"/>
  <c r="AI267"/>
  <c r="AG267"/>
  <c r="AE267"/>
  <c r="X267"/>
  <c r="V267"/>
  <c r="R267"/>
  <c r="R342" s="1"/>
  <c r="M267"/>
  <c r="L267"/>
  <c r="AX266"/>
  <c r="AW266"/>
  <c r="AV266"/>
  <c r="AU266"/>
  <c r="AT266"/>
  <c r="AS266"/>
  <c r="AK266"/>
  <c r="AI266"/>
  <c r="AG266"/>
  <c r="AE266"/>
  <c r="AC266"/>
  <c r="X266"/>
  <c r="V266"/>
  <c r="R266"/>
  <c r="R356" s="1"/>
  <c r="M266"/>
  <c r="L266"/>
  <c r="AK265"/>
  <c r="AI265"/>
  <c r="AG265"/>
  <c r="AE265"/>
  <c r="X265"/>
  <c r="V265"/>
  <c r="R265"/>
  <c r="P265"/>
  <c r="O265"/>
  <c r="N265"/>
  <c r="J265"/>
  <c r="L265" s="1"/>
  <c r="I265"/>
  <c r="H265"/>
  <c r="AX264"/>
  <c r="AW264"/>
  <c r="AV264"/>
  <c r="AU264"/>
  <c r="AT264"/>
  <c r="AS264"/>
  <c r="AK264"/>
  <c r="AI264"/>
  <c r="AG264"/>
  <c r="AE264"/>
  <c r="AC264"/>
  <c r="X264"/>
  <c r="V264"/>
  <c r="R264"/>
  <c r="R360" s="1"/>
  <c r="P360" s="1"/>
  <c r="M264"/>
  <c r="L264"/>
  <c r="AX263"/>
  <c r="AW263"/>
  <c r="AV263"/>
  <c r="AU263"/>
  <c r="AT263"/>
  <c r="AS263"/>
  <c r="AK263"/>
  <c r="AI263"/>
  <c r="AG263"/>
  <c r="AE263"/>
  <c r="X263"/>
  <c r="V263"/>
  <c r="R263"/>
  <c r="R359" s="1"/>
  <c r="M263"/>
  <c r="L263"/>
  <c r="AX262"/>
  <c r="AW262"/>
  <c r="AV262"/>
  <c r="AU262"/>
  <c r="AT262"/>
  <c r="AS262"/>
  <c r="AK262"/>
  <c r="AI262"/>
  <c r="AG262"/>
  <c r="AE262"/>
  <c r="AC262"/>
  <c r="X262"/>
  <c r="V262"/>
  <c r="R262"/>
  <c r="M262"/>
  <c r="L262"/>
  <c r="AX261"/>
  <c r="AW261"/>
  <c r="AV261"/>
  <c r="AU261"/>
  <c r="AT261"/>
  <c r="AS261"/>
  <c r="AK261"/>
  <c r="AI261"/>
  <c r="AG261"/>
  <c r="AE261"/>
  <c r="AC261"/>
  <c r="X261"/>
  <c r="V261"/>
  <c r="R261"/>
  <c r="M261"/>
  <c r="L261"/>
  <c r="AX260"/>
  <c r="AW260"/>
  <c r="AV260"/>
  <c r="AU260"/>
  <c r="AT260"/>
  <c r="AS260"/>
  <c r="AK260"/>
  <c r="AI260"/>
  <c r="AG260"/>
  <c r="AE260"/>
  <c r="AC260"/>
  <c r="X260"/>
  <c r="V260"/>
  <c r="R260"/>
  <c r="M260"/>
  <c r="L260"/>
  <c r="AX259"/>
  <c r="AW259"/>
  <c r="AV259"/>
  <c r="AU259"/>
  <c r="AT259"/>
  <c r="AS259"/>
  <c r="AK259"/>
  <c r="AI259"/>
  <c r="AG259"/>
  <c r="AE259"/>
  <c r="AC259"/>
  <c r="X259"/>
  <c r="V259"/>
  <c r="R259"/>
  <c r="M259"/>
  <c r="L259"/>
  <c r="AX258"/>
  <c r="AW258"/>
  <c r="AV258"/>
  <c r="AU258"/>
  <c r="AT258"/>
  <c r="AS258"/>
  <c r="AK258"/>
  <c r="AI258"/>
  <c r="AG258"/>
  <c r="AE258"/>
  <c r="AC258"/>
  <c r="X258"/>
  <c r="V258"/>
  <c r="R258"/>
  <c r="R353" s="1"/>
  <c r="M258"/>
  <c r="L258"/>
  <c r="AX257"/>
  <c r="AW257"/>
  <c r="AV257"/>
  <c r="AU257"/>
  <c r="AT257"/>
  <c r="AS257"/>
  <c r="AK257"/>
  <c r="AI257"/>
  <c r="AG257"/>
  <c r="AE257"/>
  <c r="AC257"/>
  <c r="X257"/>
  <c r="V257"/>
  <c r="R257"/>
  <c r="M257"/>
  <c r="L257"/>
  <c r="AK256"/>
  <c r="AI256"/>
  <c r="AG256"/>
  <c r="AE256"/>
  <c r="X256"/>
  <c r="V256"/>
  <c r="R256"/>
  <c r="P256"/>
  <c r="O256"/>
  <c r="N256"/>
  <c r="M256" s="1"/>
  <c r="J256"/>
  <c r="L256" s="1"/>
  <c r="I256"/>
  <c r="H256"/>
  <c r="AK255"/>
  <c r="AI255"/>
  <c r="AG255"/>
  <c r="AE255"/>
  <c r="M265" l="1"/>
  <c r="S273"/>
  <c r="S345" s="1"/>
  <c r="H360"/>
  <c r="H357" s="1"/>
  <c r="L360"/>
  <c r="J357"/>
  <c r="O360"/>
  <c r="O357" s="1"/>
  <c r="N357" s="1"/>
  <c r="P357"/>
  <c r="S260"/>
  <c r="S261"/>
  <c r="S264"/>
  <c r="S267"/>
  <c r="S342" s="1"/>
  <c r="S269"/>
  <c r="W271"/>
  <c r="W284"/>
  <c r="S258"/>
  <c r="S259"/>
  <c r="W259" s="1"/>
  <c r="W260"/>
  <c r="Y260" s="1"/>
  <c r="W261"/>
  <c r="S262"/>
  <c r="S263"/>
  <c r="S359" s="1"/>
  <c r="W273"/>
  <c r="S266"/>
  <c r="U260"/>
  <c r="W262"/>
  <c r="Y262" s="1"/>
  <c r="W264"/>
  <c r="W267"/>
  <c r="W269"/>
  <c r="S272"/>
  <c r="S270" s="1"/>
  <c r="AB282"/>
  <c r="U280"/>
  <c r="X255"/>
  <c r="V255"/>
  <c r="R255"/>
  <c r="AX254"/>
  <c r="AW254"/>
  <c r="AV254"/>
  <c r="AU254"/>
  <c r="AT254"/>
  <c r="AS254"/>
  <c r="AK254"/>
  <c r="AI254"/>
  <c r="AG254"/>
  <c r="AE254"/>
  <c r="AC254"/>
  <c r="X254"/>
  <c r="V254"/>
  <c r="R254"/>
  <c r="M254"/>
  <c r="L254"/>
  <c r="AX253"/>
  <c r="AW253"/>
  <c r="AV253"/>
  <c r="AU253"/>
  <c r="AT253"/>
  <c r="AS253"/>
  <c r="AK253"/>
  <c r="AI253"/>
  <c r="AG253"/>
  <c r="AE253"/>
  <c r="X253"/>
  <c r="V253"/>
  <c r="R253"/>
  <c r="S253" s="1"/>
  <c r="M253"/>
  <c r="L253"/>
  <c r="AX252"/>
  <c r="AW252"/>
  <c r="AV252"/>
  <c r="AU252"/>
  <c r="AT252"/>
  <c r="AS252"/>
  <c r="AK252"/>
  <c r="AI252"/>
  <c r="AG252"/>
  <c r="AE252"/>
  <c r="AC252"/>
  <c r="X252"/>
  <c r="V252"/>
  <c r="R252"/>
  <c r="S252" s="1"/>
  <c r="M252"/>
  <c r="L252"/>
  <c r="AK251"/>
  <c r="AI251"/>
  <c r="AG251"/>
  <c r="AE251"/>
  <c r="X251"/>
  <c r="V251"/>
  <c r="R251"/>
  <c r="P251"/>
  <c r="O251"/>
  <c r="N251"/>
  <c r="J251"/>
  <c r="M251" s="1"/>
  <c r="L251" s="1"/>
  <c r="I251"/>
  <c r="H251"/>
  <c r="AX250"/>
  <c r="AW250"/>
  <c r="AV250"/>
  <c r="AU250"/>
  <c r="AT250"/>
  <c r="AS250"/>
  <c r="AK250"/>
  <c r="AI250"/>
  <c r="AG250"/>
  <c r="AE250"/>
  <c r="X250"/>
  <c r="V250"/>
  <c r="R250"/>
  <c r="S250" s="1"/>
  <c r="M250"/>
  <c r="L250"/>
  <c r="AX249"/>
  <c r="AW249"/>
  <c r="AV249"/>
  <c r="AU249"/>
  <c r="AT249"/>
  <c r="AS249"/>
  <c r="AK249"/>
  <c r="AI249"/>
  <c r="AG249"/>
  <c r="AE249"/>
  <c r="X249"/>
  <c r="V249"/>
  <c r="R249"/>
  <c r="S249" s="1"/>
  <c r="M249"/>
  <c r="L249"/>
  <c r="AK248"/>
  <c r="AI248"/>
  <c r="AG248"/>
  <c r="AE248"/>
  <c r="X248"/>
  <c r="V248"/>
  <c r="R248"/>
  <c r="P248"/>
  <c r="O248"/>
  <c r="N248"/>
  <c r="J248"/>
  <c r="M248" s="1"/>
  <c r="L248" s="1"/>
  <c r="I248"/>
  <c r="H248"/>
  <c r="AK247"/>
  <c r="AI247"/>
  <c r="AG247"/>
  <c r="AE247"/>
  <c r="AC247"/>
  <c r="X247"/>
  <c r="V247"/>
  <c r="R247"/>
  <c r="M247"/>
  <c r="L247"/>
  <c r="AK246"/>
  <c r="AI246"/>
  <c r="AG246"/>
  <c r="AE246"/>
  <c r="X246"/>
  <c r="V246"/>
  <c r="R246"/>
  <c r="P246"/>
  <c r="O246" s="1"/>
  <c r="N246" s="1"/>
  <c r="J246"/>
  <c r="I246" s="1"/>
  <c r="H246"/>
  <c r="AX245"/>
  <c r="AW245"/>
  <c r="AV245"/>
  <c r="AU245"/>
  <c r="AT245"/>
  <c r="AS245"/>
  <c r="AK245"/>
  <c r="AI245"/>
  <c r="AG245"/>
  <c r="AE245"/>
  <c r="X245"/>
  <c r="V245"/>
  <c r="R245"/>
  <c r="S245" s="1"/>
  <c r="M245"/>
  <c r="L245"/>
  <c r="AX244"/>
  <c r="AW244"/>
  <c r="AV244"/>
  <c r="AU244"/>
  <c r="AT244"/>
  <c r="AS244"/>
  <c r="AK244"/>
  <c r="AI244"/>
  <c r="AG244"/>
  <c r="AE244"/>
  <c r="X244"/>
  <c r="V244"/>
  <c r="R244"/>
  <c r="M244"/>
  <c r="L244"/>
  <c r="AX243"/>
  <c r="AW243"/>
  <c r="AV243"/>
  <c r="AU243"/>
  <c r="AT243"/>
  <c r="AS243"/>
  <c r="AK243"/>
  <c r="AI243"/>
  <c r="AG243"/>
  <c r="AE243"/>
  <c r="X243"/>
  <c r="V243"/>
  <c r="R243"/>
  <c r="M243"/>
  <c r="L243"/>
  <c r="AX242"/>
  <c r="AW242"/>
  <c r="AV242"/>
  <c r="AU242"/>
  <c r="AT242"/>
  <c r="AS242"/>
  <c r="AK242"/>
  <c r="AI242"/>
  <c r="AG242"/>
  <c r="AE242"/>
  <c r="X242"/>
  <c r="V242"/>
  <c r="R242"/>
  <c r="M242"/>
  <c r="L242"/>
  <c r="AK241"/>
  <c r="AI241"/>
  <c r="AG241"/>
  <c r="AE241"/>
  <c r="X241"/>
  <c r="V241"/>
  <c r="R241"/>
  <c r="P241"/>
  <c r="O241"/>
  <c r="N241"/>
  <c r="M241"/>
  <c r="L241"/>
  <c r="J241"/>
  <c r="I241"/>
  <c r="H241"/>
  <c r="AK240"/>
  <c r="AI240"/>
  <c r="AG240"/>
  <c r="AE240"/>
  <c r="AC240"/>
  <c r="X240"/>
  <c r="V240"/>
  <c r="R240"/>
  <c r="M240"/>
  <c r="L240"/>
  <c r="AK239"/>
  <c r="AI239"/>
  <c r="AG239"/>
  <c r="AE239"/>
  <c r="X239"/>
  <c r="V239"/>
  <c r="R239"/>
  <c r="P239"/>
  <c r="P309" s="1"/>
  <c r="O239"/>
  <c r="O309" s="1"/>
  <c r="N239"/>
  <c r="L239"/>
  <c r="J239"/>
  <c r="J309" s="1"/>
  <c r="I239"/>
  <c r="H239"/>
  <c r="AX238"/>
  <c r="AW238"/>
  <c r="AV238"/>
  <c r="AU238"/>
  <c r="AT238"/>
  <c r="AS238"/>
  <c r="AK238"/>
  <c r="AI238"/>
  <c r="AG238"/>
  <c r="AE238"/>
  <c r="AC238"/>
  <c r="X238"/>
  <c r="V238"/>
  <c r="S238"/>
  <c r="W238" s="1"/>
  <c r="R238"/>
  <c r="M238"/>
  <c r="L238"/>
  <c r="AX237"/>
  <c r="AW237"/>
  <c r="AV237"/>
  <c r="AU237"/>
  <c r="AT237"/>
  <c r="AS237"/>
  <c r="AK237"/>
  <c r="AI237"/>
  <c r="AG237"/>
  <c r="AE237"/>
  <c r="AC237"/>
  <c r="X237"/>
  <c r="V237"/>
  <c r="R237"/>
  <c r="M237"/>
  <c r="L237"/>
  <c r="AX236"/>
  <c r="AW236"/>
  <c r="AV236"/>
  <c r="AU236"/>
  <c r="AT236"/>
  <c r="AS236"/>
  <c r="AK236"/>
  <c r="AI236"/>
  <c r="AG236"/>
  <c r="AE236"/>
  <c r="AC236"/>
  <c r="X236"/>
  <c r="V236"/>
  <c r="R236"/>
  <c r="M236"/>
  <c r="L236"/>
  <c r="AX235"/>
  <c r="AW235"/>
  <c r="AV235"/>
  <c r="AU235"/>
  <c r="AT235"/>
  <c r="AS235"/>
  <c r="AK235"/>
  <c r="AI235"/>
  <c r="AG235"/>
  <c r="AE235"/>
  <c r="AC235"/>
  <c r="X235"/>
  <c r="V235"/>
  <c r="R235"/>
  <c r="M235"/>
  <c r="L235"/>
  <c r="AK234"/>
  <c r="AI234"/>
  <c r="AG234"/>
  <c r="AE234"/>
  <c r="X234"/>
  <c r="V234"/>
  <c r="R234"/>
  <c r="P234"/>
  <c r="O234"/>
  <c r="N234"/>
  <c r="J234"/>
  <c r="M234" s="1"/>
  <c r="I234"/>
  <c r="H234"/>
  <c r="AK233"/>
  <c r="AI233"/>
  <c r="AG233"/>
  <c r="AE233"/>
  <c r="AC233"/>
  <c r="X233"/>
  <c r="V233"/>
  <c r="R233"/>
  <c r="M233"/>
  <c r="L233"/>
  <c r="AK232"/>
  <c r="AI232"/>
  <c r="AG232"/>
  <c r="AE232"/>
  <c r="AC232"/>
  <c r="X232"/>
  <c r="V232"/>
  <c r="R232"/>
  <c r="P232"/>
  <c r="O232"/>
  <c r="O331" s="1"/>
  <c r="N232"/>
  <c r="N331" s="1"/>
  <c r="M232"/>
  <c r="L232"/>
  <c r="J232"/>
  <c r="J331" s="1"/>
  <c r="L331" s="1"/>
  <c r="I232"/>
  <c r="H232"/>
  <c r="H331" s="1"/>
  <c r="AK231"/>
  <c r="AI231"/>
  <c r="AG231"/>
  <c r="AE231"/>
  <c r="X231"/>
  <c r="V231"/>
  <c r="R231"/>
  <c r="P231"/>
  <c r="O231"/>
  <c r="N231"/>
  <c r="J231"/>
  <c r="L231" s="1"/>
  <c r="I231"/>
  <c r="H231"/>
  <c r="AK230"/>
  <c r="AI230"/>
  <c r="AG230"/>
  <c r="AE230"/>
  <c r="X230"/>
  <c r="V230"/>
  <c r="R230"/>
  <c r="P230"/>
  <c r="O230"/>
  <c r="N230"/>
  <c r="M230" s="1"/>
  <c r="L230"/>
  <c r="J230"/>
  <c r="I230"/>
  <c r="H230"/>
  <c r="AK229"/>
  <c r="AI229"/>
  <c r="AG229"/>
  <c r="AE229"/>
  <c r="X229"/>
  <c r="V229"/>
  <c r="R229"/>
  <c r="P229"/>
  <c r="O229"/>
  <c r="N229"/>
  <c r="J229"/>
  <c r="M229" s="1"/>
  <c r="L229" s="1"/>
  <c r="I229"/>
  <c r="H229"/>
  <c r="AK228"/>
  <c r="AI228"/>
  <c r="AG228"/>
  <c r="AE228"/>
  <c r="X228"/>
  <c r="V228"/>
  <c r="R228"/>
  <c r="P228"/>
  <c r="O228"/>
  <c r="N228"/>
  <c r="M228" s="1"/>
  <c r="L228"/>
  <c r="J228"/>
  <c r="I228"/>
  <c r="H228"/>
  <c r="AK227"/>
  <c r="AI227"/>
  <c r="AG227"/>
  <c r="AE227"/>
  <c r="X227"/>
  <c r="V227"/>
  <c r="R227"/>
  <c r="AK226"/>
  <c r="AI226"/>
  <c r="AG226"/>
  <c r="AE226"/>
  <c r="X226"/>
  <c r="V226"/>
  <c r="R226"/>
  <c r="P226"/>
  <c r="O226"/>
  <c r="N226"/>
  <c r="AC226" s="1"/>
  <c r="M226"/>
  <c r="L226" s="1"/>
  <c r="J226"/>
  <c r="J227" s="1"/>
  <c r="I226"/>
  <c r="H226"/>
  <c r="AK225"/>
  <c r="AI225"/>
  <c r="AG225"/>
  <c r="AE225"/>
  <c r="X225"/>
  <c r="V225"/>
  <c r="R225"/>
  <c r="P225"/>
  <c r="O225"/>
  <c r="N225"/>
  <c r="L225"/>
  <c r="J225"/>
  <c r="M225" s="1"/>
  <c r="I225"/>
  <c r="H225"/>
  <c r="AX224"/>
  <c r="AW224"/>
  <c r="AV224"/>
  <c r="AU224"/>
  <c r="AT224"/>
  <c r="AS224"/>
  <c r="AK224"/>
  <c r="AI224"/>
  <c r="AG224"/>
  <c r="AE224"/>
  <c r="AC224"/>
  <c r="X224"/>
  <c r="V224"/>
  <c r="R224"/>
  <c r="M224"/>
  <c r="L224"/>
  <c r="AX223"/>
  <c r="AW223"/>
  <c r="AV223"/>
  <c r="AU223"/>
  <c r="AT223"/>
  <c r="AS223"/>
  <c r="AK223"/>
  <c r="AI223"/>
  <c r="AG223"/>
  <c r="AE223"/>
  <c r="AC223"/>
  <c r="X223"/>
  <c r="V223"/>
  <c r="R223"/>
  <c r="M223"/>
  <c r="L223"/>
  <c r="AX222"/>
  <c r="AW222"/>
  <c r="AV222"/>
  <c r="AU222"/>
  <c r="AT222"/>
  <c r="AS222"/>
  <c r="AK222"/>
  <c r="AI222"/>
  <c r="AG222"/>
  <c r="AE222"/>
  <c r="AC222"/>
  <c r="X222"/>
  <c r="V222"/>
  <c r="S222"/>
  <c r="R222"/>
  <c r="M222"/>
  <c r="L222"/>
  <c r="AX221"/>
  <c r="AW221"/>
  <c r="AV221"/>
  <c r="AU221"/>
  <c r="AT221"/>
  <c r="AS221"/>
  <c r="AK221"/>
  <c r="AI221"/>
  <c r="AG221"/>
  <c r="AE221"/>
  <c r="AC221"/>
  <c r="X221"/>
  <c r="V221"/>
  <c r="R221"/>
  <c r="M221"/>
  <c r="L221"/>
  <c r="AX220"/>
  <c r="AW220"/>
  <c r="AV220"/>
  <c r="AU220"/>
  <c r="AT220"/>
  <c r="AS220"/>
  <c r="AK220"/>
  <c r="AI220"/>
  <c r="AG220"/>
  <c r="AE220"/>
  <c r="AC220"/>
  <c r="X220"/>
  <c r="V220"/>
  <c r="R220"/>
  <c r="M220"/>
  <c r="L220"/>
  <c r="AK219"/>
  <c r="AI219"/>
  <c r="AG219"/>
  <c r="AE219"/>
  <c r="X219"/>
  <c r="V219"/>
  <c r="R219"/>
  <c r="P219"/>
  <c r="O219"/>
  <c r="N219"/>
  <c r="J219"/>
  <c r="M219" s="1"/>
  <c r="L219" s="1"/>
  <c r="I219"/>
  <c r="H219"/>
  <c r="AK218"/>
  <c r="AI218"/>
  <c r="AG218"/>
  <c r="AE218"/>
  <c r="AC218"/>
  <c r="X218"/>
  <c r="V218"/>
  <c r="R218"/>
  <c r="M218"/>
  <c r="L218"/>
  <c r="AX217"/>
  <c r="AW217"/>
  <c r="AV217"/>
  <c r="AU217"/>
  <c r="AT217"/>
  <c r="AS217"/>
  <c r="AK217"/>
  <c r="AI217"/>
  <c r="AG217"/>
  <c r="AE217"/>
  <c r="AC217"/>
  <c r="X217"/>
  <c r="V217"/>
  <c r="R217"/>
  <c r="M217"/>
  <c r="L217"/>
  <c r="AX216"/>
  <c r="AW216"/>
  <c r="AV216"/>
  <c r="AU216"/>
  <c r="AT216"/>
  <c r="AS216"/>
  <c r="AK216"/>
  <c r="AI216"/>
  <c r="AG216"/>
  <c r="AE216"/>
  <c r="X216"/>
  <c r="V216"/>
  <c r="R216"/>
  <c r="M216"/>
  <c r="L216"/>
  <c r="AX215"/>
  <c r="AW215"/>
  <c r="AV215"/>
  <c r="AU215"/>
  <c r="AT215"/>
  <c r="AS215"/>
  <c r="AK215"/>
  <c r="AI215"/>
  <c r="AG215"/>
  <c r="AE215"/>
  <c r="X215"/>
  <c r="V215"/>
  <c r="R215"/>
  <c r="M215"/>
  <c r="L215"/>
  <c r="AK214"/>
  <c r="AI214"/>
  <c r="AG214"/>
  <c r="AE214"/>
  <c r="X214"/>
  <c r="V214"/>
  <c r="R214"/>
  <c r="P214"/>
  <c r="O214"/>
  <c r="N214"/>
  <c r="J214"/>
  <c r="M214" s="1"/>
  <c r="I214"/>
  <c r="H214"/>
  <c r="AK213"/>
  <c r="AI213"/>
  <c r="AG213"/>
  <c r="AE213"/>
  <c r="AC213"/>
  <c r="X213"/>
  <c r="V213"/>
  <c r="R213"/>
  <c r="M213"/>
  <c r="L213"/>
  <c r="AX212"/>
  <c r="AW212"/>
  <c r="AV212"/>
  <c r="AU212"/>
  <c r="AT212"/>
  <c r="AS212"/>
  <c r="AK212"/>
  <c r="AI212"/>
  <c r="AG212"/>
  <c r="AE212"/>
  <c r="X212"/>
  <c r="V212"/>
  <c r="R212"/>
  <c r="M212"/>
  <c r="L212"/>
  <c r="AX211"/>
  <c r="AW211"/>
  <c r="AV211"/>
  <c r="AU211"/>
  <c r="AT211"/>
  <c r="AS211"/>
  <c r="AK211"/>
  <c r="AI211"/>
  <c r="AG211"/>
  <c r="AE211"/>
  <c r="X211"/>
  <c r="V211"/>
  <c r="R211"/>
  <c r="M211"/>
  <c r="L211"/>
  <c r="AX210"/>
  <c r="AW210"/>
  <c r="AV210"/>
  <c r="AU210"/>
  <c r="AT210"/>
  <c r="AS210"/>
  <c r="AK210"/>
  <c r="AI210"/>
  <c r="AG210"/>
  <c r="AE210"/>
  <c r="X210"/>
  <c r="V210"/>
  <c r="R210"/>
  <c r="M210"/>
  <c r="L210"/>
  <c r="AK209"/>
  <c r="AI209"/>
  <c r="AG209"/>
  <c r="AE209"/>
  <c r="X209"/>
  <c r="V209"/>
  <c r="R209"/>
  <c r="P209"/>
  <c r="O209"/>
  <c r="N209"/>
  <c r="M209"/>
  <c r="L209"/>
  <c r="J209"/>
  <c r="I209"/>
  <c r="H209"/>
  <c r="AK208"/>
  <c r="AI208"/>
  <c r="AG208"/>
  <c r="AE208"/>
  <c r="AC208"/>
  <c r="X208"/>
  <c r="V208"/>
  <c r="R208"/>
  <c r="M208"/>
  <c r="L208"/>
  <c r="AX207"/>
  <c r="AW207"/>
  <c r="AV207"/>
  <c r="AU207"/>
  <c r="AT207"/>
  <c r="AS207"/>
  <c r="AK207"/>
  <c r="AI207"/>
  <c r="AG207"/>
  <c r="AE207"/>
  <c r="X207"/>
  <c r="V207"/>
  <c r="R207"/>
  <c r="R313" s="1"/>
  <c r="M207"/>
  <c r="L207"/>
  <c r="AK206"/>
  <c r="AI206"/>
  <c r="AG206"/>
  <c r="AE206"/>
  <c r="X206"/>
  <c r="V206"/>
  <c r="R206"/>
  <c r="P206"/>
  <c r="O206"/>
  <c r="N206"/>
  <c r="J206"/>
  <c r="L206" s="1"/>
  <c r="I206"/>
  <c r="H206"/>
  <c r="AK205"/>
  <c r="AI205"/>
  <c r="AG205"/>
  <c r="AE205"/>
  <c r="X205"/>
  <c r="V205"/>
  <c r="R205"/>
  <c r="P205"/>
  <c r="O205"/>
  <c r="N205"/>
  <c r="J205"/>
  <c r="M205" s="1"/>
  <c r="I205"/>
  <c r="H205"/>
  <c r="AK204"/>
  <c r="AI204"/>
  <c r="AG204"/>
  <c r="AE204"/>
  <c r="X204"/>
  <c r="V204"/>
  <c r="R204"/>
  <c r="P204" s="1"/>
  <c r="O204" s="1"/>
  <c r="J204"/>
  <c r="AK203"/>
  <c r="AI203"/>
  <c r="AG203"/>
  <c r="AE203"/>
  <c r="X203"/>
  <c r="V203"/>
  <c r="R203"/>
  <c r="P203"/>
  <c r="O203"/>
  <c r="N203"/>
  <c r="N204" s="1"/>
  <c r="M203"/>
  <c r="J203"/>
  <c r="L203" s="1"/>
  <c r="I203"/>
  <c r="H203"/>
  <c r="AK202"/>
  <c r="AI202"/>
  <c r="AG202"/>
  <c r="AE202"/>
  <c r="X202"/>
  <c r="V202"/>
  <c r="R202"/>
  <c r="P202"/>
  <c r="O202"/>
  <c r="N202"/>
  <c r="M202"/>
  <c r="L202"/>
  <c r="J202"/>
  <c r="I202"/>
  <c r="H202"/>
  <c r="AK201"/>
  <c r="AI201"/>
  <c r="AG201"/>
  <c r="AE201"/>
  <c r="X201"/>
  <c r="V201"/>
  <c r="R201"/>
  <c r="AX200"/>
  <c r="AW200"/>
  <c r="AV200"/>
  <c r="AU200"/>
  <c r="AT200"/>
  <c r="AS200"/>
  <c r="AK200"/>
  <c r="AI200"/>
  <c r="AG200"/>
  <c r="AE200"/>
  <c r="AC200"/>
  <c r="X200"/>
  <c r="V200"/>
  <c r="R200"/>
  <c r="S200" s="1"/>
  <c r="M200"/>
  <c r="L200"/>
  <c r="AX199"/>
  <c r="AW199"/>
  <c r="AV199"/>
  <c r="AU199"/>
  <c r="AT199"/>
  <c r="AS199"/>
  <c r="AK199"/>
  <c r="AI199"/>
  <c r="AG199"/>
  <c r="AE199"/>
  <c r="AC199"/>
  <c r="X199"/>
  <c r="V199"/>
  <c r="R199"/>
  <c r="M199"/>
  <c r="L199"/>
  <c r="AX198"/>
  <c r="AW198"/>
  <c r="AV198"/>
  <c r="AU198"/>
  <c r="AT198"/>
  <c r="AS198"/>
  <c r="AK198"/>
  <c r="AI198"/>
  <c r="AG198"/>
  <c r="AE198"/>
  <c r="X198"/>
  <c r="V198"/>
  <c r="R198"/>
  <c r="M198"/>
  <c r="L198"/>
  <c r="AX197"/>
  <c r="AW197"/>
  <c r="AV197"/>
  <c r="AU197"/>
  <c r="AT197"/>
  <c r="AS197"/>
  <c r="AK197"/>
  <c r="AI197"/>
  <c r="AG197"/>
  <c r="AE197"/>
  <c r="X197"/>
  <c r="V197"/>
  <c r="R197"/>
  <c r="M197"/>
  <c r="L197"/>
  <c r="AX196"/>
  <c r="AW196"/>
  <c r="AV196"/>
  <c r="AU196"/>
  <c r="AT196"/>
  <c r="AS196"/>
  <c r="AK196"/>
  <c r="AI196"/>
  <c r="AG196"/>
  <c r="AE196"/>
  <c r="AC196"/>
  <c r="X196"/>
  <c r="V196"/>
  <c r="R196"/>
  <c r="M196"/>
  <c r="L196"/>
  <c r="AK195"/>
  <c r="AI195"/>
  <c r="AG195"/>
  <c r="AE195"/>
  <c r="X195"/>
  <c r="V195"/>
  <c r="R195"/>
  <c r="P195"/>
  <c r="O195"/>
  <c r="N195"/>
  <c r="J195"/>
  <c r="M195" s="1"/>
  <c r="L195" s="1"/>
  <c r="I195"/>
  <c r="H195"/>
  <c r="AX194"/>
  <c r="AW194"/>
  <c r="AV194"/>
  <c r="AU194"/>
  <c r="AT194"/>
  <c r="AS194"/>
  <c r="AK194"/>
  <c r="AI194"/>
  <c r="AG194"/>
  <c r="AE194"/>
  <c r="X194"/>
  <c r="V194"/>
  <c r="R194"/>
  <c r="S194" s="1"/>
  <c r="M194"/>
  <c r="L194"/>
  <c r="AX193"/>
  <c r="AW193"/>
  <c r="AV193"/>
  <c r="AU193"/>
  <c r="AT193"/>
  <c r="AS193"/>
  <c r="AK193"/>
  <c r="AI193"/>
  <c r="AG193"/>
  <c r="AE193"/>
  <c r="X193"/>
  <c r="V193"/>
  <c r="S193"/>
  <c r="W193" s="1"/>
  <c r="R193"/>
  <c r="R312" s="1"/>
  <c r="M193"/>
  <c r="L193"/>
  <c r="AX192"/>
  <c r="AW192"/>
  <c r="AV192"/>
  <c r="AU192"/>
  <c r="AT192"/>
  <c r="AS192"/>
  <c r="AK192"/>
  <c r="AI192"/>
  <c r="AG192"/>
  <c r="AE192"/>
  <c r="X192"/>
  <c r="V192"/>
  <c r="R192"/>
  <c r="M192"/>
  <c r="L192"/>
  <c r="AX191"/>
  <c r="AW191"/>
  <c r="AV191"/>
  <c r="AU191"/>
  <c r="AT191"/>
  <c r="AS191"/>
  <c r="AK191"/>
  <c r="AI191"/>
  <c r="AG191"/>
  <c r="AE191"/>
  <c r="AC191"/>
  <c r="X191"/>
  <c r="V191"/>
  <c r="R191"/>
  <c r="S191" s="1"/>
  <c r="W191" s="1"/>
  <c r="Y191" s="1"/>
  <c r="M191"/>
  <c r="L191"/>
  <c r="AX190"/>
  <c r="AW190"/>
  <c r="AV190"/>
  <c r="AU190"/>
  <c r="AT190"/>
  <c r="AS190"/>
  <c r="AK190"/>
  <c r="AI190"/>
  <c r="AG190"/>
  <c r="AE190"/>
  <c r="AC190"/>
  <c r="X190"/>
  <c r="V190"/>
  <c r="R190"/>
  <c r="M190"/>
  <c r="L190"/>
  <c r="AK189"/>
  <c r="AI189"/>
  <c r="AG189"/>
  <c r="AE189"/>
  <c r="X189"/>
  <c r="V189"/>
  <c r="R189"/>
  <c r="P189" s="1"/>
  <c r="N189"/>
  <c r="M189"/>
  <c r="L189"/>
  <c r="J189"/>
  <c r="J320" s="1"/>
  <c r="I189"/>
  <c r="H189" s="1"/>
  <c r="AX188"/>
  <c r="AW188"/>
  <c r="AV188"/>
  <c r="AU188"/>
  <c r="AT188"/>
  <c r="AS188"/>
  <c r="AK188"/>
  <c r="AI188"/>
  <c r="AG188"/>
  <c r="AE188"/>
  <c r="X188"/>
  <c r="V188"/>
  <c r="R188"/>
  <c r="R324" s="1"/>
  <c r="M188"/>
  <c r="L188"/>
  <c r="AX187"/>
  <c r="AW187"/>
  <c r="AV187"/>
  <c r="AU187"/>
  <c r="AT187"/>
  <c r="AS187"/>
  <c r="AK187"/>
  <c r="AI187"/>
  <c r="AG187"/>
  <c r="AE187"/>
  <c r="X187"/>
  <c r="V187"/>
  <c r="R187"/>
  <c r="M187"/>
  <c r="L187"/>
  <c r="AX186"/>
  <c r="AW186"/>
  <c r="AV186"/>
  <c r="AU186"/>
  <c r="AT186"/>
  <c r="AS186"/>
  <c r="AK186"/>
  <c r="AI186"/>
  <c r="AG186"/>
  <c r="AE186"/>
  <c r="AC186"/>
  <c r="X186"/>
  <c r="V186"/>
  <c r="R186"/>
  <c r="M186"/>
  <c r="L186"/>
  <c r="AX185"/>
  <c r="AW185"/>
  <c r="AV185"/>
  <c r="AU185"/>
  <c r="AT185"/>
  <c r="AS185"/>
  <c r="AK185"/>
  <c r="AI185"/>
  <c r="AG185"/>
  <c r="AE185"/>
  <c r="AC185"/>
  <c r="X185"/>
  <c r="V185"/>
  <c r="R185"/>
  <c r="R341" s="1"/>
  <c r="M185"/>
  <c r="L185"/>
  <c r="AX184"/>
  <c r="AW184"/>
  <c r="AV184"/>
  <c r="AU184"/>
  <c r="AT184"/>
  <c r="AS184"/>
  <c r="AK184"/>
  <c r="AI184"/>
  <c r="AG184"/>
  <c r="AE184"/>
  <c r="X184"/>
  <c r="V184"/>
  <c r="R184"/>
  <c r="R343" s="1"/>
  <c r="M184"/>
  <c r="L184"/>
  <c r="AK183"/>
  <c r="AI183"/>
  <c r="AG183"/>
  <c r="AE183"/>
  <c r="X183"/>
  <c r="V183"/>
  <c r="R183"/>
  <c r="P183"/>
  <c r="P182" s="1"/>
  <c r="O183"/>
  <c r="N183"/>
  <c r="J183"/>
  <c r="M183" s="1"/>
  <c r="L183" s="1"/>
  <c r="I183"/>
  <c r="H183"/>
  <c r="H182" s="1"/>
  <c r="AK182"/>
  <c r="AI182"/>
  <c r="AG182"/>
  <c r="AE182"/>
  <c r="X182"/>
  <c r="V182"/>
  <c r="R182"/>
  <c r="N182"/>
  <c r="J182"/>
  <c r="M182" s="1"/>
  <c r="I182"/>
  <c r="AX181"/>
  <c r="AW181"/>
  <c r="AV181"/>
  <c r="AU181"/>
  <c r="AT181"/>
  <c r="AS181"/>
  <c r="AK181"/>
  <c r="AI181"/>
  <c r="AG181"/>
  <c r="AE181"/>
  <c r="AC181"/>
  <c r="X181"/>
  <c r="V181"/>
  <c r="R181"/>
  <c r="M181"/>
  <c r="L181"/>
  <c r="AX180"/>
  <c r="AW180"/>
  <c r="AV180"/>
  <c r="AU180"/>
  <c r="AT180"/>
  <c r="AS180"/>
  <c r="AK180"/>
  <c r="AI180"/>
  <c r="AG180"/>
  <c r="AE180"/>
  <c r="AC180"/>
  <c r="X180"/>
  <c r="V180"/>
  <c r="R180"/>
  <c r="M180"/>
  <c r="L180"/>
  <c r="AX179"/>
  <c r="AW179"/>
  <c r="AV179"/>
  <c r="AU179"/>
  <c r="AT179"/>
  <c r="AS179"/>
  <c r="AK179"/>
  <c r="AI179"/>
  <c r="AG179"/>
  <c r="AE179"/>
  <c r="AC179"/>
  <c r="X179"/>
  <c r="V179"/>
  <c r="R179"/>
  <c r="S179" s="1"/>
  <c r="M179"/>
  <c r="L179"/>
  <c r="AX178"/>
  <c r="AW178"/>
  <c r="AV178"/>
  <c r="AU178"/>
  <c r="AT178"/>
  <c r="AS178"/>
  <c r="AK178"/>
  <c r="AI178"/>
  <c r="AG178"/>
  <c r="AE178"/>
  <c r="X178"/>
  <c r="V178"/>
  <c r="R178"/>
  <c r="M178"/>
  <c r="L178"/>
  <c r="AX177"/>
  <c r="AW177"/>
  <c r="AV177"/>
  <c r="AU177"/>
  <c r="AT177"/>
  <c r="AS177"/>
  <c r="AK177"/>
  <c r="AI177"/>
  <c r="AG177"/>
  <c r="AE177"/>
  <c r="X177"/>
  <c r="V177"/>
  <c r="R177"/>
  <c r="M177"/>
  <c r="L177"/>
  <c r="AK176"/>
  <c r="AI176"/>
  <c r="AG176"/>
  <c r="AE176"/>
  <c r="X176"/>
  <c r="V176"/>
  <c r="R176"/>
  <c r="P176"/>
  <c r="O176"/>
  <c r="N176"/>
  <c r="J176"/>
  <c r="L176" s="1"/>
  <c r="I176"/>
  <c r="H176"/>
  <c r="AX175"/>
  <c r="AW175"/>
  <c r="AV175"/>
  <c r="AU175"/>
  <c r="AT175"/>
  <c r="AS175"/>
  <c r="AK175"/>
  <c r="AI175"/>
  <c r="AG175"/>
  <c r="AE175"/>
  <c r="X175"/>
  <c r="V175"/>
  <c r="R175"/>
  <c r="M175"/>
  <c r="L175"/>
  <c r="AX174"/>
  <c r="AW174"/>
  <c r="AV174"/>
  <c r="AU174"/>
  <c r="AT174"/>
  <c r="AS174"/>
  <c r="AK174"/>
  <c r="AI174"/>
  <c r="AG174"/>
  <c r="AE174"/>
  <c r="AC174"/>
  <c r="X174"/>
  <c r="V174"/>
  <c r="R174"/>
  <c r="M174"/>
  <c r="L174"/>
  <c r="AX173"/>
  <c r="AW173"/>
  <c r="AV173"/>
  <c r="AU173"/>
  <c r="AT173"/>
  <c r="AS173"/>
  <c r="AK173"/>
  <c r="AI173"/>
  <c r="AG173"/>
  <c r="AE173"/>
  <c r="X173"/>
  <c r="V173"/>
  <c r="R173"/>
  <c r="M173"/>
  <c r="L173"/>
  <c r="AX172"/>
  <c r="AW172"/>
  <c r="AV172"/>
  <c r="AU172"/>
  <c r="AT172"/>
  <c r="AS172"/>
  <c r="AK172"/>
  <c r="AI172"/>
  <c r="AG172"/>
  <c r="AE172"/>
  <c r="X172"/>
  <c r="V172"/>
  <c r="R172"/>
  <c r="M172"/>
  <c r="L172"/>
  <c r="AX171"/>
  <c r="AW171"/>
  <c r="AV171"/>
  <c r="AU171"/>
  <c r="AT171"/>
  <c r="AS171"/>
  <c r="AK171"/>
  <c r="AI171"/>
  <c r="AG171"/>
  <c r="AE171"/>
  <c r="X171"/>
  <c r="V171"/>
  <c r="R171"/>
  <c r="M171"/>
  <c r="L171"/>
  <c r="AX170"/>
  <c r="AW170"/>
  <c r="AV170"/>
  <c r="AU170"/>
  <c r="AT170"/>
  <c r="AS170"/>
  <c r="AK170"/>
  <c r="AI170"/>
  <c r="AG170"/>
  <c r="AE170"/>
  <c r="X170"/>
  <c r="V170"/>
  <c r="R170"/>
  <c r="M170"/>
  <c r="L170"/>
  <c r="AX169"/>
  <c r="AW169"/>
  <c r="AV169"/>
  <c r="AU169"/>
  <c r="AT169"/>
  <c r="AS169"/>
  <c r="AK169"/>
  <c r="AI169"/>
  <c r="AG169"/>
  <c r="AE169"/>
  <c r="X169"/>
  <c r="V169"/>
  <c r="R169"/>
  <c r="M169"/>
  <c r="L169"/>
  <c r="AX168"/>
  <c r="AW168"/>
  <c r="AV168"/>
  <c r="AU168"/>
  <c r="AT168"/>
  <c r="AS168"/>
  <c r="AK168"/>
  <c r="AI168"/>
  <c r="AG168"/>
  <c r="AE168"/>
  <c r="AC168"/>
  <c r="X168"/>
  <c r="V168"/>
  <c r="R168"/>
  <c r="M168"/>
  <c r="L168"/>
  <c r="AK167"/>
  <c r="AI167"/>
  <c r="AG167"/>
  <c r="AE167"/>
  <c r="X167"/>
  <c r="V167"/>
  <c r="R167"/>
  <c r="Q167"/>
  <c r="P167"/>
  <c r="O167"/>
  <c r="N167"/>
  <c r="K167"/>
  <c r="J167"/>
  <c r="J347" s="1"/>
  <c r="I167"/>
  <c r="H167"/>
  <c r="H347" s="1"/>
  <c r="AK166"/>
  <c r="AI166"/>
  <c r="AG166"/>
  <c r="AE166"/>
  <c r="X166"/>
  <c r="V166"/>
  <c r="R166"/>
  <c r="P166"/>
  <c r="O166"/>
  <c r="N166"/>
  <c r="N307" s="1"/>
  <c r="J166"/>
  <c r="J307" s="1"/>
  <c r="I166"/>
  <c r="H166"/>
  <c r="AX165"/>
  <c r="AW165"/>
  <c r="AV165"/>
  <c r="AU165"/>
  <c r="AT165"/>
  <c r="AS165"/>
  <c r="AK165"/>
  <c r="AI165"/>
  <c r="AG165"/>
  <c r="AE165"/>
  <c r="AC165"/>
  <c r="X165"/>
  <c r="V165"/>
  <c r="R165"/>
  <c r="M165"/>
  <c r="L165"/>
  <c r="AX164"/>
  <c r="AW164"/>
  <c r="AV164"/>
  <c r="AU164"/>
  <c r="AT164"/>
  <c r="AS164"/>
  <c r="AK164"/>
  <c r="AI164"/>
  <c r="AG164"/>
  <c r="AE164"/>
  <c r="AC164"/>
  <c r="X164"/>
  <c r="V164"/>
  <c r="R164"/>
  <c r="S164" s="1"/>
  <c r="M164"/>
  <c r="L164"/>
  <c r="AX163"/>
  <c r="AW163"/>
  <c r="AV163"/>
  <c r="AU163"/>
  <c r="AT163"/>
  <c r="AS163"/>
  <c r="AK163"/>
  <c r="AI163"/>
  <c r="AG163"/>
  <c r="AE163"/>
  <c r="AC163"/>
  <c r="X163"/>
  <c r="V163"/>
  <c r="R163"/>
  <c r="S163" s="1"/>
  <c r="M163"/>
  <c r="L163"/>
  <c r="AX162"/>
  <c r="AW162"/>
  <c r="AV162"/>
  <c r="AU162"/>
  <c r="AT162"/>
  <c r="AS162"/>
  <c r="AK162"/>
  <c r="AI162"/>
  <c r="AG162"/>
  <c r="AE162"/>
  <c r="AC162"/>
  <c r="X162"/>
  <c r="V162"/>
  <c r="R162"/>
  <c r="M162"/>
  <c r="L162"/>
  <c r="AK161"/>
  <c r="AI161"/>
  <c r="AG161"/>
  <c r="AE161"/>
  <c r="X161"/>
  <c r="V161"/>
  <c r="R161"/>
  <c r="P161"/>
  <c r="O161"/>
  <c r="N161"/>
  <c r="M161" s="1"/>
  <c r="L161"/>
  <c r="J161"/>
  <c r="I161"/>
  <c r="H161"/>
  <c r="AX160"/>
  <c r="AW160"/>
  <c r="AV160"/>
  <c r="AU160"/>
  <c r="AT160"/>
  <c r="AS160"/>
  <c r="AK160"/>
  <c r="AI160"/>
  <c r="AG160"/>
  <c r="AE160"/>
  <c r="AC160"/>
  <c r="X160"/>
  <c r="V160"/>
  <c r="R160"/>
  <c r="S160" s="1"/>
  <c r="M160"/>
  <c r="L160"/>
  <c r="AX159"/>
  <c r="AW159"/>
  <c r="AV159"/>
  <c r="AU159"/>
  <c r="AT159"/>
  <c r="AS159"/>
  <c r="AK159"/>
  <c r="AI159"/>
  <c r="AG159"/>
  <c r="AE159"/>
  <c r="X159"/>
  <c r="V159"/>
  <c r="R159"/>
  <c r="M159"/>
  <c r="L159"/>
  <c r="AK158"/>
  <c r="AI158"/>
  <c r="AG158"/>
  <c r="AE158"/>
  <c r="X158"/>
  <c r="V158"/>
  <c r="R158"/>
  <c r="P158"/>
  <c r="N158"/>
  <c r="J158"/>
  <c r="M158" s="1"/>
  <c r="AX157"/>
  <c r="AW157"/>
  <c r="AV157"/>
  <c r="AU157"/>
  <c r="AT157"/>
  <c r="AS157"/>
  <c r="AK157"/>
  <c r="AI157"/>
  <c r="AG157"/>
  <c r="AE157"/>
  <c r="X157"/>
  <c r="V157"/>
  <c r="R157"/>
  <c r="R320" s="1"/>
  <c r="M157"/>
  <c r="L157"/>
  <c r="AX156"/>
  <c r="AW156"/>
  <c r="AV156"/>
  <c r="AU156"/>
  <c r="AT156"/>
  <c r="AS156"/>
  <c r="AK156"/>
  <c r="AI156"/>
  <c r="AG156"/>
  <c r="AE156"/>
  <c r="AC156"/>
  <c r="X156"/>
  <c r="V156"/>
  <c r="R156"/>
  <c r="M156"/>
  <c r="L156"/>
  <c r="AX155"/>
  <c r="AW155"/>
  <c r="AV155"/>
  <c r="AU155"/>
  <c r="AT155"/>
  <c r="AS155"/>
  <c r="AK155"/>
  <c r="AI155"/>
  <c r="AG155"/>
  <c r="AE155"/>
  <c r="AC155"/>
  <c r="X155"/>
  <c r="V155"/>
  <c r="R155"/>
  <c r="M155"/>
  <c r="L155"/>
  <c r="AK154"/>
  <c r="AI154"/>
  <c r="AG154"/>
  <c r="AE154"/>
  <c r="AC154"/>
  <c r="X154"/>
  <c r="V154"/>
  <c r="R154"/>
  <c r="P154"/>
  <c r="O154"/>
  <c r="N154"/>
  <c r="N338" s="1"/>
  <c r="M154"/>
  <c r="L154"/>
  <c r="J154"/>
  <c r="J338" s="1"/>
  <c r="I154"/>
  <c r="H154"/>
  <c r="AK153"/>
  <c r="AI153"/>
  <c r="AG153"/>
  <c r="AE153"/>
  <c r="X153"/>
  <c r="V153"/>
  <c r="R153"/>
  <c r="I227" l="1"/>
  <c r="H227" s="1"/>
  <c r="M227"/>
  <c r="L227" s="1"/>
  <c r="H338"/>
  <c r="H337" s="1"/>
  <c r="J337"/>
  <c r="M338"/>
  <c r="L338" s="1"/>
  <c r="M166"/>
  <c r="M167"/>
  <c r="I204"/>
  <c r="H204" s="1"/>
  <c r="L246"/>
  <c r="L204"/>
  <c r="H309"/>
  <c r="L309"/>
  <c r="M246"/>
  <c r="M357"/>
  <c r="L357"/>
  <c r="O158"/>
  <c r="O314" s="1"/>
  <c r="N314" s="1"/>
  <c r="P314"/>
  <c r="H307"/>
  <c r="K347"/>
  <c r="K307"/>
  <c r="K305" s="1"/>
  <c r="L182"/>
  <c r="S185"/>
  <c r="S341" s="1"/>
  <c r="M204"/>
  <c r="L205"/>
  <c r="M206"/>
  <c r="L214"/>
  <c r="P227"/>
  <c r="O227" s="1"/>
  <c r="N227" s="1"/>
  <c r="M331"/>
  <c r="L234"/>
  <c r="W263"/>
  <c r="I158"/>
  <c r="H158" s="1"/>
  <c r="H314" s="1"/>
  <c r="J314"/>
  <c r="L158"/>
  <c r="AC161"/>
  <c r="L166"/>
  <c r="L167"/>
  <c r="M176"/>
  <c r="H320"/>
  <c r="H319" s="1"/>
  <c r="M320"/>
  <c r="J319"/>
  <c r="L320"/>
  <c r="O189"/>
  <c r="O182" s="1"/>
  <c r="P320"/>
  <c r="AC203"/>
  <c r="M231"/>
  <c r="M239"/>
  <c r="N309"/>
  <c r="M309" s="1"/>
  <c r="S157"/>
  <c r="S165"/>
  <c r="R307"/>
  <c r="P307" s="1"/>
  <c r="O307" s="1"/>
  <c r="S180"/>
  <c r="S218"/>
  <c r="W218" s="1"/>
  <c r="S223"/>
  <c r="S233"/>
  <c r="W233" s="1"/>
  <c r="S235"/>
  <c r="W235" s="1"/>
  <c r="Y235" s="1"/>
  <c r="R309"/>
  <c r="R321"/>
  <c r="S162"/>
  <c r="S168"/>
  <c r="S208"/>
  <c r="S211"/>
  <c r="Y218"/>
  <c r="U218" s="1"/>
  <c r="U219" s="1"/>
  <c r="Y233"/>
  <c r="W234"/>
  <c r="S237"/>
  <c r="S247"/>
  <c r="W247" s="1"/>
  <c r="W249"/>
  <c r="W163"/>
  <c r="W312"/>
  <c r="S196"/>
  <c r="S210"/>
  <c r="Y238"/>
  <c r="S240"/>
  <c r="S231"/>
  <c r="W245"/>
  <c r="W345"/>
  <c r="Y273"/>
  <c r="U273" s="1"/>
  <c r="W359"/>
  <c r="Y263"/>
  <c r="U263" s="1"/>
  <c r="W358"/>
  <c r="Y259"/>
  <c r="U259" s="1"/>
  <c r="S358"/>
  <c r="R358" s="1"/>
  <c r="R357" s="1"/>
  <c r="S155"/>
  <c r="W160"/>
  <c r="W164"/>
  <c r="S169"/>
  <c r="S173"/>
  <c r="W179"/>
  <c r="Y179" s="1"/>
  <c r="S181"/>
  <c r="W185"/>
  <c r="S187"/>
  <c r="S190"/>
  <c r="W190" s="1"/>
  <c r="W194"/>
  <c r="Y194" s="1"/>
  <c r="S197"/>
  <c r="S198"/>
  <c r="W200"/>
  <c r="S213"/>
  <c r="S217"/>
  <c r="W217" s="1"/>
  <c r="W219"/>
  <c r="S220"/>
  <c r="S221"/>
  <c r="W222"/>
  <c r="Y222" s="1"/>
  <c r="W223"/>
  <c r="Y223" s="1"/>
  <c r="S234"/>
  <c r="S236"/>
  <c r="W250"/>
  <c r="Y250" s="1"/>
  <c r="U250" s="1"/>
  <c r="S322"/>
  <c r="W253"/>
  <c r="Y253" s="1"/>
  <c r="AB260"/>
  <c r="R286"/>
  <c r="AB280"/>
  <c r="S349"/>
  <c r="W272"/>
  <c r="W342"/>
  <c r="Y267"/>
  <c r="U267" s="1"/>
  <c r="W266"/>
  <c r="S353"/>
  <c r="W258"/>
  <c r="W354"/>
  <c r="W270"/>
  <c r="W157"/>
  <c r="W165"/>
  <c r="Y165" s="1"/>
  <c r="W173"/>
  <c r="Y173" s="1"/>
  <c r="U179"/>
  <c r="W180"/>
  <c r="Y180" s="1"/>
  <c r="W181"/>
  <c r="S184"/>
  <c r="R339"/>
  <c r="W187"/>
  <c r="Y187" s="1"/>
  <c r="U191"/>
  <c r="U194"/>
  <c r="W198"/>
  <c r="Y198" s="1"/>
  <c r="W220"/>
  <c r="Y220" s="1"/>
  <c r="W221"/>
  <c r="U222"/>
  <c r="U238"/>
  <c r="R322"/>
  <c r="R319" s="1"/>
  <c r="P319" s="1"/>
  <c r="W252"/>
  <c r="U253"/>
  <c r="U262"/>
  <c r="AK152"/>
  <c r="AI152"/>
  <c r="AG152"/>
  <c r="AE152"/>
  <c r="X152"/>
  <c r="V152"/>
  <c r="R152"/>
  <c r="AK151"/>
  <c r="AI151"/>
  <c r="AG151"/>
  <c r="AE151"/>
  <c r="X151"/>
  <c r="V151"/>
  <c r="R151"/>
  <c r="P151"/>
  <c r="O151"/>
  <c r="N151"/>
  <c r="M151"/>
  <c r="L151" s="1"/>
  <c r="J151"/>
  <c r="I151"/>
  <c r="H151"/>
  <c r="AK150"/>
  <c r="AI150"/>
  <c r="AG150"/>
  <c r="AE150"/>
  <c r="X150"/>
  <c r="V150"/>
  <c r="R150"/>
  <c r="P150"/>
  <c r="O150"/>
  <c r="N150"/>
  <c r="M150" s="1"/>
  <c r="L150"/>
  <c r="J150"/>
  <c r="I150"/>
  <c r="H150"/>
  <c r="AK149"/>
  <c r="AI149"/>
  <c r="AG149"/>
  <c r="AE149"/>
  <c r="X149"/>
  <c r="V149"/>
  <c r="R149"/>
  <c r="P149"/>
  <c r="O149"/>
  <c r="N149"/>
  <c r="J149"/>
  <c r="M149" s="1"/>
  <c r="I149"/>
  <c r="H149"/>
  <c r="AK148"/>
  <c r="AI148"/>
  <c r="AG148"/>
  <c r="AE148"/>
  <c r="X148"/>
  <c r="V148"/>
  <c r="R148"/>
  <c r="P148"/>
  <c r="O148"/>
  <c r="O147" s="1"/>
  <c r="N148"/>
  <c r="J148"/>
  <c r="M148" s="1"/>
  <c r="L148" s="1"/>
  <c r="I148"/>
  <c r="H148"/>
  <c r="AK147"/>
  <c r="AI147"/>
  <c r="AG147"/>
  <c r="AE147"/>
  <c r="X147"/>
  <c r="V147"/>
  <c r="R147"/>
  <c r="P147"/>
  <c r="N147"/>
  <c r="N333" s="1"/>
  <c r="I147"/>
  <c r="H147"/>
  <c r="AX146"/>
  <c r="AW146"/>
  <c r="AV146"/>
  <c r="AU146"/>
  <c r="AT146"/>
  <c r="AS146"/>
  <c r="AK146"/>
  <c r="AI146"/>
  <c r="AG146"/>
  <c r="AE146"/>
  <c r="X146"/>
  <c r="V146"/>
  <c r="R146"/>
  <c r="R306" s="1"/>
  <c r="M146"/>
  <c r="L146"/>
  <c r="AX145"/>
  <c r="AW145"/>
  <c r="AV145"/>
  <c r="AU145"/>
  <c r="AT145"/>
  <c r="AS145"/>
  <c r="AK145"/>
  <c r="AI145"/>
  <c r="AG145"/>
  <c r="AE145"/>
  <c r="X145"/>
  <c r="V145"/>
  <c r="R145"/>
  <c r="M145"/>
  <c r="L145"/>
  <c r="AX144"/>
  <c r="AW144"/>
  <c r="AV144"/>
  <c r="AU144"/>
  <c r="AT144"/>
  <c r="AS144"/>
  <c r="AK144"/>
  <c r="AI144"/>
  <c r="AG144"/>
  <c r="AE144"/>
  <c r="X144"/>
  <c r="V144"/>
  <c r="R144"/>
  <c r="M144"/>
  <c r="L144"/>
  <c r="AX143"/>
  <c r="AW143"/>
  <c r="AV143"/>
  <c r="AU143"/>
  <c r="AT143"/>
  <c r="AS143"/>
  <c r="AK143"/>
  <c r="AI143"/>
  <c r="AG143"/>
  <c r="AE143"/>
  <c r="AC143"/>
  <c r="X143"/>
  <c r="V143"/>
  <c r="R143"/>
  <c r="M143"/>
  <c r="L143"/>
  <c r="AK142"/>
  <c r="AI142"/>
  <c r="AG142"/>
  <c r="AE142"/>
  <c r="X142"/>
  <c r="V142"/>
  <c r="R142"/>
  <c r="P142"/>
  <c r="P317" s="1"/>
  <c r="O317" s="1"/>
  <c r="O315" s="1"/>
  <c r="N315" s="1"/>
  <c r="O142"/>
  <c r="N142"/>
  <c r="N317" s="1"/>
  <c r="L142"/>
  <c r="J142"/>
  <c r="J317" s="1"/>
  <c r="I142"/>
  <c r="H142"/>
  <c r="AK141"/>
  <c r="AI141"/>
  <c r="AG141"/>
  <c r="AE141"/>
  <c r="X141"/>
  <c r="V141"/>
  <c r="R141"/>
  <c r="O141"/>
  <c r="N141"/>
  <c r="J141"/>
  <c r="I141" s="1"/>
  <c r="H141"/>
  <c r="AX140"/>
  <c r="AW140"/>
  <c r="AV140"/>
  <c r="AU140"/>
  <c r="AT140"/>
  <c r="AS140"/>
  <c r="AK140"/>
  <c r="AI140"/>
  <c r="AG140"/>
  <c r="AE140"/>
  <c r="X140"/>
  <c r="V140"/>
  <c r="R140"/>
  <c r="R350" s="1"/>
  <c r="M140"/>
  <c r="L140"/>
  <c r="AX139"/>
  <c r="AW139"/>
  <c r="AV139"/>
  <c r="AU139"/>
  <c r="AT139"/>
  <c r="AS139"/>
  <c r="AK139"/>
  <c r="AI139"/>
  <c r="AG139"/>
  <c r="AE139"/>
  <c r="X139"/>
  <c r="V139"/>
  <c r="R139"/>
  <c r="M139"/>
  <c r="L139"/>
  <c r="AX138"/>
  <c r="AW138"/>
  <c r="AV138"/>
  <c r="AU138"/>
  <c r="AT138"/>
  <c r="AS138"/>
  <c r="AK138"/>
  <c r="AI138"/>
  <c r="AG138"/>
  <c r="AE138"/>
  <c r="X138"/>
  <c r="V138"/>
  <c r="R138"/>
  <c r="M138"/>
  <c r="L138"/>
  <c r="AK137"/>
  <c r="AI137"/>
  <c r="AG137"/>
  <c r="AE137"/>
  <c r="X137"/>
  <c r="V137"/>
  <c r="R137"/>
  <c r="P137"/>
  <c r="P308" s="1"/>
  <c r="O137"/>
  <c r="O308" s="1"/>
  <c r="N137"/>
  <c r="J137"/>
  <c r="J308" s="1"/>
  <c r="L308" s="1"/>
  <c r="I137"/>
  <c r="H137"/>
  <c r="H308" s="1"/>
  <c r="AX136"/>
  <c r="AW136"/>
  <c r="AV136"/>
  <c r="AU136"/>
  <c r="AT136"/>
  <c r="AS136"/>
  <c r="AK136"/>
  <c r="AI136"/>
  <c r="AG136"/>
  <c r="AE136"/>
  <c r="X136"/>
  <c r="V136"/>
  <c r="R136"/>
  <c r="R308" s="1"/>
  <c r="M136"/>
  <c r="L136"/>
  <c r="AK135"/>
  <c r="AI135"/>
  <c r="AG135"/>
  <c r="AE135"/>
  <c r="AC135"/>
  <c r="X135"/>
  <c r="V135"/>
  <c r="R135"/>
  <c r="P135"/>
  <c r="O135"/>
  <c r="N135"/>
  <c r="L135"/>
  <c r="J135"/>
  <c r="M135" s="1"/>
  <c r="I135"/>
  <c r="H135"/>
  <c r="E135"/>
  <c r="AK134"/>
  <c r="AI134"/>
  <c r="AG134"/>
  <c r="AE134"/>
  <c r="X134"/>
  <c r="V134"/>
  <c r="R134"/>
  <c r="P134"/>
  <c r="P132" s="1"/>
  <c r="O134"/>
  <c r="N134"/>
  <c r="J134"/>
  <c r="L134" s="1"/>
  <c r="I134"/>
  <c r="H134"/>
  <c r="H132" s="1"/>
  <c r="E134"/>
  <c r="AK133"/>
  <c r="AI133"/>
  <c r="AG133"/>
  <c r="AE133"/>
  <c r="X133"/>
  <c r="V133"/>
  <c r="R133"/>
  <c r="P133"/>
  <c r="O133"/>
  <c r="O132" s="1"/>
  <c r="N133"/>
  <c r="M133" s="1"/>
  <c r="L133"/>
  <c r="J133"/>
  <c r="I133"/>
  <c r="H133"/>
  <c r="E133"/>
  <c r="AK132"/>
  <c r="AI132"/>
  <c r="AG132"/>
  <c r="AE132"/>
  <c r="X132"/>
  <c r="V132"/>
  <c r="R132"/>
  <c r="N132"/>
  <c r="I132"/>
  <c r="AK131"/>
  <c r="AI131"/>
  <c r="AG131"/>
  <c r="AE131"/>
  <c r="X131"/>
  <c r="V131"/>
  <c r="R131"/>
  <c r="P131"/>
  <c r="O131"/>
  <c r="N131"/>
  <c r="M131"/>
  <c r="J131"/>
  <c r="L131" s="1"/>
  <c r="I131"/>
  <c r="H131"/>
  <c r="AK130"/>
  <c r="AI130"/>
  <c r="AG130"/>
  <c r="AE130"/>
  <c r="X130"/>
  <c r="V130"/>
  <c r="R130"/>
  <c r="P130"/>
  <c r="O130"/>
  <c r="N130"/>
  <c r="L130"/>
  <c r="J130"/>
  <c r="M130" s="1"/>
  <c r="I130"/>
  <c r="H130"/>
  <c r="AK129"/>
  <c r="AI129"/>
  <c r="AG129"/>
  <c r="AE129"/>
  <c r="AC129"/>
  <c r="X129"/>
  <c r="V129"/>
  <c r="R129"/>
  <c r="P129"/>
  <c r="O129"/>
  <c r="N129"/>
  <c r="N128" s="1"/>
  <c r="J129"/>
  <c r="L129" s="1"/>
  <c r="I129"/>
  <c r="H129"/>
  <c r="AK128"/>
  <c r="AI128"/>
  <c r="AG128"/>
  <c r="AE128"/>
  <c r="X128"/>
  <c r="V128"/>
  <c r="R128"/>
  <c r="AK127"/>
  <c r="AI127"/>
  <c r="AG127"/>
  <c r="AE127"/>
  <c r="X127"/>
  <c r="V127"/>
  <c r="R127"/>
  <c r="P127"/>
  <c r="O127"/>
  <c r="N127"/>
  <c r="L127"/>
  <c r="J127"/>
  <c r="I127"/>
  <c r="H127"/>
  <c r="N335" l="1"/>
  <c r="AC128"/>
  <c r="J147"/>
  <c r="U223"/>
  <c r="O320"/>
  <c r="K337"/>
  <c r="L347"/>
  <c r="M347"/>
  <c r="M127"/>
  <c r="J132"/>
  <c r="L141"/>
  <c r="P141"/>
  <c r="M142"/>
  <c r="S146"/>
  <c r="S306" s="1"/>
  <c r="J305"/>
  <c r="P128"/>
  <c r="O128" s="1"/>
  <c r="M129"/>
  <c r="M134"/>
  <c r="M141"/>
  <c r="L149"/>
  <c r="M307"/>
  <c r="L307" s="1"/>
  <c r="M337"/>
  <c r="L337" s="1"/>
  <c r="M137"/>
  <c r="N308"/>
  <c r="L137"/>
  <c r="H317"/>
  <c r="H315" s="1"/>
  <c r="M317"/>
  <c r="L317" s="1"/>
  <c r="J315"/>
  <c r="M319"/>
  <c r="L319"/>
  <c r="M314"/>
  <c r="J310"/>
  <c r="L314"/>
  <c r="S139"/>
  <c r="S143"/>
  <c r="W143" s="1"/>
  <c r="Y143" s="1"/>
  <c r="U143" s="1"/>
  <c r="S145"/>
  <c r="S316" s="1"/>
  <c r="R316" s="1"/>
  <c r="W231"/>
  <c r="BE263"/>
  <c r="AC263"/>
  <c r="AB263" s="1"/>
  <c r="AC267"/>
  <c r="BE267"/>
  <c r="AB267"/>
  <c r="AB262"/>
  <c r="AC253"/>
  <c r="BE253"/>
  <c r="AB253"/>
  <c r="W322"/>
  <c r="Y252"/>
  <c r="AB238"/>
  <c r="AC194"/>
  <c r="BE194"/>
  <c r="AB194"/>
  <c r="Y266"/>
  <c r="U266" s="1"/>
  <c r="S232"/>
  <c r="W236"/>
  <c r="S207"/>
  <c r="W344"/>
  <c r="W341"/>
  <c r="Y185"/>
  <c r="U185" s="1"/>
  <c r="W155"/>
  <c r="W240"/>
  <c r="S226"/>
  <c r="W210"/>
  <c r="W196"/>
  <c r="Y163"/>
  <c r="U163" s="1"/>
  <c r="AB218"/>
  <c r="S209"/>
  <c r="W208"/>
  <c r="S203"/>
  <c r="W168"/>
  <c r="S161"/>
  <c r="W162"/>
  <c r="AB191"/>
  <c r="AB223"/>
  <c r="U220"/>
  <c r="U187"/>
  <c r="U180"/>
  <c r="U173"/>
  <c r="W169"/>
  <c r="U165"/>
  <c r="AC250"/>
  <c r="BE250"/>
  <c r="AB250"/>
  <c r="S242"/>
  <c r="S241" s="1"/>
  <c r="W184"/>
  <c r="AB179"/>
  <c r="Y157"/>
  <c r="U157"/>
  <c r="W353"/>
  <c r="Y258"/>
  <c r="U258" s="1"/>
  <c r="W349"/>
  <c r="Y272"/>
  <c r="U272" s="1"/>
  <c r="Y217"/>
  <c r="U217" s="1"/>
  <c r="W213"/>
  <c r="W197"/>
  <c r="S188"/>
  <c r="AB259"/>
  <c r="BE273"/>
  <c r="AB273"/>
  <c r="Y249"/>
  <c r="U249" s="1"/>
  <c r="W237"/>
  <c r="U233"/>
  <c r="Y234"/>
  <c r="W211"/>
  <c r="W139"/>
  <c r="W145"/>
  <c r="W146"/>
  <c r="U252"/>
  <c r="AB222"/>
  <c r="U198"/>
  <c r="S344"/>
  <c r="R344" s="1"/>
  <c r="W248"/>
  <c r="U235"/>
  <c r="AK126"/>
  <c r="AI126"/>
  <c r="AG126"/>
  <c r="AE126"/>
  <c r="X126"/>
  <c r="V126"/>
  <c r="R126"/>
  <c r="P126"/>
  <c r="O126"/>
  <c r="N126"/>
  <c r="N336" s="1"/>
  <c r="J126"/>
  <c r="I126"/>
  <c r="H126"/>
  <c r="AK125"/>
  <c r="AI125"/>
  <c r="AG125"/>
  <c r="AE125"/>
  <c r="X125"/>
  <c r="V125"/>
  <c r="U125"/>
  <c r="R125"/>
  <c r="AK124"/>
  <c r="AI124"/>
  <c r="AG124"/>
  <c r="AE124"/>
  <c r="X124"/>
  <c r="V124"/>
  <c r="R124"/>
  <c r="P124"/>
  <c r="O124"/>
  <c r="N124"/>
  <c r="J124"/>
  <c r="M124" s="1"/>
  <c r="L124" s="1"/>
  <c r="I124"/>
  <c r="H124"/>
  <c r="AX123"/>
  <c r="AW123"/>
  <c r="AV123"/>
  <c r="AU123"/>
  <c r="AT123"/>
  <c r="AS123"/>
  <c r="AK123"/>
  <c r="AI123"/>
  <c r="AG123"/>
  <c r="AE123"/>
  <c r="X123"/>
  <c r="V123"/>
  <c r="R123"/>
  <c r="T123" s="1"/>
  <c r="M123"/>
  <c r="L123"/>
  <c r="AX122"/>
  <c r="AW122"/>
  <c r="AV122"/>
  <c r="AU122"/>
  <c r="AT122"/>
  <c r="AS122"/>
  <c r="AK122"/>
  <c r="AI122"/>
  <c r="AG122"/>
  <c r="J336" l="1"/>
  <c r="M308"/>
  <c r="M132"/>
  <c r="L132"/>
  <c r="J333"/>
  <c r="M147"/>
  <c r="L147"/>
  <c r="M305"/>
  <c r="J301"/>
  <c r="M126"/>
  <c r="L126" s="1"/>
  <c r="H310"/>
  <c r="H305" s="1"/>
  <c r="H301" s="1"/>
  <c r="M310"/>
  <c r="L310" s="1"/>
  <c r="N320"/>
  <c r="N319" s="1"/>
  <c r="O319"/>
  <c r="O336"/>
  <c r="L305"/>
  <c r="S123"/>
  <c r="W123" s="1"/>
  <c r="Y123" s="1"/>
  <c r="AC249"/>
  <c r="BE249"/>
  <c r="AB249"/>
  <c r="A123"/>
  <c r="AB258"/>
  <c r="AB143"/>
  <c r="AB235"/>
  <c r="BE252"/>
  <c r="AB252"/>
  <c r="U234"/>
  <c r="AB233"/>
  <c r="S324"/>
  <c r="W188"/>
  <c r="Y197"/>
  <c r="U197"/>
  <c r="AB165"/>
  <c r="BE173"/>
  <c r="AB173"/>
  <c r="AC173"/>
  <c r="BE187"/>
  <c r="AB187"/>
  <c r="AC187"/>
  <c r="AB220"/>
  <c r="S136"/>
  <c r="Y162"/>
  <c r="U162" s="1"/>
  <c r="W161"/>
  <c r="Y155"/>
  <c r="U155" s="1"/>
  <c r="Y236"/>
  <c r="U236" s="1"/>
  <c r="W232"/>
  <c r="BE198"/>
  <c r="AB198"/>
  <c r="AC198"/>
  <c r="W306"/>
  <c r="Y146"/>
  <c r="U146" s="1"/>
  <c r="W316"/>
  <c r="Y145"/>
  <c r="U145" s="1"/>
  <c r="U139"/>
  <c r="BE139" s="1"/>
  <c r="Y139"/>
  <c r="Y213"/>
  <c r="U213" s="1"/>
  <c r="AB217"/>
  <c r="AB272"/>
  <c r="AC157"/>
  <c r="BE157"/>
  <c r="AB157"/>
  <c r="Y184"/>
  <c r="U184" s="1"/>
  <c r="W242"/>
  <c r="S228"/>
  <c r="Y169"/>
  <c r="U169" s="1"/>
  <c r="AB180"/>
  <c r="W209"/>
  <c r="Y208"/>
  <c r="U208" s="1"/>
  <c r="W203"/>
  <c r="AB163"/>
  <c r="Y196"/>
  <c r="U196" s="1"/>
  <c r="W241"/>
  <c r="Y240"/>
  <c r="W226"/>
  <c r="AB185"/>
  <c r="S312"/>
  <c r="S313"/>
  <c r="W207"/>
  <c r="AB266"/>
  <c r="AE122"/>
  <c r="H336" l="1"/>
  <c r="M336"/>
  <c r="L336"/>
  <c r="H333"/>
  <c r="M333"/>
  <c r="L333" s="1"/>
  <c r="BE169"/>
  <c r="AC169"/>
  <c r="AB169"/>
  <c r="Y203"/>
  <c r="AB236"/>
  <c r="AB155"/>
  <c r="AB162"/>
  <c r="W136"/>
  <c r="W324"/>
  <c r="Y188"/>
  <c r="U188" s="1"/>
  <c r="S227"/>
  <c r="W313"/>
  <c r="Y207"/>
  <c r="U207" s="1"/>
  <c r="R338"/>
  <c r="P338" s="1"/>
  <c r="O338" s="1"/>
  <c r="U240"/>
  <c r="AB196"/>
  <c r="U203"/>
  <c r="AB208"/>
  <c r="Y242"/>
  <c r="Y241" s="1"/>
  <c r="W228"/>
  <c r="W227" s="1"/>
  <c r="BE184"/>
  <c r="AB184"/>
  <c r="AC184"/>
  <c r="AB213"/>
  <c r="AB139"/>
  <c r="AC139"/>
  <c r="AB145"/>
  <c r="BE145"/>
  <c r="AC146"/>
  <c r="AB146"/>
  <c r="W331"/>
  <c r="BE197"/>
  <c r="AC197"/>
  <c r="AB197" s="1"/>
  <c r="U123"/>
  <c r="S124"/>
  <c r="X122"/>
  <c r="Y122" s="1"/>
  <c r="V122"/>
  <c r="R122"/>
  <c r="T122" s="1"/>
  <c r="M122"/>
  <c r="L122"/>
  <c r="AX121"/>
  <c r="AW121"/>
  <c r="AV121"/>
  <c r="AU121"/>
  <c r="AT121"/>
  <c r="AS121"/>
  <c r="AK121"/>
  <c r="AI121"/>
  <c r="AG121"/>
  <c r="AE121"/>
  <c r="X121"/>
  <c r="W121"/>
  <c r="V121"/>
  <c r="R121"/>
  <c r="S121" s="1"/>
  <c r="M121"/>
  <c r="L121"/>
  <c r="AX120"/>
  <c r="AW120"/>
  <c r="AV120"/>
  <c r="AU120"/>
  <c r="AT120"/>
  <c r="AS120"/>
  <c r="AK120"/>
  <c r="AI120"/>
  <c r="AG120"/>
  <c r="AE120"/>
  <c r="X120"/>
  <c r="V120"/>
  <c r="R120"/>
  <c r="M120"/>
  <c r="L120"/>
  <c r="AX119"/>
  <c r="AW119"/>
  <c r="AV119"/>
  <c r="AU119"/>
  <c r="AT119"/>
  <c r="AS119"/>
  <c r="AK119"/>
  <c r="AI119"/>
  <c r="AG119"/>
  <c r="AE119"/>
  <c r="X119"/>
  <c r="V119"/>
  <c r="R119"/>
  <c r="M119"/>
  <c r="L119"/>
  <c r="AK118"/>
  <c r="AI118"/>
  <c r="AG118"/>
  <c r="AE118"/>
  <c r="X118"/>
  <c r="V118"/>
  <c r="R118"/>
  <c r="P118"/>
  <c r="P153" s="1"/>
  <c r="O118"/>
  <c r="N118"/>
  <c r="M118"/>
  <c r="L118"/>
  <c r="J118"/>
  <c r="I118"/>
  <c r="H118"/>
  <c r="AX117"/>
  <c r="AW117"/>
  <c r="AV117"/>
  <c r="AU117"/>
  <c r="AT117"/>
  <c r="AS117"/>
  <c r="AK117"/>
  <c r="AI117"/>
  <c r="AG117"/>
  <c r="AE117"/>
  <c r="X117"/>
  <c r="R117"/>
  <c r="T117" s="1"/>
  <c r="S117" s="1"/>
  <c r="M117"/>
  <c r="L117"/>
  <c r="AX116"/>
  <c r="AW116"/>
  <c r="AV116"/>
  <c r="AU116"/>
  <c r="AT116"/>
  <c r="AS116"/>
  <c r="AK116"/>
  <c r="AI116"/>
  <c r="AG116"/>
  <c r="AE116"/>
  <c r="AC116"/>
  <c r="X116"/>
  <c r="R116"/>
  <c r="S116" s="1"/>
  <c r="M116"/>
  <c r="L116"/>
  <c r="AX115"/>
  <c r="AW115"/>
  <c r="AV115"/>
  <c r="AU115"/>
  <c r="AT115"/>
  <c r="AS115"/>
  <c r="AK115"/>
  <c r="AI115"/>
  <c r="AG115"/>
  <c r="AE115"/>
  <c r="X115"/>
  <c r="R115"/>
  <c r="S115" s="1"/>
  <c r="M115"/>
  <c r="L115"/>
  <c r="AX114"/>
  <c r="AW114"/>
  <c r="AV114"/>
  <c r="AU114"/>
  <c r="AT114"/>
  <c r="AS114"/>
  <c r="AK114"/>
  <c r="AI114"/>
  <c r="AG114"/>
  <c r="AE114"/>
  <c r="AC114"/>
  <c r="X114"/>
  <c r="V114"/>
  <c r="R114"/>
  <c r="T114" s="1"/>
  <c r="M114"/>
  <c r="L114"/>
  <c r="AK113"/>
  <c r="AI113"/>
  <c r="AG113"/>
  <c r="AE113"/>
  <c r="X113"/>
  <c r="R113"/>
  <c r="AX112"/>
  <c r="AW112"/>
  <c r="AV112"/>
  <c r="AU112"/>
  <c r="AT112"/>
  <c r="AS112"/>
  <c r="AK112"/>
  <c r="AI112"/>
  <c r="AG112"/>
  <c r="AE112"/>
  <c r="X112"/>
  <c r="V112"/>
  <c r="R112"/>
  <c r="M112"/>
  <c r="L112"/>
  <c r="AX111"/>
  <c r="AW111"/>
  <c r="AV111"/>
  <c r="AU111"/>
  <c r="AT111"/>
  <c r="AS111"/>
  <c r="AK111"/>
  <c r="AI111"/>
  <c r="AG111"/>
  <c r="AE111"/>
  <c r="AC111"/>
  <c r="X111"/>
  <c r="V111"/>
  <c r="R111"/>
  <c r="M111"/>
  <c r="L111"/>
  <c r="AX110"/>
  <c r="AW110"/>
  <c r="AV110"/>
  <c r="AU110"/>
  <c r="AT110"/>
  <c r="AS110"/>
  <c r="AK110"/>
  <c r="AI110"/>
  <c r="AG110"/>
  <c r="AE110"/>
  <c r="X110"/>
  <c r="V110"/>
  <c r="R110"/>
  <c r="M110"/>
  <c r="L110"/>
  <c r="AX109"/>
  <c r="AW109"/>
  <c r="AV109"/>
  <c r="AU109"/>
  <c r="AT109"/>
  <c r="AS109"/>
  <c r="AK109"/>
  <c r="AI109"/>
  <c r="AG109"/>
  <c r="AE109"/>
  <c r="AC109"/>
  <c r="X109"/>
  <c r="V109"/>
  <c r="R109"/>
  <c r="M109"/>
  <c r="L109"/>
  <c r="AK108"/>
  <c r="AI108"/>
  <c r="AG108"/>
  <c r="AE108"/>
  <c r="X108"/>
  <c r="V108"/>
  <c r="R108"/>
  <c r="P108"/>
  <c r="O108"/>
  <c r="N108"/>
  <c r="N113" s="1"/>
  <c r="J108"/>
  <c r="L108" s="1"/>
  <c r="I108"/>
  <c r="H108"/>
  <c r="H113" s="1"/>
  <c r="AX107"/>
  <c r="AW107"/>
  <c r="AV107"/>
  <c r="AU107"/>
  <c r="AT107"/>
  <c r="AS107"/>
  <c r="AK107"/>
  <c r="AI107"/>
  <c r="AG107"/>
  <c r="AE107"/>
  <c r="AC107"/>
  <c r="X107"/>
  <c r="V107"/>
  <c r="R107"/>
  <c r="S107" s="1"/>
  <c r="W107" s="1"/>
  <c r="Y107" s="1"/>
  <c r="M107"/>
  <c r="L107"/>
  <c r="E107"/>
  <c r="AX106"/>
  <c r="AW106"/>
  <c r="AV106"/>
  <c r="AU106"/>
  <c r="AT106"/>
  <c r="AS106"/>
  <c r="AK106"/>
  <c r="AI106"/>
  <c r="AG106"/>
  <c r="AE106"/>
  <c r="AC106"/>
  <c r="X106"/>
  <c r="V106"/>
  <c r="R106"/>
  <c r="S106" s="1"/>
  <c r="M106"/>
  <c r="L106"/>
  <c r="E106"/>
  <c r="AX105"/>
  <c r="AW105"/>
  <c r="AV105"/>
  <c r="AU105"/>
  <c r="AT105"/>
  <c r="AS105"/>
  <c r="AK105"/>
  <c r="AI105"/>
  <c r="AG105"/>
  <c r="AE105"/>
  <c r="AC105"/>
  <c r="X105"/>
  <c r="V105"/>
  <c r="R105"/>
  <c r="S105" s="1"/>
  <c r="M105"/>
  <c r="L105"/>
  <c r="E105"/>
  <c r="AK104"/>
  <c r="AI104"/>
  <c r="AG104"/>
  <c r="AE104"/>
  <c r="AC104"/>
  <c r="X104"/>
  <c r="V104"/>
  <c r="R104"/>
  <c r="M104"/>
  <c r="L104"/>
  <c r="A104" s="1"/>
  <c r="AX103"/>
  <c r="AW103"/>
  <c r="AV103"/>
  <c r="AU103"/>
  <c r="AT103"/>
  <c r="AS103"/>
  <c r="AK103"/>
  <c r="AI103"/>
  <c r="AG103"/>
  <c r="AE103"/>
  <c r="AC103"/>
  <c r="X103"/>
  <c r="V103"/>
  <c r="R103"/>
  <c r="S103" s="1"/>
  <c r="M103"/>
  <c r="L103"/>
  <c r="AX102"/>
  <c r="AW102"/>
  <c r="AV102"/>
  <c r="AU102"/>
  <c r="AT102"/>
  <c r="AS102"/>
  <c r="AK102"/>
  <c r="AI102"/>
  <c r="AG102"/>
  <c r="AE102"/>
  <c r="AC102"/>
  <c r="X102"/>
  <c r="V102"/>
  <c r="R102"/>
  <c r="S102" s="1"/>
  <c r="M102"/>
  <c r="L102"/>
  <c r="AX101"/>
  <c r="AW101"/>
  <c r="AV101"/>
  <c r="AU101"/>
  <c r="AT101"/>
  <c r="AS101"/>
  <c r="AK101"/>
  <c r="AI101"/>
  <c r="AG101"/>
  <c r="AE101"/>
  <c r="AC101"/>
  <c r="X101"/>
  <c r="V101"/>
  <c r="R101"/>
  <c r="T101" s="1"/>
  <c r="M101"/>
  <c r="L101"/>
  <c r="BE100"/>
  <c r="AK100"/>
  <c r="AI100"/>
  <c r="AG100"/>
  <c r="AE100"/>
  <c r="AC100"/>
  <c r="AB100"/>
  <c r="X100"/>
  <c r="V100"/>
  <c r="R100"/>
  <c r="M100"/>
  <c r="L100"/>
  <c r="AX99"/>
  <c r="AW99"/>
  <c r="AV99"/>
  <c r="AU99"/>
  <c r="AT99"/>
  <c r="AS99"/>
  <c r="AK99"/>
  <c r="AI99"/>
  <c r="AG99"/>
  <c r="AE99"/>
  <c r="AC99"/>
  <c r="X99"/>
  <c r="V99"/>
  <c r="R99"/>
  <c r="M99"/>
  <c r="L99"/>
  <c r="AX98"/>
  <c r="AW98"/>
  <c r="AV98"/>
  <c r="AU98"/>
  <c r="AT98"/>
  <c r="AS98"/>
  <c r="AK98"/>
  <c r="AI98"/>
  <c r="AG98"/>
  <c r="AE98"/>
  <c r="AC98"/>
  <c r="X98"/>
  <c r="V98"/>
  <c r="R98"/>
  <c r="M98"/>
  <c r="L98"/>
  <c r="AX97"/>
  <c r="AW97"/>
  <c r="AV97"/>
  <c r="AU97"/>
  <c r="AT97"/>
  <c r="AS97"/>
  <c r="AK97"/>
  <c r="AI97"/>
  <c r="AG97"/>
  <c r="AE97"/>
  <c r="AC97"/>
  <c r="X97"/>
  <c r="V97"/>
  <c r="R97"/>
  <c r="M97"/>
  <c r="L97"/>
  <c r="AK96"/>
  <c r="AI96"/>
  <c r="AG96"/>
  <c r="AE96"/>
  <c r="AC96" s="1"/>
  <c r="X96"/>
  <c r="V96"/>
  <c r="R96"/>
  <c r="P96"/>
  <c r="O96"/>
  <c r="N96"/>
  <c r="J96"/>
  <c r="M96" s="1"/>
  <c r="I96"/>
  <c r="H96"/>
  <c r="AX95"/>
  <c r="AW95"/>
  <c r="AV95"/>
  <c r="AU95"/>
  <c r="AT95"/>
  <c r="AS95"/>
  <c r="AK95"/>
  <c r="AI95"/>
  <c r="AG95"/>
  <c r="AE95"/>
  <c r="AC95"/>
  <c r="X95"/>
  <c r="V95"/>
  <c r="R95"/>
  <c r="M95"/>
  <c r="L95"/>
  <c r="AX94"/>
  <c r="AW94"/>
  <c r="AV94"/>
  <c r="AU94"/>
  <c r="AT94"/>
  <c r="AS94"/>
  <c r="AK94"/>
  <c r="AI94"/>
  <c r="AG94"/>
  <c r="AE94"/>
  <c r="AC94"/>
  <c r="X94"/>
  <c r="V94"/>
  <c r="R94"/>
  <c r="M94"/>
  <c r="L94"/>
  <c r="AX93"/>
  <c r="AW93"/>
  <c r="AV93"/>
  <c r="AU93"/>
  <c r="AT93"/>
  <c r="AS93"/>
  <c r="AK93"/>
  <c r="AI93"/>
  <c r="AG93"/>
  <c r="AE93"/>
  <c r="AC93"/>
  <c r="X93"/>
  <c r="V93"/>
  <c r="R93"/>
  <c r="M93"/>
  <c r="L93"/>
  <c r="BE92"/>
  <c r="AK92"/>
  <c r="AI92"/>
  <c r="AG92"/>
  <c r="AE92"/>
  <c r="AC92"/>
  <c r="AB92"/>
  <c r="X92"/>
  <c r="V92"/>
  <c r="R92"/>
  <c r="M92"/>
  <c r="L92"/>
  <c r="AK91"/>
  <c r="AI91"/>
  <c r="L96" l="1"/>
  <c r="S101"/>
  <c r="W102"/>
  <c r="W103"/>
  <c r="W106"/>
  <c r="U242"/>
  <c r="J113"/>
  <c r="P113"/>
  <c r="O113" s="1"/>
  <c r="O153"/>
  <c r="N153" s="1"/>
  <c r="N152" s="1"/>
  <c r="P334"/>
  <c r="O334" s="1"/>
  <c r="N334" s="1"/>
  <c r="N332" s="1"/>
  <c r="P152"/>
  <c r="M108"/>
  <c r="S98"/>
  <c r="S134" s="1"/>
  <c r="A101"/>
  <c r="Y121"/>
  <c r="S99"/>
  <c r="S94"/>
  <c r="S111"/>
  <c r="W111" s="1"/>
  <c r="S112"/>
  <c r="V115"/>
  <c r="W115" s="1"/>
  <c r="Y115" s="1"/>
  <c r="S120"/>
  <c r="AB207"/>
  <c r="BE207"/>
  <c r="AC207"/>
  <c r="AC188"/>
  <c r="AB188"/>
  <c r="AC123"/>
  <c r="BE123"/>
  <c r="AB123"/>
  <c r="Y228"/>
  <c r="AB240"/>
  <c r="U241"/>
  <c r="Y136"/>
  <c r="U136" s="1"/>
  <c r="W124"/>
  <c r="S93"/>
  <c r="S95"/>
  <c r="S131" s="1"/>
  <c r="W105"/>
  <c r="S114"/>
  <c r="W114" s="1"/>
  <c r="S122"/>
  <c r="A122" s="1"/>
  <c r="S97"/>
  <c r="S109"/>
  <c r="S110"/>
  <c r="BE242"/>
  <c r="AC242"/>
  <c r="AB242"/>
  <c r="U228"/>
  <c r="AB203"/>
  <c r="W98"/>
  <c r="W101"/>
  <c r="A117"/>
  <c r="AG91"/>
  <c r="AE91"/>
  <c r="X91"/>
  <c r="V91"/>
  <c r="R91"/>
  <c r="AX90"/>
  <c r="AW90"/>
  <c r="AV90"/>
  <c r="AU90"/>
  <c r="AT90"/>
  <c r="AS90"/>
  <c r="AK90"/>
  <c r="AI90"/>
  <c r="AG90"/>
  <c r="AE90"/>
  <c r="X90"/>
  <c r="V90"/>
  <c r="R90"/>
  <c r="M90"/>
  <c r="L90"/>
  <c r="AX89"/>
  <c r="AW89"/>
  <c r="AV89"/>
  <c r="AU89"/>
  <c r="AT89"/>
  <c r="AS89"/>
  <c r="AK89"/>
  <c r="AI89"/>
  <c r="AG89"/>
  <c r="AE89"/>
  <c r="AC89"/>
  <c r="X89"/>
  <c r="V89"/>
  <c r="S89"/>
  <c r="S127" s="1"/>
  <c r="R89"/>
  <c r="M89"/>
  <c r="L89"/>
  <c r="AX88"/>
  <c r="AW88"/>
  <c r="AV88"/>
  <c r="AU88"/>
  <c r="AT88"/>
  <c r="AS88"/>
  <c r="AK88"/>
  <c r="AI88"/>
  <c r="AG88"/>
  <c r="AE88"/>
  <c r="X88"/>
  <c r="V88"/>
  <c r="S88"/>
  <c r="S126" s="1"/>
  <c r="R88"/>
  <c r="M88"/>
  <c r="L88"/>
  <c r="AX87"/>
  <c r="AW87"/>
  <c r="AV87"/>
  <c r="AU87"/>
  <c r="AT87"/>
  <c r="AS87"/>
  <c r="AK87"/>
  <c r="AI87"/>
  <c r="AG87"/>
  <c r="AE87"/>
  <c r="AC87"/>
  <c r="X87"/>
  <c r="V87"/>
  <c r="R87"/>
  <c r="M87"/>
  <c r="L87"/>
  <c r="AK86"/>
  <c r="AI86"/>
  <c r="A114" l="1"/>
  <c r="O152"/>
  <c r="O201" s="1"/>
  <c r="N201" s="1"/>
  <c r="P201"/>
  <c r="P255" s="1"/>
  <c r="I113"/>
  <c r="M113"/>
  <c r="L113"/>
  <c r="S87"/>
  <c r="W87" s="1"/>
  <c r="Y87" s="1"/>
  <c r="S90"/>
  <c r="S336"/>
  <c r="R336" s="1"/>
  <c r="P336" s="1"/>
  <c r="W134"/>
  <c r="Y98"/>
  <c r="U98" s="1"/>
  <c r="S149"/>
  <c r="W110"/>
  <c r="S148"/>
  <c r="S108"/>
  <c r="W109"/>
  <c r="S133"/>
  <c r="S96"/>
  <c r="W97"/>
  <c r="AB136"/>
  <c r="BE136"/>
  <c r="AC136"/>
  <c r="S135"/>
  <c r="W99"/>
  <c r="U87"/>
  <c r="W88"/>
  <c r="W89"/>
  <c r="BE228"/>
  <c r="AB228"/>
  <c r="AC228"/>
  <c r="S129"/>
  <c r="W93"/>
  <c r="Y124"/>
  <c r="W120"/>
  <c r="S151"/>
  <c r="W112"/>
  <c r="S130"/>
  <c r="W94"/>
  <c r="AB87"/>
  <c r="W90"/>
  <c r="Y90" s="1"/>
  <c r="W95"/>
  <c r="U124"/>
  <c r="AG86"/>
  <c r="AE86"/>
  <c r="X86"/>
  <c r="V86"/>
  <c r="R86"/>
  <c r="AK85"/>
  <c r="AI85"/>
  <c r="AG85"/>
  <c r="AE85"/>
  <c r="X85"/>
  <c r="V85"/>
  <c r="R85"/>
  <c r="AX84"/>
  <c r="AW84"/>
  <c r="AV84"/>
  <c r="AU84"/>
  <c r="AT84"/>
  <c r="AS84"/>
  <c r="AK84"/>
  <c r="AI84"/>
  <c r="AG84"/>
  <c r="AE84"/>
  <c r="X84"/>
  <c r="V84"/>
  <c r="R84"/>
  <c r="M84"/>
  <c r="L84"/>
  <c r="AX83"/>
  <c r="AW83"/>
  <c r="AV83"/>
  <c r="AU83"/>
  <c r="AT83"/>
  <c r="AS83"/>
  <c r="AK83"/>
  <c r="AI83"/>
  <c r="AG83"/>
  <c r="AE83"/>
  <c r="AC83"/>
  <c r="X83"/>
  <c r="V83"/>
  <c r="R83"/>
  <c r="M83"/>
  <c r="L83"/>
  <c r="AX82"/>
  <c r="AW82"/>
  <c r="AV82"/>
  <c r="AU82"/>
  <c r="AT82"/>
  <c r="AS82"/>
  <c r="AK82"/>
  <c r="AI82"/>
  <c r="AG82"/>
  <c r="AE82"/>
  <c r="AC82"/>
  <c r="X82"/>
  <c r="V82"/>
  <c r="R82"/>
  <c r="R390" s="1"/>
  <c r="M82"/>
  <c r="L82"/>
  <c r="AX81"/>
  <c r="AW81"/>
  <c r="AV81"/>
  <c r="AU81"/>
  <c r="AT81"/>
  <c r="AS81"/>
  <c r="AK81"/>
  <c r="AI81"/>
  <c r="AG81"/>
  <c r="AE81"/>
  <c r="AC81"/>
  <c r="X81"/>
  <c r="V81"/>
  <c r="R81"/>
  <c r="R389" s="1"/>
  <c r="M81"/>
  <c r="L81"/>
  <c r="AX80"/>
  <c r="AW80"/>
  <c r="AV80"/>
  <c r="AU80"/>
  <c r="AT80"/>
  <c r="AS80"/>
  <c r="AK80"/>
  <c r="AI80"/>
  <c r="AG80"/>
  <c r="AE80"/>
  <c r="AC80"/>
  <c r="X80"/>
  <c r="V80"/>
  <c r="R80"/>
  <c r="M80"/>
  <c r="L80"/>
  <c r="AX79"/>
  <c r="AW79"/>
  <c r="AV79"/>
  <c r="AU79"/>
  <c r="AT79"/>
  <c r="AS79"/>
  <c r="AK79"/>
  <c r="AI79"/>
  <c r="AG79"/>
  <c r="AE79"/>
  <c r="AC79"/>
  <c r="X79"/>
  <c r="V79"/>
  <c r="R79"/>
  <c r="R387" s="1"/>
  <c r="M79"/>
  <c r="L79"/>
  <c r="AX78"/>
  <c r="AW78"/>
  <c r="AV78"/>
  <c r="AU78"/>
  <c r="AT78"/>
  <c r="AS78"/>
  <c r="AK78"/>
  <c r="AI78"/>
  <c r="AG78"/>
  <c r="AE78"/>
  <c r="AC78"/>
  <c r="X78"/>
  <c r="V78"/>
  <c r="R78"/>
  <c r="R386" s="1"/>
  <c r="M78"/>
  <c r="L78"/>
  <c r="AX77"/>
  <c r="AW77"/>
  <c r="AV77"/>
  <c r="AU77"/>
  <c r="AT77"/>
  <c r="AS77"/>
  <c r="AK77"/>
  <c r="AI77"/>
  <c r="AG77"/>
  <c r="AE77"/>
  <c r="AC77"/>
  <c r="X77"/>
  <c r="V77"/>
  <c r="R77"/>
  <c r="R385" s="1"/>
  <c r="M77"/>
  <c r="L77"/>
  <c r="AX76"/>
  <c r="AW76"/>
  <c r="AV76"/>
  <c r="AU76"/>
  <c r="AT76"/>
  <c r="AS76"/>
  <c r="AK76"/>
  <c r="AI76"/>
  <c r="AG76"/>
  <c r="AE76"/>
  <c r="AC76"/>
  <c r="X76"/>
  <c r="V76"/>
  <c r="R76"/>
  <c r="R384" s="1"/>
  <c r="M76"/>
  <c r="L76"/>
  <c r="AX75"/>
  <c r="AW75"/>
  <c r="AV75"/>
  <c r="AU75"/>
  <c r="AT75"/>
  <c r="AS75"/>
  <c r="AK75"/>
  <c r="AI75"/>
  <c r="AG75"/>
  <c r="AE75"/>
  <c r="AC75"/>
  <c r="X75"/>
  <c r="V75"/>
  <c r="R75"/>
  <c r="M75"/>
  <c r="L75"/>
  <c r="AX74"/>
  <c r="AW74"/>
  <c r="AV74"/>
  <c r="AU74"/>
  <c r="AT74"/>
  <c r="AS74"/>
  <c r="AK74"/>
  <c r="AI74"/>
  <c r="AG74"/>
  <c r="AE74"/>
  <c r="AC74"/>
  <c r="X74"/>
  <c r="V74"/>
  <c r="R74"/>
  <c r="R382" s="1"/>
  <c r="M74"/>
  <c r="L74"/>
  <c r="AK73"/>
  <c r="AI73"/>
  <c r="AG73"/>
  <c r="AE73"/>
  <c r="X73"/>
  <c r="V73"/>
  <c r="R73"/>
  <c r="P73"/>
  <c r="O73"/>
  <c r="N73"/>
  <c r="N381" s="1"/>
  <c r="M73"/>
  <c r="L73"/>
  <c r="J73"/>
  <c r="J381" s="1"/>
  <c r="I73"/>
  <c r="H73"/>
  <c r="AK72"/>
  <c r="AI72"/>
  <c r="AG72"/>
  <c r="AE72"/>
  <c r="AC72"/>
  <c r="X72"/>
  <c r="V72"/>
  <c r="R72"/>
  <c r="M72"/>
  <c r="L72"/>
  <c r="AK71"/>
  <c r="AI71"/>
  <c r="AG71"/>
  <c r="AE71"/>
  <c r="AC71"/>
  <c r="X71"/>
  <c r="V71"/>
  <c r="R71"/>
  <c r="T71" s="1"/>
  <c r="S71" s="1"/>
  <c r="W71" s="1"/>
  <c r="M71"/>
  <c r="L71"/>
  <c r="AK70"/>
  <c r="AI70"/>
  <c r="AG70"/>
  <c r="AE70"/>
  <c r="AC70"/>
  <c r="X70"/>
  <c r="V70"/>
  <c r="R70"/>
  <c r="M70"/>
  <c r="L70"/>
  <c r="AX69"/>
  <c r="AW69"/>
  <c r="AV69"/>
  <c r="AU69"/>
  <c r="AT69"/>
  <c r="AS69"/>
  <c r="AK69"/>
  <c r="AI69"/>
  <c r="AG69"/>
  <c r="AE69"/>
  <c r="X69"/>
  <c r="V69"/>
  <c r="R69"/>
  <c r="M69"/>
  <c r="L69"/>
  <c r="AK68"/>
  <c r="AI68"/>
  <c r="AG68"/>
  <c r="AE68"/>
  <c r="X68"/>
  <c r="V68"/>
  <c r="R68"/>
  <c r="P68"/>
  <c r="O68"/>
  <c r="N68"/>
  <c r="J68"/>
  <c r="J380" s="1"/>
  <c r="I68"/>
  <c r="H68"/>
  <c r="AK67"/>
  <c r="AI67"/>
  <c r="AG67"/>
  <c r="AE67"/>
  <c r="AC67"/>
  <c r="X67"/>
  <c r="V67"/>
  <c r="R67"/>
  <c r="M67"/>
  <c r="L67"/>
  <c r="AK66"/>
  <c r="AI66"/>
  <c r="AG66"/>
  <c r="AE66"/>
  <c r="AC66"/>
  <c r="X66"/>
  <c r="V66"/>
  <c r="R66"/>
  <c r="M66"/>
  <c r="L66"/>
  <c r="AK65"/>
  <c r="AI65"/>
  <c r="AG65"/>
  <c r="AE65"/>
  <c r="AC65"/>
  <c r="X65"/>
  <c r="V65"/>
  <c r="R65"/>
  <c r="M65"/>
  <c r="L65"/>
  <c r="AX64"/>
  <c r="AW64"/>
  <c r="AV64"/>
  <c r="AU64"/>
  <c r="AT64"/>
  <c r="AS64"/>
  <c r="AK64"/>
  <c r="AI64"/>
  <c r="AG64"/>
  <c r="AE64"/>
  <c r="X64"/>
  <c r="V64"/>
  <c r="R64"/>
  <c r="M64"/>
  <c r="L64"/>
  <c r="AK63"/>
  <c r="AI63"/>
  <c r="AG63"/>
  <c r="AE63"/>
  <c r="X63"/>
  <c r="V63"/>
  <c r="R63"/>
  <c r="P63"/>
  <c r="O63"/>
  <c r="N63"/>
  <c r="J63"/>
  <c r="J379" s="1"/>
  <c r="I63"/>
  <c r="H63"/>
  <c r="AK62"/>
  <c r="AI62"/>
  <c r="AG62"/>
  <c r="AE62"/>
  <c r="AC62"/>
  <c r="X62"/>
  <c r="V62"/>
  <c r="R62"/>
  <c r="M62"/>
  <c r="L62"/>
  <c r="AK61"/>
  <c r="AI61"/>
  <c r="AG61"/>
  <c r="AE61"/>
  <c r="AC61"/>
  <c r="X61"/>
  <c r="V61"/>
  <c r="R61"/>
  <c r="T61" s="1"/>
  <c r="S61" s="1"/>
  <c r="W61" s="1"/>
  <c r="M61"/>
  <c r="L61"/>
  <c r="AK60"/>
  <c r="AI60"/>
  <c r="AG60"/>
  <c r="AE60"/>
  <c r="AC60"/>
  <c r="X60"/>
  <c r="V60"/>
  <c r="R60"/>
  <c r="M60"/>
  <c r="L60"/>
  <c r="AX59"/>
  <c r="AW59"/>
  <c r="AV59"/>
  <c r="AU59"/>
  <c r="AT59"/>
  <c r="AS59"/>
  <c r="AK59"/>
  <c r="AI59"/>
  <c r="AG59"/>
  <c r="AE59"/>
  <c r="X59"/>
  <c r="V59"/>
  <c r="R59"/>
  <c r="M59"/>
  <c r="L59"/>
  <c r="AK58"/>
  <c r="AI58"/>
  <c r="AG58"/>
  <c r="AE58"/>
  <c r="X58"/>
  <c r="V58"/>
  <c r="R58"/>
  <c r="P58"/>
  <c r="O58"/>
  <c r="N58"/>
  <c r="J58"/>
  <c r="J378" s="1"/>
  <c r="I58"/>
  <c r="H58"/>
  <c r="AK57"/>
  <c r="AI57"/>
  <c r="AG57"/>
  <c r="AE57"/>
  <c r="AC57"/>
  <c r="X57"/>
  <c r="V57"/>
  <c r="R57"/>
  <c r="M57"/>
  <c r="L57"/>
  <c r="AK56"/>
  <c r="AI56"/>
  <c r="AG56"/>
  <c r="AE56"/>
  <c r="AC56"/>
  <c r="X56"/>
  <c r="V56"/>
  <c r="R56"/>
  <c r="M56"/>
  <c r="L56"/>
  <c r="AK55"/>
  <c r="AI55"/>
  <c r="AG55"/>
  <c r="AE55"/>
  <c r="AC55"/>
  <c r="X55"/>
  <c r="V55"/>
  <c r="R55"/>
  <c r="M55"/>
  <c r="L55"/>
  <c r="AX54"/>
  <c r="AW54"/>
  <c r="AV54"/>
  <c r="AU54"/>
  <c r="AT54"/>
  <c r="AS54"/>
  <c r="AK54"/>
  <c r="AI54"/>
  <c r="AG54"/>
  <c r="AE54"/>
  <c r="X54"/>
  <c r="V54"/>
  <c r="R54"/>
  <c r="M54"/>
  <c r="L54"/>
  <c r="AK53"/>
  <c r="AI53"/>
  <c r="AG53"/>
  <c r="AE53"/>
  <c r="X53"/>
  <c r="V53"/>
  <c r="R53"/>
  <c r="P53"/>
  <c r="O53"/>
  <c r="N53"/>
  <c r="N377" s="1"/>
  <c r="M377" s="1"/>
  <c r="M53"/>
  <c r="L53"/>
  <c r="J53"/>
  <c r="J377" s="1"/>
  <c r="I53"/>
  <c r="H53"/>
  <c r="AK52"/>
  <c r="AI52"/>
  <c r="AG52"/>
  <c r="AE52"/>
  <c r="AC52"/>
  <c r="X52"/>
  <c r="V52"/>
  <c r="R52"/>
  <c r="M52"/>
  <c r="L52"/>
  <c r="AK51"/>
  <c r="AI51"/>
  <c r="AG51"/>
  <c r="AE51"/>
  <c r="AC51"/>
  <c r="X51"/>
  <c r="V51"/>
  <c r="R51"/>
  <c r="M51"/>
  <c r="L51"/>
  <c r="AK50"/>
  <c r="AI50"/>
  <c r="AG50"/>
  <c r="AE50"/>
  <c r="AC50"/>
  <c r="X50"/>
  <c r="V50"/>
  <c r="R50"/>
  <c r="M50"/>
  <c r="L50"/>
  <c r="AK49"/>
  <c r="AI49"/>
  <c r="AG49"/>
  <c r="AE49"/>
  <c r="AC49"/>
  <c r="X49"/>
  <c r="V49"/>
  <c r="R49"/>
  <c r="M49"/>
  <c r="L49"/>
  <c r="AK48"/>
  <c r="AI48"/>
  <c r="AG48"/>
  <c r="AE48"/>
  <c r="X48"/>
  <c r="V48"/>
  <c r="R48"/>
  <c r="P48"/>
  <c r="O48"/>
  <c r="N48"/>
  <c r="M48"/>
  <c r="L48" s="1"/>
  <c r="J48"/>
  <c r="I48"/>
  <c r="H48"/>
  <c r="AK47"/>
  <c r="AI47"/>
  <c r="AG47"/>
  <c r="AE47"/>
  <c r="AC47"/>
  <c r="X47"/>
  <c r="V47"/>
  <c r="R47"/>
  <c r="M47"/>
  <c r="L47"/>
  <c r="AK46"/>
  <c r="AI46"/>
  <c r="AG46"/>
  <c r="AE46"/>
  <c r="AC46"/>
  <c r="X46"/>
  <c r="V46"/>
  <c r="R46"/>
  <c r="M46"/>
  <c r="L46"/>
  <c r="AK45"/>
  <c r="AI45"/>
  <c r="AG45"/>
  <c r="AE45"/>
  <c r="AC45"/>
  <c r="X45"/>
  <c r="V45"/>
  <c r="R45"/>
  <c r="M45"/>
  <c r="L45"/>
  <c r="AX44"/>
  <c r="AW44"/>
  <c r="AV44"/>
  <c r="AU44"/>
  <c r="AT44"/>
  <c r="AS44"/>
  <c r="AK44"/>
  <c r="AI44"/>
  <c r="AG44"/>
  <c r="AE44"/>
  <c r="X44"/>
  <c r="V44"/>
  <c r="R44"/>
  <c r="M44"/>
  <c r="L44"/>
  <c r="AK43"/>
  <c r="AI43"/>
  <c r="AG43"/>
  <c r="AE43"/>
  <c r="X43"/>
  <c r="V43"/>
  <c r="R43"/>
  <c r="P43"/>
  <c r="O43"/>
  <c r="N43"/>
  <c r="M43"/>
  <c r="J43"/>
  <c r="L43" s="1"/>
  <c r="I43"/>
  <c r="H43"/>
  <c r="AK42"/>
  <c r="AI42"/>
  <c r="AG42"/>
  <c r="AE42"/>
  <c r="AC42"/>
  <c r="X42"/>
  <c r="V42"/>
  <c r="R42"/>
  <c r="P42"/>
  <c r="O42"/>
  <c r="N42"/>
  <c r="M42"/>
  <c r="L42"/>
  <c r="J42"/>
  <c r="I42"/>
  <c r="H42"/>
  <c r="AK41"/>
  <c r="AI41"/>
  <c r="AG41"/>
  <c r="AE41"/>
  <c r="AC41"/>
  <c r="X41"/>
  <c r="V41"/>
  <c r="R41"/>
  <c r="P41"/>
  <c r="O41"/>
  <c r="N41"/>
  <c r="M41"/>
  <c r="L41"/>
  <c r="J41"/>
  <c r="I41"/>
  <c r="H41"/>
  <c r="AK40"/>
  <c r="AI40"/>
  <c r="AG40"/>
  <c r="AE40"/>
  <c r="AC40" s="1"/>
  <c r="X40"/>
  <c r="V40"/>
  <c r="R40"/>
  <c r="P40"/>
  <c r="O40"/>
  <c r="N40"/>
  <c r="L40"/>
  <c r="J40"/>
  <c r="M40" s="1"/>
  <c r="I40"/>
  <c r="H40"/>
  <c r="AK39"/>
  <c r="AI39"/>
  <c r="AG39"/>
  <c r="AE39"/>
  <c r="X39"/>
  <c r="V39"/>
  <c r="R39"/>
  <c r="P39"/>
  <c r="O39"/>
  <c r="N39"/>
  <c r="J39"/>
  <c r="L39" s="1"/>
  <c r="I39"/>
  <c r="H39"/>
  <c r="AK38"/>
  <c r="AI38"/>
  <c r="AG38"/>
  <c r="AE38"/>
  <c r="X38"/>
  <c r="V38"/>
  <c r="R38"/>
  <c r="P38"/>
  <c r="P376" s="1"/>
  <c r="O38"/>
  <c r="O376" s="1"/>
  <c r="N38"/>
  <c r="M38"/>
  <c r="L38"/>
  <c r="J38"/>
  <c r="H38"/>
  <c r="H376" s="1"/>
  <c r="AK37"/>
  <c r="AI37"/>
  <c r="AG37"/>
  <c r="AE37"/>
  <c r="X37"/>
  <c r="V37"/>
  <c r="R37"/>
  <c r="P37" s="1"/>
  <c r="O37" s="1"/>
  <c r="N37"/>
  <c r="M37"/>
  <c r="L37"/>
  <c r="J37"/>
  <c r="I37"/>
  <c r="H37" s="1"/>
  <c r="AK36"/>
  <c r="AI36"/>
  <c r="AG36"/>
  <c r="AE36"/>
  <c r="AC36" s="1"/>
  <c r="X36"/>
  <c r="V36"/>
  <c r="R36"/>
  <c r="P36" s="1"/>
  <c r="O36" s="1"/>
  <c r="N36" s="1"/>
  <c r="M36"/>
  <c r="J36"/>
  <c r="I36" s="1"/>
  <c r="H36" s="1"/>
  <c r="AK35"/>
  <c r="AI35"/>
  <c r="AG35"/>
  <c r="AE35"/>
  <c r="X35"/>
  <c r="V35"/>
  <c r="R35"/>
  <c r="P35" s="1"/>
  <c r="O35" s="1"/>
  <c r="N35"/>
  <c r="L35"/>
  <c r="J35"/>
  <c r="I35" s="1"/>
  <c r="H35" s="1"/>
  <c r="AK34"/>
  <c r="AI34"/>
  <c r="AG34"/>
  <c r="AE34"/>
  <c r="X34"/>
  <c r="V34"/>
  <c r="R34"/>
  <c r="P34" s="1"/>
  <c r="O34" s="1"/>
  <c r="N34" s="1"/>
  <c r="AK33"/>
  <c r="AI33"/>
  <c r="AG33"/>
  <c r="AE33"/>
  <c r="X33"/>
  <c r="V33"/>
  <c r="R33"/>
  <c r="P33"/>
  <c r="N33"/>
  <c r="N375" s="1"/>
  <c r="M33"/>
  <c r="L33"/>
  <c r="J33"/>
  <c r="J375" s="1"/>
  <c r="H33"/>
  <c r="H375" s="1"/>
  <c r="AK32"/>
  <c r="AI32"/>
  <c r="AG32"/>
  <c r="AE32"/>
  <c r="AC32"/>
  <c r="X32"/>
  <c r="V32"/>
  <c r="R32"/>
  <c r="M32"/>
  <c r="L32"/>
  <c r="AK31"/>
  <c r="AI31"/>
  <c r="AG31"/>
  <c r="AE31"/>
  <c r="AC31"/>
  <c r="X31"/>
  <c r="V31"/>
  <c r="R31"/>
  <c r="M31"/>
  <c r="L31"/>
  <c r="AK30"/>
  <c r="AI30"/>
  <c r="AG30"/>
  <c r="AE30"/>
  <c r="AC30"/>
  <c r="X30"/>
  <c r="V30"/>
  <c r="R30"/>
  <c r="M30"/>
  <c r="L30"/>
  <c r="BC29"/>
  <c r="AX29"/>
  <c r="AW29"/>
  <c r="AV29"/>
  <c r="AU29"/>
  <c r="AT29"/>
  <c r="AS29"/>
  <c r="AK29"/>
  <c r="AI29"/>
  <c r="AG29"/>
  <c r="AE29"/>
  <c r="X29"/>
  <c r="V29"/>
  <c r="R29"/>
  <c r="M29"/>
  <c r="L29"/>
  <c r="AK28"/>
  <c r="AI28"/>
  <c r="AG28"/>
  <c r="AE28"/>
  <c r="X28"/>
  <c r="V28"/>
  <c r="R28"/>
  <c r="P28"/>
  <c r="P27" s="1"/>
  <c r="O28"/>
  <c r="N28"/>
  <c r="L28"/>
  <c r="J28"/>
  <c r="J374" s="1"/>
  <c r="I28"/>
  <c r="H28"/>
  <c r="AK27"/>
  <c r="AI27"/>
  <c r="AG27"/>
  <c r="AE27"/>
  <c r="X27"/>
  <c r="V27"/>
  <c r="R27"/>
  <c r="N27"/>
  <c r="N373" s="1"/>
  <c r="J27"/>
  <c r="J373" s="1"/>
  <c r="H27"/>
  <c r="H373" s="1"/>
  <c r="AK26"/>
  <c r="AI26"/>
  <c r="AG26"/>
  <c r="AE26"/>
  <c r="X26"/>
  <c r="V26"/>
  <c r="R26"/>
  <c r="R372" s="1"/>
  <c r="N26"/>
  <c r="N86" s="1"/>
  <c r="H26"/>
  <c r="H86" s="1"/>
  <c r="AX25"/>
  <c r="AW25"/>
  <c r="AV25"/>
  <c r="AU25"/>
  <c r="AT25"/>
  <c r="AS25"/>
  <c r="AK25"/>
  <c r="AI25"/>
  <c r="AG25"/>
  <c r="AE25"/>
  <c r="X25"/>
  <c r="V25"/>
  <c r="R25"/>
  <c r="S25" s="1"/>
  <c r="M25"/>
  <c r="L25"/>
  <c r="AX24"/>
  <c r="AW24"/>
  <c r="AV24"/>
  <c r="AU24"/>
  <c r="AT24"/>
  <c r="AS24"/>
  <c r="AK24"/>
  <c r="AI24"/>
  <c r="AG24"/>
  <c r="AE24"/>
  <c r="X24"/>
  <c r="V24"/>
  <c r="R24"/>
  <c r="S24" s="1"/>
  <c r="W24" s="1"/>
  <c r="Y24" s="1"/>
  <c r="M24"/>
  <c r="L24"/>
  <c r="AX23"/>
  <c r="AW23"/>
  <c r="AV23"/>
  <c r="AU23"/>
  <c r="AT23"/>
  <c r="AS23"/>
  <c r="AK23"/>
  <c r="AI23"/>
  <c r="AG23"/>
  <c r="AE23"/>
  <c r="X23"/>
  <c r="V23"/>
  <c r="R23"/>
  <c r="M23"/>
  <c r="L23"/>
  <c r="I21"/>
  <c r="G21" s="1"/>
  <c r="C21"/>
  <c r="N18"/>
  <c r="J18"/>
  <c r="AS15"/>
  <c r="AS14"/>
  <c r="AS13"/>
  <c r="AS12"/>
  <c r="AS11"/>
  <c r="AS10"/>
  <c r="AS9"/>
  <c r="A9"/>
  <c r="T88" s="1"/>
  <c r="AS8"/>
  <c r="AS5"/>
  <c r="G5"/>
  <c r="AS4"/>
  <c r="AS2"/>
  <c r="B2"/>
  <c r="A1"/>
  <c r="N91" l="1"/>
  <c r="N85"/>
  <c r="P373"/>
  <c r="P26"/>
  <c r="A88"/>
  <c r="T126"/>
  <c r="A126" s="1"/>
  <c r="BE125" s="1"/>
  <c r="H91"/>
  <c r="H85"/>
  <c r="M27"/>
  <c r="T29"/>
  <c r="AC35"/>
  <c r="M39"/>
  <c r="T46"/>
  <c r="AC48"/>
  <c r="H378"/>
  <c r="M378"/>
  <c r="L378"/>
  <c r="T64"/>
  <c r="T65"/>
  <c r="S65" s="1"/>
  <c r="W65" s="1"/>
  <c r="T67"/>
  <c r="M68"/>
  <c r="T70"/>
  <c r="S70" s="1"/>
  <c r="W70" s="1"/>
  <c r="Y70" s="1"/>
  <c r="AC73"/>
  <c r="T74"/>
  <c r="T75"/>
  <c r="T80"/>
  <c r="T83"/>
  <c r="T285"/>
  <c r="S285" s="1"/>
  <c r="T284"/>
  <c r="T281"/>
  <c r="S281" s="1"/>
  <c r="T280"/>
  <c r="A280" s="1"/>
  <c r="T277"/>
  <c r="S277" s="1"/>
  <c r="T279"/>
  <c r="S279" s="1"/>
  <c r="T278"/>
  <c r="A278" s="1"/>
  <c r="T282"/>
  <c r="A282" s="1"/>
  <c r="T266"/>
  <c r="T276"/>
  <c r="S276" s="1"/>
  <c r="T275"/>
  <c r="S275" s="1"/>
  <c r="T271"/>
  <c r="T268"/>
  <c r="S268" s="1"/>
  <c r="T259"/>
  <c r="T272"/>
  <c r="T263"/>
  <c r="T273"/>
  <c r="T269"/>
  <c r="A269" s="1"/>
  <c r="T260"/>
  <c r="A260" s="1"/>
  <c r="T261"/>
  <c r="A261" s="1"/>
  <c r="T264"/>
  <c r="A264" s="1"/>
  <c r="T258"/>
  <c r="T156"/>
  <c r="S156" s="1"/>
  <c r="T257"/>
  <c r="S257" s="1"/>
  <c r="T262"/>
  <c r="A262" s="1"/>
  <c r="T267"/>
  <c r="T215"/>
  <c r="S215" s="1"/>
  <c r="T159"/>
  <c r="S159" s="1"/>
  <c r="T190"/>
  <c r="T224"/>
  <c r="S224" s="1"/>
  <c r="T238"/>
  <c r="T170"/>
  <c r="S170" s="1"/>
  <c r="T208"/>
  <c r="T175"/>
  <c r="S175" s="1"/>
  <c r="T186"/>
  <c r="S186" s="1"/>
  <c r="T244"/>
  <c r="S244" s="1"/>
  <c r="T198"/>
  <c r="A198" s="1"/>
  <c r="T218"/>
  <c r="T240"/>
  <c r="T160"/>
  <c r="A160" s="1"/>
  <c r="T193"/>
  <c r="T192"/>
  <c r="S192" s="1"/>
  <c r="T212"/>
  <c r="S212" s="1"/>
  <c r="T235"/>
  <c r="T180"/>
  <c r="A180" s="1"/>
  <c r="T211"/>
  <c r="T168"/>
  <c r="T178"/>
  <c r="S178" s="1"/>
  <c r="T187"/>
  <c r="A187" s="1"/>
  <c r="T177"/>
  <c r="S177" s="1"/>
  <c r="T220"/>
  <c r="A220" s="1"/>
  <c r="T233"/>
  <c r="T243"/>
  <c r="S243" s="1"/>
  <c r="T191"/>
  <c r="A191" s="1"/>
  <c r="T194"/>
  <c r="A194" s="1"/>
  <c r="T207"/>
  <c r="T245"/>
  <c r="A245" s="1"/>
  <c r="T252"/>
  <c r="T196"/>
  <c r="A196" s="1"/>
  <c r="T216"/>
  <c r="S216" s="1"/>
  <c r="T236"/>
  <c r="A236" s="1"/>
  <c r="T247"/>
  <c r="A247" s="1"/>
  <c r="T181"/>
  <c r="A181" s="1"/>
  <c r="T162"/>
  <c r="A162" s="1"/>
  <c r="T169"/>
  <c r="A169" s="1"/>
  <c r="T199"/>
  <c r="S199" s="1"/>
  <c r="T213"/>
  <c r="T221"/>
  <c r="A221" s="1"/>
  <c r="T254"/>
  <c r="S254" s="1"/>
  <c r="T163"/>
  <c r="T184"/>
  <c r="T188"/>
  <c r="T249"/>
  <c r="T253"/>
  <c r="A253" s="1"/>
  <c r="T174"/>
  <c r="S174" s="1"/>
  <c r="T155"/>
  <c r="T171"/>
  <c r="S171" s="1"/>
  <c r="T197"/>
  <c r="A197" s="1"/>
  <c r="T223"/>
  <c r="A223" s="1"/>
  <c r="T237"/>
  <c r="T165"/>
  <c r="A165" s="1"/>
  <c r="T173"/>
  <c r="A173" s="1"/>
  <c r="T210"/>
  <c r="T172"/>
  <c r="S172" s="1"/>
  <c r="T217"/>
  <c r="A217" s="1"/>
  <c r="T222"/>
  <c r="A222" s="1"/>
  <c r="T157"/>
  <c r="A157" s="1"/>
  <c r="T164"/>
  <c r="A164" s="1"/>
  <c r="T179"/>
  <c r="T200"/>
  <c r="T250"/>
  <c r="T185"/>
  <c r="T242"/>
  <c r="T138"/>
  <c r="T136"/>
  <c r="T143"/>
  <c r="T139"/>
  <c r="A139" s="1"/>
  <c r="T146"/>
  <c r="T145"/>
  <c r="T144"/>
  <c r="S144" s="1"/>
  <c r="T140"/>
  <c r="S140" s="1"/>
  <c r="T97"/>
  <c r="T109"/>
  <c r="T95"/>
  <c r="A95" s="1"/>
  <c r="T111"/>
  <c r="A111" s="1"/>
  <c r="T94"/>
  <c r="A94" s="1"/>
  <c r="T98"/>
  <c r="A98" s="1"/>
  <c r="T112"/>
  <c r="T99"/>
  <c r="A99" s="1"/>
  <c r="T110"/>
  <c r="A110" s="1"/>
  <c r="T120"/>
  <c r="A120" s="1"/>
  <c r="T93"/>
  <c r="T119"/>
  <c r="H374"/>
  <c r="M374"/>
  <c r="L374"/>
  <c r="T30"/>
  <c r="S30" s="1"/>
  <c r="W30" s="1"/>
  <c r="T32"/>
  <c r="L36"/>
  <c r="T50"/>
  <c r="S50" s="1"/>
  <c r="W50" s="1"/>
  <c r="T52"/>
  <c r="T55"/>
  <c r="T57"/>
  <c r="L58"/>
  <c r="H379"/>
  <c r="L379"/>
  <c r="T69"/>
  <c r="S69" s="1"/>
  <c r="T72"/>
  <c r="T84"/>
  <c r="S84" s="1"/>
  <c r="W84" s="1"/>
  <c r="T87"/>
  <c r="A87" s="1"/>
  <c r="H372"/>
  <c r="N372"/>
  <c r="M373"/>
  <c r="L373"/>
  <c r="AC37"/>
  <c r="T45"/>
  <c r="T47"/>
  <c r="T49"/>
  <c r="T54"/>
  <c r="S54" s="1"/>
  <c r="W54" s="1"/>
  <c r="S57"/>
  <c r="W57" s="1"/>
  <c r="M58"/>
  <c r="T60"/>
  <c r="S60" s="1"/>
  <c r="W60" s="1"/>
  <c r="L63"/>
  <c r="T66"/>
  <c r="H380"/>
  <c r="L380"/>
  <c r="O255"/>
  <c r="N255" s="1"/>
  <c r="N286" s="1"/>
  <c r="N287" s="1"/>
  <c r="P286"/>
  <c r="T90"/>
  <c r="A90" s="1"/>
  <c r="T23"/>
  <c r="J26"/>
  <c r="L27"/>
  <c r="M28"/>
  <c r="T31"/>
  <c r="L375"/>
  <c r="M375"/>
  <c r="O33"/>
  <c r="P375"/>
  <c r="J34"/>
  <c r="M35"/>
  <c r="I38"/>
  <c r="I33" s="1"/>
  <c r="I27" s="1"/>
  <c r="J376"/>
  <c r="L376" s="1"/>
  <c r="N376"/>
  <c r="M376" s="1"/>
  <c r="T44"/>
  <c r="T51"/>
  <c r="H377"/>
  <c r="L377"/>
  <c r="T56"/>
  <c r="S56" s="1"/>
  <c r="W56" s="1"/>
  <c r="T59"/>
  <c r="T62"/>
  <c r="A62" s="1"/>
  <c r="M63"/>
  <c r="L68"/>
  <c r="H381"/>
  <c r="M381"/>
  <c r="L381"/>
  <c r="T89"/>
  <c r="W69"/>
  <c r="Y69" s="1"/>
  <c r="U69" s="1"/>
  <c r="S51"/>
  <c r="W51" s="1"/>
  <c r="A57"/>
  <c r="S62"/>
  <c r="S66"/>
  <c r="W66" s="1"/>
  <c r="A69"/>
  <c r="S72"/>
  <c r="S68" s="1"/>
  <c r="U90"/>
  <c r="S31"/>
  <c r="A31" s="1"/>
  <c r="A51"/>
  <c r="A72"/>
  <c r="S45"/>
  <c r="A45" s="1"/>
  <c r="T40"/>
  <c r="S49"/>
  <c r="T48"/>
  <c r="S59"/>
  <c r="T41"/>
  <c r="S44"/>
  <c r="T43"/>
  <c r="T39"/>
  <c r="S55"/>
  <c r="W55" s="1"/>
  <c r="W53" s="1"/>
  <c r="T53"/>
  <c r="Y57"/>
  <c r="U57" s="1"/>
  <c r="S64"/>
  <c r="A64" s="1"/>
  <c r="T63"/>
  <c r="Y65"/>
  <c r="U65" s="1"/>
  <c r="W130"/>
  <c r="Y94"/>
  <c r="U94"/>
  <c r="W127"/>
  <c r="Y89"/>
  <c r="Y127" s="1"/>
  <c r="W126"/>
  <c r="Y88"/>
  <c r="Y126" s="1"/>
  <c r="W135"/>
  <c r="W133"/>
  <c r="Y97"/>
  <c r="U97" s="1"/>
  <c r="W96"/>
  <c r="S132"/>
  <c r="W149"/>
  <c r="S23"/>
  <c r="A23" s="1"/>
  <c r="U24"/>
  <c r="W25"/>
  <c r="Y25" s="1"/>
  <c r="S29"/>
  <c r="A30"/>
  <c r="W31"/>
  <c r="Y31" s="1"/>
  <c r="S32"/>
  <c r="A32" s="1"/>
  <c r="A44"/>
  <c r="S46"/>
  <c r="A46" s="1"/>
  <c r="S47"/>
  <c r="A47" s="1"/>
  <c r="A49"/>
  <c r="A50"/>
  <c r="S52"/>
  <c r="W52" s="1"/>
  <c r="Y52" s="1"/>
  <c r="S53"/>
  <c r="S377" s="1"/>
  <c r="R377" s="1"/>
  <c r="P377" s="1"/>
  <c r="O377" s="1"/>
  <c r="A54"/>
  <c r="A56"/>
  <c r="A60"/>
  <c r="A61"/>
  <c r="W62"/>
  <c r="Y62" s="1"/>
  <c r="A65"/>
  <c r="S67"/>
  <c r="A67" s="1"/>
  <c r="T68"/>
  <c r="A70"/>
  <c r="U70"/>
  <c r="AB70"/>
  <c r="A71"/>
  <c r="W72"/>
  <c r="Y72" s="1"/>
  <c r="U72" s="1"/>
  <c r="S75"/>
  <c r="A75" s="1"/>
  <c r="S76"/>
  <c r="S77"/>
  <c r="T78"/>
  <c r="S79"/>
  <c r="S80"/>
  <c r="A80" s="1"/>
  <c r="S81"/>
  <c r="S82"/>
  <c r="S83"/>
  <c r="A83" s="1"/>
  <c r="A84"/>
  <c r="S74"/>
  <c r="A74" s="1"/>
  <c r="T382"/>
  <c r="BE124"/>
  <c r="AC124"/>
  <c r="AB124"/>
  <c r="W131"/>
  <c r="Y95"/>
  <c r="U95" s="1"/>
  <c r="W129"/>
  <c r="Y93"/>
  <c r="U93" s="1"/>
  <c r="AB90"/>
  <c r="BE90"/>
  <c r="AC90"/>
  <c r="W148"/>
  <c r="W108"/>
  <c r="AB98"/>
  <c r="U106"/>
  <c r="U25"/>
  <c r="W32"/>
  <c r="Y32" s="1"/>
  <c r="A55"/>
  <c r="A59"/>
  <c r="U62"/>
  <c r="T76"/>
  <c r="T77"/>
  <c r="A77" s="1"/>
  <c r="T79"/>
  <c r="A79" s="1"/>
  <c r="T81"/>
  <c r="A81" s="1"/>
  <c r="T82"/>
  <c r="T390" s="1"/>
  <c r="A4"/>
  <c r="Y51" l="1"/>
  <c r="U51"/>
  <c r="N289"/>
  <c r="T38"/>
  <c r="A66"/>
  <c r="T127"/>
  <c r="A127" s="1"/>
  <c r="A89"/>
  <c r="O375"/>
  <c r="O27"/>
  <c r="AD136"/>
  <c r="T108"/>
  <c r="A108" s="1"/>
  <c r="T148"/>
  <c r="A148" s="1"/>
  <c r="A109"/>
  <c r="A145"/>
  <c r="T316"/>
  <c r="T124"/>
  <c r="A124" s="1"/>
  <c r="A136"/>
  <c r="T229"/>
  <c r="A250"/>
  <c r="T205"/>
  <c r="A210"/>
  <c r="W174"/>
  <c r="A174"/>
  <c r="T343"/>
  <c r="A184"/>
  <c r="T183"/>
  <c r="T214"/>
  <c r="A213"/>
  <c r="T167"/>
  <c r="A168"/>
  <c r="W212"/>
  <c r="A212"/>
  <c r="S202"/>
  <c r="A240"/>
  <c r="T241"/>
  <c r="A241" s="1"/>
  <c r="W186"/>
  <c r="A186"/>
  <c r="S183"/>
  <c r="A183" s="1"/>
  <c r="S343"/>
  <c r="S339" s="1"/>
  <c r="A238"/>
  <c r="T231"/>
  <c r="A231" s="1"/>
  <c r="W215"/>
  <c r="A215"/>
  <c r="S205"/>
  <c r="S214"/>
  <c r="A214" s="1"/>
  <c r="W156"/>
  <c r="W154" s="1"/>
  <c r="A156"/>
  <c r="S154"/>
  <c r="A272"/>
  <c r="T349"/>
  <c r="W275"/>
  <c r="Y275" s="1"/>
  <c r="U275" s="1"/>
  <c r="A275"/>
  <c r="W281"/>
  <c r="A281"/>
  <c r="P372"/>
  <c r="P287"/>
  <c r="P288" s="1"/>
  <c r="P86"/>
  <c r="W83"/>
  <c r="W67"/>
  <c r="Y67" s="1"/>
  <c r="T58"/>
  <c r="O286"/>
  <c r="T96"/>
  <c r="A96" s="1"/>
  <c r="A97"/>
  <c r="A146"/>
  <c r="T306"/>
  <c r="AB306" s="1"/>
  <c r="S138"/>
  <c r="T137"/>
  <c r="T308" s="1"/>
  <c r="T195"/>
  <c r="A200"/>
  <c r="T161"/>
  <c r="A161" s="1"/>
  <c r="A163"/>
  <c r="W199"/>
  <c r="A199"/>
  <c r="S195"/>
  <c r="A195" s="1"/>
  <c r="T322"/>
  <c r="T251"/>
  <c r="A252"/>
  <c r="W177"/>
  <c r="A177"/>
  <c r="S176"/>
  <c r="T206"/>
  <c r="A211"/>
  <c r="W192"/>
  <c r="A192"/>
  <c r="T219"/>
  <c r="S219" s="1"/>
  <c r="A219" s="1"/>
  <c r="A218"/>
  <c r="W175"/>
  <c r="A175"/>
  <c r="W224"/>
  <c r="A224"/>
  <c r="A267"/>
  <c r="T342"/>
  <c r="AC342" s="1"/>
  <c r="AB342" s="1"/>
  <c r="A258"/>
  <c r="T353"/>
  <c r="T358"/>
  <c r="AB358" s="1"/>
  <c r="A259"/>
  <c r="W276"/>
  <c r="A276"/>
  <c r="W279"/>
  <c r="A279"/>
  <c r="T348"/>
  <c r="A284"/>
  <c r="T28"/>
  <c r="T374" s="1"/>
  <c r="I34"/>
  <c r="H34" s="1"/>
  <c r="M34"/>
  <c r="L34"/>
  <c r="I26"/>
  <c r="J372"/>
  <c r="J86"/>
  <c r="M26"/>
  <c r="L26"/>
  <c r="AB286"/>
  <c r="AD286" s="1"/>
  <c r="AC286"/>
  <c r="AD282"/>
  <c r="AD280"/>
  <c r="AD260"/>
  <c r="AD223"/>
  <c r="AD238"/>
  <c r="AD218"/>
  <c r="AD191"/>
  <c r="AD259"/>
  <c r="AD194"/>
  <c r="AD253"/>
  <c r="AD273"/>
  <c r="AD222"/>
  <c r="AD267"/>
  <c r="AD250"/>
  <c r="AD263"/>
  <c r="AD179"/>
  <c r="AD262"/>
  <c r="AD165"/>
  <c r="AD180"/>
  <c r="AD185"/>
  <c r="AD173"/>
  <c r="AD157"/>
  <c r="AD220"/>
  <c r="AD235"/>
  <c r="AD233"/>
  <c r="AD272"/>
  <c r="AD143"/>
  <c r="AD258"/>
  <c r="AD217"/>
  <c r="AD252"/>
  <c r="AD198"/>
  <c r="AD249"/>
  <c r="AD163"/>
  <c r="AD187"/>
  <c r="AD266"/>
  <c r="AD146"/>
  <c r="AD196"/>
  <c r="AD208"/>
  <c r="AD184"/>
  <c r="AD213"/>
  <c r="AD145"/>
  <c r="AC145" s="1"/>
  <c r="AD169"/>
  <c r="AD236"/>
  <c r="AD139"/>
  <c r="AD155"/>
  <c r="AD162"/>
  <c r="AD197"/>
  <c r="AD188"/>
  <c r="AD203"/>
  <c r="AD242"/>
  <c r="AD207"/>
  <c r="AD240"/>
  <c r="S119"/>
  <c r="T118"/>
  <c r="A140"/>
  <c r="W140"/>
  <c r="S350"/>
  <c r="T228"/>
  <c r="A228" s="1"/>
  <c r="T239"/>
  <c r="T321"/>
  <c r="A242"/>
  <c r="T176"/>
  <c r="A179"/>
  <c r="W171"/>
  <c r="A171"/>
  <c r="T248"/>
  <c r="S248" s="1"/>
  <c r="A248" s="1"/>
  <c r="A249"/>
  <c r="W254"/>
  <c r="W251" s="1"/>
  <c r="W246" s="1"/>
  <c r="S251"/>
  <c r="A254"/>
  <c r="W243"/>
  <c r="A243"/>
  <c r="S229"/>
  <c r="A229" s="1"/>
  <c r="S239"/>
  <c r="S321"/>
  <c r="A193"/>
  <c r="T312"/>
  <c r="A208"/>
  <c r="T209"/>
  <c r="A209" s="1"/>
  <c r="T203"/>
  <c r="T344"/>
  <c r="A190"/>
  <c r="A273"/>
  <c r="T345"/>
  <c r="W268"/>
  <c r="A268"/>
  <c r="S356"/>
  <c r="S265"/>
  <c r="T356"/>
  <c r="T265"/>
  <c r="A266"/>
  <c r="W277"/>
  <c r="A277"/>
  <c r="W285"/>
  <c r="A285"/>
  <c r="S348"/>
  <c r="AF70"/>
  <c r="AH70" s="1"/>
  <c r="AJ70" s="1"/>
  <c r="T42"/>
  <c r="T129"/>
  <c r="A129" s="1"/>
  <c r="A93"/>
  <c r="A112"/>
  <c r="T151"/>
  <c r="A151" s="1"/>
  <c r="W144"/>
  <c r="W142" s="1"/>
  <c r="A144"/>
  <c r="S142"/>
  <c r="T142"/>
  <c r="T141" s="1"/>
  <c r="A143"/>
  <c r="A185"/>
  <c r="T341"/>
  <c r="AB341" s="1"/>
  <c r="W172"/>
  <c r="A172"/>
  <c r="A237"/>
  <c r="T230"/>
  <c r="T154"/>
  <c r="A155"/>
  <c r="T324"/>
  <c r="A188"/>
  <c r="W216"/>
  <c r="A216"/>
  <c r="S206"/>
  <c r="A206" s="1"/>
  <c r="T313"/>
  <c r="T202"/>
  <c r="A207"/>
  <c r="T226"/>
  <c r="T234"/>
  <c r="A234" s="1"/>
  <c r="A233"/>
  <c r="W178"/>
  <c r="A178"/>
  <c r="T232"/>
  <c r="A235"/>
  <c r="W244"/>
  <c r="A244"/>
  <c r="S230"/>
  <c r="A230" s="1"/>
  <c r="W170"/>
  <c r="W167" s="1"/>
  <c r="A170"/>
  <c r="S167"/>
  <c r="A159"/>
  <c r="W159"/>
  <c r="S158"/>
  <c r="S314" s="1"/>
  <c r="R314" s="1"/>
  <c r="R310" s="1"/>
  <c r="P310" s="1"/>
  <c r="O310" s="1"/>
  <c r="W257"/>
  <c r="A257"/>
  <c r="T359"/>
  <c r="A263"/>
  <c r="A271"/>
  <c r="T270"/>
  <c r="A270" s="1"/>
  <c r="T354"/>
  <c r="S354" s="1"/>
  <c r="R354" s="1"/>
  <c r="AD228"/>
  <c r="O7"/>
  <c r="U52"/>
  <c r="AF52" s="1"/>
  <c r="AH52" s="1"/>
  <c r="AJ52" s="1"/>
  <c r="A52"/>
  <c r="W47"/>
  <c r="Y47" s="1"/>
  <c r="Y42" s="1"/>
  <c r="T73"/>
  <c r="U101"/>
  <c r="AF93"/>
  <c r="AB93"/>
  <c r="AB65"/>
  <c r="BE65"/>
  <c r="AF65"/>
  <c r="AH65" s="1"/>
  <c r="AJ65" s="1"/>
  <c r="AF57"/>
  <c r="AH57" s="1"/>
  <c r="AJ57" s="1"/>
  <c r="AB57"/>
  <c r="W377"/>
  <c r="T377" s="1"/>
  <c r="AC377" s="1"/>
  <c r="AB377" s="1"/>
  <c r="T106"/>
  <c r="A106" s="1"/>
  <c r="AF106"/>
  <c r="AH106" s="1"/>
  <c r="AJ106" s="1"/>
  <c r="AL106" s="1"/>
  <c r="AB106"/>
  <c r="Y106" s="1"/>
  <c r="U103"/>
  <c r="AF95"/>
  <c r="AB95"/>
  <c r="W42"/>
  <c r="W29"/>
  <c r="S28"/>
  <c r="T24"/>
  <c r="A24" s="1"/>
  <c r="BE24"/>
  <c r="AC24"/>
  <c r="AB24"/>
  <c r="AF24"/>
  <c r="AH24" s="1"/>
  <c r="AJ24" s="1"/>
  <c r="AL24" s="1"/>
  <c r="AB97"/>
  <c r="U105"/>
  <c r="AF97"/>
  <c r="W132"/>
  <c r="Y336"/>
  <c r="W336"/>
  <c r="T336" s="1"/>
  <c r="AC336" s="1"/>
  <c r="AB336" s="1"/>
  <c r="U126"/>
  <c r="U102"/>
  <c r="AF94"/>
  <c r="AB94"/>
  <c r="W44"/>
  <c r="S43"/>
  <c r="S39"/>
  <c r="A39" s="1"/>
  <c r="BE69"/>
  <c r="AB69"/>
  <c r="AF69"/>
  <c r="AC69"/>
  <c r="W59"/>
  <c r="S58"/>
  <c r="A58" s="1"/>
  <c r="AL57" s="1"/>
  <c r="W49"/>
  <c r="S48"/>
  <c r="A48" s="1"/>
  <c r="W45"/>
  <c r="S40"/>
  <c r="A40" s="1"/>
  <c r="A82"/>
  <c r="A76"/>
  <c r="AB72"/>
  <c r="AL70"/>
  <c r="AB62"/>
  <c r="AB51"/>
  <c r="U31"/>
  <c r="W23"/>
  <c r="A53"/>
  <c r="AL52" s="1"/>
  <c r="W68"/>
  <c r="T25"/>
  <c r="A25" s="1"/>
  <c r="AF25"/>
  <c r="AH25" s="1"/>
  <c r="AJ25" s="1"/>
  <c r="AL25" s="1"/>
  <c r="AB25"/>
  <c r="BE25"/>
  <c r="AC25"/>
  <c r="W128"/>
  <c r="S382"/>
  <c r="W74"/>
  <c r="S390"/>
  <c r="W82"/>
  <c r="S389"/>
  <c r="W81"/>
  <c r="S388"/>
  <c r="R388" s="1"/>
  <c r="W80"/>
  <c r="S387"/>
  <c r="W79"/>
  <c r="S78"/>
  <c r="T386"/>
  <c r="S385"/>
  <c r="W77"/>
  <c r="S384"/>
  <c r="W76"/>
  <c r="S383"/>
  <c r="R383" s="1"/>
  <c r="W75"/>
  <c r="T380"/>
  <c r="A68"/>
  <c r="S41"/>
  <c r="W46"/>
  <c r="W64"/>
  <c r="S63"/>
  <c r="U67"/>
  <c r="AB52"/>
  <c r="S42"/>
  <c r="U32"/>
  <c r="A29"/>
  <c r="U88"/>
  <c r="U89"/>
  <c r="U127"/>
  <c r="S128"/>
  <c r="T33"/>
  <c r="T27" s="1"/>
  <c r="T26" s="1"/>
  <c r="AB308" l="1"/>
  <c r="AC308"/>
  <c r="AB359"/>
  <c r="AC359"/>
  <c r="Y159"/>
  <c r="U159" s="1"/>
  <c r="W158"/>
  <c r="Y216"/>
  <c r="U216" s="1"/>
  <c r="W206"/>
  <c r="Y285"/>
  <c r="U285"/>
  <c r="W348"/>
  <c r="A239"/>
  <c r="Y276"/>
  <c r="U276" s="1"/>
  <c r="BE275"/>
  <c r="AB275"/>
  <c r="AD275" s="1"/>
  <c r="AC275"/>
  <c r="W202"/>
  <c r="T331"/>
  <c r="S331" s="1"/>
  <c r="R331" s="1"/>
  <c r="P331" s="1"/>
  <c r="A232"/>
  <c r="AB313"/>
  <c r="AC313"/>
  <c r="S317"/>
  <c r="A142"/>
  <c r="S141"/>
  <c r="A141" s="1"/>
  <c r="W356"/>
  <c r="W265"/>
  <c r="AB312"/>
  <c r="AC312"/>
  <c r="S246"/>
  <c r="S309" s="1"/>
  <c r="A251"/>
  <c r="W119"/>
  <c r="A119"/>
  <c r="S118"/>
  <c r="M372"/>
  <c r="L372"/>
  <c r="A176"/>
  <c r="Y199"/>
  <c r="U199" s="1"/>
  <c r="W195"/>
  <c r="W189" s="1"/>
  <c r="Y215"/>
  <c r="U215" s="1"/>
  <c r="W205"/>
  <c r="W204" s="1"/>
  <c r="W214"/>
  <c r="AC316"/>
  <c r="AB316"/>
  <c r="AF62"/>
  <c r="AH62" s="1"/>
  <c r="AJ62" s="1"/>
  <c r="AF51"/>
  <c r="AH51" s="1"/>
  <c r="AJ51" s="1"/>
  <c r="AL51" s="1"/>
  <c r="S347"/>
  <c r="R347" s="1"/>
  <c r="S166"/>
  <c r="A166" s="1"/>
  <c r="A167"/>
  <c r="T227"/>
  <c r="A227" s="1"/>
  <c r="A226"/>
  <c r="AB324"/>
  <c r="AC324"/>
  <c r="Y277"/>
  <c r="U277" s="1"/>
  <c r="A265"/>
  <c r="T204"/>
  <c r="A203"/>
  <c r="AB321"/>
  <c r="AC321"/>
  <c r="W350"/>
  <c r="T350" s="1"/>
  <c r="AC350" s="1"/>
  <c r="AB350" s="1"/>
  <c r="Y140"/>
  <c r="U140" s="1"/>
  <c r="Y192"/>
  <c r="U192" s="1"/>
  <c r="AC322"/>
  <c r="AB322"/>
  <c r="P91"/>
  <c r="P85"/>
  <c r="Y281"/>
  <c r="U281"/>
  <c r="A202"/>
  <c r="T347"/>
  <c r="T166"/>
  <c r="N310"/>
  <c r="N305" s="1"/>
  <c r="N301" s="1"/>
  <c r="O305"/>
  <c r="Y244"/>
  <c r="U244" s="1"/>
  <c r="W230"/>
  <c r="W317"/>
  <c r="T317" s="1"/>
  <c r="AC317" s="1"/>
  <c r="AB317" s="1"/>
  <c r="W141"/>
  <c r="W229"/>
  <c r="W239"/>
  <c r="W321"/>
  <c r="I86"/>
  <c r="J91"/>
  <c r="L86"/>
  <c r="M86"/>
  <c r="J85"/>
  <c r="W176"/>
  <c r="W166" s="1"/>
  <c r="W138"/>
  <c r="W137" s="1"/>
  <c r="W308" s="1"/>
  <c r="S137"/>
  <c r="A138"/>
  <c r="AF285"/>
  <c r="AH285" s="1"/>
  <c r="AJ285" s="1"/>
  <c r="AL285" s="1"/>
  <c r="AF282"/>
  <c r="AH282" s="1"/>
  <c r="AJ282" s="1"/>
  <c r="AL282" s="1"/>
  <c r="AF275"/>
  <c r="AH275" s="1"/>
  <c r="AJ275" s="1"/>
  <c r="AL275" s="1"/>
  <c r="AF260"/>
  <c r="AH260" s="1"/>
  <c r="AJ260" s="1"/>
  <c r="AL260" s="1"/>
  <c r="AF280"/>
  <c r="AH280" s="1"/>
  <c r="AJ280" s="1"/>
  <c r="AL280" s="1"/>
  <c r="AF263"/>
  <c r="AF267"/>
  <c r="AF262"/>
  <c r="AH262" s="1"/>
  <c r="AJ262" s="1"/>
  <c r="AL262" s="1"/>
  <c r="AF191"/>
  <c r="AH191" s="1"/>
  <c r="AJ191" s="1"/>
  <c r="AL191" s="1"/>
  <c r="AF194"/>
  <c r="AH194" s="1"/>
  <c r="AJ194" s="1"/>
  <c r="AL194" s="1"/>
  <c r="AF250"/>
  <c r="AH250" s="1"/>
  <c r="AJ250" s="1"/>
  <c r="AL250" s="1"/>
  <c r="AF179"/>
  <c r="AH179" s="1"/>
  <c r="AJ179" s="1"/>
  <c r="AL179" s="1"/>
  <c r="AF259"/>
  <c r="AF273"/>
  <c r="AF238"/>
  <c r="AH238" s="1"/>
  <c r="AJ238" s="1"/>
  <c r="AL238" s="1"/>
  <c r="AF218"/>
  <c r="AF222"/>
  <c r="AH222" s="1"/>
  <c r="AJ222" s="1"/>
  <c r="AL222" s="1"/>
  <c r="AF253"/>
  <c r="AH253" s="1"/>
  <c r="AJ253" s="1"/>
  <c r="AL253" s="1"/>
  <c r="AF173"/>
  <c r="AH173" s="1"/>
  <c r="AJ173" s="1"/>
  <c r="AL173" s="1"/>
  <c r="AF187"/>
  <c r="AH187" s="1"/>
  <c r="AJ187" s="1"/>
  <c r="AL187" s="1"/>
  <c r="AF185"/>
  <c r="AF233"/>
  <c r="AF220"/>
  <c r="AH220" s="1"/>
  <c r="AJ220" s="1"/>
  <c r="AL220" s="1"/>
  <c r="AF266"/>
  <c r="AH266" s="1"/>
  <c r="AJ266" s="1"/>
  <c r="AL266" s="1"/>
  <c r="AF258"/>
  <c r="AF235"/>
  <c r="AF165"/>
  <c r="AH165" s="1"/>
  <c r="AJ165" s="1"/>
  <c r="AL165" s="1"/>
  <c r="AF217"/>
  <c r="AH217" s="1"/>
  <c r="AJ217" s="1"/>
  <c r="AL217" s="1"/>
  <c r="AF157"/>
  <c r="AH157" s="1"/>
  <c r="AJ157" s="1"/>
  <c r="AL157" s="1"/>
  <c r="AF163"/>
  <c r="AH163" s="1"/>
  <c r="AJ163" s="1"/>
  <c r="AL163" s="1"/>
  <c r="AF223"/>
  <c r="AH223" s="1"/>
  <c r="AJ223" s="1"/>
  <c r="AL223" s="1"/>
  <c r="AF249"/>
  <c r="AH249" s="1"/>
  <c r="AJ249" s="1"/>
  <c r="AL249" s="1"/>
  <c r="AF143"/>
  <c r="AH143" s="1"/>
  <c r="AJ143" s="1"/>
  <c r="AL143" s="1"/>
  <c r="AF252"/>
  <c r="AH252" s="1"/>
  <c r="AJ252" s="1"/>
  <c r="AL252" s="1"/>
  <c r="AF198"/>
  <c r="AH198" s="1"/>
  <c r="AJ198" s="1"/>
  <c r="AL198" s="1"/>
  <c r="AF272"/>
  <c r="AF180"/>
  <c r="AH180" s="1"/>
  <c r="AJ180" s="1"/>
  <c r="AL180" s="1"/>
  <c r="AF169"/>
  <c r="AH169" s="1"/>
  <c r="AJ169" s="1"/>
  <c r="AL169" s="1"/>
  <c r="AF162"/>
  <c r="AH162" s="1"/>
  <c r="AJ162" s="1"/>
  <c r="AL162" s="1"/>
  <c r="AF208"/>
  <c r="AF139"/>
  <c r="AH139" s="1"/>
  <c r="AJ139" s="1"/>
  <c r="AL139" s="1"/>
  <c r="AF236"/>
  <c r="AH236" s="1"/>
  <c r="AJ236" s="1"/>
  <c r="AL236" s="1"/>
  <c r="AF213"/>
  <c r="AF146"/>
  <c r="AF197"/>
  <c r="AH197" s="1"/>
  <c r="AJ197" s="1"/>
  <c r="AL197" s="1"/>
  <c r="AF155"/>
  <c r="AH155" s="1"/>
  <c r="AJ155" s="1"/>
  <c r="AL155" s="1"/>
  <c r="AF196"/>
  <c r="AH196" s="1"/>
  <c r="AJ196" s="1"/>
  <c r="AL196" s="1"/>
  <c r="AF184"/>
  <c r="AH184" s="1"/>
  <c r="AJ184" s="1"/>
  <c r="AL184" s="1"/>
  <c r="AF145"/>
  <c r="AF207"/>
  <c r="AH207" s="1"/>
  <c r="AJ207" s="1"/>
  <c r="AL207" s="1"/>
  <c r="AF188"/>
  <c r="AF123"/>
  <c r="AF240"/>
  <c r="AF242"/>
  <c r="AH242" s="1"/>
  <c r="AJ242" s="1"/>
  <c r="AL242" s="1"/>
  <c r="AF136"/>
  <c r="AH136" s="1"/>
  <c r="AJ136" s="1"/>
  <c r="AF87"/>
  <c r="AH87" s="1"/>
  <c r="AJ87" s="1"/>
  <c r="AL87" s="1"/>
  <c r="AF90"/>
  <c r="AH90" s="1"/>
  <c r="AJ90" s="1"/>
  <c r="AL90" s="1"/>
  <c r="AF98"/>
  <c r="S338"/>
  <c r="S337" s="1"/>
  <c r="A154"/>
  <c r="A205"/>
  <c r="S204"/>
  <c r="A204" s="1"/>
  <c r="W183"/>
  <c r="W182" s="1"/>
  <c r="W343"/>
  <c r="W339" s="1"/>
  <c r="T339" s="1"/>
  <c r="AC343"/>
  <c r="AB343"/>
  <c r="O373"/>
  <c r="O26"/>
  <c r="AF72"/>
  <c r="AH72" s="1"/>
  <c r="AJ72" s="1"/>
  <c r="U47"/>
  <c r="AF47" s="1"/>
  <c r="AL65"/>
  <c r="U122"/>
  <c r="BE88"/>
  <c r="AB88"/>
  <c r="AF88"/>
  <c r="AC88"/>
  <c r="A41"/>
  <c r="S36"/>
  <c r="S380"/>
  <c r="R380" s="1"/>
  <c r="P380" s="1"/>
  <c r="O380" s="1"/>
  <c r="N380" s="1"/>
  <c r="M380" s="1"/>
  <c r="AC380"/>
  <c r="AB380" s="1"/>
  <c r="W78"/>
  <c r="A78"/>
  <c r="W382"/>
  <c r="Y74"/>
  <c r="U74" s="1"/>
  <c r="W73"/>
  <c r="W380"/>
  <c r="AF31"/>
  <c r="AH31" s="1"/>
  <c r="AJ31" s="1"/>
  <c r="AL31" s="1"/>
  <c r="AB31"/>
  <c r="W43"/>
  <c r="W39"/>
  <c r="AH94"/>
  <c r="BE126"/>
  <c r="AB126"/>
  <c r="AD126" s="1"/>
  <c r="AC126"/>
  <c r="AH97"/>
  <c r="Y29"/>
  <c r="U29"/>
  <c r="W28"/>
  <c r="T103"/>
  <c r="A103" s="1"/>
  <c r="AF103"/>
  <c r="AH103" s="1"/>
  <c r="AJ103" s="1"/>
  <c r="AL103" s="1"/>
  <c r="AB103"/>
  <c r="Y103" s="1"/>
  <c r="Y131" s="1"/>
  <c r="U131" s="1"/>
  <c r="AL136"/>
  <c r="AF101"/>
  <c r="AH101" s="1"/>
  <c r="AJ101" s="1"/>
  <c r="AL101" s="1"/>
  <c r="AB101"/>
  <c r="Y101" s="1"/>
  <c r="T372"/>
  <c r="Z284"/>
  <c r="Y284" s="1"/>
  <c r="Z285"/>
  <c r="Z280"/>
  <c r="Z279"/>
  <c r="Y279" s="1"/>
  <c r="U279" s="1"/>
  <c r="Z278"/>
  <c r="Y278" s="1"/>
  <c r="U278" s="1"/>
  <c r="Z277"/>
  <c r="Z282"/>
  <c r="Z281"/>
  <c r="Z275"/>
  <c r="Z273"/>
  <c r="Z262"/>
  <c r="Z261"/>
  <c r="Y261" s="1"/>
  <c r="U261" s="1"/>
  <c r="Z259"/>
  <c r="Z258"/>
  <c r="Z272"/>
  <c r="Z271"/>
  <c r="Y271" s="1"/>
  <c r="Z270"/>
  <c r="Z269"/>
  <c r="Y269" s="1"/>
  <c r="U269" s="1"/>
  <c r="Z268"/>
  <c r="Y268" s="1"/>
  <c r="Z267"/>
  <c r="Z266"/>
  <c r="Z265"/>
  <c r="Z264"/>
  <c r="Y264" s="1"/>
  <c r="Z263"/>
  <c r="Z260"/>
  <c r="Z257"/>
  <c r="Y257" s="1"/>
  <c r="Z251"/>
  <c r="Z248"/>
  <c r="Z243"/>
  <c r="Y243" s="1"/>
  <c r="Z241"/>
  <c r="Z240"/>
  <c r="Z239"/>
  <c r="Z238"/>
  <c r="Z236"/>
  <c r="Z234"/>
  <c r="Z232"/>
  <c r="Z230"/>
  <c r="Z229"/>
  <c r="Z228"/>
  <c r="Z227"/>
  <c r="Z226"/>
  <c r="Z220"/>
  <c r="Z219"/>
  <c r="Y219" s="1"/>
  <c r="Z217"/>
  <c r="Z216"/>
  <c r="Z214"/>
  <c r="Y214" s="1"/>
  <c r="Z213"/>
  <c r="Z207"/>
  <c r="Z202"/>
  <c r="Z200"/>
  <c r="Y200" s="1"/>
  <c r="Z198"/>
  <c r="Z196"/>
  <c r="Z193"/>
  <c r="Y193" s="1"/>
  <c r="U193" s="1"/>
  <c r="Z191"/>
  <c r="Z190"/>
  <c r="Y190" s="1"/>
  <c r="Z187"/>
  <c r="Z186"/>
  <c r="Y186" s="1"/>
  <c r="Z185"/>
  <c r="Z184"/>
  <c r="Z183"/>
  <c r="Z180"/>
  <c r="Z173"/>
  <c r="Z172"/>
  <c r="Y172" s="1"/>
  <c r="U172" s="1"/>
  <c r="Z171"/>
  <c r="Y171" s="1"/>
  <c r="U171" s="1"/>
  <c r="Z170"/>
  <c r="Y170" s="1"/>
  <c r="U170" s="1"/>
  <c r="Z168"/>
  <c r="Y168" s="1"/>
  <c r="Z167"/>
  <c r="Z166"/>
  <c r="Z165"/>
  <c r="Z164"/>
  <c r="Y164" s="1"/>
  <c r="U164" s="1"/>
  <c r="Z162"/>
  <c r="Z160"/>
  <c r="Y160" s="1"/>
  <c r="U160" s="1"/>
  <c r="Z159"/>
  <c r="Z155"/>
  <c r="Z254"/>
  <c r="Y254" s="1"/>
  <c r="Z253"/>
  <c r="Z252"/>
  <c r="Z250"/>
  <c r="Z249"/>
  <c r="Z247"/>
  <c r="Y247" s="1"/>
  <c r="Z245"/>
  <c r="Y245" s="1"/>
  <c r="Z244"/>
  <c r="Z242"/>
  <c r="Z237"/>
  <c r="Y237" s="1"/>
  <c r="Z235"/>
  <c r="Z233"/>
  <c r="Z231"/>
  <c r="Z224"/>
  <c r="Y224" s="1"/>
  <c r="U224" s="1"/>
  <c r="Z223"/>
  <c r="Z222"/>
  <c r="Z221"/>
  <c r="Y221" s="1"/>
  <c r="U221" s="1"/>
  <c r="Z218"/>
  <c r="Z215"/>
  <c r="Z212"/>
  <c r="Y212" s="1"/>
  <c r="U212" s="1"/>
  <c r="Z211"/>
  <c r="Y211" s="1"/>
  <c r="Z210"/>
  <c r="Y210" s="1"/>
  <c r="Z209"/>
  <c r="Z208"/>
  <c r="Z206"/>
  <c r="Z205"/>
  <c r="Z204"/>
  <c r="Z203"/>
  <c r="Z199"/>
  <c r="Z197"/>
  <c r="Z195"/>
  <c r="Z194"/>
  <c r="Z192"/>
  <c r="Z188"/>
  <c r="Z181"/>
  <c r="Y181" s="1"/>
  <c r="U181" s="1"/>
  <c r="Z179"/>
  <c r="Z178"/>
  <c r="Y178" s="1"/>
  <c r="U178" s="1"/>
  <c r="Z177"/>
  <c r="Y177" s="1"/>
  <c r="Z176"/>
  <c r="Z175"/>
  <c r="Y175" s="1"/>
  <c r="U175" s="1"/>
  <c r="Z174"/>
  <c r="Y174" s="1"/>
  <c r="U174" s="1"/>
  <c r="Z169"/>
  <c r="Z163"/>
  <c r="Z161"/>
  <c r="Y161" s="1"/>
  <c r="Z157"/>
  <c r="Z156"/>
  <c r="Y156" s="1"/>
  <c r="U156" s="1"/>
  <c r="Z154"/>
  <c r="Z151"/>
  <c r="Z148"/>
  <c r="Z145"/>
  <c r="Z139"/>
  <c r="Z138"/>
  <c r="Y138" s="1"/>
  <c r="U138" s="1"/>
  <c r="Z136"/>
  <c r="Z129"/>
  <c r="Y129" s="1"/>
  <c r="U129" s="1"/>
  <c r="Z146"/>
  <c r="Z144"/>
  <c r="Y144" s="1"/>
  <c r="U144" s="1"/>
  <c r="Z143"/>
  <c r="Z142"/>
  <c r="Y142" s="1"/>
  <c r="Z141"/>
  <c r="Z140"/>
  <c r="Z137"/>
  <c r="Y137" s="1"/>
  <c r="Z127"/>
  <c r="Z126"/>
  <c r="T86"/>
  <c r="AF32"/>
  <c r="AH32" s="1"/>
  <c r="AJ32" s="1"/>
  <c r="AB32"/>
  <c r="AF67"/>
  <c r="AH67" s="1"/>
  <c r="AJ67" s="1"/>
  <c r="AB67"/>
  <c r="W63"/>
  <c r="S335"/>
  <c r="R335" s="1"/>
  <c r="P335" s="1"/>
  <c r="O335" s="1"/>
  <c r="AF89"/>
  <c r="AB89"/>
  <c r="S37"/>
  <c r="A42"/>
  <c r="S379"/>
  <c r="R379" s="1"/>
  <c r="P379" s="1"/>
  <c r="O379" s="1"/>
  <c r="N379" s="1"/>
  <c r="M379" s="1"/>
  <c r="A63"/>
  <c r="AL62" s="1"/>
  <c r="W41"/>
  <c r="Y46"/>
  <c r="Y41" s="1"/>
  <c r="W383"/>
  <c r="T383" s="1"/>
  <c r="Y75"/>
  <c r="U75" s="1"/>
  <c r="W384"/>
  <c r="T384" s="1"/>
  <c r="Y76"/>
  <c r="U76" s="1"/>
  <c r="W385"/>
  <c r="T385" s="1"/>
  <c r="Y77"/>
  <c r="U77"/>
  <c r="W387"/>
  <c r="T387" s="1"/>
  <c r="Y79"/>
  <c r="U79" s="1"/>
  <c r="W388"/>
  <c r="T388" s="1"/>
  <c r="Y80"/>
  <c r="U80" s="1"/>
  <c r="W389"/>
  <c r="T389" s="1"/>
  <c r="Y81"/>
  <c r="U81" s="1"/>
  <c r="W390"/>
  <c r="Y82"/>
  <c r="U82" s="1"/>
  <c r="Y23"/>
  <c r="U23"/>
  <c r="Y45"/>
  <c r="U45" s="1"/>
  <c r="W40"/>
  <c r="Y49"/>
  <c r="U49" s="1"/>
  <c r="W48"/>
  <c r="Y59"/>
  <c r="W58"/>
  <c r="U59"/>
  <c r="AH69"/>
  <c r="A43"/>
  <c r="S38"/>
  <c r="T102"/>
  <c r="AF102"/>
  <c r="AH102" s="1"/>
  <c r="AJ102" s="1"/>
  <c r="AL102" s="1"/>
  <c r="AB102"/>
  <c r="Y102" s="1"/>
  <c r="Y130" s="1"/>
  <c r="U130" s="1"/>
  <c r="T105"/>
  <c r="AF105"/>
  <c r="AH105" s="1"/>
  <c r="AJ105" s="1"/>
  <c r="AL105" s="1"/>
  <c r="AB105"/>
  <c r="Y105" s="1"/>
  <c r="Y133" s="1"/>
  <c r="S374"/>
  <c r="R374" s="1"/>
  <c r="P374" s="1"/>
  <c r="O374" s="1"/>
  <c r="N374" s="1"/>
  <c r="A28"/>
  <c r="U42"/>
  <c r="AB42" s="1"/>
  <c r="W37"/>
  <c r="AF131"/>
  <c r="AH95"/>
  <c r="AF129"/>
  <c r="AH93"/>
  <c r="AL67"/>
  <c r="S386"/>
  <c r="S73"/>
  <c r="A73" s="1"/>
  <c r="AL72" s="1"/>
  <c r="I17" i="17"/>
  <c r="H17"/>
  <c r="G17"/>
  <c r="F17"/>
  <c r="E17"/>
  <c r="D17"/>
  <c r="I16"/>
  <c r="H16"/>
  <c r="AC244" i="44" l="1"/>
  <c r="AB244"/>
  <c r="AD244" s="1"/>
  <c r="BE244"/>
  <c r="AF244"/>
  <c r="AH244" s="1"/>
  <c r="AJ244" s="1"/>
  <c r="AL244" s="1"/>
  <c r="AF277"/>
  <c r="AH277" s="1"/>
  <c r="AJ277" s="1"/>
  <c r="AL277" s="1"/>
  <c r="AB277"/>
  <c r="AD277" s="1"/>
  <c r="AB199"/>
  <c r="AD199" s="1"/>
  <c r="BE199"/>
  <c r="AF199"/>
  <c r="AH199" s="1"/>
  <c r="AJ199" s="1"/>
  <c r="AL199" s="1"/>
  <c r="BE276"/>
  <c r="AB276"/>
  <c r="AD276" s="1"/>
  <c r="AC276"/>
  <c r="AF276"/>
  <c r="AH276" s="1"/>
  <c r="AJ276" s="1"/>
  <c r="AL276" s="1"/>
  <c r="AB140"/>
  <c r="AD140" s="1"/>
  <c r="AC140"/>
  <c r="BE140"/>
  <c r="AF140"/>
  <c r="AC216"/>
  <c r="AB216"/>
  <c r="AD216" s="1"/>
  <c r="BE216"/>
  <c r="AF216"/>
  <c r="AH216" s="1"/>
  <c r="AJ216" s="1"/>
  <c r="AL216" s="1"/>
  <c r="BE215"/>
  <c r="AB215"/>
  <c r="AD215" s="1"/>
  <c r="AC215"/>
  <c r="U214"/>
  <c r="AF215"/>
  <c r="AH215" s="1"/>
  <c r="AJ215" s="1"/>
  <c r="AL215" s="1"/>
  <c r="BE192"/>
  <c r="AB192"/>
  <c r="AD192" s="1"/>
  <c r="AC192"/>
  <c r="AF192"/>
  <c r="AH192" s="1"/>
  <c r="AJ192" s="1"/>
  <c r="AL192" s="1"/>
  <c r="AB159"/>
  <c r="AD159" s="1"/>
  <c r="BE159"/>
  <c r="AC159"/>
  <c r="AF159"/>
  <c r="AH159" s="1"/>
  <c r="AJ159" s="1"/>
  <c r="AL159" s="1"/>
  <c r="AB374"/>
  <c r="AC374"/>
  <c r="AB47"/>
  <c r="O372"/>
  <c r="O287"/>
  <c r="O288" s="1"/>
  <c r="O86"/>
  <c r="AB339"/>
  <c r="AC339"/>
  <c r="AH240"/>
  <c r="AF241"/>
  <c r="AH235"/>
  <c r="AF228"/>
  <c r="AF234"/>
  <c r="AH233"/>
  <c r="M91"/>
  <c r="L91"/>
  <c r="P347"/>
  <c r="O347" s="1"/>
  <c r="R337"/>
  <c r="P337" s="1"/>
  <c r="T315"/>
  <c r="S225"/>
  <c r="T131"/>
  <c r="AH145"/>
  <c r="AF316"/>
  <c r="AF353"/>
  <c r="AH258"/>
  <c r="AF341"/>
  <c r="AH185"/>
  <c r="M85"/>
  <c r="L85"/>
  <c r="I91"/>
  <c r="I85"/>
  <c r="Y119"/>
  <c r="U119" s="1"/>
  <c r="W118"/>
  <c r="W153" s="1"/>
  <c r="W314"/>
  <c r="AF134"/>
  <c r="AH98"/>
  <c r="AH123"/>
  <c r="AF124"/>
  <c r="AH146"/>
  <c r="AF306"/>
  <c r="AH208"/>
  <c r="AF203"/>
  <c r="AF349"/>
  <c r="AH272"/>
  <c r="AH273"/>
  <c r="AF345"/>
  <c r="AF342"/>
  <c r="AH267"/>
  <c r="AF359"/>
  <c r="AH263"/>
  <c r="A137"/>
  <c r="S308"/>
  <c r="R317"/>
  <c r="R315" s="1"/>
  <c r="P315" s="1"/>
  <c r="S315"/>
  <c r="AF324"/>
  <c r="AH188"/>
  <c r="AF214"/>
  <c r="AH213"/>
  <c r="AF219"/>
  <c r="AH218"/>
  <c r="AF358"/>
  <c r="AH259"/>
  <c r="W309"/>
  <c r="W225"/>
  <c r="AF281"/>
  <c r="AH281" s="1"/>
  <c r="AJ281" s="1"/>
  <c r="AL281" s="1"/>
  <c r="AB281"/>
  <c r="AD281" s="1"/>
  <c r="A118"/>
  <c r="S153"/>
  <c r="BE285"/>
  <c r="AB285"/>
  <c r="AD285" s="1"/>
  <c r="Y154"/>
  <c r="AF79"/>
  <c r="AB79"/>
  <c r="AF81"/>
  <c r="AB81"/>
  <c r="AF76"/>
  <c r="AB76"/>
  <c r="AH129"/>
  <c r="AJ93"/>
  <c r="AH131"/>
  <c r="AJ95"/>
  <c r="T130"/>
  <c r="A102"/>
  <c r="AJ69"/>
  <c r="W378"/>
  <c r="T378" s="1"/>
  <c r="AF49"/>
  <c r="AB49"/>
  <c r="AF45"/>
  <c r="AB45"/>
  <c r="BE45"/>
  <c r="AB23"/>
  <c r="BE23"/>
  <c r="AF23"/>
  <c r="AH23" s="1"/>
  <c r="AJ23" s="1"/>
  <c r="AL23" s="1"/>
  <c r="AC23"/>
  <c r="AF82"/>
  <c r="AB82"/>
  <c r="AF80"/>
  <c r="AB80"/>
  <c r="AF77"/>
  <c r="AB77"/>
  <c r="AF75"/>
  <c r="AB75"/>
  <c r="T91"/>
  <c r="T85"/>
  <c r="AB129"/>
  <c r="AD129" s="1"/>
  <c r="AF138"/>
  <c r="AB138"/>
  <c r="AD138" s="1"/>
  <c r="BE138"/>
  <c r="AC138"/>
  <c r="U137"/>
  <c r="AC175"/>
  <c r="AF175"/>
  <c r="AH175" s="1"/>
  <c r="AJ175" s="1"/>
  <c r="AL175" s="1"/>
  <c r="AB175"/>
  <c r="AD175" s="1"/>
  <c r="Y176"/>
  <c r="U177"/>
  <c r="Y206"/>
  <c r="U211"/>
  <c r="AF221"/>
  <c r="AH221" s="1"/>
  <c r="AJ221" s="1"/>
  <c r="AL221" s="1"/>
  <c r="AB221"/>
  <c r="AD221" s="1"/>
  <c r="U245"/>
  <c r="Y231"/>
  <c r="Y322"/>
  <c r="Y248"/>
  <c r="U247"/>
  <c r="Y226"/>
  <c r="AF160"/>
  <c r="AB160"/>
  <c r="AD160" s="1"/>
  <c r="AF164"/>
  <c r="AB164"/>
  <c r="AD164" s="1"/>
  <c r="U161"/>
  <c r="AB161" s="1"/>
  <c r="AD161" s="1"/>
  <c r="Y167"/>
  <c r="U168"/>
  <c r="BE171"/>
  <c r="AF171"/>
  <c r="AH171" s="1"/>
  <c r="AJ171" s="1"/>
  <c r="AL171" s="1"/>
  <c r="AB171"/>
  <c r="AD171" s="1"/>
  <c r="AC171"/>
  <c r="U200"/>
  <c r="Y195"/>
  <c r="U243"/>
  <c r="Y239"/>
  <c r="Y321"/>
  <c r="U264"/>
  <c r="U268"/>
  <c r="Y265"/>
  <c r="Y356"/>
  <c r="AF278"/>
  <c r="AB278"/>
  <c r="AD278" s="1"/>
  <c r="AB372"/>
  <c r="Z368"/>
  <c r="Z366"/>
  <c r="Z364"/>
  <c r="Z361"/>
  <c r="Z359"/>
  <c r="Y359" s="1"/>
  <c r="Z358"/>
  <c r="Y358" s="1"/>
  <c r="Z354"/>
  <c r="Z353"/>
  <c r="Y353" s="1"/>
  <c r="Z350"/>
  <c r="Y350" s="1"/>
  <c r="Z336"/>
  <c r="Z367"/>
  <c r="Z365"/>
  <c r="Z363"/>
  <c r="Z362"/>
  <c r="Z356"/>
  <c r="Z355"/>
  <c r="Z349"/>
  <c r="Y349" s="1"/>
  <c r="Z348"/>
  <c r="Z347"/>
  <c r="Z346"/>
  <c r="Z345"/>
  <c r="Y345" s="1"/>
  <c r="Z344"/>
  <c r="Z343"/>
  <c r="Z342"/>
  <c r="Y342" s="1"/>
  <c r="Z341"/>
  <c r="Y341" s="1"/>
  <c r="Z340"/>
  <c r="Z339"/>
  <c r="Z331"/>
  <c r="Z329"/>
  <c r="Z327"/>
  <c r="Z325"/>
  <c r="Z324"/>
  <c r="Y324" s="1"/>
  <c r="Z322"/>
  <c r="Z321"/>
  <c r="Z318"/>
  <c r="Z317"/>
  <c r="Z316"/>
  <c r="Y316" s="1"/>
  <c r="Z312"/>
  <c r="Y312" s="1"/>
  <c r="Z311"/>
  <c r="Z303"/>
  <c r="Z330"/>
  <c r="Z328"/>
  <c r="Z326"/>
  <c r="Z323"/>
  <c r="Z315"/>
  <c r="Z313"/>
  <c r="Z308"/>
  <c r="Z306"/>
  <c r="Y306" s="1"/>
  <c r="Z304"/>
  <c r="Z302"/>
  <c r="AF42"/>
  <c r="AF37" s="1"/>
  <c r="AH47"/>
  <c r="AB29"/>
  <c r="AF29"/>
  <c r="AC29"/>
  <c r="BE29"/>
  <c r="AH133"/>
  <c r="AJ97"/>
  <c r="W38"/>
  <c r="AF74"/>
  <c r="AB74"/>
  <c r="Y382"/>
  <c r="BE122"/>
  <c r="AB122"/>
  <c r="AF122"/>
  <c r="AH122" s="1"/>
  <c r="AJ122" s="1"/>
  <c r="AL122" s="1"/>
  <c r="AC122"/>
  <c r="AF133"/>
  <c r="AF130"/>
  <c r="U133"/>
  <c r="T133"/>
  <c r="A105"/>
  <c r="S376"/>
  <c r="R376" s="1"/>
  <c r="A38"/>
  <c r="S33"/>
  <c r="BE59"/>
  <c r="AB59"/>
  <c r="AF59"/>
  <c r="AC59"/>
  <c r="W35"/>
  <c r="U41"/>
  <c r="AB41" s="1"/>
  <c r="W36"/>
  <c r="AH89"/>
  <c r="Y317"/>
  <c r="Y141"/>
  <c r="AC144"/>
  <c r="BE144"/>
  <c r="AF144"/>
  <c r="AB144"/>
  <c r="AD144" s="1"/>
  <c r="U142"/>
  <c r="AF156"/>
  <c r="AB156"/>
  <c r="AD156" s="1"/>
  <c r="U154"/>
  <c r="AB154" s="1"/>
  <c r="AD154" s="1"/>
  <c r="AF174"/>
  <c r="AH174" s="1"/>
  <c r="AJ174" s="1"/>
  <c r="AL174" s="1"/>
  <c r="AB174"/>
  <c r="AD174" s="1"/>
  <c r="AC178"/>
  <c r="BE178"/>
  <c r="AF178"/>
  <c r="AH178" s="1"/>
  <c r="AJ178" s="1"/>
  <c r="AL178" s="1"/>
  <c r="AB178"/>
  <c r="AD178" s="1"/>
  <c r="AF181"/>
  <c r="AH181" s="1"/>
  <c r="AJ181" s="1"/>
  <c r="AL181" s="1"/>
  <c r="AB181"/>
  <c r="AD181" s="1"/>
  <c r="Y205"/>
  <c r="Y204" s="1"/>
  <c r="U210"/>
  <c r="Y209"/>
  <c r="Y313"/>
  <c r="BE212"/>
  <c r="AF212"/>
  <c r="AC212"/>
  <c r="AB212" s="1"/>
  <c r="AD212" s="1"/>
  <c r="U202"/>
  <c r="AF224"/>
  <c r="AH224" s="1"/>
  <c r="AJ224" s="1"/>
  <c r="AL224" s="1"/>
  <c r="AB224"/>
  <c r="AD224" s="1"/>
  <c r="U237"/>
  <c r="Y232"/>
  <c r="U254"/>
  <c r="Y251"/>
  <c r="Y246" s="1"/>
  <c r="BE170"/>
  <c r="AF170"/>
  <c r="AH170" s="1"/>
  <c r="AJ170" s="1"/>
  <c r="AL170" s="1"/>
  <c r="AB170"/>
  <c r="AD170" s="1"/>
  <c r="AC170"/>
  <c r="BE172"/>
  <c r="AF172"/>
  <c r="AH172" s="1"/>
  <c r="AJ172" s="1"/>
  <c r="AL172" s="1"/>
  <c r="AB172"/>
  <c r="AD172" s="1"/>
  <c r="AC172"/>
  <c r="U186"/>
  <c r="Y343"/>
  <c r="Y183"/>
  <c r="Y344"/>
  <c r="Y189"/>
  <c r="U190"/>
  <c r="AB193"/>
  <c r="AD193" s="1"/>
  <c r="AF193"/>
  <c r="AC193"/>
  <c r="BE193"/>
  <c r="U257"/>
  <c r="AF269"/>
  <c r="AH269" s="1"/>
  <c r="AJ269" s="1"/>
  <c r="AL269" s="1"/>
  <c r="AB269"/>
  <c r="AD269" s="1"/>
  <c r="Y354"/>
  <c r="Y270"/>
  <c r="U271"/>
  <c r="AF261"/>
  <c r="AH261" s="1"/>
  <c r="AJ261" s="1"/>
  <c r="AL261" s="1"/>
  <c r="AB261"/>
  <c r="AD261" s="1"/>
  <c r="AF279"/>
  <c r="AH279" s="1"/>
  <c r="AJ279" s="1"/>
  <c r="AL279" s="1"/>
  <c r="AB279"/>
  <c r="AD279" s="1"/>
  <c r="Y348"/>
  <c r="U284"/>
  <c r="W374"/>
  <c r="AH130"/>
  <c r="AJ94"/>
  <c r="W34"/>
  <c r="W386"/>
  <c r="AF126"/>
  <c r="AH88"/>
  <c r="U46"/>
  <c r="Y202"/>
  <c r="Y229"/>
  <c r="G16" i="17"/>
  <c r="AJ259" i="44" l="1"/>
  <c r="AH358"/>
  <c r="AH214"/>
  <c r="AJ213"/>
  <c r="AH342"/>
  <c r="AJ267"/>
  <c r="AJ272"/>
  <c r="AH349"/>
  <c r="AH134"/>
  <c r="AJ98"/>
  <c r="AC119"/>
  <c r="BE119"/>
  <c r="AB119"/>
  <c r="AF119"/>
  <c r="AH119" s="1"/>
  <c r="AJ119" s="1"/>
  <c r="AL119" s="1"/>
  <c r="AH353"/>
  <c r="AJ258"/>
  <c r="A131"/>
  <c r="Z131"/>
  <c r="N347"/>
  <c r="O337"/>
  <c r="AJ233"/>
  <c r="AH234"/>
  <c r="O91"/>
  <c r="O85"/>
  <c r="AH306"/>
  <c r="AJ146"/>
  <c r="AJ240"/>
  <c r="AH241"/>
  <c r="AF127"/>
  <c r="AJ218"/>
  <c r="AH219"/>
  <c r="AJ188"/>
  <c r="AH324"/>
  <c r="AH359"/>
  <c r="AJ263"/>
  <c r="AJ185"/>
  <c r="AH341"/>
  <c r="AC315"/>
  <c r="AB315"/>
  <c r="AH345"/>
  <c r="AJ273"/>
  <c r="AJ208"/>
  <c r="AH203"/>
  <c r="AJ123"/>
  <c r="AH124"/>
  <c r="W334"/>
  <c r="W152"/>
  <c r="AH316"/>
  <c r="AJ145"/>
  <c r="AJ235"/>
  <c r="AH228"/>
  <c r="AH140"/>
  <c r="AF350"/>
  <c r="U158"/>
  <c r="AF186"/>
  <c r="AB186"/>
  <c r="AD186" s="1"/>
  <c r="U183"/>
  <c r="AF254"/>
  <c r="AB254"/>
  <c r="AD254" s="1"/>
  <c r="U251"/>
  <c r="U230" s="1"/>
  <c r="AF237"/>
  <c r="AB237"/>
  <c r="AD237" s="1"/>
  <c r="U232"/>
  <c r="AC142"/>
  <c r="U141"/>
  <c r="AB142"/>
  <c r="AD142" s="1"/>
  <c r="BE142"/>
  <c r="AH144"/>
  <c r="AF142"/>
  <c r="AH59"/>
  <c r="AF382"/>
  <c r="AC382" s="1"/>
  <c r="AB382" s="1"/>
  <c r="AH74"/>
  <c r="AH29"/>
  <c r="AH42"/>
  <c r="AH37" s="1"/>
  <c r="AJ47"/>
  <c r="AF268"/>
  <c r="AB268"/>
  <c r="AD268" s="1"/>
  <c r="U265"/>
  <c r="AF168"/>
  <c r="AB168"/>
  <c r="AD168" s="1"/>
  <c r="U167"/>
  <c r="BE168"/>
  <c r="AH164"/>
  <c r="AF161"/>
  <c r="Y227"/>
  <c r="U226"/>
  <c r="BE211"/>
  <c r="AC211"/>
  <c r="U206"/>
  <c r="AF211"/>
  <c r="AB211"/>
  <c r="AD211" s="1"/>
  <c r="AF177"/>
  <c r="U176"/>
  <c r="BE177"/>
  <c r="AC177"/>
  <c r="AB177" s="1"/>
  <c r="AD177" s="1"/>
  <c r="AH45"/>
  <c r="AH49"/>
  <c r="S378"/>
  <c r="R378" s="1"/>
  <c r="P378" s="1"/>
  <c r="O378" s="1"/>
  <c r="N378" s="1"/>
  <c r="AC378" s="1"/>
  <c r="AB378"/>
  <c r="AL69"/>
  <c r="A130"/>
  <c r="Z130"/>
  <c r="AF384"/>
  <c r="AC384" s="1"/>
  <c r="AB384" s="1"/>
  <c r="Y384" s="1"/>
  <c r="AH76"/>
  <c r="AF389"/>
  <c r="AC389" s="1"/>
  <c r="AB389" s="1"/>
  <c r="Y389" s="1"/>
  <c r="AH81"/>
  <c r="AF387"/>
  <c r="AC387" s="1"/>
  <c r="AB387" s="1"/>
  <c r="Y387" s="1"/>
  <c r="AH79"/>
  <c r="Y182"/>
  <c r="Y230"/>
  <c r="Y308"/>
  <c r="Y315"/>
  <c r="W315" s="1"/>
  <c r="Y339"/>
  <c r="AF284"/>
  <c r="AB284"/>
  <c r="AD284" s="1"/>
  <c r="U270"/>
  <c r="AB270" s="1"/>
  <c r="AD270" s="1"/>
  <c r="AC270" s="1"/>
  <c r="AF271"/>
  <c r="AB271"/>
  <c r="AD271" s="1"/>
  <c r="AF46"/>
  <c r="AB46"/>
  <c r="AH126"/>
  <c r="AJ88"/>
  <c r="AJ130"/>
  <c r="AL94"/>
  <c r="AL130" s="1"/>
  <c r="AF257"/>
  <c r="AB257"/>
  <c r="AD257" s="1"/>
  <c r="AF312"/>
  <c r="AH193"/>
  <c r="AF190"/>
  <c r="AB190"/>
  <c r="AD190" s="1"/>
  <c r="BE190"/>
  <c r="Y331"/>
  <c r="Y225"/>
  <c r="AB202"/>
  <c r="AD202" s="1"/>
  <c r="AC202"/>
  <c r="BE202"/>
  <c r="AH212"/>
  <c r="AF202"/>
  <c r="BE210"/>
  <c r="AC210"/>
  <c r="U205"/>
  <c r="AF210"/>
  <c r="AB210"/>
  <c r="AD210" s="1"/>
  <c r="U209"/>
  <c r="AH156"/>
  <c r="AF154"/>
  <c r="AH127"/>
  <c r="AJ89"/>
  <c r="S375"/>
  <c r="R375" s="1"/>
  <c r="A33"/>
  <c r="AL32" s="1"/>
  <c r="S27"/>
  <c r="A133"/>
  <c r="Z133"/>
  <c r="W376"/>
  <c r="T376" s="1"/>
  <c r="W33"/>
  <c r="AJ133"/>
  <c r="AL97"/>
  <c r="AH278"/>
  <c r="AF264"/>
  <c r="AB264"/>
  <c r="AD264" s="1"/>
  <c r="BE243"/>
  <c r="AF243"/>
  <c r="AB243"/>
  <c r="AD243" s="1"/>
  <c r="AC243"/>
  <c r="U229"/>
  <c r="U239"/>
  <c r="AF200"/>
  <c r="AB200"/>
  <c r="AD200" s="1"/>
  <c r="U195"/>
  <c r="U189" s="1"/>
  <c r="Y347"/>
  <c r="W347" s="1"/>
  <c r="Y166"/>
  <c r="T158"/>
  <c r="BE158"/>
  <c r="AC158"/>
  <c r="AB158"/>
  <c r="AD158" s="1"/>
  <c r="AH160"/>
  <c r="AF158"/>
  <c r="U248"/>
  <c r="AF247"/>
  <c r="AB247"/>
  <c r="AD247" s="1"/>
  <c r="AC245"/>
  <c r="BE245"/>
  <c r="AF245"/>
  <c r="AB245"/>
  <c r="AD245" s="1"/>
  <c r="U231"/>
  <c r="BE137"/>
  <c r="AC137"/>
  <c r="AB137" s="1"/>
  <c r="AD137" s="1"/>
  <c r="AH138"/>
  <c r="AF137"/>
  <c r="AF383"/>
  <c r="AC383" s="1"/>
  <c r="AB383" s="1"/>
  <c r="Y383" s="1"/>
  <c r="AH75"/>
  <c r="AF385"/>
  <c r="AC385" s="1"/>
  <c r="AB385" s="1"/>
  <c r="Y385" s="1"/>
  <c r="AH77"/>
  <c r="AF388"/>
  <c r="AC388" s="1"/>
  <c r="AB388" s="1"/>
  <c r="Y388" s="1"/>
  <c r="AH80"/>
  <c r="AF390"/>
  <c r="AC390" s="1"/>
  <c r="AB390" s="1"/>
  <c r="Y390" s="1"/>
  <c r="AH82"/>
  <c r="AJ131"/>
  <c r="AL95"/>
  <c r="AJ129"/>
  <c r="AL93"/>
  <c r="AJ124" l="1"/>
  <c r="AL123"/>
  <c r="AL124" s="1"/>
  <c r="AJ341"/>
  <c r="AL185"/>
  <c r="AL341" s="1"/>
  <c r="AJ324"/>
  <c r="AL188"/>
  <c r="AL324" s="1"/>
  <c r="AJ353"/>
  <c r="AL258"/>
  <c r="AL353" s="1"/>
  <c r="AJ214"/>
  <c r="AL213"/>
  <c r="AL214" s="1"/>
  <c r="AJ359"/>
  <c r="AL263"/>
  <c r="AL359" s="1"/>
  <c r="AJ241"/>
  <c r="AL240"/>
  <c r="AL241" s="1"/>
  <c r="N337"/>
  <c r="N300" s="1"/>
  <c r="AC347"/>
  <c r="AB347" s="1"/>
  <c r="AL272"/>
  <c r="AL349" s="1"/>
  <c r="AJ349"/>
  <c r="AL235"/>
  <c r="AL228" s="1"/>
  <c r="AJ228"/>
  <c r="AJ203"/>
  <c r="AL208"/>
  <c r="AL218"/>
  <c r="AL219" s="1"/>
  <c r="AJ219"/>
  <c r="AJ306"/>
  <c r="AL146"/>
  <c r="AL306" s="1"/>
  <c r="AJ134"/>
  <c r="AL98"/>
  <c r="AJ342"/>
  <c r="AL267"/>
  <c r="AL342" s="1"/>
  <c r="AH350"/>
  <c r="AJ140"/>
  <c r="AJ316"/>
  <c r="AL145"/>
  <c r="AL316" s="1"/>
  <c r="AL273"/>
  <c r="AL345" s="1"/>
  <c r="AJ345"/>
  <c r="AL233"/>
  <c r="AL234" s="1"/>
  <c r="AJ234"/>
  <c r="AJ358"/>
  <c r="AL259"/>
  <c r="AL358" s="1"/>
  <c r="T189"/>
  <c r="BE189"/>
  <c r="AC189"/>
  <c r="AB189"/>
  <c r="AD189" s="1"/>
  <c r="AJ138"/>
  <c r="AH137"/>
  <c r="AJ160"/>
  <c r="T314"/>
  <c r="A158"/>
  <c r="Z158"/>
  <c r="Y158" s="1"/>
  <c r="Y314" s="1"/>
  <c r="BE239"/>
  <c r="AB239"/>
  <c r="AD239" s="1"/>
  <c r="AC239"/>
  <c r="AH243"/>
  <c r="AF229"/>
  <c r="AF321"/>
  <c r="AF239"/>
  <c r="AL133"/>
  <c r="AJ127"/>
  <c r="AL89"/>
  <c r="AL127" s="1"/>
  <c r="AF205"/>
  <c r="AF204" s="1"/>
  <c r="AH210"/>
  <c r="AF209"/>
  <c r="AF313"/>
  <c r="AF344"/>
  <c r="AH190"/>
  <c r="AJ126"/>
  <c r="AL88"/>
  <c r="AL126" s="1"/>
  <c r="AF348"/>
  <c r="AH284"/>
  <c r="AH387"/>
  <c r="AJ79"/>
  <c r="AH389"/>
  <c r="AJ81"/>
  <c r="AH384"/>
  <c r="AJ76"/>
  <c r="AC176"/>
  <c r="AB176"/>
  <c r="AD176" s="1"/>
  <c r="BE176"/>
  <c r="BE206"/>
  <c r="AC206"/>
  <c r="AB206"/>
  <c r="AD206" s="1"/>
  <c r="AJ164"/>
  <c r="AH161"/>
  <c r="AH158" s="1"/>
  <c r="AB167"/>
  <c r="AD167" s="1"/>
  <c r="BE167"/>
  <c r="AC167"/>
  <c r="U166"/>
  <c r="AH168"/>
  <c r="AF167"/>
  <c r="AJ42"/>
  <c r="AJ37" s="1"/>
  <c r="AL47"/>
  <c r="AL42" s="1"/>
  <c r="AL37" s="1"/>
  <c r="AJ59"/>
  <c r="AJ144"/>
  <c r="AH142"/>
  <c r="BE230"/>
  <c r="AB230"/>
  <c r="AD230" s="1"/>
  <c r="AC230"/>
  <c r="AH237"/>
  <c r="AF232"/>
  <c r="AB183"/>
  <c r="AD183" s="1"/>
  <c r="AC183" s="1"/>
  <c r="U182"/>
  <c r="BE183"/>
  <c r="AH186"/>
  <c r="AF343"/>
  <c r="AF339" s="1"/>
  <c r="AF183"/>
  <c r="AH390"/>
  <c r="AJ82"/>
  <c r="AH388"/>
  <c r="AJ80"/>
  <c r="AH385"/>
  <c r="AJ77"/>
  <c r="AH383"/>
  <c r="AJ75"/>
  <c r="AC231"/>
  <c r="BE231"/>
  <c r="AB231"/>
  <c r="AD231" s="1"/>
  <c r="AH245"/>
  <c r="AF231"/>
  <c r="AF322"/>
  <c r="AF248"/>
  <c r="AH247"/>
  <c r="AF226"/>
  <c r="AF227" s="1"/>
  <c r="BE195"/>
  <c r="AC195"/>
  <c r="AB195"/>
  <c r="AD195" s="1"/>
  <c r="AH200"/>
  <c r="AF195"/>
  <c r="AF189" s="1"/>
  <c r="AB229"/>
  <c r="AD229" s="1"/>
  <c r="BE229"/>
  <c r="AC229"/>
  <c r="AH264"/>
  <c r="AJ278"/>
  <c r="W375"/>
  <c r="T375" s="1"/>
  <c r="AC375" s="1"/>
  <c r="AB375" s="1"/>
  <c r="W27"/>
  <c r="AC376"/>
  <c r="AB376"/>
  <c r="S373"/>
  <c r="R373" s="1"/>
  <c r="S26"/>
  <c r="A27"/>
  <c r="AJ156"/>
  <c r="AH154"/>
  <c r="BE205"/>
  <c r="AC205"/>
  <c r="AB205"/>
  <c r="AD205" s="1"/>
  <c r="U204"/>
  <c r="AJ212"/>
  <c r="AH202"/>
  <c r="AH312"/>
  <c r="AJ193"/>
  <c r="AH257"/>
  <c r="AH46"/>
  <c r="AF41"/>
  <c r="AF354"/>
  <c r="AH271"/>
  <c r="AF270"/>
  <c r="AJ49"/>
  <c r="AJ45"/>
  <c r="AH177"/>
  <c r="AF176"/>
  <c r="AF206"/>
  <c r="AF314" s="1"/>
  <c r="AH211"/>
  <c r="AB226"/>
  <c r="AD226" s="1"/>
  <c r="U227"/>
  <c r="AC265"/>
  <c r="AB265"/>
  <c r="AD265" s="1"/>
  <c r="BE265"/>
  <c r="AH268"/>
  <c r="AF265"/>
  <c r="AF356"/>
  <c r="AJ29"/>
  <c r="AH382"/>
  <c r="AJ74"/>
  <c r="AF317"/>
  <c r="AF141"/>
  <c r="BE141"/>
  <c r="AB141"/>
  <c r="AD141" s="1"/>
  <c r="AC141" s="1"/>
  <c r="AB232"/>
  <c r="AD232" s="1"/>
  <c r="BE251"/>
  <c r="AB251"/>
  <c r="AD251" s="1"/>
  <c r="AC251"/>
  <c r="U246"/>
  <c r="AH254"/>
  <c r="AF251"/>
  <c r="AF246" s="1"/>
  <c r="AF308"/>
  <c r="AL129"/>
  <c r="N352" l="1"/>
  <c r="AL203"/>
  <c r="AJ350"/>
  <c r="AL140"/>
  <c r="AL350" s="1"/>
  <c r="AJ177"/>
  <c r="AH176"/>
  <c r="AL45"/>
  <c r="AL49"/>
  <c r="AH354"/>
  <c r="AJ271"/>
  <c r="AH270"/>
  <c r="AJ312"/>
  <c r="AL193"/>
  <c r="AL312" s="1"/>
  <c r="AL278"/>
  <c r="AH248"/>
  <c r="AJ247"/>
  <c r="AH226"/>
  <c r="AH227" s="1"/>
  <c r="AJ245"/>
  <c r="AH231"/>
  <c r="AH322"/>
  <c r="AJ383"/>
  <c r="AL75"/>
  <c r="AL383" s="1"/>
  <c r="AJ385"/>
  <c r="AL77"/>
  <c r="AL385" s="1"/>
  <c r="AJ388"/>
  <c r="AL80"/>
  <c r="AL388" s="1"/>
  <c r="AJ390"/>
  <c r="AL82"/>
  <c r="AL390" s="1"/>
  <c r="AJ186"/>
  <c r="AH343"/>
  <c r="AH339" s="1"/>
  <c r="AH183"/>
  <c r="BE182"/>
  <c r="AC182"/>
  <c r="AB182" s="1"/>
  <c r="AD182" s="1"/>
  <c r="AF331"/>
  <c r="AF225"/>
  <c r="AJ237"/>
  <c r="AH232"/>
  <c r="AH317"/>
  <c r="AH315" s="1"/>
  <c r="AF315" s="1"/>
  <c r="AH141"/>
  <c r="AF347"/>
  <c r="AF166"/>
  <c r="AB166"/>
  <c r="AD166" s="1"/>
  <c r="AC166" s="1"/>
  <c r="BE166"/>
  <c r="AJ384"/>
  <c r="AL76"/>
  <c r="AL384" s="1"/>
  <c r="AJ389"/>
  <c r="AL81"/>
  <c r="AL389" s="1"/>
  <c r="AJ387"/>
  <c r="AL79"/>
  <c r="AL387" s="1"/>
  <c r="AH348"/>
  <c r="AJ284"/>
  <c r="AJ243"/>
  <c r="AH229"/>
  <c r="AH321"/>
  <c r="AH239"/>
  <c r="AC314"/>
  <c r="AB314" s="1"/>
  <c r="T310"/>
  <c r="Z314"/>
  <c r="AL160"/>
  <c r="AL138"/>
  <c r="AL137" s="1"/>
  <c r="AJ137"/>
  <c r="S189"/>
  <c r="T182"/>
  <c r="Z182" s="1"/>
  <c r="Z189"/>
  <c r="AF182"/>
  <c r="T246"/>
  <c r="AC246"/>
  <c r="BE246"/>
  <c r="AB246"/>
  <c r="AD246" s="1"/>
  <c r="AJ254"/>
  <c r="AH251"/>
  <c r="AH246" s="1"/>
  <c r="AJ382"/>
  <c r="AL74"/>
  <c r="AL29"/>
  <c r="AJ268"/>
  <c r="AH356"/>
  <c r="AH265"/>
  <c r="AH206"/>
  <c r="AJ211"/>
  <c r="AJ46"/>
  <c r="AH41"/>
  <c r="AJ257"/>
  <c r="AL212"/>
  <c r="AL202" s="1"/>
  <c r="AJ202"/>
  <c r="AL156"/>
  <c r="AL154" s="1"/>
  <c r="AL338" s="1"/>
  <c r="AJ154"/>
  <c r="S372"/>
  <c r="S86"/>
  <c r="W373"/>
  <c r="T373" s="1"/>
  <c r="AC373" s="1"/>
  <c r="AB373" s="1"/>
  <c r="W26"/>
  <c r="AJ264"/>
  <c r="AJ200"/>
  <c r="AH195"/>
  <c r="AH189" s="1"/>
  <c r="AL144"/>
  <c r="AL142" s="1"/>
  <c r="AJ142"/>
  <c r="AL59"/>
  <c r="AJ168"/>
  <c r="AH167"/>
  <c r="AL164"/>
  <c r="AL161" s="1"/>
  <c r="AJ161"/>
  <c r="AJ158" s="1"/>
  <c r="AH344"/>
  <c r="AJ190"/>
  <c r="AH205"/>
  <c r="AH204" s="1"/>
  <c r="AJ210"/>
  <c r="AH209"/>
  <c r="AH313"/>
  <c r="U225"/>
  <c r="AF230"/>
  <c r="AB225" l="1"/>
  <c r="AD225" s="1"/>
  <c r="BE225"/>
  <c r="AC225"/>
  <c r="AJ344"/>
  <c r="AL190"/>
  <c r="AH347"/>
  <c r="AH166"/>
  <c r="AJ317"/>
  <c r="AJ141"/>
  <c r="AL264"/>
  <c r="W372"/>
  <c r="W86"/>
  <c r="S91"/>
  <c r="A91" s="1"/>
  <c r="A86"/>
  <c r="S85"/>
  <c r="A85" s="1"/>
  <c r="AJ338"/>
  <c r="AL257"/>
  <c r="AL46"/>
  <c r="AL41" s="1"/>
  <c r="AJ41"/>
  <c r="AL254"/>
  <c r="AL251" s="1"/>
  <c r="AL246" s="1"/>
  <c r="AJ251"/>
  <c r="AJ246" s="1"/>
  <c r="A246"/>
  <c r="T225"/>
  <c r="T309"/>
  <c r="Z246"/>
  <c r="A189"/>
  <c r="BE188" s="1"/>
  <c r="S320"/>
  <c r="S182"/>
  <c r="S310"/>
  <c r="AC310"/>
  <c r="AB310" s="1"/>
  <c r="Z310"/>
  <c r="Y310" s="1"/>
  <c r="W310" s="1"/>
  <c r="AJ348"/>
  <c r="AL284"/>
  <c r="AL348" s="1"/>
  <c r="AH331"/>
  <c r="AH225"/>
  <c r="AL237"/>
  <c r="AJ230"/>
  <c r="AJ232"/>
  <c r="AL245"/>
  <c r="AJ231"/>
  <c r="AJ322"/>
  <c r="AJ248"/>
  <c r="AL247"/>
  <c r="AJ226"/>
  <c r="AJ227" s="1"/>
  <c r="AL177"/>
  <c r="AL176" s="1"/>
  <c r="AJ176"/>
  <c r="AL158"/>
  <c r="AH309"/>
  <c r="AF309" s="1"/>
  <c r="AJ205"/>
  <c r="AJ204" s="1"/>
  <c r="AL210"/>
  <c r="AJ209"/>
  <c r="AJ313"/>
  <c r="AL168"/>
  <c r="AL167" s="1"/>
  <c r="AJ167"/>
  <c r="AL317"/>
  <c r="AL315" s="1"/>
  <c r="AJ315" s="1"/>
  <c r="AL141"/>
  <c r="AL200"/>
  <c r="AL195" s="1"/>
  <c r="AJ195"/>
  <c r="AJ189" s="1"/>
  <c r="AJ206"/>
  <c r="AJ308" s="1"/>
  <c r="AL211"/>
  <c r="AL206" s="1"/>
  <c r="AL268"/>
  <c r="AJ265"/>
  <c r="AJ356"/>
  <c r="AL382"/>
  <c r="AL243"/>
  <c r="AJ229"/>
  <c r="AJ321"/>
  <c r="AJ239"/>
  <c r="AJ309" s="1"/>
  <c r="AL186"/>
  <c r="AJ183"/>
  <c r="AJ343"/>
  <c r="AJ339" s="1"/>
  <c r="AJ354"/>
  <c r="AL271"/>
  <c r="AJ270"/>
  <c r="AH308"/>
  <c r="AH230"/>
  <c r="AH182"/>
  <c r="AH314"/>
  <c r="AL356" l="1"/>
  <c r="AL265"/>
  <c r="AL347"/>
  <c r="AL166"/>
  <c r="AL307" s="1"/>
  <c r="AJ331"/>
  <c r="AJ225"/>
  <c r="AL230"/>
  <c r="AL232"/>
  <c r="A182"/>
  <c r="S152"/>
  <c r="AB309"/>
  <c r="AC309"/>
  <c r="Z309"/>
  <c r="Y309" s="1"/>
  <c r="AH338"/>
  <c r="W91"/>
  <c r="W85"/>
  <c r="AJ182"/>
  <c r="AJ314"/>
  <c r="AL354"/>
  <c r="AL270"/>
  <c r="AL343"/>
  <c r="AL339" s="1"/>
  <c r="AL183"/>
  <c r="AL239"/>
  <c r="AL309" s="1"/>
  <c r="AL321"/>
  <c r="AL229"/>
  <c r="AJ347"/>
  <c r="AJ337" s="1"/>
  <c r="AJ166"/>
  <c r="AL209"/>
  <c r="AL313"/>
  <c r="AL314" s="1"/>
  <c r="AL205"/>
  <c r="AL248"/>
  <c r="AL226"/>
  <c r="AL227" s="1"/>
  <c r="AL231"/>
  <c r="AL322"/>
  <c r="A225"/>
  <c r="Z225"/>
  <c r="AL344"/>
  <c r="AL189"/>
  <c r="AL320" s="1"/>
  <c r="AF338" l="1"/>
  <c r="AF337" s="1"/>
  <c r="AH337"/>
  <c r="AL331"/>
  <c r="AL225"/>
  <c r="AJ307"/>
  <c r="AL310"/>
  <c r="AJ310" s="1"/>
  <c r="AH310" s="1"/>
  <c r="AF310" s="1"/>
  <c r="AL337"/>
  <c r="AJ320"/>
  <c r="AL319"/>
  <c r="AL204"/>
  <c r="AL308"/>
  <c r="AL305" s="1"/>
  <c r="AL182"/>
  <c r="AL301" l="1"/>
  <c r="AH320"/>
  <c r="AJ319"/>
  <c r="AH307"/>
  <c r="AF307" s="1"/>
  <c r="AF305" s="1"/>
  <c r="AJ305"/>
  <c r="AF320" l="1"/>
  <c r="AF319" s="1"/>
  <c r="AH319"/>
  <c r="AH305"/>
  <c r="AJ301"/>
  <c r="AH301" l="1"/>
  <c r="AF301" s="1"/>
  <c r="Y109" l="1"/>
  <c r="U109" s="1"/>
  <c r="Y114"/>
  <c r="Y110"/>
  <c r="U110" s="1"/>
  <c r="Y111"/>
  <c r="U111" s="1"/>
  <c r="Y112"/>
  <c r="U112" s="1"/>
  <c r="Y50"/>
  <c r="U50" s="1"/>
  <c r="Y99"/>
  <c r="U99"/>
  <c r="U107" s="1"/>
  <c r="AF99"/>
  <c r="AH99" s="1"/>
  <c r="Y120"/>
  <c r="U120" s="1"/>
  <c r="Y118"/>
  <c r="Y153" s="1"/>
  <c r="T307"/>
  <c r="T305"/>
  <c r="T320"/>
  <c r="T319" s="1"/>
  <c r="T115"/>
  <c r="T149" s="1"/>
  <c r="T116"/>
  <c r="T150" s="1"/>
  <c r="T121"/>
  <c r="T153" s="1"/>
  <c r="T134"/>
  <c r="T107"/>
  <c r="T135"/>
  <c r="T132" s="1"/>
  <c r="T338"/>
  <c r="T337"/>
  <c r="Y60"/>
  <c r="Y58" s="1"/>
  <c r="U60"/>
  <c r="AF60" s="1"/>
  <c r="Y61"/>
  <c r="U61" s="1"/>
  <c r="Y30"/>
  <c r="U30" s="1"/>
  <c r="AL131"/>
  <c r="AL134"/>
  <c r="S150"/>
  <c r="S147"/>
  <c r="S201" s="1"/>
  <c r="S255" s="1"/>
  <c r="R287"/>
  <c r="Y56"/>
  <c r="Y36"/>
  <c r="U36" s="1"/>
  <c r="AB36" s="1"/>
  <c r="Y40"/>
  <c r="Y35" s="1"/>
  <c r="U35" s="1"/>
  <c r="Y55"/>
  <c r="U55" s="1"/>
  <c r="Y44"/>
  <c r="Y39" s="1"/>
  <c r="Y54"/>
  <c r="Y53" s="1"/>
  <c r="U40"/>
  <c r="AB40" s="1"/>
  <c r="T36"/>
  <c r="A36"/>
  <c r="Y43"/>
  <c r="U43"/>
  <c r="AC43" s="1"/>
  <c r="Y134"/>
  <c r="Y135"/>
  <c r="Y132" s="1"/>
  <c r="T37"/>
  <c r="A37" s="1"/>
  <c r="U56"/>
  <c r="AF56" s="1"/>
  <c r="Y78"/>
  <c r="Y73" s="1"/>
  <c r="Y381" s="1"/>
  <c r="Y64"/>
  <c r="Y66"/>
  <c r="Y63" s="1"/>
  <c r="Y37"/>
  <c r="U37" s="1"/>
  <c r="AB37" s="1"/>
  <c r="Y71"/>
  <c r="Y68" s="1"/>
  <c r="U135"/>
  <c r="Y83"/>
  <c r="U83"/>
  <c r="U134"/>
  <c r="Z135"/>
  <c r="Y84"/>
  <c r="U84"/>
  <c r="AF84" s="1"/>
  <c r="AH84" s="1"/>
  <c r="AJ84" s="1"/>
  <c r="AL84" s="1"/>
  <c r="AF83"/>
  <c r="AH83" s="1"/>
  <c r="AJ83" s="1"/>
  <c r="AL83" s="1"/>
  <c r="U71"/>
  <c r="AF71" s="1"/>
  <c r="S35"/>
  <c r="T35"/>
  <c r="A35" s="1"/>
  <c r="U44"/>
  <c r="AF44" s="1"/>
  <c r="U54"/>
  <c r="AF54" s="1"/>
  <c r="AH54" s="1"/>
  <c r="AJ54" s="1"/>
  <c r="AL54" s="1"/>
  <c r="Y96"/>
  <c r="S34"/>
  <c r="A34" s="1"/>
  <c r="T34"/>
  <c r="Y28"/>
  <c r="U28" s="1"/>
  <c r="BE40"/>
  <c r="U64"/>
  <c r="AF64" s="1"/>
  <c r="AB83"/>
  <c r="BE43"/>
  <c r="AB43"/>
  <c r="AB44"/>
  <c r="AC54"/>
  <c r="AB56"/>
  <c r="AB60"/>
  <c r="BE60"/>
  <c r="AB71"/>
  <c r="BE84"/>
  <c r="AB84"/>
  <c r="U96"/>
  <c r="U104" s="1"/>
  <c r="AB104" s="1"/>
  <c r="A121"/>
  <c r="Z134"/>
  <c r="A134"/>
  <c r="A115"/>
  <c r="A107"/>
  <c r="AB96"/>
  <c r="AB99"/>
  <c r="Y108"/>
  <c r="S113"/>
  <c r="A116"/>
  <c r="S307"/>
  <c r="S305" s="1"/>
  <c r="R305"/>
  <c r="AB135"/>
  <c r="AD135" s="1"/>
  <c r="AC132"/>
  <c r="AB127"/>
  <c r="AD127"/>
  <c r="AC127"/>
  <c r="AB130"/>
  <c r="AD130" s="1"/>
  <c r="AC130"/>
  <c r="AC148"/>
  <c r="AB134"/>
  <c r="AD134" s="1"/>
  <c r="AC134"/>
  <c r="AF96"/>
  <c r="AB248"/>
  <c r="AD248" s="1"/>
  <c r="AC248"/>
  <c r="AB234"/>
  <c r="AD234" s="1"/>
  <c r="AC234"/>
  <c r="AB219"/>
  <c r="AD219"/>
  <c r="AC219"/>
  <c r="AB214"/>
  <c r="AD214" s="1"/>
  <c r="AC214"/>
  <c r="AB204"/>
  <c r="AD204"/>
  <c r="AC204"/>
  <c r="AB131"/>
  <c r="AD131"/>
  <c r="AC131"/>
  <c r="AB133"/>
  <c r="AD133" s="1"/>
  <c r="AC133"/>
  <c r="AC150"/>
  <c r="AB241"/>
  <c r="AD241"/>
  <c r="AC241"/>
  <c r="AB227"/>
  <c r="AD227" s="1"/>
  <c r="AC227"/>
  <c r="AB209"/>
  <c r="AD209"/>
  <c r="AC209"/>
  <c r="Z276"/>
  <c r="T33" i="45"/>
  <c r="T27"/>
  <c r="T26" s="1"/>
  <c r="T86" s="1"/>
  <c r="R288" i="44"/>
  <c r="Y114" i="45"/>
  <c r="Y148" s="1"/>
  <c r="Y56"/>
  <c r="U56"/>
  <c r="AF56" s="1"/>
  <c r="AH56" s="1"/>
  <c r="AJ56" s="1"/>
  <c r="AJ36" s="1"/>
  <c r="Y61"/>
  <c r="U61" s="1"/>
  <c r="AF61" s="1"/>
  <c r="AH61" s="1"/>
  <c r="AJ61" s="1"/>
  <c r="Y94"/>
  <c r="U94" s="1"/>
  <c r="Y97"/>
  <c r="U97" s="1"/>
  <c r="Y98"/>
  <c r="U98" s="1"/>
  <c r="Y31"/>
  <c r="U31" s="1"/>
  <c r="AF31" s="1"/>
  <c r="AH31" s="1"/>
  <c r="AJ31" s="1"/>
  <c r="AJ28" s="1"/>
  <c r="R290" i="44"/>
  <c r="Y52" i="45"/>
  <c r="U52"/>
  <c r="AF52" s="1"/>
  <c r="AH52" s="1"/>
  <c r="AJ52" s="1"/>
  <c r="AJ42" s="1"/>
  <c r="Y133"/>
  <c r="Y55"/>
  <c r="U55"/>
  <c r="AF55" s="1"/>
  <c r="Y57"/>
  <c r="U57"/>
  <c r="AF57"/>
  <c r="AH57" s="1"/>
  <c r="AJ57" s="1"/>
  <c r="S319" i="44"/>
  <c r="S333"/>
  <c r="S334"/>
  <c r="S332"/>
  <c r="R301"/>
  <c r="R333"/>
  <c r="R334"/>
  <c r="R332" s="1"/>
  <c r="P301"/>
  <c r="O301"/>
  <c r="O300" s="1"/>
  <c r="O352" s="1"/>
  <c r="P305"/>
  <c r="Y307"/>
  <c r="Y305" s="1"/>
  <c r="Y320"/>
  <c r="Y319" s="1"/>
  <c r="W307"/>
  <c r="W305" s="1"/>
  <c r="W301" s="1"/>
  <c r="W320"/>
  <c r="W319"/>
  <c r="Y65" i="45"/>
  <c r="U65"/>
  <c r="AF65" s="1"/>
  <c r="AH65" s="1"/>
  <c r="AJ65" s="1"/>
  <c r="Y66"/>
  <c r="U66" s="1"/>
  <c r="AF66" s="1"/>
  <c r="AH66" s="1"/>
  <c r="AJ66" s="1"/>
  <c r="Y67"/>
  <c r="U67" s="1"/>
  <c r="Y45"/>
  <c r="Y50"/>
  <c r="U50" s="1"/>
  <c r="Y60"/>
  <c r="Z305" i="44"/>
  <c r="AB305"/>
  <c r="Z307"/>
  <c r="AC307"/>
  <c r="AB307"/>
  <c r="Y69" i="45"/>
  <c r="Y68" s="1"/>
  <c r="Y70"/>
  <c r="Y71"/>
  <c r="Y131"/>
  <c r="U131" s="1"/>
  <c r="T105"/>
  <c r="T133"/>
  <c r="T132" s="1"/>
  <c r="Y36"/>
  <c r="U36" s="1"/>
  <c r="AC305" i="44"/>
  <c r="Z320"/>
  <c r="AC320"/>
  <c r="AB320"/>
  <c r="Y44" i="45"/>
  <c r="Y39" s="1"/>
  <c r="Y34" s="1"/>
  <c r="U34" s="1"/>
  <c r="Y59"/>
  <c r="Y89"/>
  <c r="Y127"/>
  <c r="U127" s="1"/>
  <c r="Y62"/>
  <c r="Y58" s="1"/>
  <c r="U58" s="1"/>
  <c r="W335" i="44"/>
  <c r="BE146"/>
  <c r="T36" i="45"/>
  <c r="A36"/>
  <c r="Y102"/>
  <c r="Y130"/>
  <c r="U130" s="1"/>
  <c r="AB331" i="44"/>
  <c r="AC331"/>
  <c r="P333"/>
  <c r="P332" s="1"/>
  <c r="O333"/>
  <c r="O332" s="1"/>
  <c r="AC335"/>
  <c r="Y42" i="45"/>
  <c r="Y37" s="1"/>
  <c r="U37" s="1"/>
  <c r="Y129"/>
  <c r="Y144"/>
  <c r="Y142" s="1"/>
  <c r="Y141" s="1"/>
  <c r="Y120"/>
  <c r="Y118"/>
  <c r="Y153" s="1"/>
  <c r="Y155"/>
  <c r="Y156"/>
  <c r="Y154"/>
  <c r="Y160"/>
  <c r="Y164"/>
  <c r="Y161" s="1"/>
  <c r="Y171"/>
  <c r="Y172"/>
  <c r="Y167"/>
  <c r="Y178"/>
  <c r="Y179"/>
  <c r="Y176" s="1"/>
  <c r="Y166" s="1"/>
  <c r="Y307" s="1"/>
  <c r="Y180"/>
  <c r="Y181"/>
  <c r="Y184"/>
  <c r="Y183" s="1"/>
  <c r="Y190"/>
  <c r="Y192"/>
  <c r="Y194"/>
  <c r="Y197"/>
  <c r="Y195" s="1"/>
  <c r="Y198"/>
  <c r="Y200"/>
  <c r="Y338" i="44"/>
  <c r="Y337" s="1"/>
  <c r="W338"/>
  <c r="W337" s="1"/>
  <c r="U129" i="45"/>
  <c r="Z338" i="44"/>
  <c r="Z337"/>
  <c r="AC337"/>
  <c r="AB337"/>
  <c r="AB344"/>
  <c r="AC344"/>
  <c r="AB345"/>
  <c r="AC345"/>
  <c r="AB348"/>
  <c r="AC348"/>
  <c r="AB349"/>
  <c r="AC349"/>
  <c r="AB356"/>
  <c r="AC356"/>
  <c r="AC372"/>
  <c r="T121" i="45"/>
  <c r="T153"/>
  <c r="T152" s="1"/>
  <c r="T158"/>
  <c r="T34"/>
  <c r="U184"/>
  <c r="AF184" s="1"/>
  <c r="AH184" s="1"/>
  <c r="AJ184" s="1"/>
  <c r="AL184" s="1"/>
  <c r="AL183" s="1"/>
  <c r="Y269"/>
  <c r="U269" s="1"/>
  <c r="AF269" s="1"/>
  <c r="AH269" s="1"/>
  <c r="AJ269" s="1"/>
  <c r="T114"/>
  <c r="T148" s="1"/>
  <c r="T115"/>
  <c r="T149" s="1"/>
  <c r="A149" s="1"/>
  <c r="T150"/>
  <c r="T117"/>
  <c r="T151"/>
  <c r="S113"/>
  <c r="Y90"/>
  <c r="U90" s="1"/>
  <c r="AB338" i="44"/>
  <c r="AC338"/>
  <c r="O351"/>
  <c r="N351"/>
  <c r="N299" s="1"/>
  <c r="N369" s="1"/>
  <c r="P300"/>
  <c r="P352" s="1"/>
  <c r="AB353"/>
  <c r="AC353"/>
  <c r="AB354"/>
  <c r="AC354"/>
  <c r="O299"/>
  <c r="P370"/>
  <c r="O370"/>
  <c r="O369"/>
  <c r="U42" i="45"/>
  <c r="AL269"/>
  <c r="AC381" i="44"/>
  <c r="T381"/>
  <c r="AB381" s="1"/>
  <c r="W381"/>
  <c r="S381"/>
  <c r="R381"/>
  <c r="P381"/>
  <c r="O381"/>
  <c r="A151" i="45"/>
  <c r="Y210"/>
  <c r="U210"/>
  <c r="AF210" s="1"/>
  <c r="Y215"/>
  <c r="U215" s="1"/>
  <c r="Y211"/>
  <c r="U211" s="1"/>
  <c r="Y216"/>
  <c r="U216" s="1"/>
  <c r="Y221"/>
  <c r="U221" s="1"/>
  <c r="U39"/>
  <c r="BE39" s="1"/>
  <c r="Y63"/>
  <c r="Y379"/>
  <c r="U63"/>
  <c r="Y48"/>
  <c r="U48" s="1"/>
  <c r="Y87"/>
  <c r="U87" s="1"/>
  <c r="Y53"/>
  <c r="Y377" s="1"/>
  <c r="U53"/>
  <c r="Y276"/>
  <c r="U276"/>
  <c r="AF276"/>
  <c r="AH276" s="1"/>
  <c r="Y277"/>
  <c r="U277" s="1"/>
  <c r="Y278"/>
  <c r="U278" s="1"/>
  <c r="Y279"/>
  <c r="U279" s="1"/>
  <c r="Y281"/>
  <c r="U281" s="1"/>
  <c r="Y282"/>
  <c r="U282" s="1"/>
  <c r="Y84"/>
  <c r="U84" s="1"/>
  <c r="Y83"/>
  <c r="U83" s="1"/>
  <c r="U71"/>
  <c r="AF71" s="1"/>
  <c r="AH71" s="1"/>
  <c r="AJ71" s="1"/>
  <c r="AL71" s="1"/>
  <c r="U70"/>
  <c r="AF70" s="1"/>
  <c r="U62"/>
  <c r="AF62"/>
  <c r="AH62" s="1"/>
  <c r="U60"/>
  <c r="AF60" s="1"/>
  <c r="AH60" s="1"/>
  <c r="AJ60" s="1"/>
  <c r="AL60" s="1"/>
  <c r="AH42"/>
  <c r="U45"/>
  <c r="AF45" s="1"/>
  <c r="U44"/>
  <c r="AF44"/>
  <c r="AF39" s="1"/>
  <c r="U59"/>
  <c r="AF59" s="1"/>
  <c r="Y23"/>
  <c r="U23" s="1"/>
  <c r="AF36"/>
  <c r="AF42"/>
  <c r="AH44"/>
  <c r="AH39" s="1"/>
  <c r="Y374" i="44"/>
  <c r="T379"/>
  <c r="AB379" s="1"/>
  <c r="W379"/>
  <c r="AC386"/>
  <c r="AB386"/>
  <c r="Y386"/>
  <c r="U144" i="45"/>
  <c r="AF144" s="1"/>
  <c r="A105"/>
  <c r="AH36"/>
  <c r="T37"/>
  <c r="A37" s="1"/>
  <c r="AF28"/>
  <c r="A150"/>
  <c r="AH28"/>
  <c r="Y75"/>
  <c r="Y73" s="1"/>
  <c r="Y381" s="1"/>
  <c r="Y43"/>
  <c r="U43"/>
  <c r="Y38"/>
  <c r="Y33" s="1"/>
  <c r="AB55"/>
  <c r="BE55"/>
  <c r="AC58"/>
  <c r="AB58"/>
  <c r="BE58"/>
  <c r="AL61"/>
  <c r="AB61"/>
  <c r="BE61"/>
  <c r="AB65"/>
  <c r="BE65"/>
  <c r="AL65"/>
  <c r="A86"/>
  <c r="U96"/>
  <c r="BE96" s="1"/>
  <c r="A114"/>
  <c r="A115"/>
  <c r="A117"/>
  <c r="AF343"/>
  <c r="AF339" s="1"/>
  <c r="U120"/>
  <c r="AF120" s="1"/>
  <c r="U171"/>
  <c r="AF171"/>
  <c r="AH171" s="1"/>
  <c r="U172"/>
  <c r="AF172" s="1"/>
  <c r="AH172" s="1"/>
  <c r="AJ172" s="1"/>
  <c r="AL172" s="1"/>
  <c r="U178"/>
  <c r="AF178"/>
  <c r="AH178" s="1"/>
  <c r="U179"/>
  <c r="AF179" s="1"/>
  <c r="U180"/>
  <c r="AF180"/>
  <c r="AH180" s="1"/>
  <c r="AJ180" s="1"/>
  <c r="AL180" s="1"/>
  <c r="U181"/>
  <c r="AF181" s="1"/>
  <c r="AH181" s="1"/>
  <c r="AJ181" s="1"/>
  <c r="AL181" s="1"/>
  <c r="Y244"/>
  <c r="U244" s="1"/>
  <c r="Y245"/>
  <c r="U245"/>
  <c r="AF245" s="1"/>
  <c r="Y250"/>
  <c r="U250"/>
  <c r="AF250" s="1"/>
  <c r="Y253"/>
  <c r="U253" s="1"/>
  <c r="Y207"/>
  <c r="U207"/>
  <c r="AF207" s="1"/>
  <c r="U160"/>
  <c r="AF160"/>
  <c r="AH160" s="1"/>
  <c r="U164"/>
  <c r="AF164"/>
  <c r="AH164" s="1"/>
  <c r="Y223"/>
  <c r="U223" s="1"/>
  <c r="Y224"/>
  <c r="U224" s="1"/>
  <c r="U118"/>
  <c r="U121" s="1"/>
  <c r="U153"/>
  <c r="Y28"/>
  <c r="U28" s="1"/>
  <c r="U38"/>
  <c r="U33" s="1"/>
  <c r="AL31"/>
  <c r="AL28"/>
  <c r="AB31"/>
  <c r="BE31"/>
  <c r="BE34"/>
  <c r="AC34"/>
  <c r="AB34"/>
  <c r="AL56"/>
  <c r="AL36"/>
  <c r="AB37"/>
  <c r="BE37"/>
  <c r="AL52"/>
  <c r="AL42"/>
  <c r="AL57"/>
  <c r="AB38"/>
  <c r="AC39"/>
  <c r="AB39"/>
  <c r="AB42"/>
  <c r="BE42"/>
  <c r="AC43"/>
  <c r="AB43"/>
  <c r="BE43"/>
  <c r="AC44"/>
  <c r="BE44"/>
  <c r="AB44"/>
  <c r="AB45"/>
  <c r="BE52"/>
  <c r="AB52"/>
  <c r="AB53"/>
  <c r="AC53"/>
  <c r="BE53"/>
  <c r="BE56"/>
  <c r="AB56"/>
  <c r="BE57"/>
  <c r="AB57"/>
  <c r="AB59"/>
  <c r="AC59"/>
  <c r="BE60"/>
  <c r="AB60"/>
  <c r="AB62"/>
  <c r="BE62"/>
  <c r="AB63"/>
  <c r="AC63"/>
  <c r="BE63"/>
  <c r="AL66"/>
  <c r="BE66"/>
  <c r="AB66"/>
  <c r="U69"/>
  <c r="AB69" s="1"/>
  <c r="BE69"/>
  <c r="BE70"/>
  <c r="AB70"/>
  <c r="BE71"/>
  <c r="AB71"/>
  <c r="U89"/>
  <c r="AF89" s="1"/>
  <c r="AB89"/>
  <c r="BE94"/>
  <c r="AB94"/>
  <c r="Y96"/>
  <c r="BE97"/>
  <c r="AB97"/>
  <c r="AB98"/>
  <c r="BE98"/>
  <c r="AL265"/>
  <c r="AJ265"/>
  <c r="AF161"/>
  <c r="AF158" s="1"/>
  <c r="A121"/>
  <c r="AC118"/>
  <c r="BE118"/>
  <c r="AB120"/>
  <c r="BE120"/>
  <c r="U190"/>
  <c r="AF190" s="1"/>
  <c r="U192"/>
  <c r="AB192" s="1"/>
  <c r="AD192" s="1"/>
  <c r="AF192"/>
  <c r="AH192" s="1"/>
  <c r="AJ192" s="1"/>
  <c r="AL192" s="1"/>
  <c r="U194"/>
  <c r="AF194" s="1"/>
  <c r="AH194" s="1"/>
  <c r="AJ194" s="1"/>
  <c r="AL194" s="1"/>
  <c r="U197"/>
  <c r="AF197"/>
  <c r="AH197" s="1"/>
  <c r="U198"/>
  <c r="AF198" s="1"/>
  <c r="U200"/>
  <c r="AF200" s="1"/>
  <c r="AH200" s="1"/>
  <c r="AJ200" s="1"/>
  <c r="AL200" s="1"/>
  <c r="Y285"/>
  <c r="U285"/>
  <c r="AF285" s="1"/>
  <c r="AH265"/>
  <c r="AF265"/>
  <c r="T225"/>
  <c r="S310"/>
  <c r="S305" s="1"/>
  <c r="R305"/>
  <c r="AB127"/>
  <c r="AD127" s="1"/>
  <c r="AC127"/>
  <c r="Y265"/>
  <c r="W307"/>
  <c r="W308"/>
  <c r="W309"/>
  <c r="W305"/>
  <c r="T307"/>
  <c r="Y209"/>
  <c r="BE127"/>
  <c r="U142"/>
  <c r="U141" s="1"/>
  <c r="U155"/>
  <c r="U156"/>
  <c r="U154"/>
  <c r="BE154" s="1"/>
  <c r="U161"/>
  <c r="U158" s="1"/>
  <c r="U176"/>
  <c r="AB176" s="1"/>
  <c r="AD176" s="1"/>
  <c r="U183"/>
  <c r="AL129"/>
  <c r="AL131"/>
  <c r="AB129"/>
  <c r="AD129" s="1"/>
  <c r="AC129"/>
  <c r="BE130"/>
  <c r="AB130"/>
  <c r="AD130" s="1"/>
  <c r="AB131"/>
  <c r="AD131" s="1"/>
  <c r="AC131"/>
  <c r="U133"/>
  <c r="BE133" s="1"/>
  <c r="AB133"/>
  <c r="AD133" s="1"/>
  <c r="AC132"/>
  <c r="BE129"/>
  <c r="AC130"/>
  <c r="BE131"/>
  <c r="T230"/>
  <c r="A230" s="1"/>
  <c r="AB135"/>
  <c r="AD135"/>
  <c r="AC135"/>
  <c r="AB144"/>
  <c r="AD144" s="1"/>
  <c r="Y226"/>
  <c r="U226" s="1"/>
  <c r="AC227"/>
  <c r="Y214"/>
  <c r="AC204"/>
  <c r="AB183"/>
  <c r="AD183" s="1"/>
  <c r="Y251"/>
  <c r="Y246" s="1"/>
  <c r="Y229"/>
  <c r="Y321"/>
  <c r="AF156"/>
  <c r="AH156" s="1"/>
  <c r="AJ156" s="1"/>
  <c r="AL156" s="1"/>
  <c r="A133"/>
  <c r="AC134"/>
  <c r="AC142"/>
  <c r="BE144"/>
  <c r="AC144"/>
  <c r="AB219"/>
  <c r="AD219" s="1"/>
  <c r="AC219"/>
  <c r="AB161"/>
  <c r="AD161"/>
  <c r="AB153"/>
  <c r="AD153" s="1"/>
  <c r="A148"/>
  <c r="AL150"/>
  <c r="T334"/>
  <c r="A153"/>
  <c r="AF155"/>
  <c r="AH155" s="1"/>
  <c r="AB154"/>
  <c r="AD154" s="1"/>
  <c r="AB155"/>
  <c r="AD155"/>
  <c r="AF154"/>
  <c r="AB160"/>
  <c r="AD160" s="1"/>
  <c r="AB164"/>
  <c r="AD164" s="1"/>
  <c r="BE164"/>
  <c r="BE153"/>
  <c r="AC153"/>
  <c r="BE155"/>
  <c r="AB156"/>
  <c r="AD156" s="1"/>
  <c r="BE156"/>
  <c r="BE160"/>
  <c r="AC160"/>
  <c r="BE161"/>
  <c r="AF183"/>
  <c r="AH183"/>
  <c r="AJ183"/>
  <c r="AB184"/>
  <c r="AD184" s="1"/>
  <c r="AB194"/>
  <c r="AD194" s="1"/>
  <c r="BE194"/>
  <c r="AB200"/>
  <c r="AD200"/>
  <c r="BE200"/>
  <c r="U209"/>
  <c r="AB209"/>
  <c r="AD209" s="1"/>
  <c r="AC209"/>
  <c r="AB210"/>
  <c r="AD210"/>
  <c r="AC214"/>
  <c r="Y227"/>
  <c r="Y262"/>
  <c r="U262"/>
  <c r="AF262"/>
  <c r="AH262" s="1"/>
  <c r="AJ262" s="1"/>
  <c r="AL262" s="1"/>
  <c r="Y260"/>
  <c r="U260" s="1"/>
  <c r="U265"/>
  <c r="Y322"/>
  <c r="Y238"/>
  <c r="U238" s="1"/>
  <c r="AB171"/>
  <c r="AD171" s="1"/>
  <c r="BE171"/>
  <c r="AB172"/>
  <c r="AD172" s="1"/>
  <c r="BE172"/>
  <c r="AC176"/>
  <c r="BE176"/>
  <c r="AB178"/>
  <c r="AD178" s="1"/>
  <c r="AC178"/>
  <c r="BE178"/>
  <c r="AB179"/>
  <c r="AD179" s="1"/>
  <c r="AC179"/>
  <c r="BE179"/>
  <c r="AB180"/>
  <c r="AD180" s="1"/>
  <c r="AC180"/>
  <c r="BE180"/>
  <c r="AB181"/>
  <c r="AD181" s="1"/>
  <c r="BE181"/>
  <c r="AC183"/>
  <c r="BE183"/>
  <c r="AC184"/>
  <c r="BE184"/>
  <c r="AB190"/>
  <c r="AD190" s="1"/>
  <c r="BE190"/>
  <c r="BE192"/>
  <c r="AC192"/>
  <c r="AB197"/>
  <c r="AD197" s="1"/>
  <c r="BE197"/>
  <c r="AB198"/>
  <c r="AD198"/>
  <c r="BE198"/>
  <c r="AB207"/>
  <c r="AD207" s="1"/>
  <c r="AC207"/>
  <c r="BE207"/>
  <c r="BE209"/>
  <c r="AC210"/>
  <c r="BE210"/>
  <c r="Y109" i="46"/>
  <c r="U109" s="1"/>
  <c r="Y110"/>
  <c r="U110" s="1"/>
  <c r="Y111"/>
  <c r="U111" s="1"/>
  <c r="Y112"/>
  <c r="U112" s="1"/>
  <c r="Y119"/>
  <c r="U119" s="1"/>
  <c r="AF119" s="1"/>
  <c r="U229" i="45"/>
  <c r="AB229" s="1"/>
  <c r="AD229" s="1"/>
  <c r="Y239"/>
  <c r="Y230"/>
  <c r="AB245"/>
  <c r="AD245"/>
  <c r="AB250"/>
  <c r="AD250" s="1"/>
  <c r="AB265"/>
  <c r="AD265" s="1"/>
  <c r="AB269"/>
  <c r="AD269"/>
  <c r="BE269"/>
  <c r="AB276"/>
  <c r="AD276"/>
  <c r="BE276"/>
  <c r="AC229"/>
  <c r="BE229"/>
  <c r="BE245"/>
  <c r="AC245"/>
  <c r="BE250"/>
  <c r="AC250"/>
  <c r="AB262"/>
  <c r="AD262" s="1"/>
  <c r="BE262"/>
  <c r="AC265"/>
  <c r="BE265"/>
  <c r="BE273"/>
  <c r="S255"/>
  <c r="R287"/>
  <c r="R288" s="1"/>
  <c r="Q287"/>
  <c r="BE285"/>
  <c r="AB285"/>
  <c r="AD285" s="1"/>
  <c r="Y202"/>
  <c r="Y31" i="46"/>
  <c r="U31" s="1"/>
  <c r="Y44"/>
  <c r="Y43" s="1"/>
  <c r="Y50"/>
  <c r="Y51"/>
  <c r="Y52"/>
  <c r="Y54"/>
  <c r="Y53" s="1"/>
  <c r="U53" s="1"/>
  <c r="Y55"/>
  <c r="Y57"/>
  <c r="Y61"/>
  <c r="Y58" s="1"/>
  <c r="U58" s="1"/>
  <c r="Y66"/>
  <c r="Y63"/>
  <c r="U63" s="1"/>
  <c r="Y69"/>
  <c r="Y68" s="1"/>
  <c r="U68" s="1"/>
  <c r="Y70"/>
  <c r="Y72"/>
  <c r="Y77"/>
  <c r="U77" s="1"/>
  <c r="Y78"/>
  <c r="U78" s="1"/>
  <c r="Y81"/>
  <c r="U81" s="1"/>
  <c r="Y82"/>
  <c r="U82" s="1"/>
  <c r="Y148"/>
  <c r="U148" s="1"/>
  <c r="Y118"/>
  <c r="Y153" s="1"/>
  <c r="U61"/>
  <c r="AF61" s="1"/>
  <c r="U66"/>
  <c r="AF66"/>
  <c r="AH66" s="1"/>
  <c r="U52"/>
  <c r="AF52" s="1"/>
  <c r="U51"/>
  <c r="AF51"/>
  <c r="AH51" s="1"/>
  <c r="Y24"/>
  <c r="U24" s="1"/>
  <c r="T349" i="45"/>
  <c r="AB349" s="1"/>
  <c r="AF338"/>
  <c r="AF344"/>
  <c r="T314"/>
  <c r="T310" s="1"/>
  <c r="T315"/>
  <c r="T320"/>
  <c r="T319" s="1"/>
  <c r="T338"/>
  <c r="AB338" s="1"/>
  <c r="T337"/>
  <c r="S315"/>
  <c r="S319"/>
  <c r="S301" s="1"/>
  <c r="S332"/>
  <c r="S338"/>
  <c r="S337" s="1"/>
  <c r="R315"/>
  <c r="R301" s="1"/>
  <c r="R338"/>
  <c r="R337" s="1"/>
  <c r="O301"/>
  <c r="AC307"/>
  <c r="AB307"/>
  <c r="Y313"/>
  <c r="W320"/>
  <c r="W319" s="1"/>
  <c r="Y334"/>
  <c r="Y343"/>
  <c r="Y344"/>
  <c r="AB348"/>
  <c r="AC348"/>
  <c r="R357"/>
  <c r="AB353"/>
  <c r="AC353"/>
  <c r="AB354"/>
  <c r="AC354"/>
  <c r="U50" i="46"/>
  <c r="AF50" s="1"/>
  <c r="A158" i="45"/>
  <c r="Y205"/>
  <c r="Y206"/>
  <c r="AC315"/>
  <c r="AB315"/>
  <c r="P315"/>
  <c r="P301" s="1"/>
  <c r="Y317"/>
  <c r="Y324"/>
  <c r="AC320"/>
  <c r="AB320"/>
  <c r="AB331"/>
  <c r="AC331"/>
  <c r="AC334"/>
  <c r="AB334"/>
  <c r="AC335"/>
  <c r="P337"/>
  <c r="M337"/>
  <c r="P338"/>
  <c r="O338"/>
  <c r="O337" s="1"/>
  <c r="N338"/>
  <c r="AC338" s="1"/>
  <c r="AB344"/>
  <c r="AC344"/>
  <c r="AB345"/>
  <c r="AC345"/>
  <c r="AB356"/>
  <c r="AC356"/>
  <c r="AC381"/>
  <c r="AB381"/>
  <c r="W381"/>
  <c r="Y306"/>
  <c r="Y308"/>
  <c r="Y312"/>
  <c r="Y316"/>
  <c r="Y315"/>
  <c r="Y331"/>
  <c r="Y338"/>
  <c r="Y342"/>
  <c r="Y339"/>
  <c r="Y345"/>
  <c r="Y347"/>
  <c r="Y348"/>
  <c r="Y349"/>
  <c r="Y350"/>
  <c r="Y353"/>
  <c r="Y358"/>
  <c r="Y359"/>
  <c r="W316"/>
  <c r="W315" s="1"/>
  <c r="W301" s="1"/>
  <c r="W338"/>
  <c r="W349"/>
  <c r="W350"/>
  <c r="W358"/>
  <c r="Z126"/>
  <c r="Z127"/>
  <c r="Z130"/>
  <c r="Z129"/>
  <c r="Z131"/>
  <c r="Z134"/>
  <c r="Z135"/>
  <c r="Z136"/>
  <c r="Z137"/>
  <c r="Z138"/>
  <c r="Z139"/>
  <c r="Z140"/>
  <c r="Z141"/>
  <c r="Z143"/>
  <c r="Z144"/>
  <c r="Z145"/>
  <c r="Z132"/>
  <c r="Z133"/>
  <c r="Z142"/>
  <c r="Z146"/>
  <c r="Z151"/>
  <c r="Z153"/>
  <c r="Z154"/>
  <c r="Z155"/>
  <c r="Z158"/>
  <c r="Z159"/>
  <c r="Z160"/>
  <c r="Z162"/>
  <c r="Z163"/>
  <c r="Z164"/>
  <c r="Z165"/>
  <c r="Z166"/>
  <c r="Z148"/>
  <c r="Z149"/>
  <c r="Z150"/>
  <c r="Z156"/>
  <c r="Z157"/>
  <c r="Z161"/>
  <c r="Z167"/>
  <c r="Z168"/>
  <c r="Z175"/>
  <c r="Z176"/>
  <c r="Z178"/>
  <c r="Z184"/>
  <c r="Z185"/>
  <c r="Z186"/>
  <c r="Z187"/>
  <c r="Z188"/>
  <c r="Z190"/>
  <c r="Z191"/>
  <c r="Z192"/>
  <c r="Z193"/>
  <c r="Z194"/>
  <c r="Z195"/>
  <c r="Z196"/>
  <c r="Z199"/>
  <c r="Z200"/>
  <c r="Z202"/>
  <c r="Z206"/>
  <c r="Z208"/>
  <c r="Z210"/>
  <c r="Z212"/>
  <c r="Z213"/>
  <c r="Z215"/>
  <c r="Z217"/>
  <c r="Z218"/>
  <c r="Z219"/>
  <c r="Y219"/>
  <c r="Z221"/>
  <c r="Z223"/>
  <c r="Z224"/>
  <c r="Z226"/>
  <c r="Z169"/>
  <c r="Z170"/>
  <c r="Z171"/>
  <c r="Z172"/>
  <c r="Z173"/>
  <c r="Z174"/>
  <c r="Z177"/>
  <c r="Z179"/>
  <c r="Z180"/>
  <c r="Z181"/>
  <c r="Z182"/>
  <c r="Z183"/>
  <c r="Z189"/>
  <c r="Z197"/>
  <c r="Z198"/>
  <c r="Z203"/>
  <c r="Z204"/>
  <c r="Y204"/>
  <c r="Z205"/>
  <c r="Z207"/>
  <c r="Z209"/>
  <c r="Z211"/>
  <c r="Z214"/>
  <c r="Z216"/>
  <c r="Z220"/>
  <c r="Z222"/>
  <c r="Z225"/>
  <c r="Z227"/>
  <c r="Z228"/>
  <c r="Z230"/>
  <c r="Z231"/>
  <c r="Z233"/>
  <c r="Z234"/>
  <c r="Z240"/>
  <c r="Z243"/>
  <c r="Z244"/>
  <c r="Z245"/>
  <c r="Z246"/>
  <c r="Z247"/>
  <c r="Z249"/>
  <c r="Z250"/>
  <c r="Z252"/>
  <c r="Z258"/>
  <c r="Z264"/>
  <c r="Z266"/>
  <c r="Z268"/>
  <c r="Z269"/>
  <c r="Z272"/>
  <c r="Z276"/>
  <c r="Z277"/>
  <c r="Z278"/>
  <c r="Z280"/>
  <c r="Z281"/>
  <c r="Z282"/>
  <c r="Z229"/>
  <c r="Z232"/>
  <c r="Z235"/>
  <c r="Z236"/>
  <c r="Z237"/>
  <c r="Z238"/>
  <c r="Z239"/>
  <c r="Z241"/>
  <c r="Z242"/>
  <c r="Z248"/>
  <c r="Z251"/>
  <c r="Z253"/>
  <c r="Z254"/>
  <c r="Z257"/>
  <c r="Z259"/>
  <c r="Z260"/>
  <c r="Z261"/>
  <c r="Z262"/>
  <c r="Z263"/>
  <c r="Z265"/>
  <c r="Z267"/>
  <c r="Z270"/>
  <c r="Z271"/>
  <c r="Z273"/>
  <c r="Z275"/>
  <c r="Z279"/>
  <c r="Z284"/>
  <c r="Z285"/>
  <c r="T372"/>
  <c r="Z309" s="1"/>
  <c r="A27"/>
  <c r="T373"/>
  <c r="Y374"/>
  <c r="AH374"/>
  <c r="AL374"/>
  <c r="Y376"/>
  <c r="Z307"/>
  <c r="Z306"/>
  <c r="Z308"/>
  <c r="Z316"/>
  <c r="Z325"/>
  <c r="Z328"/>
  <c r="Z348"/>
  <c r="Z364"/>
  <c r="Z366"/>
  <c r="Z313"/>
  <c r="Z321"/>
  <c r="Z323"/>
  <c r="Z329"/>
  <c r="Z337"/>
  <c r="Z338"/>
  <c r="Z342"/>
  <c r="Z346"/>
  <c r="Z347"/>
  <c r="Z355"/>
  <c r="Z356"/>
  <c r="Z362"/>
  <c r="Z363"/>
  <c r="AC372"/>
  <c r="P370"/>
  <c r="O370"/>
  <c r="AC373"/>
  <c r="AB373"/>
  <c r="AF374"/>
  <c r="AJ374"/>
  <c r="A33"/>
  <c r="T375"/>
  <c r="T378"/>
  <c r="AC378" s="1"/>
  <c r="AB378"/>
  <c r="Y378"/>
  <c r="W378"/>
  <c r="T380"/>
  <c r="AB380" s="1"/>
  <c r="AC380"/>
  <c r="W380"/>
  <c r="AC383"/>
  <c r="AB383"/>
  <c r="Y383"/>
  <c r="U55" i="46"/>
  <c r="AF55" s="1"/>
  <c r="AH55" s="1"/>
  <c r="AJ55" s="1"/>
  <c r="AL55" s="1"/>
  <c r="U44"/>
  <c r="AF44" s="1"/>
  <c r="U54"/>
  <c r="BE54" s="1"/>
  <c r="AF40"/>
  <c r="W334"/>
  <c r="T24"/>
  <c r="A24" s="1"/>
  <c r="Y40"/>
  <c r="Y39"/>
  <c r="Y42"/>
  <c r="Y37" s="1"/>
  <c r="U37" s="1"/>
  <c r="AF41"/>
  <c r="Y41"/>
  <c r="U57"/>
  <c r="AB57" s="1"/>
  <c r="U72"/>
  <c r="T34"/>
  <c r="A34" s="1"/>
  <c r="T36"/>
  <c r="U42"/>
  <c r="U70"/>
  <c r="AF70" s="1"/>
  <c r="AH70" s="1"/>
  <c r="AJ70" s="1"/>
  <c r="AL70" s="1"/>
  <c r="Y84"/>
  <c r="U84" s="1"/>
  <c r="Y83"/>
  <c r="U83" s="1"/>
  <c r="AF72"/>
  <c r="AH72" s="1"/>
  <c r="AJ72" s="1"/>
  <c r="AL72" s="1"/>
  <c r="AF63"/>
  <c r="U69"/>
  <c r="AB42"/>
  <c r="BE42"/>
  <c r="AB44"/>
  <c r="BE44"/>
  <c r="AC44"/>
  <c r="AB50"/>
  <c r="BE50"/>
  <c r="BE51"/>
  <c r="AB51"/>
  <c r="AB52"/>
  <c r="BE52"/>
  <c r="BE55"/>
  <c r="AB55"/>
  <c r="BE57"/>
  <c r="AB61"/>
  <c r="BE61"/>
  <c r="AB66"/>
  <c r="BE66"/>
  <c r="BE70"/>
  <c r="BE72"/>
  <c r="AB72"/>
  <c r="Y73"/>
  <c r="Y108"/>
  <c r="U108"/>
  <c r="AB109"/>
  <c r="BE109"/>
  <c r="AB110"/>
  <c r="BE110"/>
  <c r="AC112"/>
  <c r="AB112"/>
  <c r="BE112"/>
  <c r="AB111"/>
  <c r="BE111"/>
  <c r="U118"/>
  <c r="BE118"/>
  <c r="AB119"/>
  <c r="BE119"/>
  <c r="AB133"/>
  <c r="AD133" s="1"/>
  <c r="AC133"/>
  <c r="AC148"/>
  <c r="AC149"/>
  <c r="T153"/>
  <c r="Y385"/>
  <c r="Y377"/>
  <c r="W377"/>
  <c r="T377"/>
  <c r="S377"/>
  <c r="AC381"/>
  <c r="AB381"/>
  <c r="Y381"/>
  <c r="W381"/>
  <c r="T381"/>
  <c r="S381"/>
  <c r="Y380"/>
  <c r="W380"/>
  <c r="Y378"/>
  <c r="Y379"/>
  <c r="AF379"/>
  <c r="Y386"/>
  <c r="AC386"/>
  <c r="AB386"/>
  <c r="AC389"/>
  <c r="AB389"/>
  <c r="Y389"/>
  <c r="AC390"/>
  <c r="AB390"/>
  <c r="Y390"/>
  <c r="AF83" l="1"/>
  <c r="AH83" s="1"/>
  <c r="AJ83" s="1"/>
  <c r="AL83" s="1"/>
  <c r="AB83"/>
  <c r="BE83"/>
  <c r="AF69"/>
  <c r="AB69"/>
  <c r="BE69"/>
  <c r="AC375" i="45"/>
  <c r="AB375"/>
  <c r="AB108" i="46"/>
  <c r="BE108"/>
  <c r="AB377"/>
  <c r="AC377"/>
  <c r="T334"/>
  <c r="T152"/>
  <c r="A153"/>
  <c r="Z153"/>
  <c r="AC118"/>
  <c r="AB118"/>
  <c r="AC69"/>
  <c r="AF57"/>
  <c r="AH57" s="1"/>
  <c r="AJ57" s="1"/>
  <c r="AL57" s="1"/>
  <c r="Z343" i="45"/>
  <c r="Z331"/>
  <c r="Z315"/>
  <c r="Z353"/>
  <c r="Z317"/>
  <c r="W337"/>
  <c r="AC158"/>
  <c r="AB158"/>
  <c r="AD158" s="1"/>
  <c r="BE158"/>
  <c r="U68"/>
  <c r="Y380"/>
  <c r="AB107" i="44"/>
  <c r="AF107"/>
  <c r="U116"/>
  <c r="AF111"/>
  <c r="AH111" s="1"/>
  <c r="AB111"/>
  <c r="Y34" i="46"/>
  <c r="U34" s="1"/>
  <c r="U39"/>
  <c r="AH50"/>
  <c r="AF48"/>
  <c r="Y225" i="45"/>
  <c r="Y309"/>
  <c r="AH250"/>
  <c r="AF229"/>
  <c r="AF321"/>
  <c r="Y27"/>
  <c r="Y375"/>
  <c r="AF215"/>
  <c r="U214"/>
  <c r="BE215"/>
  <c r="AC215"/>
  <c r="U205"/>
  <c r="AB215"/>
  <c r="AD215" s="1"/>
  <c r="AB67"/>
  <c r="BE67"/>
  <c r="AF67"/>
  <c r="Y380" i="44"/>
  <c r="U68"/>
  <c r="AB55"/>
  <c r="BE55"/>
  <c r="AF55"/>
  <c r="AH55" s="1"/>
  <c r="Y378"/>
  <c r="U58"/>
  <c r="U153"/>
  <c r="Y152"/>
  <c r="Y334"/>
  <c r="AC108" i="46"/>
  <c r="AB70"/>
  <c r="Y36"/>
  <c r="U36" s="1"/>
  <c r="U41"/>
  <c r="Y35"/>
  <c r="U35" s="1"/>
  <c r="U40"/>
  <c r="AF54"/>
  <c r="AC54"/>
  <c r="AB54"/>
  <c r="Z302" i="45"/>
  <c r="Z311"/>
  <c r="Z322"/>
  <c r="Z330"/>
  <c r="Z354"/>
  <c r="Z368"/>
  <c r="Z318"/>
  <c r="Z326"/>
  <c r="Z334"/>
  <c r="Z339"/>
  <c r="Z344"/>
  <c r="Z349"/>
  <c r="Z358"/>
  <c r="Z365"/>
  <c r="Z303"/>
  <c r="Z304"/>
  <c r="Z314"/>
  <c r="Z324"/>
  <c r="Z341"/>
  <c r="Z361"/>
  <c r="Z312"/>
  <c r="Z320"/>
  <c r="Z327"/>
  <c r="Z336"/>
  <c r="Z340"/>
  <c r="Z345"/>
  <c r="Z350"/>
  <c r="Z359"/>
  <c r="Z367"/>
  <c r="AB372"/>
  <c r="AH52" i="46"/>
  <c r="AF42"/>
  <c r="AF37" s="1"/>
  <c r="Z152" i="45"/>
  <c r="AB36"/>
  <c r="BE36"/>
  <c r="AH64" i="44"/>
  <c r="T301"/>
  <c r="AC319"/>
  <c r="AB319"/>
  <c r="AD319" s="1"/>
  <c r="Z319"/>
  <c r="U118"/>
  <c r="BE120"/>
  <c r="AB120"/>
  <c r="AF120"/>
  <c r="AC120"/>
  <c r="AF50"/>
  <c r="AB50"/>
  <c r="P300" i="45"/>
  <c r="AF121"/>
  <c r="AH121" s="1"/>
  <c r="AJ121" s="1"/>
  <c r="AL121" s="1"/>
  <c r="AB121"/>
  <c r="BE121"/>
  <c r="AC121"/>
  <c r="AB90"/>
  <c r="AC90"/>
  <c r="AF90"/>
  <c r="AH90" s="1"/>
  <c r="AJ90" s="1"/>
  <c r="AL90" s="1"/>
  <c r="BE90"/>
  <c r="AF50"/>
  <c r="AB50"/>
  <c r="BE50"/>
  <c r="AH55"/>
  <c r="AF53"/>
  <c r="AF377" s="1"/>
  <c r="U63" i="44"/>
  <c r="Y379"/>
  <c r="Y377"/>
  <c r="U53"/>
  <c r="T334"/>
  <c r="T152"/>
  <c r="Z152" s="1"/>
  <c r="Z153"/>
  <c r="N337" i="45"/>
  <c r="AB314"/>
  <c r="S300"/>
  <c r="Y48" i="46"/>
  <c r="U48" s="1"/>
  <c r="Y28"/>
  <c r="Y231" i="45"/>
  <c r="AB142"/>
  <c r="AD142" s="1"/>
  <c r="U195"/>
  <c r="U167"/>
  <c r="AB118"/>
  <c r="AF167"/>
  <c r="AF347" s="1"/>
  <c r="AC69"/>
  <c r="AF69"/>
  <c r="AH69" s="1"/>
  <c r="AJ69" s="1"/>
  <c r="BE59"/>
  <c r="BE38"/>
  <c r="AB96"/>
  <c r="U75"/>
  <c r="AF37"/>
  <c r="P299" i="44"/>
  <c r="P369" s="1"/>
  <c r="AD337"/>
  <c r="AD356"/>
  <c r="AD345"/>
  <c r="AD331"/>
  <c r="Y301"/>
  <c r="R300"/>
  <c r="AC84"/>
  <c r="BE64"/>
  <c r="BE54"/>
  <c r="AC44"/>
  <c r="Y149"/>
  <c r="U149" s="1"/>
  <c r="Y337" i="45"/>
  <c r="AC314"/>
  <c r="O300"/>
  <c r="BE142"/>
  <c r="BE45"/>
  <c r="AC38"/>
  <c r="U104"/>
  <c r="AJ44"/>
  <c r="AC379" i="44"/>
  <c r="AH343" i="45"/>
  <c r="AH339" s="1"/>
  <c r="AD353" i="44"/>
  <c r="P351"/>
  <c r="AD348"/>
  <c r="Y158" i="45"/>
  <c r="AD307" i="44"/>
  <c r="Y134" i="45"/>
  <c r="AB64" i="44"/>
  <c r="AB54"/>
  <c r="A135"/>
  <c r="U78"/>
  <c r="Y48"/>
  <c r="AD354"/>
  <c r="AD344"/>
  <c r="Y40" i="45"/>
  <c r="S301" i="44"/>
  <c r="S300" s="1"/>
  <c r="AC64"/>
  <c r="BE44"/>
  <c r="U66"/>
  <c r="Y314" i="45"/>
  <c r="AL343"/>
  <c r="AL339" s="1"/>
  <c r="AD367" i="44"/>
  <c r="AD363"/>
  <c r="AD366"/>
  <c r="AD362"/>
  <c r="AC362" s="1"/>
  <c r="AD365"/>
  <c r="AD346"/>
  <c r="AD368"/>
  <c r="AD364"/>
  <c r="AD361"/>
  <c r="AD355"/>
  <c r="AD340"/>
  <c r="AD328"/>
  <c r="AD323"/>
  <c r="AD327"/>
  <c r="AD318"/>
  <c r="AD330"/>
  <c r="AD311"/>
  <c r="AD303"/>
  <c r="AD304"/>
  <c r="AD329"/>
  <c r="AD325"/>
  <c r="AD302"/>
  <c r="N370"/>
  <c r="AD341"/>
  <c r="AC341" s="1"/>
  <c r="AD342"/>
  <c r="AD358"/>
  <c r="AC358" s="1"/>
  <c r="AD336"/>
  <c r="AD306"/>
  <c r="AC306" s="1"/>
  <c r="AD359"/>
  <c r="AD317"/>
  <c r="AD312"/>
  <c r="AD343"/>
  <c r="AD350"/>
  <c r="AD322"/>
  <c r="AD321"/>
  <c r="AD316"/>
  <c r="AD313"/>
  <c r="AD324"/>
  <c r="AD308"/>
  <c r="AD339"/>
  <c r="AD315"/>
  <c r="AD347"/>
  <c r="AD314"/>
  <c r="AD310"/>
  <c r="AD309"/>
  <c r="AD338"/>
  <c r="AJ343" i="45"/>
  <c r="AJ339" s="1"/>
  <c r="AD349" i="44"/>
  <c r="Y189" i="45"/>
  <c r="Y320" s="1"/>
  <c r="Y319" s="1"/>
  <c r="AD320" i="44"/>
  <c r="AD305"/>
  <c r="AH69" i="46"/>
  <c r="AF68"/>
  <c r="AF380" s="1"/>
  <c r="AB36"/>
  <c r="BE36"/>
  <c r="AC34"/>
  <c r="BE34"/>
  <c r="AB34"/>
  <c r="AB35"/>
  <c r="BE35"/>
  <c r="AF53"/>
  <c r="AF377" s="1"/>
  <c r="AH54"/>
  <c r="AH40"/>
  <c r="AH35" s="1"/>
  <c r="AH48"/>
  <c r="AJ50"/>
  <c r="AF24"/>
  <c r="AH24" s="1"/>
  <c r="AJ24" s="1"/>
  <c r="AL24" s="1"/>
  <c r="AB24"/>
  <c r="Y152"/>
  <c r="U153"/>
  <c r="Y334"/>
  <c r="BE148"/>
  <c r="AB148"/>
  <c r="AD148" s="1"/>
  <c r="AB81"/>
  <c r="AF81"/>
  <c r="BE81"/>
  <c r="AB77"/>
  <c r="AF77"/>
  <c r="U73"/>
  <c r="BE77"/>
  <c r="U43"/>
  <c r="Y38"/>
  <c r="AF84"/>
  <c r="AH84" s="1"/>
  <c r="AJ84" s="1"/>
  <c r="AL84" s="1"/>
  <c r="AC84"/>
  <c r="AB84"/>
  <c r="BE84"/>
  <c r="BE37"/>
  <c r="AB37"/>
  <c r="AF43"/>
  <c r="AF38" s="1"/>
  <c r="AH44"/>
  <c r="AF39"/>
  <c r="AF34" s="1"/>
  <c r="AB319" i="45"/>
  <c r="AC319"/>
  <c r="Z319"/>
  <c r="AC310"/>
  <c r="Z310"/>
  <c r="T305"/>
  <c r="AB310"/>
  <c r="AH41" i="46"/>
  <c r="AJ51"/>
  <c r="AJ52"/>
  <c r="AH42"/>
  <c r="AH37" s="1"/>
  <c r="AH63"/>
  <c r="AH379" s="1"/>
  <c r="AJ66"/>
  <c r="AF36"/>
  <c r="AH61"/>
  <c r="AF58"/>
  <c r="AF378" s="1"/>
  <c r="BE82"/>
  <c r="AB82"/>
  <c r="AF82"/>
  <c r="AF78"/>
  <c r="AB78"/>
  <c r="BE78"/>
  <c r="BE68"/>
  <c r="AB68"/>
  <c r="AC68"/>
  <c r="AB63"/>
  <c r="BE63"/>
  <c r="AC63"/>
  <c r="AB58"/>
  <c r="BE58"/>
  <c r="AC58"/>
  <c r="BE53"/>
  <c r="AB53"/>
  <c r="AC53"/>
  <c r="AB48"/>
  <c r="BE48"/>
  <c r="BE31"/>
  <c r="AF31"/>
  <c r="AB31"/>
  <c r="AF35"/>
  <c r="Y310" i="45"/>
  <c r="Y305" s="1"/>
  <c r="R300"/>
  <c r="AF112" i="46"/>
  <c r="AF110"/>
  <c r="U115"/>
  <c r="AF260" i="45"/>
  <c r="AH260" s="1"/>
  <c r="AJ260" s="1"/>
  <c r="AL260" s="1"/>
  <c r="AB260"/>
  <c r="AD260" s="1"/>
  <c r="BE260"/>
  <c r="AJ155"/>
  <c r="AH154"/>
  <c r="AH338" s="1"/>
  <c r="U227"/>
  <c r="AB226"/>
  <c r="AD226" s="1"/>
  <c r="BE226"/>
  <c r="AC141"/>
  <c r="AB141"/>
  <c r="AD141" s="1"/>
  <c r="BE141"/>
  <c r="AF348"/>
  <c r="AF337" s="1"/>
  <c r="AH285"/>
  <c r="AF195"/>
  <c r="AF189" s="1"/>
  <c r="AH198"/>
  <c r="AJ198" s="1"/>
  <c r="AL198" s="1"/>
  <c r="AH190"/>
  <c r="BE28"/>
  <c r="U27"/>
  <c r="AC28"/>
  <c r="AB28"/>
  <c r="AB224"/>
  <c r="AD224" s="1"/>
  <c r="BE224"/>
  <c r="AF224"/>
  <c r="AH224" s="1"/>
  <c r="AJ224" s="1"/>
  <c r="AL224" s="1"/>
  <c r="AH161"/>
  <c r="AJ164"/>
  <c r="AJ160"/>
  <c r="AH158"/>
  <c r="AH207"/>
  <c r="BE253"/>
  <c r="AF253"/>
  <c r="U251"/>
  <c r="AB253"/>
  <c r="AD253" s="1"/>
  <c r="AC253"/>
  <c r="AH245"/>
  <c r="AF322"/>
  <c r="AF244"/>
  <c r="U239"/>
  <c r="U230"/>
  <c r="AB244"/>
  <c r="AD244" s="1"/>
  <c r="AC244"/>
  <c r="BE244"/>
  <c r="AH179"/>
  <c r="AJ179" s="1"/>
  <c r="AL179" s="1"/>
  <c r="AF176"/>
  <c r="AF166" s="1"/>
  <c r="AF307" s="1"/>
  <c r="AB23"/>
  <c r="AF23"/>
  <c r="AH23" s="1"/>
  <c r="AJ23" s="1"/>
  <c r="AL23" s="1"/>
  <c r="AF40"/>
  <c r="AF35" s="1"/>
  <c r="AH45"/>
  <c r="AF43"/>
  <c r="AJ62"/>
  <c r="AH37"/>
  <c r="AF84"/>
  <c r="AH84" s="1"/>
  <c r="AJ84" s="1"/>
  <c r="AL84" s="1"/>
  <c r="AC84"/>
  <c r="BE84"/>
  <c r="AB84"/>
  <c r="AF282"/>
  <c r="AH282" s="1"/>
  <c r="AJ282" s="1"/>
  <c r="AL282" s="1"/>
  <c r="AB282"/>
  <c r="AD282" s="1"/>
  <c r="BE282"/>
  <c r="AF279"/>
  <c r="AH279" s="1"/>
  <c r="AJ279" s="1"/>
  <c r="AL279" s="1"/>
  <c r="AB279"/>
  <c r="AD279" s="1"/>
  <c r="BE279"/>
  <c r="AB277"/>
  <c r="AD277" s="1"/>
  <c r="BE277"/>
  <c r="AF277"/>
  <c r="AC277"/>
  <c r="BE48"/>
  <c r="AB48"/>
  <c r="AF216"/>
  <c r="AH216" s="1"/>
  <c r="AJ216" s="1"/>
  <c r="AL216" s="1"/>
  <c r="AB216"/>
  <c r="AD216" s="1"/>
  <c r="AC216"/>
  <c r="BE216"/>
  <c r="AH215"/>
  <c r="AF214"/>
  <c r="AH210"/>
  <c r="AF205"/>
  <c r="AF209"/>
  <c r="AF34"/>
  <c r="AF118" i="46"/>
  <c r="AF153" s="1"/>
  <c r="AH119"/>
  <c r="AF111"/>
  <c r="U116"/>
  <c r="AF109"/>
  <c r="U114"/>
  <c r="AF238" i="45"/>
  <c r="U231"/>
  <c r="AB238"/>
  <c r="AD238" s="1"/>
  <c r="BE238"/>
  <c r="AH195"/>
  <c r="AJ197"/>
  <c r="AF127"/>
  <c r="AH89"/>
  <c r="AL69"/>
  <c r="AB33"/>
  <c r="AC33"/>
  <c r="BE33"/>
  <c r="U202"/>
  <c r="AF223"/>
  <c r="AH223" s="1"/>
  <c r="AJ223" s="1"/>
  <c r="AL223" s="1"/>
  <c r="AB223"/>
  <c r="AD223" s="1"/>
  <c r="BE223"/>
  <c r="AH321"/>
  <c r="AJ250"/>
  <c r="AH229"/>
  <c r="AJ178"/>
  <c r="AH176"/>
  <c r="AJ171"/>
  <c r="AH167"/>
  <c r="AH120"/>
  <c r="AF118"/>
  <c r="AF153" s="1"/>
  <c r="AH144"/>
  <c r="AF142"/>
  <c r="AF58"/>
  <c r="AF378" s="1"/>
  <c r="AH59"/>
  <c r="AH70"/>
  <c r="AF68"/>
  <c r="AF380" s="1"/>
  <c r="AF83"/>
  <c r="AH83" s="1"/>
  <c r="AJ83" s="1"/>
  <c r="AL83" s="1"/>
  <c r="BE83"/>
  <c r="AB83"/>
  <c r="AB281"/>
  <c r="AD281" s="1"/>
  <c r="BE281"/>
  <c r="AF281"/>
  <c r="AH281" s="1"/>
  <c r="AJ281" s="1"/>
  <c r="AL281" s="1"/>
  <c r="AB278"/>
  <c r="AD278" s="1"/>
  <c r="BE278"/>
  <c r="AF278"/>
  <c r="AH278" s="1"/>
  <c r="AJ278" s="1"/>
  <c r="AL278" s="1"/>
  <c r="AJ276"/>
  <c r="AF87"/>
  <c r="AH87" s="1"/>
  <c r="AJ87" s="1"/>
  <c r="AL87" s="1"/>
  <c r="AB87"/>
  <c r="BE87"/>
  <c r="AC87"/>
  <c r="AF221"/>
  <c r="AH221" s="1"/>
  <c r="AJ221" s="1"/>
  <c r="AL221" s="1"/>
  <c r="AB221"/>
  <c r="AD221" s="1"/>
  <c r="BE221"/>
  <c r="AF211"/>
  <c r="U206"/>
  <c r="AB211"/>
  <c r="AD211" s="1"/>
  <c r="AC211"/>
  <c r="BE211"/>
  <c r="A132"/>
  <c r="T128"/>
  <c r="Y35"/>
  <c r="U35" s="1"/>
  <c r="U40"/>
  <c r="R352" i="44"/>
  <c r="R351" s="1"/>
  <c r="R299" s="1"/>
  <c r="R369" s="1"/>
  <c r="R370" s="1"/>
  <c r="U105" i="45"/>
  <c r="AF97"/>
  <c r="T147"/>
  <c r="U106"/>
  <c r="AF98"/>
  <c r="U102"/>
  <c r="AF94"/>
  <c r="U148"/>
  <c r="T85"/>
  <c r="A85" s="1"/>
  <c r="T91"/>
  <c r="A91" s="1"/>
  <c r="BE89"/>
  <c r="AH71" i="44"/>
  <c r="AF68"/>
  <c r="AF380" s="1"/>
  <c r="AJ55"/>
  <c r="BE63"/>
  <c r="AC63"/>
  <c r="AB63"/>
  <c r="AH56"/>
  <c r="AF53"/>
  <c r="AF377" s="1"/>
  <c r="U132"/>
  <c r="Y128"/>
  <c r="Y34"/>
  <c r="U34" s="1"/>
  <c r="U39"/>
  <c r="AB30"/>
  <c r="AF30"/>
  <c r="BE30"/>
  <c r="AH60"/>
  <c r="A132"/>
  <c r="T128"/>
  <c r="Z132"/>
  <c r="T147"/>
  <c r="Z149"/>
  <c r="A149"/>
  <c r="AJ99"/>
  <c r="AH96"/>
  <c r="AF116"/>
  <c r="AB116"/>
  <c r="AB149"/>
  <c r="AD149" s="1"/>
  <c r="AC149"/>
  <c r="BE149"/>
  <c r="AC28"/>
  <c r="AB28"/>
  <c r="BE28"/>
  <c r="AF39"/>
  <c r="AF34" s="1"/>
  <c r="AH44"/>
  <c r="AF43"/>
  <c r="BE35"/>
  <c r="AB35"/>
  <c r="AF61"/>
  <c r="AH61" s="1"/>
  <c r="AJ61" s="1"/>
  <c r="AL61" s="1"/>
  <c r="AB61"/>
  <c r="Z150"/>
  <c r="A150"/>
  <c r="AB153"/>
  <c r="AD153" s="1"/>
  <c r="AC153"/>
  <c r="U121"/>
  <c r="U152"/>
  <c r="BE153"/>
  <c r="AJ111"/>
  <c r="AC112"/>
  <c r="AB112"/>
  <c r="AF112"/>
  <c r="BE112"/>
  <c r="U115"/>
  <c r="AC110"/>
  <c r="BE110"/>
  <c r="AF110"/>
  <c r="AB110"/>
  <c r="AF109"/>
  <c r="U108"/>
  <c r="AB109"/>
  <c r="BE109"/>
  <c r="Y148"/>
  <c r="AF38" i="45" l="1"/>
  <c r="AF66" i="44"/>
  <c r="AB66"/>
  <c r="Y38"/>
  <c r="U48"/>
  <c r="AB48" s="1"/>
  <c r="AL44" i="45"/>
  <c r="AL39" s="1"/>
  <c r="AJ39"/>
  <c r="BE75"/>
  <c r="U73"/>
  <c r="AB75"/>
  <c r="AF75"/>
  <c r="AB167"/>
  <c r="AD167" s="1"/>
  <c r="U166"/>
  <c r="BE167"/>
  <c r="AC167"/>
  <c r="AC53" i="44"/>
  <c r="BE53"/>
  <c r="AB53"/>
  <c r="AB214" i="45"/>
  <c r="AD214" s="1"/>
  <c r="BE214"/>
  <c r="Y301"/>
  <c r="U73" i="44"/>
  <c r="AB73" s="1"/>
  <c r="AB78"/>
  <c r="AF78"/>
  <c r="AB104" i="45"/>
  <c r="BE104"/>
  <c r="Y182"/>
  <c r="Y152" s="1"/>
  <c r="U189"/>
  <c r="AB195"/>
  <c r="AD195" s="1"/>
  <c r="BE195"/>
  <c r="AC195"/>
  <c r="U28" i="46"/>
  <c r="Y374"/>
  <c r="AJ55" i="45"/>
  <c r="AH53"/>
  <c r="AH377" s="1"/>
  <c r="AH50"/>
  <c r="AF48"/>
  <c r="AH50" i="44"/>
  <c r="AF48"/>
  <c r="AF38" s="1"/>
  <c r="AF40"/>
  <c r="AF35" s="1"/>
  <c r="AB40" i="46"/>
  <c r="BE40"/>
  <c r="AH67" i="45"/>
  <c r="AF63"/>
  <c r="AF379" s="1"/>
  <c r="BE205"/>
  <c r="AC205"/>
  <c r="U204"/>
  <c r="AB205"/>
  <c r="AD205" s="1"/>
  <c r="AB39" i="46"/>
  <c r="AC39"/>
  <c r="BE39"/>
  <c r="AB68" i="45"/>
  <c r="BE68"/>
  <c r="AC68"/>
  <c r="Y132"/>
  <c r="U134"/>
  <c r="O352"/>
  <c r="O351"/>
  <c r="O299" s="1"/>
  <c r="O369" s="1"/>
  <c r="AB118" i="44"/>
  <c r="AC118"/>
  <c r="BE118"/>
  <c r="AB301"/>
  <c r="AD301" s="1"/>
  <c r="Z301"/>
  <c r="AC301"/>
  <c r="AC58"/>
  <c r="BE58"/>
  <c r="AB58"/>
  <c r="AH107"/>
  <c r="AF135"/>
  <c r="AF132" s="1"/>
  <c r="AF128" s="1"/>
  <c r="AF335" s="1"/>
  <c r="Z152" i="46"/>
  <c r="T201"/>
  <c r="N300" i="45"/>
  <c r="AC337"/>
  <c r="AB337"/>
  <c r="AB334" i="44"/>
  <c r="AD334" s="1"/>
  <c r="Z334"/>
  <c r="AC334"/>
  <c r="P352" i="45"/>
  <c r="P351" s="1"/>
  <c r="P299" s="1"/>
  <c r="P369" s="1"/>
  <c r="AH120" i="44"/>
  <c r="AF118"/>
  <c r="AJ64"/>
  <c r="BE41" i="46"/>
  <c r="AB41"/>
  <c r="BE68" i="44"/>
  <c r="AC68"/>
  <c r="AB68"/>
  <c r="Y26" i="45"/>
  <c r="Y373"/>
  <c r="AC334" i="46"/>
  <c r="AB334" s="1"/>
  <c r="AD334" s="1"/>
  <c r="Z334"/>
  <c r="U148" i="44"/>
  <c r="AH109"/>
  <c r="AF108"/>
  <c r="AH110"/>
  <c r="AF121"/>
  <c r="AC121"/>
  <c r="BE121"/>
  <c r="AB121"/>
  <c r="AH39"/>
  <c r="AH34" s="1"/>
  <c r="AJ44"/>
  <c r="AH43"/>
  <c r="T113"/>
  <c r="A113" s="1"/>
  <c r="T333"/>
  <c r="Z147"/>
  <c r="A147"/>
  <c r="T335"/>
  <c r="T201"/>
  <c r="Z128"/>
  <c r="AJ60"/>
  <c r="AH58"/>
  <c r="AH378" s="1"/>
  <c r="AH30"/>
  <c r="AF28"/>
  <c r="AB39"/>
  <c r="AC39"/>
  <c r="BE39"/>
  <c r="Y335"/>
  <c r="AJ56"/>
  <c r="AH36"/>
  <c r="AH94" i="45"/>
  <c r="AH98"/>
  <c r="AH97"/>
  <c r="AF96"/>
  <c r="AB40"/>
  <c r="BE40"/>
  <c r="T335"/>
  <c r="T201"/>
  <c r="Z128"/>
  <c r="AC206"/>
  <c r="AB206"/>
  <c r="AD206" s="1"/>
  <c r="BE206"/>
  <c r="AJ59"/>
  <c r="AH58"/>
  <c r="AH378" s="1"/>
  <c r="AF317"/>
  <c r="AF315" s="1"/>
  <c r="AF141"/>
  <c r="AF152"/>
  <c r="AF334"/>
  <c r="AH166"/>
  <c r="AH307" s="1"/>
  <c r="AH347"/>
  <c r="AL250"/>
  <c r="AJ321"/>
  <c r="AJ229"/>
  <c r="AF231"/>
  <c r="AH238"/>
  <c r="AH109" i="46"/>
  <c r="AF108"/>
  <c r="AH111"/>
  <c r="AF334"/>
  <c r="AF152"/>
  <c r="AF204" i="45"/>
  <c r="AL62"/>
  <c r="AL37" s="1"/>
  <c r="AJ37"/>
  <c r="AJ45"/>
  <c r="AH43"/>
  <c r="AH40"/>
  <c r="AH35" s="1"/>
  <c r="AB239"/>
  <c r="AD239" s="1"/>
  <c r="BE239"/>
  <c r="AC239"/>
  <c r="U246"/>
  <c r="BE251"/>
  <c r="AB251"/>
  <c r="AD251" s="1"/>
  <c r="AC251"/>
  <c r="AJ207"/>
  <c r="AH202"/>
  <c r="AL164"/>
  <c r="AL161" s="1"/>
  <c r="AJ161"/>
  <c r="AF182"/>
  <c r="AF320"/>
  <c r="AF319" s="1"/>
  <c r="AB227"/>
  <c r="AD227" s="1"/>
  <c r="BE227"/>
  <c r="AL155"/>
  <c r="AL154" s="1"/>
  <c r="AL338" s="1"/>
  <c r="AJ154"/>
  <c r="AJ338" s="1"/>
  <c r="AF115" i="46"/>
  <c r="AH115" s="1"/>
  <c r="AJ115" s="1"/>
  <c r="AL115" s="1"/>
  <c r="AB115"/>
  <c r="BE115"/>
  <c r="R352" i="45"/>
  <c r="R351" s="1"/>
  <c r="R299" s="1"/>
  <c r="R369" s="1"/>
  <c r="R370" s="1"/>
  <c r="AH31" i="46"/>
  <c r="AF28"/>
  <c r="AH78"/>
  <c r="AF386"/>
  <c r="AJ42"/>
  <c r="AJ37" s="1"/>
  <c r="AL52"/>
  <c r="AL42" s="1"/>
  <c r="AL37" s="1"/>
  <c r="AB305" i="45"/>
  <c r="T301"/>
  <c r="AC305"/>
  <c r="Z305"/>
  <c r="AH39" i="46"/>
  <c r="AH34" s="1"/>
  <c r="AJ44"/>
  <c r="AH43"/>
  <c r="AH38" s="1"/>
  <c r="U38"/>
  <c r="Y33"/>
  <c r="Y376"/>
  <c r="AF73"/>
  <c r="AF381" s="1"/>
  <c r="AH77"/>
  <c r="AF385"/>
  <c r="AJ69"/>
  <c r="AH68"/>
  <c r="AH380" s="1"/>
  <c r="AF58" i="44"/>
  <c r="AF378" s="1"/>
  <c r="AH53"/>
  <c r="AH377" s="1"/>
  <c r="AH34" i="45"/>
  <c r="AH36" i="46"/>
  <c r="BE108" i="44"/>
  <c r="AB108"/>
  <c r="AC108"/>
  <c r="AF115"/>
  <c r="AH115" s="1"/>
  <c r="AJ115" s="1"/>
  <c r="AL115" s="1"/>
  <c r="BE115"/>
  <c r="AC115"/>
  <c r="AB115"/>
  <c r="AH112"/>
  <c r="AL111"/>
  <c r="AB152"/>
  <c r="AD152" s="1"/>
  <c r="BE152"/>
  <c r="AC152"/>
  <c r="AH116"/>
  <c r="AF150"/>
  <c r="AJ96"/>
  <c r="AL99"/>
  <c r="AC34"/>
  <c r="BE34"/>
  <c r="AB34"/>
  <c r="U128"/>
  <c r="AB132"/>
  <c r="AD132" s="1"/>
  <c r="AL55"/>
  <c r="AJ53"/>
  <c r="AJ377" s="1"/>
  <c r="AJ71"/>
  <c r="AH68"/>
  <c r="AH380" s="1"/>
  <c r="U114" i="45"/>
  <c r="AC148"/>
  <c r="AB148"/>
  <c r="AD148" s="1"/>
  <c r="BE148"/>
  <c r="AF102"/>
  <c r="AH102" s="1"/>
  <c r="AJ102" s="1"/>
  <c r="AL102" s="1"/>
  <c r="BE102"/>
  <c r="AB102"/>
  <c r="AF106"/>
  <c r="AH106" s="1"/>
  <c r="AJ106" s="1"/>
  <c r="AL106" s="1"/>
  <c r="AB106"/>
  <c r="BE106"/>
  <c r="T113"/>
  <c r="A113" s="1"/>
  <c r="A147"/>
  <c r="T333"/>
  <c r="Z147"/>
  <c r="AF105"/>
  <c r="AH105" s="1"/>
  <c r="AJ105" s="1"/>
  <c r="AL105" s="1"/>
  <c r="AB105"/>
  <c r="BE105"/>
  <c r="BE35"/>
  <c r="AB35"/>
  <c r="AH211"/>
  <c r="AF206"/>
  <c r="AF308" s="1"/>
  <c r="AL276"/>
  <c r="AH68"/>
  <c r="AH380" s="1"/>
  <c r="AJ70"/>
  <c r="AJ144"/>
  <c r="AH142"/>
  <c r="AH118"/>
  <c r="AH153" s="1"/>
  <c r="AJ120"/>
  <c r="AL171"/>
  <c r="AL167" s="1"/>
  <c r="AJ167"/>
  <c r="AJ176"/>
  <c r="AL178"/>
  <c r="AL176" s="1"/>
  <c r="AB202"/>
  <c r="AD202" s="1"/>
  <c r="AC202"/>
  <c r="BE202"/>
  <c r="AH127"/>
  <c r="AJ89"/>
  <c r="AL197"/>
  <c r="AL195" s="1"/>
  <c r="AJ195"/>
  <c r="AB231"/>
  <c r="AD231" s="1"/>
  <c r="BE231"/>
  <c r="AC231"/>
  <c r="AF114" i="46"/>
  <c r="AH114" s="1"/>
  <c r="AJ114" s="1"/>
  <c r="AL114" s="1"/>
  <c r="BE114"/>
  <c r="AB114"/>
  <c r="AF116"/>
  <c r="AH116" s="1"/>
  <c r="AJ116" s="1"/>
  <c r="AL116" s="1"/>
  <c r="BE116"/>
  <c r="AB116"/>
  <c r="AH118"/>
  <c r="AH153" s="1"/>
  <c r="AJ119"/>
  <c r="AH205" i="45"/>
  <c r="AJ210"/>
  <c r="AH209"/>
  <c r="AJ215"/>
  <c r="AH214"/>
  <c r="AH277"/>
  <c r="AF33"/>
  <c r="AF376"/>
  <c r="BE230"/>
  <c r="AC230"/>
  <c r="AB230"/>
  <c r="AD230" s="1"/>
  <c r="AF239"/>
  <c r="AF230"/>
  <c r="AH244"/>
  <c r="AJ245"/>
  <c r="AH322"/>
  <c r="AH253"/>
  <c r="AF251"/>
  <c r="AF246" s="1"/>
  <c r="AJ158"/>
  <c r="AL160"/>
  <c r="AL158" s="1"/>
  <c r="AB27"/>
  <c r="AC27"/>
  <c r="U26"/>
  <c r="BE27"/>
  <c r="AJ190"/>
  <c r="AH189"/>
  <c r="AH344"/>
  <c r="AH337" s="1"/>
  <c r="AJ285"/>
  <c r="AH348"/>
  <c r="AF149" i="46"/>
  <c r="AH110"/>
  <c r="AH112"/>
  <c r="AH82"/>
  <c r="AF390"/>
  <c r="AJ61"/>
  <c r="AH58"/>
  <c r="AH378" s="1"/>
  <c r="AJ63"/>
  <c r="AJ379" s="1"/>
  <c r="AL66"/>
  <c r="AL63" s="1"/>
  <c r="AL379" s="1"/>
  <c r="AJ41"/>
  <c r="AJ36" s="1"/>
  <c r="AL51"/>
  <c r="AL41" s="1"/>
  <c r="AF33"/>
  <c r="AF375" s="1"/>
  <c r="AF376"/>
  <c r="AB43"/>
  <c r="AC43"/>
  <c r="BE43"/>
  <c r="AB73"/>
  <c r="BE73"/>
  <c r="AF389"/>
  <c r="AH81"/>
  <c r="U152"/>
  <c r="AC153"/>
  <c r="AB153"/>
  <c r="AD153" s="1"/>
  <c r="BE153"/>
  <c r="AJ48"/>
  <c r="AL50"/>
  <c r="AJ40"/>
  <c r="AJ35" s="1"/>
  <c r="AJ54"/>
  <c r="AH53"/>
  <c r="AH377" s="1"/>
  <c r="AF36" i="44"/>
  <c r="AF202" i="45"/>
  <c r="AF313"/>
  <c r="AF33" i="44" l="1"/>
  <c r="AF375" s="1"/>
  <c r="AF376"/>
  <c r="AL64"/>
  <c r="N352" i="45"/>
  <c r="N351" s="1"/>
  <c r="N299" s="1"/>
  <c r="N369" s="1"/>
  <c r="AJ107" i="44"/>
  <c r="AH135"/>
  <c r="AH132" s="1"/>
  <c r="AH128" s="1"/>
  <c r="AH335" s="1"/>
  <c r="AH48"/>
  <c r="AJ50"/>
  <c r="AH40"/>
  <c r="AH35" s="1"/>
  <c r="AL55" i="45"/>
  <c r="AL53" s="1"/>
  <c r="AL377" s="1"/>
  <c r="AJ53"/>
  <c r="AJ377" s="1"/>
  <c r="AH75"/>
  <c r="AF73"/>
  <c r="AF381" s="1"/>
  <c r="AF383"/>
  <c r="T255" i="46"/>
  <c r="Z201"/>
  <c r="BE134" i="45"/>
  <c r="AB134"/>
  <c r="AD134" s="1"/>
  <c r="AH66" i="44"/>
  <c r="AF63"/>
  <c r="AF379" s="1"/>
  <c r="Y86" i="45"/>
  <c r="Y372"/>
  <c r="U132"/>
  <c r="Y128"/>
  <c r="AJ50"/>
  <c r="AH48"/>
  <c r="AH38" s="1"/>
  <c r="AB28" i="46"/>
  <c r="BE28"/>
  <c r="AC28"/>
  <c r="AC189" i="45"/>
  <c r="U182"/>
  <c r="AB189"/>
  <c r="AD189" s="1"/>
  <c r="BE189"/>
  <c r="AF73" i="44"/>
  <c r="AF381" s="1"/>
  <c r="AH78"/>
  <c r="AF386"/>
  <c r="AB166" i="45"/>
  <c r="AD166" s="1"/>
  <c r="BE166"/>
  <c r="AC166"/>
  <c r="AB73"/>
  <c r="BE73"/>
  <c r="AH38" i="44"/>
  <c r="AJ120"/>
  <c r="AH118"/>
  <c r="AB204" i="45"/>
  <c r="AD204" s="1"/>
  <c r="BE204"/>
  <c r="AJ67"/>
  <c r="AH63"/>
  <c r="AH379" s="1"/>
  <c r="U38" i="44"/>
  <c r="Y33"/>
  <c r="Y376"/>
  <c r="AL69" i="46"/>
  <c r="AL68" s="1"/>
  <c r="AL380" s="1"/>
  <c r="AJ68"/>
  <c r="AJ380" s="1"/>
  <c r="AJ77"/>
  <c r="AH73"/>
  <c r="AH381" s="1"/>
  <c r="AH385"/>
  <c r="AC38"/>
  <c r="U33"/>
  <c r="BE38"/>
  <c r="AB38"/>
  <c r="AJ39"/>
  <c r="AJ34" s="1"/>
  <c r="AJ43"/>
  <c r="AJ38" s="1"/>
  <c r="AL44"/>
  <c r="AB301" i="45"/>
  <c r="AC301"/>
  <c r="Z301"/>
  <c r="AH386" i="46"/>
  <c r="AJ78"/>
  <c r="AJ31"/>
  <c r="AH28"/>
  <c r="AJ43" i="45"/>
  <c r="AJ40"/>
  <c r="AJ35" s="1"/>
  <c r="AL45"/>
  <c r="AH150" i="46"/>
  <c r="AJ111"/>
  <c r="AJ238" i="45"/>
  <c r="AH231"/>
  <c r="T255"/>
  <c r="Z201"/>
  <c r="AB335"/>
  <c r="Z335"/>
  <c r="AH28" i="44"/>
  <c r="AJ30"/>
  <c r="AJ58"/>
  <c r="AJ378" s="1"/>
  <c r="AL60"/>
  <c r="AL58" s="1"/>
  <c r="AL378" s="1"/>
  <c r="Z335"/>
  <c r="AB335"/>
  <c r="AD335" s="1"/>
  <c r="AJ39"/>
  <c r="AJ34" s="1"/>
  <c r="AJ43"/>
  <c r="AL44"/>
  <c r="AB148"/>
  <c r="AD148" s="1"/>
  <c r="U114"/>
  <c r="AF148" i="46"/>
  <c r="AF133" i="45"/>
  <c r="AF134"/>
  <c r="AF130"/>
  <c r="AF149" i="44"/>
  <c r="BE152" i="46"/>
  <c r="AB152"/>
  <c r="AD152" s="1"/>
  <c r="AC152"/>
  <c r="AJ112"/>
  <c r="AH149"/>
  <c r="AJ110"/>
  <c r="AJ189" i="45"/>
  <c r="AL190"/>
  <c r="AJ344"/>
  <c r="AC26"/>
  <c r="AB26"/>
  <c r="U86"/>
  <c r="BE26"/>
  <c r="AH251"/>
  <c r="AH246" s="1"/>
  <c r="AJ253"/>
  <c r="AL245"/>
  <c r="AL322" s="1"/>
  <c r="AJ322"/>
  <c r="AF27"/>
  <c r="AF375"/>
  <c r="AJ277"/>
  <c r="AL215"/>
  <c r="AL214" s="1"/>
  <c r="AJ214"/>
  <c r="AL210"/>
  <c r="AJ205"/>
  <c r="AJ209"/>
  <c r="AJ118" i="46"/>
  <c r="AJ153" s="1"/>
  <c r="AL119"/>
  <c r="AL118" s="1"/>
  <c r="AL153" s="1"/>
  <c r="AJ166" i="45"/>
  <c r="AJ307" s="1"/>
  <c r="AJ347"/>
  <c r="AJ118"/>
  <c r="AJ153" s="1"/>
  <c r="AL120"/>
  <c r="AL118" s="1"/>
  <c r="AL153" s="1"/>
  <c r="AH141"/>
  <c r="AH317"/>
  <c r="AH315" s="1"/>
  <c r="AL70"/>
  <c r="AL68" s="1"/>
  <c r="AL380" s="1"/>
  <c r="AJ68"/>
  <c r="AJ380" s="1"/>
  <c r="AB333"/>
  <c r="Z333"/>
  <c r="T332"/>
  <c r="T300" s="1"/>
  <c r="AC333"/>
  <c r="AL71" i="44"/>
  <c r="AL68" s="1"/>
  <c r="AL380" s="1"/>
  <c r="AJ68"/>
  <c r="AJ380" s="1"/>
  <c r="AB128"/>
  <c r="AD128" s="1"/>
  <c r="AL96"/>
  <c r="AJ116"/>
  <c r="AH150"/>
  <c r="AJ112"/>
  <c r="AJ53" i="46"/>
  <c r="AJ377" s="1"/>
  <c r="AL54"/>
  <c r="AL53" s="1"/>
  <c r="AL377" s="1"/>
  <c r="AL40"/>
  <c r="AL35" s="1"/>
  <c r="AL48"/>
  <c r="AJ81"/>
  <c r="AH389"/>
  <c r="AL61"/>
  <c r="AL58" s="1"/>
  <c r="AL378" s="1"/>
  <c r="AJ58"/>
  <c r="AJ378" s="1"/>
  <c r="AH390"/>
  <c r="AJ82"/>
  <c r="AL285" i="45"/>
  <c r="AL348" s="1"/>
  <c r="AJ348"/>
  <c r="AH182"/>
  <c r="AH320"/>
  <c r="AH319" s="1"/>
  <c r="AJ244"/>
  <c r="AH239"/>
  <c r="AH230"/>
  <c r="AF225"/>
  <c r="AF309"/>
  <c r="AH204"/>
  <c r="AH334" i="46"/>
  <c r="AH152"/>
  <c r="AJ127" i="45"/>
  <c r="AL89"/>
  <c r="AL127" s="1"/>
  <c r="AL166"/>
  <c r="AL307" s="1"/>
  <c r="AL347"/>
  <c r="AH152"/>
  <c r="AH334"/>
  <c r="AL144"/>
  <c r="AL142" s="1"/>
  <c r="AJ142"/>
  <c r="AJ211"/>
  <c r="AJ313" s="1"/>
  <c r="AH206"/>
  <c r="AH314" s="1"/>
  <c r="AF114"/>
  <c r="AC114"/>
  <c r="BE114"/>
  <c r="AB114"/>
  <c r="Y375" i="46"/>
  <c r="Y27"/>
  <c r="AH33"/>
  <c r="AH375" s="1"/>
  <c r="AH376"/>
  <c r="AF374"/>
  <c r="AF27"/>
  <c r="AL207" i="45"/>
  <c r="AJ202"/>
  <c r="BE246"/>
  <c r="AB246"/>
  <c r="AD246" s="1"/>
  <c r="AC246"/>
  <c r="AH148" i="46"/>
  <c r="AH108"/>
  <c r="AJ109"/>
  <c r="AL321" i="45"/>
  <c r="AL229"/>
  <c r="AJ34"/>
  <c r="AL59"/>
  <c r="AJ58"/>
  <c r="AJ378" s="1"/>
  <c r="AH133"/>
  <c r="AJ97"/>
  <c r="AH96"/>
  <c r="AJ98"/>
  <c r="AH134"/>
  <c r="AJ94"/>
  <c r="AH130"/>
  <c r="AL56" i="44"/>
  <c r="AL36" s="1"/>
  <c r="AJ36"/>
  <c r="AF27"/>
  <c r="AF374"/>
  <c r="T255"/>
  <c r="Z201"/>
  <c r="T332"/>
  <c r="Z333"/>
  <c r="AB333"/>
  <c r="AD333" s="1"/>
  <c r="AC333"/>
  <c r="AH33"/>
  <c r="AH375" s="1"/>
  <c r="AH376"/>
  <c r="AH121"/>
  <c r="AF153"/>
  <c r="AH149"/>
  <c r="AJ110"/>
  <c r="AJ109"/>
  <c r="AH108"/>
  <c r="AL36" i="46"/>
  <c r="AL53" i="44"/>
  <c r="AL377" s="1"/>
  <c r="AF314" i="45"/>
  <c r="AF310" s="1"/>
  <c r="AJ337"/>
  <c r="AH313"/>
  <c r="U225"/>
  <c r="AF150" i="46"/>
  <c r="AD367" i="45" l="1"/>
  <c r="AD363"/>
  <c r="AD327"/>
  <c r="AD323"/>
  <c r="AD318"/>
  <c r="AD366"/>
  <c r="AD362"/>
  <c r="AC362" s="1"/>
  <c r="AD355"/>
  <c r="AD330"/>
  <c r="AD326"/>
  <c r="AC326" s="1"/>
  <c r="AD302"/>
  <c r="AD365"/>
  <c r="AD340"/>
  <c r="AD329"/>
  <c r="AD368"/>
  <c r="AD364"/>
  <c r="AD361"/>
  <c r="AD346"/>
  <c r="AD328"/>
  <c r="AD325"/>
  <c r="AD311"/>
  <c r="AD304"/>
  <c r="AD303"/>
  <c r="AD341"/>
  <c r="AD306"/>
  <c r="AC306" s="1"/>
  <c r="AD308"/>
  <c r="AD358"/>
  <c r="AD342"/>
  <c r="AD324"/>
  <c r="AD321"/>
  <c r="AD350"/>
  <c r="AD316"/>
  <c r="AD309"/>
  <c r="AD359"/>
  <c r="N370"/>
  <c r="AD343"/>
  <c r="AD322"/>
  <c r="AD312"/>
  <c r="AD313"/>
  <c r="AD317"/>
  <c r="AD339"/>
  <c r="AD347"/>
  <c r="AD336"/>
  <c r="AD354"/>
  <c r="AD314"/>
  <c r="AD348"/>
  <c r="AD315"/>
  <c r="AD345"/>
  <c r="AD356"/>
  <c r="AD353"/>
  <c r="AD349"/>
  <c r="AD331"/>
  <c r="AD334"/>
  <c r="AD338"/>
  <c r="AD320"/>
  <c r="AD307"/>
  <c r="AD344"/>
  <c r="AD319"/>
  <c r="AD310"/>
  <c r="AD305"/>
  <c r="AD337"/>
  <c r="AH33"/>
  <c r="AH376"/>
  <c r="AD333"/>
  <c r="Y375" i="44"/>
  <c r="Y27"/>
  <c r="AJ66"/>
  <c r="AH63"/>
  <c r="AH379" s="1"/>
  <c r="S255" i="46"/>
  <c r="Z255"/>
  <c r="T286"/>
  <c r="AH73" i="45"/>
  <c r="AH381" s="1"/>
  <c r="AJ75"/>
  <c r="AH383"/>
  <c r="AL50" i="44"/>
  <c r="AJ48"/>
  <c r="AJ38" s="1"/>
  <c r="AJ40"/>
  <c r="AJ35" s="1"/>
  <c r="AD335" i="45"/>
  <c r="AC38" i="44"/>
  <c r="AB38"/>
  <c r="U33"/>
  <c r="BE38"/>
  <c r="AJ48" i="45"/>
  <c r="AL50"/>
  <c r="AL48" s="1"/>
  <c r="AJ38"/>
  <c r="AD301"/>
  <c r="Y335"/>
  <c r="Y85"/>
  <c r="Y91"/>
  <c r="AL67"/>
  <c r="AL63" s="1"/>
  <c r="AL379" s="1"/>
  <c r="AJ63"/>
  <c r="AJ379" s="1"/>
  <c r="AJ118" i="44"/>
  <c r="AL120"/>
  <c r="AL118" s="1"/>
  <c r="AH386"/>
  <c r="AH73"/>
  <c r="AH381" s="1"/>
  <c r="AJ78"/>
  <c r="U152" i="45"/>
  <c r="AC182"/>
  <c r="BE182"/>
  <c r="AB182"/>
  <c r="AD182" s="1"/>
  <c r="BE132"/>
  <c r="U128"/>
  <c r="AB132"/>
  <c r="AD132" s="1"/>
  <c r="AL107" i="44"/>
  <c r="AL135" s="1"/>
  <c r="AL132" s="1"/>
  <c r="AL128" s="1"/>
  <c r="AJ135"/>
  <c r="AJ132" s="1"/>
  <c r="AJ128" s="1"/>
  <c r="AJ335" s="1"/>
  <c r="AB300" i="45"/>
  <c r="AD300" s="1"/>
  <c r="AC300"/>
  <c r="Z300"/>
  <c r="AF305"/>
  <c r="AF301" s="1"/>
  <c r="AJ108" i="44"/>
  <c r="AL109"/>
  <c r="AJ121"/>
  <c r="AH153"/>
  <c r="AC332"/>
  <c r="Z332"/>
  <c r="AB332"/>
  <c r="AD332" s="1"/>
  <c r="T300"/>
  <c r="Z255"/>
  <c r="AF26"/>
  <c r="AF373"/>
  <c r="AJ130" i="45"/>
  <c r="AL94"/>
  <c r="AL130" s="1"/>
  <c r="AJ134"/>
  <c r="AL98"/>
  <c r="AL134" s="1"/>
  <c r="AJ133"/>
  <c r="AJ132" s="1"/>
  <c r="AL97"/>
  <c r="AJ96"/>
  <c r="AJ108" i="46"/>
  <c r="AJ148"/>
  <c r="AL109"/>
  <c r="AH27" i="45"/>
  <c r="AH375"/>
  <c r="AH114"/>
  <c r="AF148"/>
  <c r="AJ317"/>
  <c r="AJ315" s="1"/>
  <c r="AJ141"/>
  <c r="AJ239"/>
  <c r="AL244"/>
  <c r="AJ389" i="46"/>
  <c r="AL81"/>
  <c r="AL389" s="1"/>
  <c r="AL112" i="44"/>
  <c r="AL334" i="45"/>
  <c r="AL334" i="46"/>
  <c r="AL152"/>
  <c r="AL205" i="45"/>
  <c r="AL209"/>
  <c r="AL277"/>
  <c r="AF26"/>
  <c r="AF373"/>
  <c r="AJ182"/>
  <c r="AJ320"/>
  <c r="AJ319" s="1"/>
  <c r="AL39" i="44"/>
  <c r="AL34" s="1"/>
  <c r="AL43"/>
  <c r="AH27"/>
  <c r="AH374"/>
  <c r="Z255" i="45"/>
  <c r="AJ231"/>
  <c r="AL238"/>
  <c r="AL231" s="1"/>
  <c r="AH27" i="46"/>
  <c r="AH374"/>
  <c r="AL78"/>
  <c r="AL386" s="1"/>
  <c r="AJ386"/>
  <c r="AJ33"/>
  <c r="AJ375" s="1"/>
  <c r="AJ376"/>
  <c r="AB33"/>
  <c r="AC33"/>
  <c r="BE33"/>
  <c r="U27"/>
  <c r="AJ73"/>
  <c r="AJ381" s="1"/>
  <c r="AJ385"/>
  <c r="AL77"/>
  <c r="AH310" i="45"/>
  <c r="AH308"/>
  <c r="AF132"/>
  <c r="AF128" s="1"/>
  <c r="AB225"/>
  <c r="AD225" s="1"/>
  <c r="BE225"/>
  <c r="AC225"/>
  <c r="AL110" i="44"/>
  <c r="AL149" s="1"/>
  <c r="AJ149"/>
  <c r="AF152"/>
  <c r="AF334"/>
  <c r="AL58" i="45"/>
  <c r="AL378" s="1"/>
  <c r="AL34"/>
  <c r="AL202"/>
  <c r="AF26" i="46"/>
  <c r="AF373"/>
  <c r="Y26"/>
  <c r="Y373"/>
  <c r="AL211" i="45"/>
  <c r="AL206" s="1"/>
  <c r="AJ206"/>
  <c r="AJ314" s="1"/>
  <c r="AJ310" s="1"/>
  <c r="AL141"/>
  <c r="AL317"/>
  <c r="AL315" s="1"/>
  <c r="AH309"/>
  <c r="AH225"/>
  <c r="AL82" i="46"/>
  <c r="AL390" s="1"/>
  <c r="AJ390"/>
  <c r="AL116" i="44"/>
  <c r="AL150" s="1"/>
  <c r="AJ150"/>
  <c r="AL335"/>
  <c r="AC332" i="45"/>
  <c r="AB332"/>
  <c r="AD332" s="1"/>
  <c r="Z332"/>
  <c r="AJ152"/>
  <c r="AJ334"/>
  <c r="AJ334" i="46"/>
  <c r="AJ152"/>
  <c r="AJ308" i="45"/>
  <c r="AJ204"/>
  <c r="AL253"/>
  <c r="AL251" s="1"/>
  <c r="AL246" s="1"/>
  <c r="AJ251"/>
  <c r="AJ246" s="1"/>
  <c r="AC86"/>
  <c r="BE86"/>
  <c r="U85"/>
  <c r="AB86"/>
  <c r="U91"/>
  <c r="AL189"/>
  <c r="AL344"/>
  <c r="AL337" s="1"/>
  <c r="AJ149" i="46"/>
  <c r="AL110"/>
  <c r="AL149" s="1"/>
  <c r="AL112"/>
  <c r="AF114" i="44"/>
  <c r="AB114"/>
  <c r="AJ28"/>
  <c r="AL30"/>
  <c r="AL28" s="1"/>
  <c r="AJ150" i="46"/>
  <c r="AL111"/>
  <c r="AL150" s="1"/>
  <c r="AL43" i="45"/>
  <c r="AL38" s="1"/>
  <c r="AL40"/>
  <c r="AL35" s="1"/>
  <c r="AJ33"/>
  <c r="AJ376"/>
  <c r="AJ28" i="46"/>
  <c r="AL31"/>
  <c r="AL28" s="1"/>
  <c r="AL39"/>
  <c r="AL34" s="1"/>
  <c r="AL43"/>
  <c r="AL38" s="1"/>
  <c r="AH132" i="45"/>
  <c r="AH128" s="1"/>
  <c r="AJ33" i="44" l="1"/>
  <c r="AJ375" s="1"/>
  <c r="AJ376"/>
  <c r="U27"/>
  <c r="BE33"/>
  <c r="AC33"/>
  <c r="AB33"/>
  <c r="Y26"/>
  <c r="Y373"/>
  <c r="BE128" i="45"/>
  <c r="AB128"/>
  <c r="AD128" s="1"/>
  <c r="AL75"/>
  <c r="AJ73"/>
  <c r="AJ381" s="1"/>
  <c r="AJ383"/>
  <c r="P255" i="46"/>
  <c r="P286" s="1"/>
  <c r="O7" s="1"/>
  <c r="S286"/>
  <c r="AL38" i="44"/>
  <c r="AB152" i="45"/>
  <c r="AD152" s="1"/>
  <c r="BE152"/>
  <c r="AC152"/>
  <c r="AJ73" i="44"/>
  <c r="AJ381" s="1"/>
  <c r="AL78"/>
  <c r="AJ386"/>
  <c r="AL48"/>
  <c r="AL40"/>
  <c r="AL35" s="1"/>
  <c r="AA278" i="46"/>
  <c r="AA277"/>
  <c r="AA284"/>
  <c r="AA283"/>
  <c r="AA282"/>
  <c r="AA281"/>
  <c r="AA280"/>
  <c r="AA279"/>
  <c r="AA270"/>
  <c r="AA275"/>
  <c r="AA267"/>
  <c r="AA266"/>
  <c r="AA263"/>
  <c r="AA262"/>
  <c r="AA261"/>
  <c r="AA260"/>
  <c r="AA259"/>
  <c r="AA258"/>
  <c r="AA253"/>
  <c r="AA252"/>
  <c r="AA286"/>
  <c r="AA285"/>
  <c r="AA276"/>
  <c r="AA274"/>
  <c r="AA273"/>
  <c r="AA272"/>
  <c r="AA271"/>
  <c r="AA269"/>
  <c r="AA268"/>
  <c r="AA265"/>
  <c r="AA264"/>
  <c r="AA257"/>
  <c r="AA256"/>
  <c r="AA255"/>
  <c r="AA250"/>
  <c r="AA248"/>
  <c r="AA249"/>
  <c r="AA254"/>
  <c r="AA251"/>
  <c r="AA247"/>
  <c r="AA245"/>
  <c r="AA244"/>
  <c r="AA242"/>
  <c r="AA241"/>
  <c r="AA246"/>
  <c r="AA243"/>
  <c r="AA240"/>
  <c r="AA239"/>
  <c r="AA236"/>
  <c r="AA235"/>
  <c r="AA230"/>
  <c r="AA228"/>
  <c r="AA225"/>
  <c r="AA215"/>
  <c r="AA208"/>
  <c r="AA203"/>
  <c r="AA201"/>
  <c r="AA200"/>
  <c r="AA193"/>
  <c r="AA238"/>
  <c r="AA237"/>
  <c r="AA234"/>
  <c r="AA232"/>
  <c r="AA226"/>
  <c r="AA224"/>
  <c r="AA223"/>
  <c r="AA222"/>
  <c r="AA221"/>
  <c r="AA220"/>
  <c r="AA216"/>
  <c r="AA214"/>
  <c r="AA205"/>
  <c r="AA197"/>
  <c r="AA196"/>
  <c r="AA219"/>
  <c r="AA218"/>
  <c r="AA217"/>
  <c r="AA211"/>
  <c r="AA210"/>
  <c r="AA204"/>
  <c r="AA202"/>
  <c r="AA195"/>
  <c r="AA194"/>
  <c r="AA191"/>
  <c r="AA190"/>
  <c r="AA233"/>
  <c r="AA231"/>
  <c r="AA229"/>
  <c r="AA227"/>
  <c r="AA213"/>
  <c r="AA212"/>
  <c r="AA209"/>
  <c r="AA207"/>
  <c r="AA206"/>
  <c r="AA199"/>
  <c r="AA198"/>
  <c r="AA192"/>
  <c r="AA189"/>
  <c r="AA188"/>
  <c r="AA183"/>
  <c r="AA178"/>
  <c r="AA176"/>
  <c r="AA163"/>
  <c r="AA156"/>
  <c r="AA155"/>
  <c r="AA152"/>
  <c r="AA181"/>
  <c r="AA171"/>
  <c r="AA166"/>
  <c r="AA165"/>
  <c r="AA164"/>
  <c r="AA161"/>
  <c r="AA160"/>
  <c r="AA159"/>
  <c r="AA186"/>
  <c r="AA185"/>
  <c r="AA184"/>
  <c r="AA182"/>
  <c r="AA179"/>
  <c r="AA173"/>
  <c r="AA172"/>
  <c r="AA158"/>
  <c r="AA154"/>
  <c r="AA157"/>
  <c r="AA187"/>
  <c r="AA180"/>
  <c r="AA177"/>
  <c r="AA175"/>
  <c r="AA174"/>
  <c r="AA170"/>
  <c r="AA169"/>
  <c r="AA168"/>
  <c r="AA167"/>
  <c r="AA162"/>
  <c r="AA153"/>
  <c r="AA147"/>
  <c r="AA142"/>
  <c r="AA135"/>
  <c r="AA150"/>
  <c r="AA149"/>
  <c r="AA140"/>
  <c r="AA145"/>
  <c r="AA144"/>
  <c r="AA143"/>
  <c r="AA141"/>
  <c r="AA138"/>
  <c r="AA134"/>
  <c r="AA130"/>
  <c r="AA151"/>
  <c r="AA148"/>
  <c r="AA146"/>
  <c r="AA139"/>
  <c r="AA137"/>
  <c r="AA136"/>
  <c r="AA133"/>
  <c r="AA132"/>
  <c r="AA131"/>
  <c r="AA129"/>
  <c r="AA126"/>
  <c r="AA128"/>
  <c r="AA127"/>
  <c r="T287"/>
  <c r="Z286"/>
  <c r="AL66" i="44"/>
  <c r="AL63" s="1"/>
  <c r="AL379" s="1"/>
  <c r="AJ63"/>
  <c r="AJ379" s="1"/>
  <c r="AH335" i="45"/>
  <c r="AJ27" i="46"/>
  <c r="AJ374"/>
  <c r="AJ27" i="45"/>
  <c r="AJ375"/>
  <c r="AL33"/>
  <c r="AL376"/>
  <c r="AJ374" i="44"/>
  <c r="AH114"/>
  <c r="AF148"/>
  <c r="AB91" i="45"/>
  <c r="BE91"/>
  <c r="AB85"/>
  <c r="AC85"/>
  <c r="BE85"/>
  <c r="AL376" i="46"/>
  <c r="AL33"/>
  <c r="AL375" s="1"/>
  <c r="AL374"/>
  <c r="AL374" i="44"/>
  <c r="AL182" i="45"/>
  <c r="AL152" s="1"/>
  <c r="AL320"/>
  <c r="AL319" s="1"/>
  <c r="Y86" i="46"/>
  <c r="Y372"/>
  <c r="AF86"/>
  <c r="AF372"/>
  <c r="U26"/>
  <c r="AC27"/>
  <c r="BE27"/>
  <c r="AB27"/>
  <c r="AL33" i="44"/>
  <c r="AL375" s="1"/>
  <c r="AL376"/>
  <c r="AJ309" i="45"/>
  <c r="AJ305" s="1"/>
  <c r="AJ301" s="1"/>
  <c r="AJ225"/>
  <c r="AH148"/>
  <c r="AJ114"/>
  <c r="AL108" i="46"/>
  <c r="AL148"/>
  <c r="AL96" i="45"/>
  <c r="AL133"/>
  <c r="AL132" s="1"/>
  <c r="AL128" s="1"/>
  <c r="Z300" i="44"/>
  <c r="AB300"/>
  <c r="AD300" s="1"/>
  <c r="AC300"/>
  <c r="AH152"/>
  <c r="AH334"/>
  <c r="AL108"/>
  <c r="AL313" i="45"/>
  <c r="AL314" s="1"/>
  <c r="AH305"/>
  <c r="AH301" s="1"/>
  <c r="AJ230"/>
  <c r="AF335"/>
  <c r="AL73" i="46"/>
  <c r="AL381" s="1"/>
  <c r="AL385"/>
  <c r="AH26"/>
  <c r="AH373"/>
  <c r="AH26" i="44"/>
  <c r="AH373"/>
  <c r="AF86" i="45"/>
  <c r="AF372"/>
  <c r="AL308"/>
  <c r="AL204"/>
  <c r="AL239"/>
  <c r="AL230"/>
  <c r="AH26"/>
  <c r="AH373"/>
  <c r="AF86" i="44"/>
  <c r="AF287"/>
  <c r="AF372"/>
  <c r="AL121"/>
  <c r="AL153" s="1"/>
  <c r="AJ153"/>
  <c r="AJ128" i="45"/>
  <c r="AJ27" i="44" l="1"/>
  <c r="AJ373" s="1"/>
  <c r="AL73" i="45"/>
  <c r="AL381" s="1"/>
  <c r="AL383"/>
  <c r="Y86" i="44"/>
  <c r="Y372"/>
  <c r="BE27"/>
  <c r="U26"/>
  <c r="AB27"/>
  <c r="AC27"/>
  <c r="S287" i="46"/>
  <c r="Q287" s="1"/>
  <c r="T288"/>
  <c r="AL73" i="44"/>
  <c r="AL381" s="1"/>
  <c r="AL386"/>
  <c r="AJ335" i="45"/>
  <c r="AJ152" i="44"/>
  <c r="AJ334"/>
  <c r="AF91"/>
  <c r="AF85"/>
  <c r="AF91" i="45"/>
  <c r="AF85"/>
  <c r="AL335"/>
  <c r="AF85" i="46"/>
  <c r="AF91"/>
  <c r="AJ114" i="44"/>
  <c r="AH148"/>
  <c r="AJ26"/>
  <c r="AL27" i="45"/>
  <c r="AL375"/>
  <c r="AJ26"/>
  <c r="AJ373"/>
  <c r="AJ373" i="46"/>
  <c r="AJ26"/>
  <c r="AL310" i="45"/>
  <c r="AL305" s="1"/>
  <c r="AL301" s="1"/>
  <c r="AH86" i="44"/>
  <c r="AH372"/>
  <c r="AH287"/>
  <c r="AH288" s="1"/>
  <c r="AH86" i="46"/>
  <c r="AH372"/>
  <c r="AL152" i="44"/>
  <c r="AL334"/>
  <c r="AF289"/>
  <c r="AH86" i="45"/>
  <c r="AH372"/>
  <c r="AL225"/>
  <c r="AL309"/>
  <c r="AL114"/>
  <c r="AL148" s="1"/>
  <c r="AJ148"/>
  <c r="AB26" i="46"/>
  <c r="AC26"/>
  <c r="U86"/>
  <c r="BE26"/>
  <c r="Y91"/>
  <c r="Y85"/>
  <c r="AL27" i="44"/>
  <c r="AL27" i="46"/>
  <c r="S288" l="1"/>
  <c r="Y85" i="44"/>
  <c r="Y91"/>
  <c r="U86"/>
  <c r="AB26"/>
  <c r="AD26" s="1"/>
  <c r="AD288" s="1"/>
  <c r="AC26"/>
  <c r="BE26"/>
  <c r="U287"/>
  <c r="AL26"/>
  <c r="AL373"/>
  <c r="U85" i="46"/>
  <c r="AB86"/>
  <c r="AC86"/>
  <c r="BE86"/>
  <c r="U91"/>
  <c r="AH91"/>
  <c r="AH85"/>
  <c r="AH289" i="44"/>
  <c r="AH85"/>
  <c r="AH91"/>
  <c r="AJ86" i="46"/>
  <c r="AJ372"/>
  <c r="AL26"/>
  <c r="AL373"/>
  <c r="AH91" i="45"/>
  <c r="AH85"/>
  <c r="AJ86"/>
  <c r="AJ372"/>
  <c r="AL26"/>
  <c r="AL373"/>
  <c r="AJ86" i="44"/>
  <c r="AJ287"/>
  <c r="AJ288" s="1"/>
  <c r="AJ372"/>
  <c r="AL114"/>
  <c r="AL148" s="1"/>
  <c r="AJ148"/>
  <c r="AB287" l="1"/>
  <c r="U288"/>
  <c r="AC287"/>
  <c r="U290"/>
  <c r="U289"/>
  <c r="AF288"/>
  <c r="AC86"/>
  <c r="BE86"/>
  <c r="AB86"/>
  <c r="U85"/>
  <c r="U91"/>
  <c r="AJ91"/>
  <c r="AJ85"/>
  <c r="AL86" i="45"/>
  <c r="AL372"/>
  <c r="AL372" i="46"/>
  <c r="AL86"/>
  <c r="AJ289" i="44"/>
  <c r="AJ91" i="45"/>
  <c r="AJ85"/>
  <c r="AJ85" i="46"/>
  <c r="AJ91"/>
  <c r="AB91"/>
  <c r="BE91"/>
  <c r="BE85"/>
  <c r="AB85"/>
  <c r="AC85"/>
  <c r="AL86" i="44"/>
  <c r="AL372"/>
  <c r="AL287"/>
  <c r="AL289" s="1"/>
  <c r="BE91" l="1"/>
  <c r="AB91"/>
  <c r="AC91"/>
  <c r="AC85"/>
  <c r="AB85"/>
  <c r="BE85"/>
  <c r="AL91"/>
  <c r="AL85"/>
  <c r="AL91" i="46"/>
  <c r="AL85"/>
  <c r="AL91" i="45"/>
  <c r="AL85"/>
  <c r="AL288" i="44"/>
  <c r="V116" l="1"/>
  <c r="V117"/>
  <c r="W117"/>
  <c r="W151"/>
  <c r="Y117"/>
  <c r="Y151"/>
  <c r="U151"/>
  <c r="U117"/>
  <c r="R283"/>
  <c r="S283"/>
  <c r="W283"/>
  <c r="Y283"/>
  <c r="U283"/>
  <c r="AF283"/>
  <c r="AH283"/>
  <c r="AJ283"/>
  <c r="AJ274"/>
  <c r="AJ256"/>
  <c r="AJ360"/>
  <c r="AJ357"/>
  <c r="AJ352"/>
  <c r="AJ351"/>
  <c r="AJ299"/>
  <c r="AJ369"/>
  <c r="AJ370"/>
  <c r="T283"/>
  <c r="T274"/>
  <c r="T360"/>
  <c r="T357"/>
  <c r="T352"/>
  <c r="T351"/>
  <c r="T299"/>
  <c r="T369"/>
  <c r="AA360"/>
  <c r="AA353"/>
  <c r="AA344"/>
  <c r="AA366"/>
  <c r="AA362"/>
  <c r="AA354"/>
  <c r="AA322"/>
  <c r="AA367"/>
  <c r="AA351"/>
  <c r="AA342"/>
  <c r="AA361"/>
  <c r="AA332"/>
  <c r="AA329"/>
  <c r="AA357"/>
  <c r="AA345"/>
  <c r="AA368"/>
  <c r="AA352"/>
  <c r="AA308"/>
  <c r="AA320"/>
  <c r="AA310"/>
  <c r="T370"/>
  <c r="AD372"/>
  <c r="AA331"/>
  <c r="AA307"/>
  <c r="AA324"/>
  <c r="AA314"/>
  <c r="AA299"/>
  <c r="AA346"/>
  <c r="AA315"/>
  <c r="AA356"/>
  <c r="AA350"/>
  <c r="AA347"/>
  <c r="AA363"/>
  <c r="AA348"/>
  <c r="AA340"/>
  <c r="AA358"/>
  <c r="AA330"/>
  <c r="AA369"/>
  <c r="AA355"/>
  <c r="AA343"/>
  <c r="AA364"/>
  <c r="AA336"/>
  <c r="AA304"/>
  <c r="AA318"/>
  <c r="AA303"/>
  <c r="AA338"/>
  <c r="AA328"/>
  <c r="AA305"/>
  <c r="AA321"/>
  <c r="AA311"/>
  <c r="AB369"/>
  <c r="AD369"/>
  <c r="AA337"/>
  <c r="AA365"/>
  <c r="AA349"/>
  <c r="AA341"/>
  <c r="AA359"/>
  <c r="AA333"/>
  <c r="AA325"/>
  <c r="AA316"/>
  <c r="AA300"/>
  <c r="AA334"/>
  <c r="AA323"/>
  <c r="AA302"/>
  <c r="AA319"/>
  <c r="AA309"/>
  <c r="AC369"/>
  <c r="AA306"/>
  <c r="AA339"/>
  <c r="AA326"/>
  <c r="AA312"/>
  <c r="Z369"/>
  <c r="AA335"/>
  <c r="AA313"/>
  <c r="AA327"/>
  <c r="AA317"/>
  <c r="AA301"/>
  <c r="AL283"/>
  <c r="AL274"/>
  <c r="AL256"/>
  <c r="AL360"/>
  <c r="AL357"/>
  <c r="AL352"/>
  <c r="AL351"/>
  <c r="AL299"/>
  <c r="AL369"/>
  <c r="AL370"/>
  <c r="V115" i="45"/>
  <c r="W115"/>
  <c r="W149"/>
  <c r="Y115"/>
  <c r="Y149"/>
  <c r="U149"/>
  <c r="U115"/>
  <c r="AF115"/>
  <c r="AH115"/>
  <c r="AJ115"/>
  <c r="AJ149"/>
  <c r="V116"/>
  <c r="V117"/>
  <c r="W117"/>
  <c r="W151"/>
  <c r="Y117"/>
  <c r="Y151"/>
  <c r="U151"/>
  <c r="U117"/>
  <c r="AF117"/>
  <c r="AH117"/>
  <c r="AJ117"/>
  <c r="AJ151"/>
  <c r="AJ147"/>
  <c r="AJ201"/>
  <c r="AJ255"/>
  <c r="R283"/>
  <c r="S283"/>
  <c r="W283"/>
  <c r="Y283"/>
  <c r="U283"/>
  <c r="AF283"/>
  <c r="AH283"/>
  <c r="AJ283"/>
  <c r="AJ274"/>
  <c r="AJ256"/>
  <c r="AJ286"/>
  <c r="AJ287"/>
  <c r="AJ289"/>
  <c r="AL115"/>
  <c r="AL149"/>
  <c r="AL117"/>
  <c r="AL151"/>
  <c r="AL147"/>
  <c r="AL201"/>
  <c r="AL255"/>
  <c r="AL283"/>
  <c r="AL274"/>
  <c r="AL256"/>
  <c r="AL286"/>
  <c r="AL287"/>
  <c r="AL288"/>
  <c r="AH274" i="44"/>
  <c r="AH360"/>
  <c r="AH357"/>
  <c r="AH352"/>
  <c r="AH351"/>
  <c r="AH299"/>
  <c r="AH369"/>
  <c r="AH370"/>
  <c r="AH256"/>
  <c r="T283" i="45"/>
  <c r="T274"/>
  <c r="T360"/>
  <c r="T357"/>
  <c r="T352"/>
  <c r="T351"/>
  <c r="T299"/>
  <c r="T369"/>
  <c r="AA316"/>
  <c r="AA337"/>
  <c r="AA301"/>
  <c r="AA333"/>
  <c r="AA347"/>
  <c r="AA307"/>
  <c r="AA369"/>
  <c r="AA318"/>
  <c r="AA299"/>
  <c r="AA353"/>
  <c r="AA314"/>
  <c r="AA345"/>
  <c r="AA300"/>
  <c r="AB369"/>
  <c r="AD369"/>
  <c r="AA366"/>
  <c r="AA348"/>
  <c r="AA324"/>
  <c r="AA367"/>
  <c r="AA355"/>
  <c r="AA342"/>
  <c r="AA329"/>
  <c r="AA313"/>
  <c r="AA306"/>
  <c r="AA368"/>
  <c r="AA351"/>
  <c r="AA325"/>
  <c r="AA310"/>
  <c r="AA356"/>
  <c r="AA343"/>
  <c r="AA331"/>
  <c r="AA315"/>
  <c r="AA308"/>
  <c r="AA354"/>
  <c r="AA346"/>
  <c r="AA357"/>
  <c r="AA323"/>
  <c r="AA352"/>
  <c r="AA328"/>
  <c r="AA311"/>
  <c r="AA358"/>
  <c r="AA334"/>
  <c r="AC369"/>
  <c r="AA330"/>
  <c r="AA359"/>
  <c r="AA320"/>
  <c r="T370"/>
  <c r="AD372"/>
  <c r="AA361"/>
  <c r="AA335"/>
  <c r="AA319"/>
  <c r="AA363"/>
  <c r="AA349"/>
  <c r="AA339"/>
  <c r="AA326"/>
  <c r="AA309"/>
  <c r="AA304"/>
  <c r="AA364"/>
  <c r="AA341"/>
  <c r="AA322"/>
  <c r="AA365"/>
  <c r="AA350"/>
  <c r="AA340"/>
  <c r="AA327"/>
  <c r="AA312"/>
  <c r="AA305"/>
  <c r="AA332"/>
  <c r="AA303"/>
  <c r="AA362"/>
  <c r="AA338"/>
  <c r="AA302"/>
  <c r="Z369"/>
  <c r="AA360"/>
  <c r="AA321"/>
  <c r="AA317"/>
  <c r="AA344"/>
  <c r="AA336"/>
  <c r="Z299" i="44"/>
  <c r="AC299"/>
  <c r="AB299"/>
  <c r="AD299"/>
  <c r="AH149" i="45"/>
  <c r="AH151"/>
  <c r="AH147"/>
  <c r="AH201"/>
  <c r="AH255"/>
  <c r="AH274"/>
  <c r="AH256"/>
  <c r="AH286"/>
  <c r="AH287"/>
  <c r="AJ288"/>
  <c r="AH289"/>
  <c r="AL289"/>
  <c r="AL360"/>
  <c r="AL357"/>
  <c r="AL333"/>
  <c r="AL332"/>
  <c r="AL300"/>
  <c r="AL352"/>
  <c r="AL351"/>
  <c r="AL299"/>
  <c r="AL369"/>
  <c r="AL370"/>
  <c r="AJ360"/>
  <c r="AJ357"/>
  <c r="AJ333"/>
  <c r="AJ332"/>
  <c r="AJ300"/>
  <c r="AJ352"/>
  <c r="AJ351"/>
  <c r="AJ299"/>
  <c r="AJ369"/>
  <c r="AJ370"/>
  <c r="W116"/>
  <c r="W150"/>
  <c r="Y116"/>
  <c r="Y150"/>
  <c r="U150"/>
  <c r="U147"/>
  <c r="U201"/>
  <c r="U255"/>
  <c r="U274"/>
  <c r="U256"/>
  <c r="U286"/>
  <c r="U287"/>
  <c r="U288"/>
  <c r="U289"/>
  <c r="AB287"/>
  <c r="AC287"/>
  <c r="BE287"/>
  <c r="AC351" i="44"/>
  <c r="AB351"/>
  <c r="AD351"/>
  <c r="Z351"/>
  <c r="AC299" i="45"/>
  <c r="AB299"/>
  <c r="AD299"/>
  <c r="Z299"/>
  <c r="AF274" i="44"/>
  <c r="AF256"/>
  <c r="AF360"/>
  <c r="AF357"/>
  <c r="AF352"/>
  <c r="AF351"/>
  <c r="AF299"/>
  <c r="AF369"/>
  <c r="AF370"/>
  <c r="U274"/>
  <c r="U256"/>
  <c r="AB256"/>
  <c r="AD256"/>
  <c r="AC256"/>
  <c r="BE256"/>
  <c r="AH360" i="45"/>
  <c r="AH357"/>
  <c r="AH333"/>
  <c r="AH332"/>
  <c r="AH300"/>
  <c r="AH352"/>
  <c r="AH351"/>
  <c r="AH299"/>
  <c r="AH369"/>
  <c r="AH370"/>
  <c r="AB351"/>
  <c r="AD351"/>
  <c r="Z351"/>
  <c r="AC351"/>
  <c r="T256" i="44"/>
  <c r="T286"/>
  <c r="T287"/>
  <c r="W116"/>
  <c r="Y116"/>
  <c r="Y150"/>
  <c r="Y147"/>
  <c r="Y201"/>
  <c r="Y255"/>
  <c r="Y274"/>
  <c r="Y256"/>
  <c r="Y286"/>
  <c r="Y287"/>
  <c r="Y288"/>
  <c r="T288"/>
  <c r="AF149" i="45"/>
  <c r="AF151"/>
  <c r="AF147"/>
  <c r="AF201"/>
  <c r="AF255"/>
  <c r="AF274"/>
  <c r="AF256"/>
  <c r="AF286"/>
  <c r="AF287"/>
  <c r="AF289"/>
  <c r="AF288"/>
  <c r="AH288"/>
  <c r="AB286"/>
  <c r="AD286"/>
  <c r="AD288"/>
  <c r="BE286"/>
  <c r="AC286"/>
  <c r="AC274" i="44"/>
  <c r="AB274"/>
  <c r="AD274"/>
  <c r="BE274"/>
  <c r="AC352"/>
  <c r="Z352"/>
  <c r="AB352"/>
  <c r="AD352"/>
  <c r="AB256" i="45"/>
  <c r="AD256"/>
  <c r="AC256"/>
  <c r="BE256"/>
  <c r="T256"/>
  <c r="T286"/>
  <c r="T287"/>
  <c r="Y147"/>
  <c r="Y201"/>
  <c r="Y255"/>
  <c r="Y274"/>
  <c r="Y256"/>
  <c r="Y286"/>
  <c r="Y287"/>
  <c r="Y288"/>
  <c r="T288"/>
  <c r="AF360"/>
  <c r="AF357"/>
  <c r="AF333"/>
  <c r="AF332"/>
  <c r="AF300"/>
  <c r="AF352"/>
  <c r="AF351"/>
  <c r="AF299"/>
  <c r="AF369"/>
  <c r="AF370"/>
  <c r="Z357" i="44"/>
  <c r="AC357"/>
  <c r="AB357"/>
  <c r="AD357"/>
  <c r="AA279"/>
  <c r="AA273"/>
  <c r="AA266"/>
  <c r="AA250"/>
  <c r="AA204"/>
  <c r="AA154"/>
  <c r="AA276"/>
  <c r="AA272"/>
  <c r="AA264"/>
  <c r="AA258"/>
  <c r="AA247"/>
  <c r="AA231"/>
  <c r="AA211"/>
  <c r="AA201"/>
  <c r="AA182"/>
  <c r="AA169"/>
  <c r="AA248"/>
  <c r="AA232"/>
  <c r="AA219"/>
  <c r="AA198"/>
  <c r="AA184"/>
  <c r="AA167"/>
  <c r="AA153"/>
  <c r="AA141"/>
  <c r="AA145"/>
  <c r="AA282"/>
  <c r="AA274"/>
  <c r="AA265"/>
  <c r="AA259"/>
  <c r="AA249"/>
  <c r="AA233"/>
  <c r="AA212"/>
  <c r="AA203"/>
  <c r="AA188"/>
  <c r="AA174"/>
  <c r="AA251"/>
  <c r="AA234"/>
  <c r="AA220"/>
  <c r="AA200"/>
  <c r="AA185"/>
  <c r="AA168"/>
  <c r="AA155"/>
  <c r="AA142"/>
  <c r="AA150"/>
  <c r="Z286"/>
  <c r="AA132"/>
  <c r="AA284"/>
  <c r="AA281"/>
  <c r="AA261"/>
  <c r="AA215"/>
  <c r="AA175"/>
  <c r="AA286"/>
  <c r="AA283"/>
  <c r="AA270"/>
  <c r="AA260"/>
  <c r="AA255"/>
  <c r="AA245"/>
  <c r="AA223"/>
  <c r="AA209"/>
  <c r="AA197"/>
  <c r="AA179"/>
  <c r="AA161"/>
  <c r="AA241"/>
  <c r="AA229"/>
  <c r="AA216"/>
  <c r="AA193"/>
  <c r="AA180"/>
  <c r="AA165"/>
  <c r="AA149"/>
  <c r="AA137"/>
  <c r="AA133"/>
  <c r="AA275"/>
  <c r="AA271"/>
  <c r="AA263"/>
  <c r="AA256"/>
  <c r="AA246"/>
  <c r="AA224"/>
  <c r="AA210"/>
  <c r="AA199"/>
  <c r="AA181"/>
  <c r="AA163"/>
  <c r="AA243"/>
  <c r="AA230"/>
  <c r="AA217"/>
  <c r="AA196"/>
  <c r="AA183"/>
  <c r="AA166"/>
  <c r="AA152"/>
  <c r="AA140"/>
  <c r="AA138"/>
  <c r="AA148"/>
  <c r="AA130"/>
  <c r="AA268"/>
  <c r="AA253"/>
  <c r="AA242"/>
  <c r="AA221"/>
  <c r="AA206"/>
  <c r="AA194"/>
  <c r="AA177"/>
  <c r="AA157"/>
  <c r="AA239"/>
  <c r="AA227"/>
  <c r="AA213"/>
  <c r="AA190"/>
  <c r="AA172"/>
  <c r="AA162"/>
  <c r="AA146"/>
  <c r="AA134"/>
  <c r="AA129"/>
  <c r="AA280"/>
  <c r="AA269"/>
  <c r="AA257"/>
  <c r="AA254"/>
  <c r="AA244"/>
  <c r="AA222"/>
  <c r="AA208"/>
  <c r="AA195"/>
  <c r="AA178"/>
  <c r="AA158"/>
  <c r="AA240"/>
  <c r="AA228"/>
  <c r="AA214"/>
  <c r="AA191"/>
  <c r="AA173"/>
  <c r="AA164"/>
  <c r="AA147"/>
  <c r="AA135"/>
  <c r="AA131"/>
  <c r="AA139"/>
  <c r="AA127"/>
  <c r="AA277"/>
  <c r="AA235"/>
  <c r="AA189"/>
  <c r="AA236"/>
  <c r="AA225"/>
  <c r="AA202"/>
  <c r="AA186"/>
  <c r="AA170"/>
  <c r="AA159"/>
  <c r="AA143"/>
  <c r="AA151"/>
  <c r="AA285"/>
  <c r="AA278"/>
  <c r="AA267"/>
  <c r="AA262"/>
  <c r="AA252"/>
  <c r="AA237"/>
  <c r="AA218"/>
  <c r="AA205"/>
  <c r="AA192"/>
  <c r="AA176"/>
  <c r="AA156"/>
  <c r="AA238"/>
  <c r="AA226"/>
  <c r="AA207"/>
  <c r="AA187"/>
  <c r="AA171"/>
  <c r="AA160"/>
  <c r="AA144"/>
  <c r="AA128"/>
  <c r="AA126"/>
  <c r="AA136"/>
  <c r="AB283"/>
  <c r="AD283"/>
  <c r="AB352" i="45"/>
  <c r="AD352"/>
  <c r="Z352"/>
  <c r="AC352"/>
  <c r="V115" i="46"/>
  <c r="V116"/>
  <c r="V117"/>
  <c r="W117"/>
  <c r="W151"/>
  <c r="Y117"/>
  <c r="Y151"/>
  <c r="U151"/>
  <c r="U117"/>
  <c r="AF117"/>
  <c r="AH117"/>
  <c r="AJ117"/>
  <c r="AL117"/>
  <c r="AL151"/>
  <c r="AL147"/>
  <c r="AL333"/>
  <c r="AL332"/>
  <c r="AL300"/>
  <c r="AL352"/>
  <c r="AL351"/>
  <c r="AL299"/>
  <c r="AL369"/>
  <c r="AL370"/>
  <c r="W274" i="44"/>
  <c r="W360"/>
  <c r="W357"/>
  <c r="W150"/>
  <c r="W147"/>
  <c r="W333"/>
  <c r="W332"/>
  <c r="W300"/>
  <c r="W352"/>
  <c r="W351"/>
  <c r="W299"/>
  <c r="W369"/>
  <c r="W370"/>
  <c r="W256"/>
  <c r="W201"/>
  <c r="W255"/>
  <c r="W286"/>
  <c r="W287"/>
  <c r="W288"/>
  <c r="AJ151" i="46"/>
  <c r="AJ147"/>
  <c r="AJ333"/>
  <c r="AJ332"/>
  <c r="AJ300"/>
  <c r="AJ352"/>
  <c r="AJ351"/>
  <c r="AJ299"/>
  <c r="AJ369"/>
  <c r="AJ370"/>
  <c r="AJ201"/>
  <c r="AJ255"/>
  <c r="AJ286"/>
  <c r="AJ287"/>
  <c r="AL201"/>
  <c r="AL255"/>
  <c r="AL286"/>
  <c r="AL287"/>
  <c r="AL288"/>
  <c r="AJ289"/>
  <c r="Z256" i="44"/>
  <c r="AF117"/>
  <c r="AH117"/>
  <c r="AJ117"/>
  <c r="AL117"/>
  <c r="AL151"/>
  <c r="AL147"/>
  <c r="Z360"/>
  <c r="AB360"/>
  <c r="AD360"/>
  <c r="AC360"/>
  <c r="Z357" i="45"/>
  <c r="AC357"/>
  <c r="AB357"/>
  <c r="AD357"/>
  <c r="Y360" i="44"/>
  <c r="Y357"/>
  <c r="Y333"/>
  <c r="Y332"/>
  <c r="Y300"/>
  <c r="Y352"/>
  <c r="Y351"/>
  <c r="Y299"/>
  <c r="Y369"/>
  <c r="Y370"/>
  <c r="AA286" i="45"/>
  <c r="AA276"/>
  <c r="AA283"/>
  <c r="AA277"/>
  <c r="AA250"/>
  <c r="AA234"/>
  <c r="AA270"/>
  <c r="AA257"/>
  <c r="AA241"/>
  <c r="AA228"/>
  <c r="AA217"/>
  <c r="AA201"/>
  <c r="AA191"/>
  <c r="AA176"/>
  <c r="AA216"/>
  <c r="AA198"/>
  <c r="AA177"/>
  <c r="AA165"/>
  <c r="AA154"/>
  <c r="AA149"/>
  <c r="AA140"/>
  <c r="AA142"/>
  <c r="AA252"/>
  <c r="AA240"/>
  <c r="AA271"/>
  <c r="AA259"/>
  <c r="AA242"/>
  <c r="AA229"/>
  <c r="AA218"/>
  <c r="AA202"/>
  <c r="AA192"/>
  <c r="AA178"/>
  <c r="AA220"/>
  <c r="AA203"/>
  <c r="AA179"/>
  <c r="AA166"/>
  <c r="AA155"/>
  <c r="AA150"/>
  <c r="AA141"/>
  <c r="AA132"/>
  <c r="AA128"/>
  <c r="AA284"/>
  <c r="AA269"/>
  <c r="AA285"/>
  <c r="AA272"/>
  <c r="AA247"/>
  <c r="AA231"/>
  <c r="AA265"/>
  <c r="AA255"/>
  <c r="AA238"/>
  <c r="AA226"/>
  <c r="AA213"/>
  <c r="AA199"/>
  <c r="AA188"/>
  <c r="AA168"/>
  <c r="AA211"/>
  <c r="AA189"/>
  <c r="AA173"/>
  <c r="AA163"/>
  <c r="AA152"/>
  <c r="AA147"/>
  <c r="AA138"/>
  <c r="AA130"/>
  <c r="AA249"/>
  <c r="AA233"/>
  <c r="AA267"/>
  <c r="AA256"/>
  <c r="AA239"/>
  <c r="AA230"/>
  <c r="AA215"/>
  <c r="AA200"/>
  <c r="AA190"/>
  <c r="AA175"/>
  <c r="AA214"/>
  <c r="AA197"/>
  <c r="AA174"/>
  <c r="AA164"/>
  <c r="AA153"/>
  <c r="AA148"/>
  <c r="AA139"/>
  <c r="AA133"/>
  <c r="Z286"/>
  <c r="AA281"/>
  <c r="AA266"/>
  <c r="AA282"/>
  <c r="AA268"/>
  <c r="AA245"/>
  <c r="AA275"/>
  <c r="AA262"/>
  <c r="AA253"/>
  <c r="AA236"/>
  <c r="AA223"/>
  <c r="AA210"/>
  <c r="AA195"/>
  <c r="AA186"/>
  <c r="AA227"/>
  <c r="AA207"/>
  <c r="AA182"/>
  <c r="AA171"/>
  <c r="AA160"/>
  <c r="AA161"/>
  <c r="AA145"/>
  <c r="AA136"/>
  <c r="AA129"/>
  <c r="AA246"/>
  <c r="AA279"/>
  <c r="AA263"/>
  <c r="AA254"/>
  <c r="AA237"/>
  <c r="AA224"/>
  <c r="AA212"/>
  <c r="AA196"/>
  <c r="AA187"/>
  <c r="AA167"/>
  <c r="AA209"/>
  <c r="AA183"/>
  <c r="AA172"/>
  <c r="AA162"/>
  <c r="AA151"/>
  <c r="AA146"/>
  <c r="AA137"/>
  <c r="AA131"/>
  <c r="AA278"/>
  <c r="AA258"/>
  <c r="AA280"/>
  <c r="AA264"/>
  <c r="AA243"/>
  <c r="AA273"/>
  <c r="AA260"/>
  <c r="AA248"/>
  <c r="AA232"/>
  <c r="AA219"/>
  <c r="AA206"/>
  <c r="AA193"/>
  <c r="AA184"/>
  <c r="AA222"/>
  <c r="AA204"/>
  <c r="AA180"/>
  <c r="AA169"/>
  <c r="AA158"/>
  <c r="AA156"/>
  <c r="AA143"/>
  <c r="AA134"/>
  <c r="AA126"/>
  <c r="AA244"/>
  <c r="AA274"/>
  <c r="AA261"/>
  <c r="AA251"/>
  <c r="AA235"/>
  <c r="AA221"/>
  <c r="AA208"/>
  <c r="AA194"/>
  <c r="AA185"/>
  <c r="AA225"/>
  <c r="AA205"/>
  <c r="AA181"/>
  <c r="AA170"/>
  <c r="AA159"/>
  <c r="AA157"/>
  <c r="AA144"/>
  <c r="AA135"/>
  <c r="AA127"/>
  <c r="S274" i="44"/>
  <c r="S256"/>
  <c r="A256"/>
  <c r="S286"/>
  <c r="S287"/>
  <c r="S288"/>
  <c r="AB274" i="45"/>
  <c r="AD274"/>
  <c r="BE274"/>
  <c r="AC274"/>
  <c r="AL289" i="46"/>
  <c r="AJ151" i="44"/>
  <c r="AJ147"/>
  <c r="AJ333"/>
  <c r="AJ332"/>
  <c r="AJ113"/>
  <c r="AJ201"/>
  <c r="AJ255"/>
  <c r="AL113"/>
  <c r="AL201"/>
  <c r="AL255"/>
  <c r="AL333"/>
  <c r="AL332"/>
  <c r="AH151" i="46"/>
  <c r="AH147"/>
  <c r="AH201"/>
  <c r="AH255"/>
  <c r="AH286"/>
  <c r="AH287"/>
  <c r="AJ288"/>
  <c r="AH289"/>
  <c r="AL113" i="45"/>
  <c r="AH151" i="44"/>
  <c r="AH147"/>
  <c r="AH113"/>
  <c r="AH201"/>
  <c r="AH255"/>
  <c r="AH333"/>
  <c r="AH332"/>
  <c r="Z256" i="45"/>
  <c r="AH333" i="46"/>
  <c r="AH332"/>
  <c r="AH300"/>
  <c r="AH352"/>
  <c r="AH351"/>
  <c r="AH299"/>
  <c r="AH369"/>
  <c r="AH370"/>
  <c r="W115"/>
  <c r="W149"/>
  <c r="Y115"/>
  <c r="Y149"/>
  <c r="U149"/>
  <c r="W116"/>
  <c r="W150"/>
  <c r="Y116"/>
  <c r="Y150"/>
  <c r="U150"/>
  <c r="U147"/>
  <c r="U201"/>
  <c r="U255"/>
  <c r="U286"/>
  <c r="AB286"/>
  <c r="AD286"/>
  <c r="U287"/>
  <c r="AD26"/>
  <c r="AD288"/>
  <c r="AC287"/>
  <c r="U288"/>
  <c r="U289"/>
  <c r="AB287"/>
  <c r="BE287"/>
  <c r="Z360" i="45"/>
  <c r="AC360"/>
  <c r="AB360"/>
  <c r="AD360"/>
  <c r="W274"/>
  <c r="W360"/>
  <c r="W357"/>
  <c r="W147"/>
  <c r="W333"/>
  <c r="W332"/>
  <c r="W300"/>
  <c r="W352"/>
  <c r="W351"/>
  <c r="W299"/>
  <c r="W369"/>
  <c r="W370"/>
  <c r="W256"/>
  <c r="W201"/>
  <c r="W255"/>
  <c r="W286"/>
  <c r="W287"/>
  <c r="W288"/>
  <c r="Z274" i="44"/>
  <c r="AB283" i="45"/>
  <c r="AD283"/>
  <c r="BE283"/>
  <c r="S360" i="44"/>
  <c r="S357"/>
  <c r="S352"/>
  <c r="S351"/>
  <c r="S299"/>
  <c r="S369"/>
  <c r="S370"/>
  <c r="A274"/>
  <c r="S274" i="45"/>
  <c r="S256"/>
  <c r="S286"/>
  <c r="S287"/>
  <c r="S288"/>
  <c r="A256"/>
  <c r="AJ113"/>
  <c r="Y360"/>
  <c r="Y357"/>
  <c r="Y333"/>
  <c r="Y332"/>
  <c r="Y300"/>
  <c r="Y352"/>
  <c r="Y351"/>
  <c r="Y299"/>
  <c r="Y369"/>
  <c r="Y370"/>
  <c r="AF151" i="46"/>
  <c r="AF147"/>
  <c r="AF333"/>
  <c r="AF332"/>
  <c r="AF300"/>
  <c r="AF352"/>
  <c r="AF351"/>
  <c r="AF299"/>
  <c r="AF369"/>
  <c r="AF370"/>
  <c r="AF151" i="44"/>
  <c r="AF147"/>
  <c r="AF113"/>
  <c r="AF333"/>
  <c r="AF332"/>
  <c r="AF201"/>
  <c r="AF255"/>
  <c r="AH113" i="45"/>
  <c r="AJ113" i="46"/>
  <c r="S360" i="45"/>
  <c r="S357"/>
  <c r="S352"/>
  <c r="S351"/>
  <c r="S299"/>
  <c r="S369"/>
  <c r="S370"/>
  <c r="A274"/>
  <c r="Z274"/>
  <c r="BE286" i="46"/>
  <c r="AC286"/>
  <c r="Z283" i="44"/>
  <c r="AF201" i="46"/>
  <c r="AF255"/>
  <c r="AF286"/>
  <c r="AF287"/>
  <c r="AF289"/>
  <c r="AH288"/>
  <c r="AF288"/>
  <c r="Y147"/>
  <c r="Y333"/>
  <c r="Y332"/>
  <c r="Y300"/>
  <c r="Y352"/>
  <c r="Y351"/>
  <c r="Y299"/>
  <c r="Y369"/>
  <c r="Y370"/>
  <c r="AL113"/>
  <c r="Y201"/>
  <c r="Y255"/>
  <c r="Y286"/>
  <c r="Y287"/>
  <c r="Y288"/>
  <c r="AF113" i="45"/>
  <c r="BE255"/>
  <c r="AB255"/>
  <c r="AD255"/>
  <c r="AC255"/>
  <c r="AB255" i="46"/>
  <c r="AD255"/>
  <c r="BE255"/>
  <c r="AC255"/>
  <c r="U150" i="44"/>
  <c r="U147"/>
  <c r="U201"/>
  <c r="U255"/>
  <c r="BE255"/>
  <c r="AB255"/>
  <c r="AD255"/>
  <c r="AC255"/>
  <c r="Z283" i="45"/>
  <c r="A283" i="44"/>
  <c r="U113"/>
  <c r="BE113"/>
  <c r="AC113"/>
  <c r="AB113"/>
  <c r="AF113" i="46"/>
  <c r="J128" i="45"/>
  <c r="J335"/>
  <c r="J332"/>
  <c r="J300"/>
  <c r="J352"/>
  <c r="M352"/>
  <c r="H128"/>
  <c r="H335"/>
  <c r="H332"/>
  <c r="H300"/>
  <c r="H352"/>
  <c r="U113"/>
  <c r="BE113"/>
  <c r="AC113"/>
  <c r="AB113"/>
  <c r="U113" i="46"/>
  <c r="AC113"/>
  <c r="AB113"/>
  <c r="BE113"/>
  <c r="A283" i="45"/>
  <c r="AC201"/>
  <c r="BE201"/>
  <c r="AB201"/>
  <c r="AD201"/>
  <c r="AB201" i="44"/>
  <c r="AD201"/>
  <c r="AC201"/>
  <c r="BE201"/>
  <c r="AC201" i="46"/>
  <c r="BE201"/>
  <c r="AB201"/>
  <c r="AD201"/>
  <c r="AH113"/>
  <c r="AB147" i="44"/>
  <c r="AD147"/>
  <c r="BE147"/>
  <c r="AC147"/>
  <c r="AB147" i="45"/>
  <c r="AD147"/>
  <c r="BE147"/>
  <c r="AC147"/>
  <c r="AB147" i="46"/>
  <c r="AD147"/>
  <c r="BE147"/>
  <c r="AC147"/>
  <c r="Y113" i="44"/>
  <c r="BE149" i="46"/>
  <c r="AB149"/>
  <c r="AD149"/>
  <c r="Y113"/>
  <c r="BE117"/>
  <c r="AB117"/>
  <c r="AC117"/>
  <c r="Y113" i="45"/>
  <c r="AB117" i="44"/>
  <c r="BE117"/>
  <c r="AC117"/>
  <c r="W147" i="46"/>
  <c r="W333"/>
  <c r="W332"/>
  <c r="W300"/>
  <c r="W352"/>
  <c r="W351"/>
  <c r="W299"/>
  <c r="W369"/>
  <c r="W370"/>
  <c r="T333"/>
  <c r="AC151" i="44"/>
  <c r="BE151"/>
  <c r="AB151"/>
  <c r="AD151"/>
  <c r="AB326"/>
  <c r="AD326"/>
  <c r="AC326"/>
  <c r="T332" i="46"/>
  <c r="T300"/>
  <c r="T352"/>
  <c r="T351"/>
  <c r="T299"/>
  <c r="T369"/>
  <c r="AB369"/>
  <c r="AD369"/>
  <c r="AB299"/>
  <c r="AD299"/>
  <c r="AB150"/>
  <c r="AD150"/>
  <c r="T370"/>
  <c r="AD372"/>
  <c r="AB351"/>
  <c r="AD351"/>
  <c r="AB151"/>
  <c r="AD151"/>
  <c r="BE150"/>
  <c r="AB150" i="44"/>
  <c r="AC151" i="46"/>
  <c r="BE151"/>
  <c r="W201"/>
  <c r="W255"/>
  <c r="W286"/>
  <c r="W287"/>
  <c r="W288"/>
  <c r="AB150" i="45"/>
  <c r="AD150"/>
  <c r="BE149"/>
  <c r="AC149"/>
  <c r="AB149"/>
  <c r="AD149"/>
  <c r="BE150"/>
  <c r="BE151"/>
  <c r="AC151"/>
  <c r="AB151"/>
  <c r="AD151"/>
  <c r="BE117"/>
  <c r="AB117"/>
  <c r="AC117"/>
  <c r="BE115"/>
  <c r="AB115"/>
  <c r="AC115"/>
  <c r="AD150" i="44"/>
  <c r="W113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H128"/>
  <c r="H153"/>
  <c r="H152"/>
  <c r="H201"/>
  <c r="H255"/>
  <c r="H286"/>
  <c r="H287"/>
  <c r="H334"/>
  <c r="H335"/>
  <c r="H332"/>
  <c r="H300"/>
  <c r="I128"/>
  <c r="I153"/>
  <c r="I152"/>
  <c r="I201"/>
  <c r="J153"/>
  <c r="J152"/>
  <c r="A152"/>
  <c r="L152"/>
  <c r="M152"/>
  <c r="J128"/>
  <c r="J201"/>
  <c r="M201"/>
  <c r="J255"/>
  <c r="L201"/>
  <c r="J286"/>
  <c r="J287"/>
  <c r="L286"/>
  <c r="M286"/>
  <c r="I255"/>
  <c r="I286"/>
  <c r="M255"/>
  <c r="L255"/>
  <c r="K287"/>
  <c r="L287"/>
  <c r="M287"/>
  <c r="K288"/>
  <c r="N288"/>
  <c r="I287"/>
  <c r="K315"/>
  <c r="K301"/>
  <c r="M301"/>
  <c r="K300"/>
  <c r="L301"/>
  <c r="M315"/>
  <c r="L315"/>
  <c r="W113" i="45"/>
  <c r="J334" i="44"/>
  <c r="J335"/>
  <c r="J332"/>
  <c r="M332"/>
  <c r="J300"/>
  <c r="L332"/>
  <c r="A128"/>
  <c r="M128"/>
  <c r="L128"/>
  <c r="H351" i="45"/>
  <c r="H299"/>
  <c r="H369"/>
  <c r="H370"/>
  <c r="L334" i="44"/>
  <c r="M334"/>
  <c r="A153"/>
  <c r="M153"/>
  <c r="L153"/>
  <c r="M335"/>
  <c r="L335"/>
  <c r="K352"/>
  <c r="K351"/>
  <c r="K299"/>
  <c r="J352"/>
  <c r="J351"/>
  <c r="J299"/>
  <c r="L299"/>
  <c r="K369"/>
  <c r="M351"/>
  <c r="H352"/>
  <c r="H351"/>
  <c r="M352"/>
  <c r="J369"/>
  <c r="J370"/>
  <c r="M369"/>
  <c r="H299"/>
  <c r="H369"/>
  <c r="K370"/>
  <c r="L370"/>
  <c r="L300"/>
  <c r="M299"/>
  <c r="M370"/>
  <c r="H370"/>
  <c r="H201" i="45"/>
  <c r="H255"/>
  <c r="H286"/>
  <c r="H287"/>
  <c r="M300" i="44"/>
  <c r="L351"/>
  <c r="L352"/>
  <c r="J21" i="45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L369" i="44"/>
  <c r="J34" i="45"/>
  <c r="A34"/>
  <c r="M34"/>
  <c r="L34"/>
  <c r="I128"/>
  <c r="I201"/>
  <c r="J182"/>
  <c r="J152"/>
  <c r="A152"/>
  <c r="L152"/>
  <c r="M152"/>
  <c r="J204"/>
  <c r="A204"/>
  <c r="L204"/>
  <c r="M204"/>
  <c r="I204"/>
  <c r="H204"/>
  <c r="J227"/>
  <c r="A227"/>
  <c r="L227"/>
  <c r="M227"/>
  <c r="I227"/>
  <c r="H227"/>
  <c r="J225"/>
  <c r="A225"/>
  <c r="L225"/>
  <c r="M225"/>
  <c r="A182"/>
  <c r="M182"/>
  <c r="L182"/>
  <c r="J201"/>
  <c r="M201"/>
  <c r="L201"/>
  <c r="J255"/>
  <c r="J33" i="46"/>
  <c r="J27"/>
  <c r="J26"/>
  <c r="J372"/>
  <c r="J189"/>
  <c r="J320"/>
  <c r="J319"/>
  <c r="J301"/>
  <c r="J300"/>
  <c r="J352"/>
  <c r="J351"/>
  <c r="J299"/>
  <c r="J369"/>
  <c r="J370"/>
  <c r="K310"/>
  <c r="K305"/>
  <c r="K301"/>
  <c r="K300"/>
  <c r="K352"/>
  <c r="K351"/>
  <c r="K299"/>
  <c r="K369"/>
  <c r="K370"/>
  <c r="M370"/>
  <c r="H370"/>
  <c r="AB332"/>
  <c r="AD332"/>
  <c r="AB345"/>
  <c r="AD345"/>
  <c r="AC345"/>
  <c r="AB353"/>
  <c r="AD353"/>
  <c r="AC353"/>
  <c r="AB348"/>
  <c r="AD348"/>
  <c r="AC348"/>
  <c r="AB356"/>
  <c r="AD356"/>
  <c r="AC356"/>
  <c r="AB358"/>
  <c r="AD358"/>
  <c r="AC358"/>
  <c r="AB354"/>
  <c r="AD354"/>
  <c r="AC354"/>
  <c r="AB349"/>
  <c r="AD349"/>
  <c r="AC349"/>
  <c r="M255" i="45"/>
  <c r="L255"/>
  <c r="J286"/>
  <c r="I255"/>
  <c r="AB331" i="46"/>
  <c r="AD331"/>
  <c r="AC331"/>
  <c r="AB343"/>
  <c r="AD343"/>
  <c r="AC343"/>
  <c r="J287" i="45"/>
  <c r="L286"/>
  <c r="M286"/>
  <c r="I286"/>
  <c r="L287"/>
  <c r="N288"/>
  <c r="M287"/>
  <c r="K288"/>
  <c r="I287"/>
  <c r="AB300" i="46"/>
  <c r="AD300"/>
  <c r="AB313"/>
  <c r="AD313"/>
  <c r="AC313"/>
  <c r="AB333"/>
  <c r="AD333"/>
  <c r="AC333"/>
  <c r="AB344"/>
  <c r="AD344"/>
  <c r="AC344"/>
  <c r="AB352"/>
  <c r="AD352"/>
  <c r="M352"/>
  <c r="M332" i="45"/>
  <c r="L332"/>
  <c r="S352" i="46"/>
  <c r="S351"/>
  <c r="S299"/>
  <c r="S369"/>
  <c r="S370"/>
  <c r="R352"/>
  <c r="R351"/>
  <c r="R299"/>
  <c r="R369"/>
  <c r="R370"/>
  <c r="P370"/>
  <c r="O352"/>
  <c r="O351"/>
  <c r="O299"/>
  <c r="O369"/>
  <c r="O370"/>
  <c r="P352"/>
  <c r="P351"/>
  <c r="P299"/>
  <c r="P369"/>
  <c r="K314" i="45"/>
  <c r="K310"/>
  <c r="K305"/>
  <c r="K315"/>
  <c r="K301"/>
  <c r="K300"/>
  <c r="K352"/>
  <c r="K351"/>
  <c r="K299"/>
  <c r="K369"/>
  <c r="J351"/>
  <c r="J299"/>
  <c r="L299"/>
  <c r="M315"/>
  <c r="L315"/>
  <c r="J369"/>
  <c r="J370"/>
  <c r="M369"/>
  <c r="M314"/>
  <c r="L314"/>
  <c r="L335"/>
  <c r="M335"/>
  <c r="M299"/>
  <c r="M301"/>
  <c r="L301"/>
  <c r="M300"/>
  <c r="L300"/>
  <c r="M305"/>
  <c r="L305"/>
  <c r="M310"/>
  <c r="L310"/>
  <c r="A128"/>
  <c r="M128"/>
  <c r="L128"/>
  <c r="L351"/>
  <c r="M351"/>
  <c r="L352"/>
  <c r="J21" i="46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K370" i="45"/>
  <c r="M370"/>
  <c r="I33" i="46"/>
  <c r="I27"/>
  <c r="L369" i="45"/>
  <c r="L370"/>
  <c r="W113" i="46"/>
  <c r="J36"/>
  <c r="L36"/>
  <c r="M36"/>
  <c r="I36"/>
  <c r="H36"/>
  <c r="A36"/>
  <c r="J35"/>
  <c r="M35"/>
  <c r="A35"/>
  <c r="L35"/>
  <c r="I35"/>
  <c r="H35"/>
  <c r="I26"/>
  <c r="I86"/>
  <c r="J86"/>
  <c r="J91"/>
  <c r="A91"/>
  <c r="L91"/>
  <c r="M91"/>
  <c r="J85"/>
  <c r="A85"/>
  <c r="L85"/>
  <c r="M85"/>
  <c r="A86"/>
  <c r="L86"/>
  <c r="M86"/>
  <c r="I85"/>
  <c r="I91"/>
  <c r="J182"/>
  <c r="J152"/>
  <c r="A152"/>
  <c r="J201"/>
  <c r="L152"/>
  <c r="M152"/>
  <c r="A182"/>
  <c r="L182"/>
  <c r="M182"/>
  <c r="J204"/>
  <c r="A204"/>
  <c r="L204"/>
  <c r="M204"/>
  <c r="I204"/>
  <c r="H204"/>
  <c r="J227"/>
  <c r="A227"/>
  <c r="L227"/>
  <c r="M227"/>
  <c r="I227"/>
  <c r="H227"/>
  <c r="J225"/>
  <c r="A225"/>
  <c r="M225"/>
  <c r="L225"/>
  <c r="I225"/>
  <c r="I201"/>
  <c r="I255"/>
  <c r="H201"/>
  <c r="H255"/>
  <c r="M201"/>
  <c r="L201"/>
  <c r="J255"/>
  <c r="M310"/>
  <c r="L310"/>
  <c r="J286"/>
  <c r="J287"/>
  <c r="K287"/>
  <c r="M287"/>
  <c r="K288"/>
  <c r="N288"/>
  <c r="I286"/>
  <c r="I287"/>
  <c r="L286"/>
  <c r="M286"/>
  <c r="H286"/>
  <c r="H319"/>
  <c r="H301"/>
  <c r="H300"/>
  <c r="M305"/>
  <c r="L305"/>
  <c r="M255"/>
  <c r="L255"/>
  <c r="L287"/>
  <c r="M301"/>
  <c r="L301"/>
  <c r="M319"/>
  <c r="L319"/>
  <c r="L320"/>
  <c r="M320"/>
  <c r="Z332"/>
  <c r="AC332"/>
  <c r="M189"/>
  <c r="L189"/>
  <c r="A189"/>
  <c r="Z333"/>
  <c r="L352"/>
  <c r="M299"/>
  <c r="H352"/>
  <c r="H351"/>
  <c r="H299"/>
  <c r="L351"/>
  <c r="Z299"/>
  <c r="AC299"/>
  <c r="AC352"/>
  <c r="M351"/>
  <c r="L299"/>
  <c r="Z300"/>
  <c r="AC300"/>
  <c r="M300"/>
  <c r="L300"/>
  <c r="Z351"/>
  <c r="AC351"/>
  <c r="L370"/>
  <c r="L369"/>
  <c r="L372"/>
  <c r="M372"/>
  <c r="M369"/>
  <c r="H369"/>
  <c r="M26"/>
  <c r="L26"/>
  <c r="Z369"/>
  <c r="AC369"/>
  <c r="AA302"/>
  <c r="AA300"/>
  <c r="AA301"/>
  <c r="AA304"/>
  <c r="AA305"/>
  <c r="AA299"/>
  <c r="AA303"/>
  <c r="AA306"/>
  <c r="AA307"/>
  <c r="AA308"/>
  <c r="AA309"/>
  <c r="AA314"/>
  <c r="AA315"/>
  <c r="AA310"/>
  <c r="AA312"/>
  <c r="AA318"/>
  <c r="AA323"/>
  <c r="AA328"/>
  <c r="AA316"/>
  <c r="AA317"/>
  <c r="AA319"/>
  <c r="AA322"/>
  <c r="AA325"/>
  <c r="AA327"/>
  <c r="AA311"/>
  <c r="AA320"/>
  <c r="AA321"/>
  <c r="AA324"/>
  <c r="AA326"/>
  <c r="AA330"/>
  <c r="AA331"/>
  <c r="AA313"/>
  <c r="AA329"/>
  <c r="AA332"/>
  <c r="AA336"/>
  <c r="AA335"/>
  <c r="AA334"/>
  <c r="AA333"/>
  <c r="AA337"/>
  <c r="AA343"/>
  <c r="AA347"/>
  <c r="AA358"/>
  <c r="AA340"/>
  <c r="AA342"/>
  <c r="AA344"/>
  <c r="AA345"/>
  <c r="AA353"/>
  <c r="AA359"/>
  <c r="AA360"/>
  <c r="AA346"/>
  <c r="AA348"/>
  <c r="AA349"/>
  <c r="AA351"/>
  <c r="AA357"/>
  <c r="AA338"/>
  <c r="AA355"/>
  <c r="AA339"/>
  <c r="AA341"/>
  <c r="AA350"/>
  <c r="AA352"/>
  <c r="Z352"/>
  <c r="AA354"/>
  <c r="AA356"/>
  <c r="AA361"/>
  <c r="AA366"/>
  <c r="AA362"/>
  <c r="AA365"/>
  <c r="AA369"/>
  <c r="AA364"/>
  <c r="AA368"/>
  <c r="AA363"/>
  <c r="AA367"/>
  <c r="J373"/>
  <c r="L373"/>
  <c r="M373"/>
  <c r="L33"/>
  <c r="M33"/>
  <c r="A33"/>
  <c r="J375"/>
  <c r="M27"/>
  <c r="A27"/>
  <c r="L27"/>
  <c r="M375"/>
  <c r="L375"/>
  <c r="H375"/>
</calcChain>
</file>

<file path=xl/comments1.xml><?xml version="1.0" encoding="utf-8"?>
<comments xmlns="http://schemas.openxmlformats.org/spreadsheetml/2006/main">
  <authors>
    <author>Матвеева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</text>
    </comment>
  </commentList>
</comments>
</file>

<file path=xl/comments2.xml><?xml version="1.0" encoding="utf-8"?>
<comments xmlns="http://schemas.openxmlformats.org/spreadsheetml/2006/main">
  <authors>
    <author>Матвеева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</text>
    </comment>
  </commentList>
</comments>
</file>

<file path=xl/comments3.xml><?xml version="1.0" encoding="utf-8"?>
<comments xmlns="http://schemas.openxmlformats.org/spreadsheetml/2006/main">
  <authors>
    <author>Матвеева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</text>
    </comment>
  </commentList>
</comments>
</file>

<file path=xl/sharedStrings.xml><?xml version="1.0" encoding="utf-8"?>
<sst xmlns="http://schemas.openxmlformats.org/spreadsheetml/2006/main" count="6171" uniqueCount="1542">
  <si>
    <t>Показатели надежности</t>
  </si>
  <si>
    <t>Ед. изм.</t>
  </si>
  <si>
    <t>№
п/п</t>
  </si>
  <si>
    <t>Примечание</t>
  </si>
  <si>
    <t>Наименование показателя</t>
  </si>
  <si>
    <t>1.2</t>
  </si>
  <si>
    <t>ед./км</t>
  </si>
  <si>
    <t>1.</t>
  </si>
  <si>
    <t>2.</t>
  </si>
  <si>
    <t>3.</t>
  </si>
  <si>
    <t>4.</t>
  </si>
  <si>
    <t>%</t>
  </si>
  <si>
    <t>Фактический срок службы оборудования (лет)</t>
  </si>
  <si>
    <t>Нормативный срок службы оборудования (лет)</t>
  </si>
  <si>
    <t>Возможный остаточный срок службы оборудования (лет)</t>
  </si>
  <si>
    <t>год</t>
  </si>
  <si>
    <t>Удельный вес сетей, нуждающихся в замене</t>
  </si>
  <si>
    <t>км</t>
  </si>
  <si>
    <t>5.</t>
  </si>
  <si>
    <t>М.П.</t>
  </si>
  <si>
    <t>№ п/п</t>
  </si>
  <si>
    <t>Наименование мероприятий</t>
  </si>
  <si>
    <t>Основные технические характеристики</t>
  </si>
  <si>
    <t>год начала реализации мероприятия</t>
  </si>
  <si>
    <t>год начала окончания мероприятия</t>
  </si>
  <si>
    <t>ед, изм.</t>
  </si>
  <si>
    <t>Остаток финансирования</t>
  </si>
  <si>
    <t>в т.ч. за счет платы за подключение</t>
  </si>
  <si>
    <t>1.1.1.</t>
  </si>
  <si>
    <t>1.1.2.</t>
  </si>
  <si>
    <t>1.3.1.</t>
  </si>
  <si>
    <t>2.1.</t>
  </si>
  <si>
    <t>2.2.</t>
  </si>
  <si>
    <t>1.1.</t>
  </si>
  <si>
    <t>1.2.</t>
  </si>
  <si>
    <t>1.3.</t>
  </si>
  <si>
    <t>1.4.</t>
  </si>
  <si>
    <t>2.3.</t>
  </si>
  <si>
    <t>Приложение № 2.1-ИП-ХВС</t>
  </si>
  <si>
    <t>2.4.</t>
  </si>
  <si>
    <t>Значение показателей по годам:</t>
  </si>
  <si>
    <t>Факт</t>
  </si>
  <si>
    <t>План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</si>
  <si>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в год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</si>
  <si>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 в год</t>
  </si>
  <si>
    <t>удельное количество аварий и засоров в расчете на протяженность канализационной сети в год</t>
  </si>
  <si>
    <t>Показатели энергетической  эффективности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</si>
  <si>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</si>
  <si>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удельное количество тепловой энергии, расходуемое на подогрев горячей воды</t>
  </si>
  <si>
    <t>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</si>
  <si>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</t>
  </si>
  <si>
    <t>кВт*ч/куб.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</si>
  <si>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</si>
  <si>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</si>
  <si>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</t>
  </si>
  <si>
    <t>3</t>
  </si>
  <si>
    <t>Показатели качества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</si>
  <si>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</si>
  <si>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</si>
  <si>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</si>
  <si>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</si>
  <si>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</si>
  <si>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</si>
  <si>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общесплавной (бытовой) системы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</si>
  <si>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ливневой системы водоотведения</t>
  </si>
  <si>
    <t xml:space="preserve">             -оборудование транспортировки воды</t>
  </si>
  <si>
    <t xml:space="preserve">             -оборудование системы водоснабжения </t>
  </si>
  <si>
    <t>всего протяженность сетей водоснабжения</t>
  </si>
  <si>
    <t>2</t>
  </si>
  <si>
    <t>1.1.3.</t>
  </si>
  <si>
    <t>2.5.</t>
  </si>
  <si>
    <t>2.6.</t>
  </si>
  <si>
    <t>3.1.</t>
  </si>
  <si>
    <t>3.2.</t>
  </si>
  <si>
    <t>3.3.</t>
  </si>
  <si>
    <t>3.4.</t>
  </si>
  <si>
    <t>3.5.</t>
  </si>
  <si>
    <t>3.6.</t>
  </si>
  <si>
    <t>3.7.</t>
  </si>
  <si>
    <t>3.8.</t>
  </si>
  <si>
    <t xml:space="preserve">Показатели надежности, качества  и энергетической эффективности в сфере водоснабжения </t>
  </si>
  <si>
    <t>Приложение № 4-ИП-ВС</t>
  </si>
  <si>
    <t>№ пп</t>
  </si>
  <si>
    <t>Един. изм</t>
  </si>
  <si>
    <t>Планируемый период, годы</t>
  </si>
  <si>
    <t>2014 г.</t>
  </si>
  <si>
    <t>2013 г.</t>
  </si>
  <si>
    <t>2012 г.</t>
  </si>
  <si>
    <t>Показатели</t>
  </si>
  <si>
    <t>фактические показатели отчётного периода</t>
  </si>
  <si>
    <t>Фактические показатели предыдущего периода</t>
  </si>
  <si>
    <t>% к ожидаемому в отчётном периоде</t>
  </si>
  <si>
    <t>% к факту предыдущего периода</t>
  </si>
  <si>
    <t>Финансовые результаты деятельности организации коммунального комплекса до налогообложения</t>
  </si>
  <si>
    <t>тыс. руб</t>
  </si>
  <si>
    <t>Рентабельность деятельности</t>
  </si>
  <si>
    <t>Объем средств, собранных за услуги объектов водоснабжения</t>
  </si>
  <si>
    <t>тыс. руб.</t>
  </si>
  <si>
    <t>Уровень сбора платежей</t>
  </si>
  <si>
    <t>Численность персонала</t>
  </si>
  <si>
    <t>чел.</t>
  </si>
  <si>
    <t>Эффективность использования персонала (трудоемкость производства)</t>
  </si>
  <si>
    <t>чел./км</t>
  </si>
  <si>
    <t>Производительность труда</t>
  </si>
  <si>
    <t>м3/чел.</t>
  </si>
  <si>
    <t>Расход электрической энергии на производство воды (станции 1-го подъема и очистка)</t>
  </si>
  <si>
    <t>МВтч</t>
  </si>
  <si>
    <t>Расход электрической энергии на подачу потребителям воды (станции 2,3 и 4 подъемов, регулирующие узлы)</t>
  </si>
  <si>
    <t xml:space="preserve"> Объем поднятой воды насосными станциями первого подъема</t>
  </si>
  <si>
    <t>Эффективность использования энергии (энергоемкость производства - производство воды)</t>
  </si>
  <si>
    <t>Эффективность использования энергии (энергоемкость производства - подача воды)</t>
  </si>
  <si>
    <t>Коэффициент соотношения численности административно-управленческого персонала к численности рабочих</t>
  </si>
  <si>
    <t>един.</t>
  </si>
  <si>
    <t>Выручка</t>
  </si>
  <si>
    <t>Объем начисленных средств за товары и услуги</t>
  </si>
  <si>
    <t>тыс. м3</t>
  </si>
  <si>
    <t>кВтч/м3</t>
  </si>
  <si>
    <t>п. Алмазный</t>
  </si>
  <si>
    <t xml:space="preserve"> 1.1</t>
  </si>
  <si>
    <t>Себестоимость продукции</t>
  </si>
  <si>
    <t>Уровень потерь (отношение объёма потерь к объёму отпуска в сеть)</t>
  </si>
  <si>
    <t>Объём произведенных товаров и услуг</t>
  </si>
  <si>
    <t>Объем воды, используемых на собственные технологические нужды системы</t>
  </si>
  <si>
    <t>Расходы воды на хозяйственно-бытовые нужды системы</t>
  </si>
  <si>
    <t>Объем воды, пропущенной через очистные сооружения</t>
  </si>
  <si>
    <t>Объем отпуска в сеть</t>
  </si>
  <si>
    <t>Объём потерь (определяемый как разница: объём отпуска в сеть - отпуск потребителям)</t>
  </si>
  <si>
    <t xml:space="preserve">Коэффициент потерь </t>
  </si>
  <si>
    <t>Объём отпуска коммунальных услуг всем потребителям</t>
  </si>
  <si>
    <t>в т. ч. по группам потребителей:</t>
  </si>
  <si>
    <t>- населению</t>
  </si>
  <si>
    <t xml:space="preserve">в т.ч. населению, обслуживаемому УЖКХ АК «АЛРОСА» </t>
  </si>
  <si>
    <t>населению по приборам учёта</t>
  </si>
  <si>
    <t>- бюджетным потребителям</t>
  </si>
  <si>
    <t>- прочим потребителям</t>
  </si>
  <si>
    <t xml:space="preserve">в т.ч. подразделениям АК «АЛРОСА» </t>
  </si>
  <si>
    <t>Собственное потребление предприятия</t>
  </si>
  <si>
    <t xml:space="preserve">Численность населения, пользующегося услугами данной организации </t>
  </si>
  <si>
    <t>Удельное водопотребление (отношение объёмов потребления населения к численности населения)</t>
  </si>
  <si>
    <t xml:space="preserve">Протяженность сетей (всех видов в однотрубном представлении), </t>
  </si>
  <si>
    <t xml:space="preserve">диаметр от 50 до 250 мм </t>
  </si>
  <si>
    <t>диаметр от 250 до 500 мм</t>
  </si>
  <si>
    <t>диаметр от 500 до 1000 мм</t>
  </si>
  <si>
    <t>диаметр свыше 1000 мм</t>
  </si>
  <si>
    <t xml:space="preserve"> </t>
  </si>
  <si>
    <t>2.1</t>
  </si>
  <si>
    <t>2.2</t>
  </si>
  <si>
    <t>2.3</t>
  </si>
  <si>
    <t>2.4</t>
  </si>
  <si>
    <t xml:space="preserve">  справочно: протяженность напорных сетей, нуждающихся в замене (км):</t>
  </si>
  <si>
    <t>1.3</t>
  </si>
  <si>
    <t>тыс.м3/км</t>
  </si>
  <si>
    <t xml:space="preserve">м3/чел </t>
  </si>
  <si>
    <t>Производительность, мощность</t>
  </si>
  <si>
    <t>м3/час, кВт</t>
  </si>
  <si>
    <t>Снижение износа оборудования автотехники. Увеличение уровня безопасности.</t>
  </si>
  <si>
    <t>шт, ед.</t>
  </si>
  <si>
    <t>2018 год</t>
  </si>
  <si>
    <t>2019 год</t>
  </si>
  <si>
    <t>2020 год</t>
  </si>
  <si>
    <t>тыс.руб.</t>
  </si>
  <si>
    <t>нет</t>
  </si>
  <si>
    <r>
      <rPr>
        <b/>
        <u/>
        <sz val="11"/>
        <color theme="1"/>
        <rFont val="Times New Roman"/>
        <family val="1"/>
        <charset val="204"/>
      </rPr>
      <t xml:space="preserve">ООО "Предприятие тепловодоснабжения" </t>
    </r>
    <r>
      <rPr>
        <b/>
        <sz val="11"/>
        <color theme="1"/>
        <rFont val="Times New Roman"/>
        <family val="1"/>
        <charset val="204"/>
      </rPr>
      <t>на 2018-2020 гг. (АЛМАЗНЫЙ)</t>
    </r>
  </si>
  <si>
    <t>Ожид</t>
  </si>
  <si>
    <t>2,26% </t>
  </si>
  <si>
    <t>Статьи затрат</t>
  </si>
  <si>
    <t>Ед. изм</t>
  </si>
  <si>
    <t>Технические показатели:</t>
  </si>
  <si>
    <t>Количество скважин</t>
  </si>
  <si>
    <t>ед.</t>
  </si>
  <si>
    <t>Количество водозаборов</t>
  </si>
  <si>
    <t>Прятоженность водопровода</t>
  </si>
  <si>
    <t>Объем реализации продукции (услуг) (отпущено воды всего)</t>
  </si>
  <si>
    <t>тыс.м3</t>
  </si>
  <si>
    <t>4.1</t>
  </si>
  <si>
    <t xml:space="preserve">Отпущено воды по категориям потребителей  </t>
  </si>
  <si>
    <t>4.1.1</t>
  </si>
  <si>
    <t>Население (жилфонд (муницип. и частный))</t>
  </si>
  <si>
    <t>4.1.2</t>
  </si>
  <si>
    <t>Финансируемые из бюджетов всех уровней, в т.ч.</t>
  </si>
  <si>
    <t xml:space="preserve"> - Учреждения местного бюджета</t>
  </si>
  <si>
    <t xml:space="preserve"> - Учреждения республиканского бюджета</t>
  </si>
  <si>
    <t xml:space="preserve"> - Учреждения федерального бюджета</t>
  </si>
  <si>
    <t>4.1.3</t>
  </si>
  <si>
    <t>Прочие потребители</t>
  </si>
  <si>
    <t>4.2</t>
  </si>
  <si>
    <t>Расход воды на нужды предприятия (внутреннее потребление)</t>
  </si>
  <si>
    <t>4.3</t>
  </si>
  <si>
    <t>Отпущено воды другим водопроводам всего, в т.ч.</t>
  </si>
  <si>
    <t>4.3.1</t>
  </si>
  <si>
    <t>наименование предприятия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</si>
  <si>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</si>
  <si>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</si>
  <si>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</si>
  <si>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</si>
  <si>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</si>
  <si>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</si>
  <si>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</si>
  <si>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</si>
  <si>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 xml:space="preserve">Потери воды </t>
  </si>
  <si>
    <t>Подано воды в сеть</t>
  </si>
  <si>
    <t>Пропущено воды через очистные сооружения (справочно)</t>
  </si>
  <si>
    <t>Получено воды со стороны</t>
  </si>
  <si>
    <t>( наименование предприятия)</t>
  </si>
  <si>
    <t>в т.ч.</t>
  </si>
  <si>
    <t>потери воды</t>
  </si>
  <si>
    <t>Расход воды на коммунально-бытовые нужды (собств.нужды водозаборов на технологию пр-ва)</t>
  </si>
  <si>
    <t>Объем производства продукции (количество поднятой воды)</t>
  </si>
  <si>
    <t>Расход топлива по видам:</t>
  </si>
  <si>
    <t>11.1</t>
  </si>
  <si>
    <t>Сырая нефть</t>
  </si>
  <si>
    <t>тн.</t>
  </si>
  <si>
    <t>11.2</t>
  </si>
  <si>
    <t>Дизельное топливо</t>
  </si>
  <si>
    <t>11.3</t>
  </si>
  <si>
    <t>Дрова</t>
  </si>
  <si>
    <t>м3</t>
  </si>
  <si>
    <t>11.4</t>
  </si>
  <si>
    <t>Прочее (расшифровать)</t>
  </si>
  <si>
    <t>11.4.1</t>
  </si>
  <si>
    <t>11.4.2</t>
  </si>
  <si>
    <t>11.4.3</t>
  </si>
  <si>
    <t>Стоимость топлива по видам</t>
  </si>
  <si>
    <t>12.1</t>
  </si>
  <si>
    <t>руб/тн</t>
  </si>
  <si>
    <t>12.2</t>
  </si>
  <si>
    <t>12.3</t>
  </si>
  <si>
    <t>руб/м3</t>
  </si>
  <si>
    <t>12.4</t>
  </si>
  <si>
    <t>12.4.1</t>
  </si>
  <si>
    <t>12.4.2</t>
  </si>
  <si>
    <t>12.4.3</t>
  </si>
  <si>
    <t>Расход  электроэнергии на технологию по уровням напряжения всего, в т.ч.</t>
  </si>
  <si>
    <t>тыс.кВт.ч</t>
  </si>
  <si>
    <t>НН (0,4 кВ и ниже) объем энергии</t>
  </si>
  <si>
    <t>СН 2 (1-20 кВ) объем энергии</t>
  </si>
  <si>
    <t>СН 1 (35 кВ) объем энергии</t>
  </si>
  <si>
    <t>ВН (110 кВ и выше) объем энергии</t>
  </si>
  <si>
    <t>Тариф на электроэнергию на технологию по уровням напряжения:</t>
  </si>
  <si>
    <t>руб/кВт.ч</t>
  </si>
  <si>
    <t>НН (0,4 кВ и ниже) тариф на энергию</t>
  </si>
  <si>
    <t>СН 2 (1-20 кВ) тариф на энергию</t>
  </si>
  <si>
    <t>СН 1 (35 кВ) тариф на энергию</t>
  </si>
  <si>
    <t>ВН (110 кВ и выше) тариф на энергию</t>
  </si>
  <si>
    <t>Расход  теплоэнергии всего в т.ч.:</t>
  </si>
  <si>
    <t>Гкал</t>
  </si>
  <si>
    <t>на технологию (подогрев воды)</t>
  </si>
  <si>
    <t>на отопление</t>
  </si>
  <si>
    <t>Тариф на теплоэнергию</t>
  </si>
  <si>
    <t>руб/Гкал</t>
  </si>
  <si>
    <t>Тариф на покупную воду</t>
  </si>
  <si>
    <t>Численность работников (основного персонала)</t>
  </si>
  <si>
    <t>Среднемесячная заработная плата на 1 чел.</t>
  </si>
  <si>
    <t>руб/мес</t>
  </si>
  <si>
    <t>Экономические показатели:</t>
  </si>
  <si>
    <t xml:space="preserve"> в т.ч.</t>
  </si>
  <si>
    <t>покупка потерь</t>
  </si>
  <si>
    <t>2.4.1</t>
  </si>
  <si>
    <t>2.4.2</t>
  </si>
  <si>
    <t>2.4.3</t>
  </si>
  <si>
    <t>Отчисления на соц.нужды</t>
  </si>
  <si>
    <t>Страховой взнос от несчастных случаев</t>
  </si>
  <si>
    <t>6.1</t>
  </si>
  <si>
    <t>Ремонтный фонд (кап. ремонт), всего</t>
  </si>
  <si>
    <t>хозяйственный способ</t>
  </si>
  <si>
    <t>подрядный способ</t>
  </si>
  <si>
    <t>6.2</t>
  </si>
  <si>
    <t>Материалы и зап. части для тек.рем. оборуд.</t>
  </si>
  <si>
    <t>НН (0,4 кВ и ниже)</t>
  </si>
  <si>
    <t>СН 2 (1-20 кВ)</t>
  </si>
  <si>
    <t xml:space="preserve">СН 1 (35 кВ) </t>
  </si>
  <si>
    <t xml:space="preserve">ВН (110 кВ и выше) </t>
  </si>
  <si>
    <t>9.1</t>
  </si>
  <si>
    <t>Затраты на тепловую энергию всего, в т.ч.:</t>
  </si>
  <si>
    <t>9.2</t>
  </si>
  <si>
    <t>Затраты по подвозу воды всего, в т.ч.</t>
  </si>
  <si>
    <t>9.2.1</t>
  </si>
  <si>
    <t>собственные</t>
  </si>
  <si>
    <t>9.2.2</t>
  </si>
  <si>
    <t>сторонних организаций</t>
  </si>
  <si>
    <t>9.3</t>
  </si>
  <si>
    <t>Оплата проезда в отпуск</t>
  </si>
  <si>
    <t>9.4</t>
  </si>
  <si>
    <t>Внутреннее обслуживание (собств.)</t>
  </si>
  <si>
    <t>9.4.1</t>
  </si>
  <si>
    <t>водоснабжение и канализация для бытовых нужд (расчет)</t>
  </si>
  <si>
    <t>9.4.2</t>
  </si>
  <si>
    <t>пусконаладочные работы</t>
  </si>
  <si>
    <t>9.4.3</t>
  </si>
  <si>
    <t>прочие (расшифровать):</t>
  </si>
  <si>
    <t>9.5</t>
  </si>
  <si>
    <t>Услуги производственного характера (сторон. орг.)</t>
  </si>
  <si>
    <t>9.5.1</t>
  </si>
  <si>
    <t>обслуживание внутриквартальных сетей всего, в т.ч.</t>
  </si>
  <si>
    <t>прочие</t>
  </si>
  <si>
    <t>9.5.2</t>
  </si>
  <si>
    <t>9.5.3</t>
  </si>
  <si>
    <t>уборка льда с водоколонок</t>
  </si>
  <si>
    <t>9.5.4</t>
  </si>
  <si>
    <t>прочие (расшифровать)</t>
  </si>
  <si>
    <t>9.6</t>
  </si>
  <si>
    <t>Прочие затраты всего, в т.ч.</t>
  </si>
  <si>
    <t>9.6.1</t>
  </si>
  <si>
    <t>налоги, сборы, платежи и отчисления всего в т.ч.</t>
  </si>
  <si>
    <t xml:space="preserve"> - земельный налог (аренда земли)</t>
  </si>
  <si>
    <t xml:space="preserve"> - экологические платежи</t>
  </si>
  <si>
    <t xml:space="preserve"> - платежи за природные (водные) ресурсы</t>
  </si>
  <si>
    <t>9.6.2</t>
  </si>
  <si>
    <t>охрана труда и ТБ.</t>
  </si>
  <si>
    <t>9.6.3</t>
  </si>
  <si>
    <t>подготовка кадров</t>
  </si>
  <si>
    <t>9.6.4</t>
  </si>
  <si>
    <t>услуги непроизводственного характера всего в т.ч.</t>
  </si>
  <si>
    <t xml:space="preserve"> - пожарная охрана</t>
  </si>
  <si>
    <t xml:space="preserve"> - сторожевая охрана</t>
  </si>
  <si>
    <t xml:space="preserve"> - услуги  СЭС</t>
  </si>
  <si>
    <t xml:space="preserve"> - услуги связи</t>
  </si>
  <si>
    <t xml:space="preserve"> - прочие (расшифровать)</t>
  </si>
  <si>
    <t>10</t>
  </si>
  <si>
    <t>Итого прямые затраты:</t>
  </si>
  <si>
    <t xml:space="preserve"> - заработная плата цехового персонала</t>
  </si>
  <si>
    <t xml:space="preserve"> - отчисления на соц.нужды от зарплаты цехового персонала</t>
  </si>
  <si>
    <t>Услуги АДС (после распределения) всего, в т.ч.</t>
  </si>
  <si>
    <t xml:space="preserve"> - заработная плата работников АДС</t>
  </si>
  <si>
    <t xml:space="preserve"> - отчисления на соц.нужды от зарплаты работников АДС</t>
  </si>
  <si>
    <t>Общепроизводственные (цеховые) расходы  (после распределения) всего, в .т.ч.</t>
  </si>
  <si>
    <t xml:space="preserve"> - заработная плата работников</t>
  </si>
  <si>
    <t xml:space="preserve"> - отчисления на соц.нужды от зарплаты</t>
  </si>
  <si>
    <t>прочие затраты (расшифровать) всего, в  т.ч.</t>
  </si>
  <si>
    <t>11.5</t>
  </si>
  <si>
    <t>11.6</t>
  </si>
  <si>
    <t>заработная плата АУП</t>
  </si>
  <si>
    <t>отчисления на соц.нужды от заработной платы АУП</t>
  </si>
  <si>
    <t>другие затраты всего, в том числе:</t>
  </si>
  <si>
    <t>- аренда</t>
  </si>
  <si>
    <t>Содержание сбытовых организаций всего, в т.ч.</t>
  </si>
  <si>
    <t>Содержание ИД</t>
  </si>
  <si>
    <t>Другие</t>
  </si>
  <si>
    <t>13</t>
  </si>
  <si>
    <t>ИТОГО СЕБЕСТОИМОСТЬ:</t>
  </si>
  <si>
    <t>14.1</t>
  </si>
  <si>
    <t>Прибыль на развитие производства, в т.ч.</t>
  </si>
  <si>
    <t>капитальные вложения</t>
  </si>
  <si>
    <t>14.2</t>
  </si>
  <si>
    <t>Прибыль на социальное развитие (содержание д/с, санаториев и т.д.) всего, в т.ч.</t>
  </si>
  <si>
    <t>14.3</t>
  </si>
  <si>
    <t>Прибыль на поощрение (выплаты соц.характера)</t>
  </si>
  <si>
    <t>14.4</t>
  </si>
  <si>
    <t>Прибыль на прочие цели</t>
  </si>
  <si>
    <t>14.5</t>
  </si>
  <si>
    <t>Налоги, сборы, платежи - всего, в т.ч.</t>
  </si>
  <si>
    <t>на прибыль</t>
  </si>
  <si>
    <t>на имущество</t>
  </si>
  <si>
    <t>налог на вмененный доход</t>
  </si>
  <si>
    <t>14.6</t>
  </si>
  <si>
    <t>Проценты по долговым обязательствам:</t>
  </si>
  <si>
    <t>по инвестиционным кредитам</t>
  </si>
  <si>
    <t>14.7</t>
  </si>
  <si>
    <t>Списание безнадежных долгов</t>
  </si>
  <si>
    <t>14.8</t>
  </si>
  <si>
    <t>Прочие расходы (расшифровать)</t>
  </si>
  <si>
    <t>17</t>
  </si>
  <si>
    <t>ИТОГО НЕОБХОДИМАЯ ВАЛОВАЯ ВЫРУЧКА :</t>
  </si>
  <si>
    <t>18</t>
  </si>
  <si>
    <t>Средний тариф на 1 ед. продукции</t>
  </si>
  <si>
    <t>руб/куб.м.</t>
  </si>
  <si>
    <t>19</t>
  </si>
  <si>
    <t>4а</t>
  </si>
  <si>
    <t xml:space="preserve">Объем подвозной воды </t>
  </si>
  <si>
    <t>- обслуживание бесхозяйных сетей</t>
  </si>
  <si>
    <t>- технологический транспорт</t>
  </si>
  <si>
    <t xml:space="preserve"> - аренда ОПФ, концессия, лизинг</t>
  </si>
  <si>
    <t>-  экономия средств</t>
  </si>
  <si>
    <t>(наименование предприятия)</t>
  </si>
  <si>
    <t>Регион</t>
  </si>
  <si>
    <t>Муниципальное образование</t>
  </si>
  <si>
    <t>ОКТМО</t>
  </si>
  <si>
    <t>Республика Саха (Якутия)</t>
  </si>
  <si>
    <t>Регулируемый период</t>
  </si>
  <si>
    <t>ИНН</t>
  </si>
  <si>
    <t>КПП</t>
  </si>
  <si>
    <t xml:space="preserve">Наименование ГОЛОВНОЙ организации </t>
  </si>
  <si>
    <t>Является ли организация филиалом</t>
  </si>
  <si>
    <t>Наименование филиала</t>
  </si>
  <si>
    <t>Вид деятельности организации</t>
  </si>
  <si>
    <t>Является ли организация перепродавцом</t>
  </si>
  <si>
    <t>Является ли организация плательщиком НДС</t>
  </si>
  <si>
    <t>Расчет предложения ГКЦ РС (Я)</t>
  </si>
  <si>
    <t>в прогнозных ценах</t>
  </si>
  <si>
    <t>индекс</t>
  </si>
  <si>
    <t>ФИО № тел. исполнителя:</t>
  </si>
  <si>
    <t>Необходимая валовая выручка</t>
  </si>
  <si>
    <t>Текущие расходы</t>
  </si>
  <si>
    <t>Операционные расходы</t>
  </si>
  <si>
    <t>индекс эффективности расходов</t>
  </si>
  <si>
    <t>индекс потребительских цен</t>
  </si>
  <si>
    <t>индекс количества активов</t>
  </si>
  <si>
    <t>1.1.1.1.</t>
  </si>
  <si>
    <t>Производственные расходы</t>
  </si>
  <si>
    <t>Сырье и материалы</t>
  </si>
  <si>
    <t>Расходы на оплату услуг сторонних организаций</t>
  </si>
  <si>
    <t>Расходы на оплату труда с отчислениями</t>
  </si>
  <si>
    <t>Общехозяйственные расходы</t>
  </si>
  <si>
    <t>Прочие производственные расходы не учитываемые в составе ремонтных расходов</t>
  </si>
  <si>
    <t>расходы на обезвоживание, обезвреживание и захоронение осадка сточных вод</t>
  </si>
  <si>
    <t>расходы на осуществление производственного контроля качества воды и производственного контроля состава и свойств сточных вод</t>
  </si>
  <si>
    <t>расходы на аварийно-диспетчерское обслуживание</t>
  </si>
  <si>
    <t>прочие производственные расходы (внутреннее обслуживание)</t>
  </si>
  <si>
    <t>1.1.1.2.</t>
  </si>
  <si>
    <t>Ремонтные расходы</t>
  </si>
  <si>
    <t>Расходы на текущий ремонт</t>
  </si>
  <si>
    <t>Расходы на капитальный ремонт</t>
  </si>
  <si>
    <t xml:space="preserve">Расходы на оплату труда и отчисления ремонтного персонала </t>
  </si>
  <si>
    <t>1.1.1..3.</t>
  </si>
  <si>
    <t>Административные расходы</t>
  </si>
  <si>
    <t>расходы на оплату услуг сторонних организаций</t>
  </si>
  <si>
    <t>Расходы на оплату труда и отчисления на социальные нужды АУП</t>
  </si>
  <si>
    <t>Аренда, не связанная с основным производством</t>
  </si>
  <si>
    <t>Расходы на служебные коммандировки</t>
  </si>
  <si>
    <t>Расходы на обучение персонала</t>
  </si>
  <si>
    <t xml:space="preserve">Расходы на страхование производственных объектов
</t>
  </si>
  <si>
    <t>Прочие расходы:</t>
  </si>
  <si>
    <t>Расходы на амортизацию непроизводственных активов</t>
  </si>
  <si>
    <t>Расходы на оплату услуг сторонних организаций по обеспечению безопасности функционирования объектов централизованных систем водоснабжения и водоотведения</t>
  </si>
  <si>
    <t>1.1.1.4.</t>
  </si>
  <si>
    <t>Сбытовые расходы</t>
  </si>
  <si>
    <t>Расходы на приобритение энергоресурсов</t>
  </si>
  <si>
    <t>Электроэнергия</t>
  </si>
  <si>
    <t>Тепловая энергия</t>
  </si>
  <si>
    <t>Топливо</t>
  </si>
  <si>
    <t>Покупная вода</t>
  </si>
  <si>
    <t>Неподконтрольные расходы</t>
  </si>
  <si>
    <t>Расходы на оплату товаров, приобретаемых у других организаций, осуществляющих регулируемые виды деятельности;</t>
  </si>
  <si>
    <t>Расходы на оплату налогов и сборов</t>
  </si>
  <si>
    <t>страхование</t>
  </si>
  <si>
    <t>плата за негативное воздействие на окружающую среду</t>
  </si>
  <si>
    <t>налог на имущество</t>
  </si>
  <si>
    <t>прочие налоги и сборы</t>
  </si>
  <si>
    <t>расходы на арендную плату, концессионную плату и лизинговые платежи</t>
  </si>
  <si>
    <t>расходы по сомнительным долгам</t>
  </si>
  <si>
    <t>экономия средств</t>
  </si>
  <si>
    <t>расходы на обслуживание бесхозяйных сетей</t>
  </si>
  <si>
    <t>расходы на компенсацию экономически обоснованных расходов</t>
  </si>
  <si>
    <t>расходы на уплату процентов по займам и кредитам</t>
  </si>
  <si>
    <t>Расходы на амортизацию</t>
  </si>
  <si>
    <t>Нормативная прибыль</t>
  </si>
  <si>
    <t>нормативный уровень прибыли</t>
  </si>
  <si>
    <t>1.3.2.</t>
  </si>
  <si>
    <t xml:space="preserve">Расходы на капитальные вложения (инвестиции)
</t>
  </si>
  <si>
    <t>1.3.3.</t>
  </si>
  <si>
    <t>Затраты по инвестиционным кредитам</t>
  </si>
  <si>
    <t>1.3.4.</t>
  </si>
  <si>
    <t>Затраты на пополенение оборотными средствами</t>
  </si>
  <si>
    <t>1.3.5.</t>
  </si>
  <si>
    <t>Налог на прибыль</t>
  </si>
  <si>
    <t>1.3.6.</t>
  </si>
  <si>
    <t xml:space="preserve">Расходы на социальные нужды, предусмотренные коллективными договорами;
</t>
  </si>
  <si>
    <t>1.3.6.1.</t>
  </si>
  <si>
    <t>прибыль на социальное развитие</t>
  </si>
  <si>
    <t>1.3.6.2.</t>
  </si>
  <si>
    <t>прибыль на поощрение</t>
  </si>
  <si>
    <t>1.3.6.3.</t>
  </si>
  <si>
    <t>прибыль на прочие цели</t>
  </si>
  <si>
    <t>Расчетная предпринимательская прибыль гарантирующей организации</t>
  </si>
  <si>
    <t>Корректировка НВВ</t>
  </si>
  <si>
    <t>Отклонение фактически достигнутого объема поданной воды или принятых сточных вод</t>
  </si>
  <si>
    <t>Отклонение фактических значений индекса потребительских цен и других индексов, предусмотренных прогнозом социально-экономического развития Российской Федерации</t>
  </si>
  <si>
    <t>Отклонение фактически достигнутого уровня неподконтрольных расходов</t>
  </si>
  <si>
    <t>Ввод объектов системы водоснабжения и (или) водоотведения в эксплуатацию и изменение утвержденной инвестиционной программы</t>
  </si>
  <si>
    <t>Степень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</si>
  <si>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Изменение доходности долгосрочных государственных обязательств</t>
  </si>
  <si>
    <t>Итого НВВ для расчета тарифа</t>
  </si>
  <si>
    <t>Тариф на водоснабжение</t>
  </si>
  <si>
    <t>Темп роста</t>
  </si>
  <si>
    <t>тыс.м3.</t>
  </si>
  <si>
    <t>5.1</t>
  </si>
  <si>
    <t>5.1.1</t>
  </si>
  <si>
    <t>5.1.2</t>
  </si>
  <si>
    <t>5.1.3</t>
  </si>
  <si>
    <t>5.2</t>
  </si>
  <si>
    <t>5.3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</si>
  <si>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</si>
  <si>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</si>
  <si>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</si>
  <si>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</si>
  <si>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</si>
  <si>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</si>
  <si>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</si>
  <si>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</si>
  <si>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</si>
  <si>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Износ объектов централизованных систем водоснабжения с выделением процента износа объектов, существующих на начало реализации Инвестиционной программы</t>
  </si>
  <si>
    <t>Наименование показателя (мощность, протяженность, диаметр и т.п.)</t>
  </si>
  <si>
    <t>шт., ед.</t>
  </si>
  <si>
    <t>2021 год</t>
  </si>
  <si>
    <t>в т.ч. за собственных средств (амортизации)</t>
  </si>
  <si>
    <t>пит</t>
  </si>
  <si>
    <t>год.</t>
  </si>
  <si>
    <t>Мирнинский улус (район)</t>
  </si>
  <si>
    <t>2019</t>
  </si>
  <si>
    <t>1433000147</t>
  </si>
  <si>
    <t>144950001</t>
  </si>
  <si>
    <t>ООО "ПТВС"</t>
  </si>
  <si>
    <t>да</t>
  </si>
  <si>
    <t>г. Мирный (питьевая вода)</t>
  </si>
  <si>
    <t>Оказание услуг в сфере водоснабжения</t>
  </si>
  <si>
    <t>2015 год</t>
  </si>
  <si>
    <t>2016 год</t>
  </si>
  <si>
    <t>За отчетный год</t>
  </si>
  <si>
    <t>За текущий год</t>
  </si>
  <si>
    <t>2022 год</t>
  </si>
  <si>
    <t>2023 год</t>
  </si>
  <si>
    <t>Корректировка / второй догосрочный период</t>
  </si>
  <si>
    <t xml:space="preserve">индекс </t>
  </si>
  <si>
    <t>Расчет предложения предприятия</t>
  </si>
  <si>
    <t>Утвержденный тариф (отопительный период)</t>
  </si>
  <si>
    <t>ОТЧЕТ</t>
  </si>
  <si>
    <t>Отклонение</t>
  </si>
  <si>
    <t>Утвержденный тариф</t>
  </si>
  <si>
    <t>Ожидаемый за год отчет</t>
  </si>
  <si>
    <t>Предложение предприятия</t>
  </si>
  <si>
    <t>в ценах текущего периода (2018г.)</t>
  </si>
  <si>
    <t>в ценах регулироемого периода</t>
  </si>
  <si>
    <t>Затраты на 1 ед продукции, руб.</t>
  </si>
  <si>
    <t>Структура, %</t>
  </si>
  <si>
    <t xml:space="preserve">Отклонение от утвержденного тарифа </t>
  </si>
  <si>
    <t>Влияние, %</t>
  </si>
  <si>
    <t>натур. выражении</t>
  </si>
  <si>
    <t>Всего расчетный период</t>
  </si>
  <si>
    <t>с 01.07.2019 по 31.12.2019</t>
  </si>
  <si>
    <t>01.01.2020 по 30.06.2020</t>
  </si>
  <si>
    <t>Население (жилфонд (муницип. и частный)), всего в т.ч.</t>
  </si>
  <si>
    <t xml:space="preserve">на холодное водоснабжение  </t>
  </si>
  <si>
    <t>на централизованное горячее водоснабжение</t>
  </si>
  <si>
    <t>на горячее водоснабжение из системы отопления</t>
  </si>
  <si>
    <t>в случае самостоятельного производства горячего водоснабжения</t>
  </si>
  <si>
    <t>Финансируемые из бюджетов всех уровней, всего в т.ч.</t>
  </si>
  <si>
    <t xml:space="preserve"> - Учреждения местного бюджета в т.ч.</t>
  </si>
  <si>
    <t>Учреждения районного бюджета в т.ч.</t>
  </si>
  <si>
    <t>Учреждения поселенческого бюджета в т.ч.</t>
  </si>
  <si>
    <t xml:space="preserve"> - Учреждения республиканского бюджета в т.ч.</t>
  </si>
  <si>
    <t xml:space="preserve"> - Учреждения федерального бюджета  в т.ч.</t>
  </si>
  <si>
    <t>Прочие потребители, всего в т.ч.</t>
  </si>
  <si>
    <t>РЭ</t>
  </si>
  <si>
    <t>1. Сырье (покупная вода)</t>
  </si>
  <si>
    <t>2. Затраты на топливо по видам:</t>
  </si>
  <si>
    <t>ОР</t>
  </si>
  <si>
    <t>3. Затраты на оплату труда</t>
  </si>
  <si>
    <t>4. Отчисления на соц.нужды всего в т.ч.</t>
  </si>
  <si>
    <t>АМОРТ</t>
  </si>
  <si>
    <t>5. Амортизационные отчисления</t>
  </si>
  <si>
    <t>6. Ремонт и техническое обслуживание основных средств, в том числе:</t>
  </si>
  <si>
    <t>7. Реагенты (материалы и запчасти на технологию)</t>
  </si>
  <si>
    <t>8. Электроэнергия  на технологические нужды по уровням напряжения всего в т.ч.</t>
  </si>
  <si>
    <t>9. Прочие прямые расходы всего в т.ч.:</t>
  </si>
  <si>
    <t>НР</t>
  </si>
  <si>
    <t>11. Цеховые расходы всего, в т.ч.</t>
  </si>
  <si>
    <t xml:space="preserve"> - численность цехового персонала</t>
  </si>
  <si>
    <t>среднемесячная заработная плата на 1 чел.</t>
  </si>
  <si>
    <t xml:space="preserve"> - численность работников АДС</t>
  </si>
  <si>
    <t xml:space="preserve"> - численность работников</t>
  </si>
  <si>
    <t>12. Общехозяйственные расходы всего, в том числе:</t>
  </si>
  <si>
    <t>численность работников сбытовых организаций, ИД и АУП</t>
  </si>
  <si>
    <t>заработная плата работников сбытовых организаций, ИД и АУП</t>
  </si>
  <si>
    <t>отчисления на соц.нужды от заработной платы работников сбытовых организаций, ИД и АУП</t>
  </si>
  <si>
    <t>численность</t>
  </si>
  <si>
    <t>заработная плата</t>
  </si>
  <si>
    <t>отчисления на соц.нужды от заработной платы</t>
  </si>
  <si>
    <t>численность АУП</t>
  </si>
  <si>
    <t>14. Валовая прибыль</t>
  </si>
  <si>
    <t>ПР</t>
  </si>
  <si>
    <t>пр</t>
  </si>
  <si>
    <t>по кредитам ТЭР на продукцию ПТН</t>
  </si>
  <si>
    <t>15. Недополученный по незавиясщим причинам доход</t>
  </si>
  <si>
    <t>16. Избыток средств, полученный в предыдущем периоде регулирования</t>
  </si>
  <si>
    <t>Рост к утвержденному тарифу, %</t>
  </si>
  <si>
    <t>Руководитель предприятия:(ФИО)</t>
  </si>
  <si>
    <t>подпись</t>
  </si>
  <si>
    <t>Значения ссылки</t>
  </si>
  <si>
    <t>Формулы</t>
  </si>
  <si>
    <t>АЛРОСА УГОК</t>
  </si>
  <si>
    <t>!b1</t>
  </si>
  <si>
    <t>|'[УФ ВС 2018.xlsx]</t>
  </si>
  <si>
    <t>!g3</t>
  </si>
  <si>
    <t>98631000</t>
  </si>
  <si>
    <t>!f5</t>
  </si>
  <si>
    <t>инд п-е</t>
  </si>
  <si>
    <t>!g8</t>
  </si>
  <si>
    <t>143332012</t>
  </si>
  <si>
    <t>!g9</t>
  </si>
  <si>
    <t>!g10</t>
  </si>
  <si>
    <t>!g11</t>
  </si>
  <si>
    <t xml:space="preserve">Удачнинское отделение питьевая вода </t>
  </si>
  <si>
    <t>!g12</t>
  </si>
  <si>
    <t>!g13</t>
  </si>
  <si>
    <t>!g14</t>
  </si>
  <si>
    <t>!g15</t>
  </si>
  <si>
    <t>ТЗ</t>
  </si>
  <si>
    <t>фильтр</t>
  </si>
  <si>
    <t>пок</t>
  </si>
  <si>
    <t>!i23</t>
  </si>
  <si>
    <t>!j23</t>
  </si>
  <si>
    <t>!q23</t>
  </si>
  <si>
    <t>!aa23</t>
  </si>
  <si>
    <t>!al23</t>
  </si>
  <si>
    <t>!ak23</t>
  </si>
  <si>
    <t>!i24</t>
  </si>
  <si>
    <t>!j24</t>
  </si>
  <si>
    <t>!q24</t>
  </si>
  <si>
    <t>!aa24</t>
  </si>
  <si>
    <t>!al24</t>
  </si>
  <si>
    <t>!ak24</t>
  </si>
  <si>
    <t>!i25</t>
  </si>
  <si>
    <t>!j25</t>
  </si>
  <si>
    <t>!q25</t>
  </si>
  <si>
    <t>!aa25</t>
  </si>
  <si>
    <t>!al25</t>
  </si>
  <si>
    <t>!ak25</t>
  </si>
  <si>
    <t>!i28</t>
  </si>
  <si>
    <t>!j28</t>
  </si>
  <si>
    <t>!q28</t>
  </si>
  <si>
    <t>!aa28</t>
  </si>
  <si>
    <t>!al28</t>
  </si>
  <si>
    <t>!ak28</t>
  </si>
  <si>
    <t>!i30</t>
  </si>
  <si>
    <t>!j30</t>
  </si>
  <si>
    <t>!q30</t>
  </si>
  <si>
    <t>!aa30</t>
  </si>
  <si>
    <t>!al30</t>
  </si>
  <si>
    <t>!ak30</t>
  </si>
  <si>
    <t>!i31</t>
  </si>
  <si>
    <t>!j31</t>
  </si>
  <si>
    <t>!q31</t>
  </si>
  <si>
    <t>!aa31</t>
  </si>
  <si>
    <t>!al31</t>
  </si>
  <si>
    <t>!ak31</t>
  </si>
  <si>
    <t>!i32</t>
  </si>
  <si>
    <t>!j32</t>
  </si>
  <si>
    <t>!q32</t>
  </si>
  <si>
    <t>!aa32</t>
  </si>
  <si>
    <t>!al32</t>
  </si>
  <si>
    <t>!ak32</t>
  </si>
  <si>
    <t>!i33</t>
  </si>
  <si>
    <t>!j33</t>
  </si>
  <si>
    <t>!q33</t>
  </si>
  <si>
    <t>!aa33</t>
  </si>
  <si>
    <t>!al33</t>
  </si>
  <si>
    <t>!ak33</t>
  </si>
  <si>
    <t>!i34</t>
  </si>
  <si>
    <t>!j34</t>
  </si>
  <si>
    <t>!q34</t>
  </si>
  <si>
    <t>!aa34</t>
  </si>
  <si>
    <t>!al34</t>
  </si>
  <si>
    <t>!ak34</t>
  </si>
  <si>
    <t>!i36</t>
  </si>
  <si>
    <t>!j36</t>
  </si>
  <si>
    <t>!q36</t>
  </si>
  <si>
    <t>!aa36</t>
  </si>
  <si>
    <t>!al36</t>
  </si>
  <si>
    <t>!ak36</t>
  </si>
  <si>
    <t>!i37</t>
  </si>
  <si>
    <t>!j37</t>
  </si>
  <si>
    <t>!q37</t>
  </si>
  <si>
    <t>!aa37</t>
  </si>
  <si>
    <t>!al37</t>
  </si>
  <si>
    <t>!ak37</t>
  </si>
  <si>
    <t>!i38</t>
  </si>
  <si>
    <t>!j38</t>
  </si>
  <si>
    <t>!q38</t>
  </si>
  <si>
    <t>!aa38</t>
  </si>
  <si>
    <t>!al38</t>
  </si>
  <si>
    <t>!ak38</t>
  </si>
  <si>
    <t>!i39</t>
  </si>
  <si>
    <t>!j39</t>
  </si>
  <si>
    <t>!q39</t>
  </si>
  <si>
    <t>!aa39</t>
  </si>
  <si>
    <t>!al39</t>
  </si>
  <si>
    <t>!ak39</t>
  </si>
  <si>
    <t>!i40</t>
  </si>
  <si>
    <t>!j40</t>
  </si>
  <si>
    <t>!q40</t>
  </si>
  <si>
    <t>!aa40</t>
  </si>
  <si>
    <t>!al40</t>
  </si>
  <si>
    <t>!ak40</t>
  </si>
  <si>
    <t>!i41</t>
  </si>
  <si>
    <t>!j41</t>
  </si>
  <si>
    <t>!q41</t>
  </si>
  <si>
    <t>!aa41</t>
  </si>
  <si>
    <t>!al41</t>
  </si>
  <si>
    <t>!ak41</t>
  </si>
  <si>
    <t>!i42</t>
  </si>
  <si>
    <t>!j42</t>
  </si>
  <si>
    <t>!q42</t>
  </si>
  <si>
    <t>!aa42</t>
  </si>
  <si>
    <t>!al42</t>
  </si>
  <si>
    <t>!ak42</t>
  </si>
  <si>
    <t>!i43</t>
  </si>
  <si>
    <t>!j43</t>
  </si>
  <si>
    <t>!q43</t>
  </si>
  <si>
    <t>!aa43</t>
  </si>
  <si>
    <t>!al43</t>
  </si>
  <si>
    <t>!ak43</t>
  </si>
  <si>
    <t>!i44</t>
  </si>
  <si>
    <t>!j44</t>
  </si>
  <si>
    <t>!q44</t>
  </si>
  <si>
    <t>!aa44</t>
  </si>
  <si>
    <t>!al44</t>
  </si>
  <si>
    <t>!ak44</t>
  </si>
  <si>
    <t>!i45</t>
  </si>
  <si>
    <t>!j45</t>
  </si>
  <si>
    <t>!q45</t>
  </si>
  <si>
    <t>!aa45</t>
  </si>
  <si>
    <t>!al45</t>
  </si>
  <si>
    <t>!ak45</t>
  </si>
  <si>
    <t>!i46</t>
  </si>
  <si>
    <t>!j46</t>
  </si>
  <si>
    <t>!q46</t>
  </si>
  <si>
    <t>!aa46</t>
  </si>
  <si>
    <t>!al46</t>
  </si>
  <si>
    <t>!ak46</t>
  </si>
  <si>
    <t>!i49</t>
  </si>
  <si>
    <t>!j49</t>
  </si>
  <si>
    <t>!q49</t>
  </si>
  <si>
    <t>!aa49</t>
  </si>
  <si>
    <t>!al49</t>
  </si>
  <si>
    <t>!ak49</t>
  </si>
  <si>
    <t>!i50</t>
  </si>
  <si>
    <t>!j50</t>
  </si>
  <si>
    <t>!q50</t>
  </si>
  <si>
    <t>!aa50</t>
  </si>
  <si>
    <t>!al50</t>
  </si>
  <si>
    <t>!ak50</t>
  </si>
  <si>
    <t>!i51</t>
  </si>
  <si>
    <t>!j51</t>
  </si>
  <si>
    <t>!q51</t>
  </si>
  <si>
    <t>!aa51</t>
  </si>
  <si>
    <t>!al51</t>
  </si>
  <si>
    <t>!ak51</t>
  </si>
  <si>
    <t>!i52</t>
  </si>
  <si>
    <t>!j52</t>
  </si>
  <si>
    <t>!q52</t>
  </si>
  <si>
    <t>!aa52</t>
  </si>
  <si>
    <t>!al52</t>
  </si>
  <si>
    <t>!ak52</t>
  </si>
  <si>
    <t>!i55</t>
  </si>
  <si>
    <t>!j55</t>
  </si>
  <si>
    <t>!q55</t>
  </si>
  <si>
    <t>!aa55</t>
  </si>
  <si>
    <t>!al55</t>
  </si>
  <si>
    <t>!ak55</t>
  </si>
  <si>
    <t>!i56</t>
  </si>
  <si>
    <t>!j56</t>
  </si>
  <si>
    <t>!q56</t>
  </si>
  <si>
    <t>!aa56</t>
  </si>
  <si>
    <t>!al56</t>
  </si>
  <si>
    <t>!ak56</t>
  </si>
  <si>
    <t>!i57</t>
  </si>
  <si>
    <t>!j57</t>
  </si>
  <si>
    <t>!q57</t>
  </si>
  <si>
    <t>!aa57</t>
  </si>
  <si>
    <t>!al57</t>
  </si>
  <si>
    <t>!ak57</t>
  </si>
  <si>
    <t>!i59</t>
  </si>
  <si>
    <t>!j59</t>
  </si>
  <si>
    <t>!q59</t>
  </si>
  <si>
    <t>!aa59</t>
  </si>
  <si>
    <t>!al59</t>
  </si>
  <si>
    <t>!ak59</t>
  </si>
  <si>
    <t>!i60</t>
  </si>
  <si>
    <t>!j60</t>
  </si>
  <si>
    <t>!q60</t>
  </si>
  <si>
    <t>!aa60</t>
  </si>
  <si>
    <t>!al60</t>
  </si>
  <si>
    <t>!ak60</t>
  </si>
  <si>
    <t>!i61</t>
  </si>
  <si>
    <t>!j61</t>
  </si>
  <si>
    <t>!q61</t>
  </si>
  <si>
    <t>!aa61</t>
  </si>
  <si>
    <t>!al61</t>
  </si>
  <si>
    <t>!ak61</t>
  </si>
  <si>
    <t>!i63</t>
  </si>
  <si>
    <t>!j63</t>
  </si>
  <si>
    <t>!q63</t>
  </si>
  <si>
    <t>!aa63</t>
  </si>
  <si>
    <t>!al63</t>
  </si>
  <si>
    <t>!ak63</t>
  </si>
  <si>
    <t>!i64</t>
  </si>
  <si>
    <t>!j64</t>
  </si>
  <si>
    <t>!q64</t>
  </si>
  <si>
    <t>!aa64</t>
  </si>
  <si>
    <t>!al64</t>
  </si>
  <si>
    <t>!ak64</t>
  </si>
  <si>
    <t>!i65</t>
  </si>
  <si>
    <t>!j65</t>
  </si>
  <si>
    <t>!q65</t>
  </si>
  <si>
    <t>!aa65</t>
  </si>
  <si>
    <t>!al65</t>
  </si>
  <si>
    <t>!ak65</t>
  </si>
  <si>
    <t>!i67</t>
  </si>
  <si>
    <t>!j67</t>
  </si>
  <si>
    <t>!q67</t>
  </si>
  <si>
    <t>!aa67</t>
  </si>
  <si>
    <t>!al67</t>
  </si>
  <si>
    <t>!ak67</t>
  </si>
  <si>
    <t>!i68</t>
  </si>
  <si>
    <t>!j68</t>
  </si>
  <si>
    <t>!q68</t>
  </si>
  <si>
    <t>!aa68</t>
  </si>
  <si>
    <t>!al68</t>
  </si>
  <si>
    <t>!ak68</t>
  </si>
  <si>
    <t>!i69</t>
  </si>
  <si>
    <t>!j69</t>
  </si>
  <si>
    <t>!q69</t>
  </si>
  <si>
    <t>!aa69</t>
  </si>
  <si>
    <t>!al69</t>
  </si>
  <si>
    <t>!ak69</t>
  </si>
  <si>
    <t>!i71</t>
  </si>
  <si>
    <t>!j71</t>
  </si>
  <si>
    <t>!q71</t>
  </si>
  <si>
    <t>!aa71</t>
  </si>
  <si>
    <t>!al71</t>
  </si>
  <si>
    <t>!ak71</t>
  </si>
  <si>
    <t>!i72</t>
  </si>
  <si>
    <t>!j72</t>
  </si>
  <si>
    <t>!q72</t>
  </si>
  <si>
    <t>!aa72</t>
  </si>
  <si>
    <t>!al72</t>
  </si>
  <si>
    <t>!ak72</t>
  </si>
  <si>
    <t>!i73</t>
  </si>
  <si>
    <t>!j73</t>
  </si>
  <si>
    <t>!q73</t>
  </si>
  <si>
    <t>!aa73</t>
  </si>
  <si>
    <t>!al73</t>
  </si>
  <si>
    <t>!ak73</t>
  </si>
  <si>
    <t>!i74</t>
  </si>
  <si>
    <t>!j74</t>
  </si>
  <si>
    <t>!q74</t>
  </si>
  <si>
    <t>!aa74</t>
  </si>
  <si>
    <t>!al74</t>
  </si>
  <si>
    <t>!ak74</t>
  </si>
  <si>
    <t>!i76</t>
  </si>
  <si>
    <t>!j76</t>
  </si>
  <si>
    <t>!q76</t>
  </si>
  <si>
    <t>!aa76</t>
  </si>
  <si>
    <t>!al76</t>
  </si>
  <si>
    <t>!ak76</t>
  </si>
  <si>
    <t>!i77</t>
  </si>
  <si>
    <t>!j77</t>
  </si>
  <si>
    <t>!q77</t>
  </si>
  <si>
    <t>!aa77</t>
  </si>
  <si>
    <t>!al77</t>
  </si>
  <si>
    <t>!ak77</t>
  </si>
  <si>
    <t>!i78</t>
  </si>
  <si>
    <t>!j78</t>
  </si>
  <si>
    <t>!q78</t>
  </si>
  <si>
    <t>!aa78</t>
  </si>
  <si>
    <t>!al78</t>
  </si>
  <si>
    <t>!ak78</t>
  </si>
  <si>
    <t>!i79</t>
  </si>
  <si>
    <t>!j79</t>
  </si>
  <si>
    <t>!q79</t>
  </si>
  <si>
    <t>!aa79</t>
  </si>
  <si>
    <t>!al79</t>
  </si>
  <si>
    <t>!ak79</t>
  </si>
  <si>
    <t>!i81</t>
  </si>
  <si>
    <t>!j81</t>
  </si>
  <si>
    <t>!q81</t>
  </si>
  <si>
    <t>!aa81</t>
  </si>
  <si>
    <t>!al81</t>
  </si>
  <si>
    <t>!ak81</t>
  </si>
  <si>
    <t>!i82</t>
  </si>
  <si>
    <t>!j82</t>
  </si>
  <si>
    <t>!q82</t>
  </si>
  <si>
    <t>!aa82</t>
  </si>
  <si>
    <t>!al82</t>
  </si>
  <si>
    <t>!ak82</t>
  </si>
  <si>
    <t>!i83</t>
  </si>
  <si>
    <t>!j83</t>
  </si>
  <si>
    <t>!q83</t>
  </si>
  <si>
    <t>!aa83</t>
  </si>
  <si>
    <t>!al83</t>
  </si>
  <si>
    <t>!ak83</t>
  </si>
  <si>
    <t>!i84</t>
  </si>
  <si>
    <t>!j84</t>
  </si>
  <si>
    <t>!q84</t>
  </si>
  <si>
    <t>!aa84</t>
  </si>
  <si>
    <t>!al84</t>
  </si>
  <si>
    <t>!ak84</t>
  </si>
  <si>
    <t>!i85</t>
  </si>
  <si>
    <t>!j85</t>
  </si>
  <si>
    <t>!q85</t>
  </si>
  <si>
    <t>!aa85</t>
  </si>
  <si>
    <t>!al85</t>
  </si>
  <si>
    <t>!ak85</t>
  </si>
  <si>
    <t>!i98</t>
  </si>
  <si>
    <t>!j98</t>
  </si>
  <si>
    <t>!q98</t>
  </si>
  <si>
    <t>!aa98</t>
  </si>
  <si>
    <t>!al98</t>
  </si>
  <si>
    <t>!ak98</t>
  </si>
  <si>
    <t>!i100</t>
  </si>
  <si>
    <t>!j100</t>
  </si>
  <si>
    <t>!q100</t>
  </si>
  <si>
    <t>!aa100</t>
  </si>
  <si>
    <t>!al100</t>
  </si>
  <si>
    <t>!ak100</t>
  </si>
  <si>
    <t>!i101</t>
  </si>
  <si>
    <t>!j101</t>
  </si>
  <si>
    <t>!q101</t>
  </si>
  <si>
    <t>!aa101</t>
  </si>
  <si>
    <t>!al101</t>
  </si>
  <si>
    <t>!ak101</t>
  </si>
  <si>
    <t>!i102</t>
  </si>
  <si>
    <t>!j102</t>
  </si>
  <si>
    <t>!q102</t>
  </si>
  <si>
    <t>!aa102</t>
  </si>
  <si>
    <t>!al102</t>
  </si>
  <si>
    <t>!ak102</t>
  </si>
  <si>
    <t>по Вед.ОС</t>
  </si>
  <si>
    <t>!i105</t>
  </si>
  <si>
    <t>!j105</t>
  </si>
  <si>
    <t>!q105</t>
  </si>
  <si>
    <t>!aa105</t>
  </si>
  <si>
    <t>!al105</t>
  </si>
  <si>
    <t>!ak105</t>
  </si>
  <si>
    <t>!i106</t>
  </si>
  <si>
    <t>!j106</t>
  </si>
  <si>
    <t>!q106</t>
  </si>
  <si>
    <t>!aa106</t>
  </si>
  <si>
    <t>!al106</t>
  </si>
  <si>
    <t>!ak106</t>
  </si>
  <si>
    <t>!i107</t>
  </si>
  <si>
    <t>!j107</t>
  </si>
  <si>
    <t>!q107</t>
  </si>
  <si>
    <t>!aa107</t>
  </si>
  <si>
    <t>!al107</t>
  </si>
  <si>
    <t>!ak107</t>
  </si>
  <si>
    <t>!i108</t>
  </si>
  <si>
    <t>!j108</t>
  </si>
  <si>
    <t>!q108</t>
  </si>
  <si>
    <t>!aa108</t>
  </si>
  <si>
    <t>!al108</t>
  </si>
  <si>
    <t>!ak108</t>
  </si>
  <si>
    <t>!i117</t>
  </si>
  <si>
    <t>!j117</t>
  </si>
  <si>
    <t>!q117</t>
  </si>
  <si>
    <t>!aa117</t>
  </si>
  <si>
    <t>!al117</t>
  </si>
  <si>
    <t>!ak117</t>
  </si>
  <si>
    <t>!i118</t>
  </si>
  <si>
    <t>!j118</t>
  </si>
  <si>
    <t>!q118</t>
  </si>
  <si>
    <t>!aa118</t>
  </si>
  <si>
    <t>!al118</t>
  </si>
  <si>
    <t>!ak118</t>
  </si>
  <si>
    <t>!i119</t>
  </si>
  <si>
    <t>!j119</t>
  </si>
  <si>
    <t>!q119</t>
  </si>
  <si>
    <t>!aa119</t>
  </si>
  <si>
    <t>!al119</t>
  </si>
  <si>
    <t>!ak119</t>
  </si>
  <si>
    <t>!i121</t>
  </si>
  <si>
    <t>!j121</t>
  </si>
  <si>
    <t>!q121</t>
  </si>
  <si>
    <t>!aa121</t>
  </si>
  <si>
    <t>!al121</t>
  </si>
  <si>
    <t>!ak121</t>
  </si>
  <si>
    <t>!i122</t>
  </si>
  <si>
    <t>!j122</t>
  </si>
  <si>
    <t>!q122</t>
  </si>
  <si>
    <t>!aa122</t>
  </si>
  <si>
    <t>!al122</t>
  </si>
  <si>
    <t>!ak122</t>
  </si>
  <si>
    <t>!i124</t>
  </si>
  <si>
    <t>!j124</t>
  </si>
  <si>
    <t>!q124</t>
  </si>
  <si>
    <t>!aa124</t>
  </si>
  <si>
    <t>!al124</t>
  </si>
  <si>
    <t>!ak124</t>
  </si>
  <si>
    <t>!i125</t>
  </si>
  <si>
    <t>!j125</t>
  </si>
  <si>
    <t>!q125</t>
  </si>
  <si>
    <t>!aa125</t>
  </si>
  <si>
    <t>!al125</t>
  </si>
  <si>
    <t>!ak125</t>
  </si>
  <si>
    <t>!i126</t>
  </si>
  <si>
    <t>!j126</t>
  </si>
  <si>
    <t>!q126</t>
  </si>
  <si>
    <t>!aa126</t>
  </si>
  <si>
    <t>!al126</t>
  </si>
  <si>
    <t>!ak126</t>
  </si>
  <si>
    <t>!i127</t>
  </si>
  <si>
    <t>!j127</t>
  </si>
  <si>
    <t>!q127</t>
  </si>
  <si>
    <t>!aa127</t>
  </si>
  <si>
    <t>!al127</t>
  </si>
  <si>
    <t>!ak127</t>
  </si>
  <si>
    <t>!i130</t>
  </si>
  <si>
    <t>!j130</t>
  </si>
  <si>
    <t>!q130</t>
  </si>
  <si>
    <t>!aa130</t>
  </si>
  <si>
    <t>!al130</t>
  </si>
  <si>
    <t>!ak130</t>
  </si>
  <si>
    <t>!i131</t>
  </si>
  <si>
    <t>!j131</t>
  </si>
  <si>
    <t>!q131</t>
  </si>
  <si>
    <t>!aa131</t>
  </si>
  <si>
    <t>!al131</t>
  </si>
  <si>
    <t>!ak131</t>
  </si>
  <si>
    <t>!i132</t>
  </si>
  <si>
    <t>!j132</t>
  </si>
  <si>
    <t>!q132</t>
  </si>
  <si>
    <t>!aa132</t>
  </si>
  <si>
    <t>!al132</t>
  </si>
  <si>
    <t>!ak132</t>
  </si>
  <si>
    <t>!i133</t>
  </si>
  <si>
    <t>!j133</t>
  </si>
  <si>
    <t>!q133</t>
  </si>
  <si>
    <t>!aa133</t>
  </si>
  <si>
    <t>!al133</t>
  </si>
  <si>
    <t>!ak133</t>
  </si>
  <si>
    <t>!i134</t>
  </si>
  <si>
    <t>!j134</t>
  </si>
  <si>
    <t>!q134</t>
  </si>
  <si>
    <t>!aa134</t>
  </si>
  <si>
    <t>!al134</t>
  </si>
  <si>
    <t>!ak134</t>
  </si>
  <si>
    <t>!i135</t>
  </si>
  <si>
    <t>!j135</t>
  </si>
  <si>
    <t>!q135</t>
  </si>
  <si>
    <t>!aa135</t>
  </si>
  <si>
    <t>!al135</t>
  </si>
  <si>
    <t>!ak135</t>
  </si>
  <si>
    <t>!i136</t>
  </si>
  <si>
    <t>!j136</t>
  </si>
  <si>
    <t>!q136</t>
  </si>
  <si>
    <t>!aa136</t>
  </si>
  <si>
    <t>!al136</t>
  </si>
  <si>
    <t>!ak136</t>
  </si>
  <si>
    <t>!i137</t>
  </si>
  <si>
    <t>!j137</t>
  </si>
  <si>
    <t>!q137</t>
  </si>
  <si>
    <t>!aa137</t>
  </si>
  <si>
    <t>!al137</t>
  </si>
  <si>
    <t>!ak137</t>
  </si>
  <si>
    <t>!i139</t>
  </si>
  <si>
    <t>!j139</t>
  </si>
  <si>
    <t>!q139</t>
  </si>
  <si>
    <t>!aa139</t>
  </si>
  <si>
    <t>!al139</t>
  </si>
  <si>
    <t>!ak139</t>
  </si>
  <si>
    <t>!i140</t>
  </si>
  <si>
    <t>!j140</t>
  </si>
  <si>
    <t>!q140</t>
  </si>
  <si>
    <t>!aa140</t>
  </si>
  <si>
    <t>!al140</t>
  </si>
  <si>
    <t>!ak140</t>
  </si>
  <si>
    <t>!i141</t>
  </si>
  <si>
    <t>!j141</t>
  </si>
  <si>
    <t>!q141</t>
  </si>
  <si>
    <t>!aa141</t>
  </si>
  <si>
    <t>!al141</t>
  </si>
  <si>
    <t>!ak141</t>
  </si>
  <si>
    <t>!i142</t>
  </si>
  <si>
    <t>!j142</t>
  </si>
  <si>
    <t>!q142</t>
  </si>
  <si>
    <t>!aa142</t>
  </si>
  <si>
    <t>!al142</t>
  </si>
  <si>
    <t>!ak142</t>
  </si>
  <si>
    <t>!i143</t>
  </si>
  <si>
    <t>!j143</t>
  </si>
  <si>
    <t>!q143</t>
  </si>
  <si>
    <t>!aa143</t>
  </si>
  <si>
    <t>!al143</t>
  </si>
  <si>
    <t>!ak143</t>
  </si>
  <si>
    <t>!i146</t>
  </si>
  <si>
    <t>!j146</t>
  </si>
  <si>
    <t>!q146</t>
  </si>
  <si>
    <t>!aa146</t>
  </si>
  <si>
    <t>!al146</t>
  </si>
  <si>
    <t>!ak146</t>
  </si>
  <si>
    <t>!i147</t>
  </si>
  <si>
    <t>!j147</t>
  </si>
  <si>
    <t>!q147</t>
  </si>
  <si>
    <t>!aa147</t>
  </si>
  <si>
    <t>!al147</t>
  </si>
  <si>
    <t>!ak147</t>
  </si>
  <si>
    <t>!i148</t>
  </si>
  <si>
    <t>!j148</t>
  </si>
  <si>
    <t>!q148</t>
  </si>
  <si>
    <t>!aa148</t>
  </si>
  <si>
    <t>!al148</t>
  </si>
  <si>
    <t>!ak148</t>
  </si>
  <si>
    <t>!i149</t>
  </si>
  <si>
    <t>!j149</t>
  </si>
  <si>
    <t>!q149</t>
  </si>
  <si>
    <t>!aa149</t>
  </si>
  <si>
    <t>!al149</t>
  </si>
  <si>
    <t>!ak149</t>
  </si>
  <si>
    <t>!i150</t>
  </si>
  <si>
    <t>!j150</t>
  </si>
  <si>
    <t>!q150</t>
  </si>
  <si>
    <t>!aa150</t>
  </si>
  <si>
    <t>!al150</t>
  </si>
  <si>
    <t>!ak150</t>
  </si>
  <si>
    <t>!i152</t>
  </si>
  <si>
    <t>!j152</t>
  </si>
  <si>
    <t>!q152</t>
  </si>
  <si>
    <t>!aa152</t>
  </si>
  <si>
    <t>!al152</t>
  </si>
  <si>
    <t>!ak152</t>
  </si>
  <si>
    <t>!i153</t>
  </si>
  <si>
    <t>!j153</t>
  </si>
  <si>
    <t>!q153</t>
  </si>
  <si>
    <t>!aa153</t>
  </si>
  <si>
    <t>!al153</t>
  </si>
  <si>
    <t>!ak153</t>
  </si>
  <si>
    <t>!i154</t>
  </si>
  <si>
    <t>!j154</t>
  </si>
  <si>
    <t>!q154</t>
  </si>
  <si>
    <t>!aa154</t>
  </si>
  <si>
    <t>!al154</t>
  </si>
  <si>
    <t>!ak154</t>
  </si>
  <si>
    <t>!i155</t>
  </si>
  <si>
    <t>!j155</t>
  </si>
  <si>
    <t>!q155</t>
  </si>
  <si>
    <t>!aa155</t>
  </si>
  <si>
    <t>!al155</t>
  </si>
  <si>
    <t>!ak155</t>
  </si>
  <si>
    <t>!i156</t>
  </si>
  <si>
    <t>!j156</t>
  </si>
  <si>
    <t>!q156</t>
  </si>
  <si>
    <t>!aa156</t>
  </si>
  <si>
    <t>!al156</t>
  </si>
  <si>
    <t>!ak156</t>
  </si>
  <si>
    <t>!i158</t>
  </si>
  <si>
    <t>!j158</t>
  </si>
  <si>
    <t>!q158</t>
  </si>
  <si>
    <t>!aa158</t>
  </si>
  <si>
    <t>!al158</t>
  </si>
  <si>
    <t>!ak158</t>
  </si>
  <si>
    <t>!i159</t>
  </si>
  <si>
    <t>!j159</t>
  </si>
  <si>
    <t>!q159</t>
  </si>
  <si>
    <t>!aa159</t>
  </si>
  <si>
    <t>!al159</t>
  </si>
  <si>
    <t>!ak159</t>
  </si>
  <si>
    <t>!i160</t>
  </si>
  <si>
    <t>!j160</t>
  </si>
  <si>
    <t>!q160</t>
  </si>
  <si>
    <t>!aa160</t>
  </si>
  <si>
    <t>!al160</t>
  </si>
  <si>
    <t>!ak160</t>
  </si>
  <si>
    <t>!i161</t>
  </si>
  <si>
    <t>!j161</t>
  </si>
  <si>
    <t>!q161</t>
  </si>
  <si>
    <t>!aa161</t>
  </si>
  <si>
    <t>!al161</t>
  </si>
  <si>
    <t>!ak161</t>
  </si>
  <si>
    <t>!i162</t>
  </si>
  <si>
    <t>!j162</t>
  </si>
  <si>
    <t>!q162</t>
  </si>
  <si>
    <t>!aa162</t>
  </si>
  <si>
    <t>!al162</t>
  </si>
  <si>
    <t>!ak162</t>
  </si>
  <si>
    <t>!i167</t>
  </si>
  <si>
    <t>!j167</t>
  </si>
  <si>
    <t>!q167</t>
  </si>
  <si>
    <t>!aa167</t>
  </si>
  <si>
    <t>!al167</t>
  </si>
  <si>
    <t>!ak167</t>
  </si>
  <si>
    <t>!i168</t>
  </si>
  <si>
    <t>!j168</t>
  </si>
  <si>
    <t>!q168</t>
  </si>
  <si>
    <t>!aa168</t>
  </si>
  <si>
    <t>!al168</t>
  </si>
  <si>
    <t>!ak168</t>
  </si>
  <si>
    <t>!i169</t>
  </si>
  <si>
    <t>!j169</t>
  </si>
  <si>
    <t>!q169</t>
  </si>
  <si>
    <t>!aa169</t>
  </si>
  <si>
    <t>!al169</t>
  </si>
  <si>
    <t>!ak169</t>
  </si>
  <si>
    <t>!i170</t>
  </si>
  <si>
    <t>!j170</t>
  </si>
  <si>
    <t>!q170</t>
  </si>
  <si>
    <t>!aa170</t>
  </si>
  <si>
    <t>!al170</t>
  </si>
  <si>
    <t>!ak170</t>
  </si>
  <si>
    <t>!i171</t>
  </si>
  <si>
    <t>!j171</t>
  </si>
  <si>
    <t>!q171</t>
  </si>
  <si>
    <t>!aa171</t>
  </si>
  <si>
    <t>!al171</t>
  </si>
  <si>
    <t>!ak171</t>
  </si>
  <si>
    <t>!i172</t>
  </si>
  <si>
    <t>!j172</t>
  </si>
  <si>
    <t>!q172</t>
  </si>
  <si>
    <t>!aa172</t>
  </si>
  <si>
    <t>!al172</t>
  </si>
  <si>
    <t>!ak172</t>
  </si>
  <si>
    <t>!i173</t>
  </si>
  <si>
    <t>!j173</t>
  </si>
  <si>
    <t>!q173</t>
  </si>
  <si>
    <t>!aa173</t>
  </si>
  <si>
    <t>!al173</t>
  </si>
  <si>
    <t>!ak173</t>
  </si>
  <si>
    <t>!i174</t>
  </si>
  <si>
    <t>!j174</t>
  </si>
  <si>
    <t>!q174</t>
  </si>
  <si>
    <t>!aa174</t>
  </si>
  <si>
    <t>!al174</t>
  </si>
  <si>
    <t>!ak174</t>
  </si>
  <si>
    <t>!i175</t>
  </si>
  <si>
    <t>!j175</t>
  </si>
  <si>
    <t>!q175</t>
  </si>
  <si>
    <t>!aa175</t>
  </si>
  <si>
    <t>!al175</t>
  </si>
  <si>
    <t>!ak175</t>
  </si>
  <si>
    <t>!i176</t>
  </si>
  <si>
    <t>!j176</t>
  </si>
  <si>
    <t>!q176</t>
  </si>
  <si>
    <t>!aa176</t>
  </si>
  <si>
    <t>!al176</t>
  </si>
  <si>
    <t>!ak176</t>
  </si>
  <si>
    <t>!i177</t>
  </si>
  <si>
    <t>!j177</t>
  </si>
  <si>
    <t>!q177</t>
  </si>
  <si>
    <t>!aa177</t>
  </si>
  <si>
    <t>!al177</t>
  </si>
  <si>
    <t>!ak177</t>
  </si>
  <si>
    <t>!i178</t>
  </si>
  <si>
    <t>!j178</t>
  </si>
  <si>
    <t>!q178</t>
  </si>
  <si>
    <t>!aa178</t>
  </si>
  <si>
    <t>!al178</t>
  </si>
  <si>
    <t>!ak178</t>
  </si>
  <si>
    <t>!i185</t>
  </si>
  <si>
    <t>!j185</t>
  </si>
  <si>
    <t>!q185</t>
  </si>
  <si>
    <t>!aa185</t>
  </si>
  <si>
    <t>!al185</t>
  </si>
  <si>
    <t>!ak185</t>
  </si>
  <si>
    <t>!i186</t>
  </si>
  <si>
    <t>!j186</t>
  </si>
  <si>
    <t>!q186</t>
  </si>
  <si>
    <t>!aa186</t>
  </si>
  <si>
    <t>!al186</t>
  </si>
  <si>
    <t>!ak186</t>
  </si>
  <si>
    <t>!i187</t>
  </si>
  <si>
    <t>!j187</t>
  </si>
  <si>
    <t>!q187</t>
  </si>
  <si>
    <t>!aa187</t>
  </si>
  <si>
    <t>!al187</t>
  </si>
  <si>
    <t>!ak187</t>
  </si>
  <si>
    <t>!i188</t>
  </si>
  <si>
    <t>!j188</t>
  </si>
  <si>
    <t>!q188</t>
  </si>
  <si>
    <t>!aa188</t>
  </si>
  <si>
    <t>!al188</t>
  </si>
  <si>
    <t>!ak188</t>
  </si>
  <si>
    <t>!i190</t>
  </si>
  <si>
    <t>!j190</t>
  </si>
  <si>
    <t>!q190</t>
  </si>
  <si>
    <t>!aa190</t>
  </si>
  <si>
    <t>!al190</t>
  </si>
  <si>
    <t>!ak190</t>
  </si>
  <si>
    <t>!i191</t>
  </si>
  <si>
    <t>!j191</t>
  </si>
  <si>
    <t>!q191</t>
  </si>
  <si>
    <t>!aa191</t>
  </si>
  <si>
    <t>!al191</t>
  </si>
  <si>
    <t>!ak191</t>
  </si>
  <si>
    <t>!i192</t>
  </si>
  <si>
    <t>!j192</t>
  </si>
  <si>
    <t>!q192</t>
  </si>
  <si>
    <t>!aa192</t>
  </si>
  <si>
    <t>!al192</t>
  </si>
  <si>
    <t>!ak192</t>
  </si>
  <si>
    <t>!i193</t>
  </si>
  <si>
    <t>!j193</t>
  </si>
  <si>
    <t>!q193</t>
  </si>
  <si>
    <t>!aa193</t>
  </si>
  <si>
    <t>!al193</t>
  </si>
  <si>
    <t>!ak193</t>
  </si>
  <si>
    <t>!i195</t>
  </si>
  <si>
    <t>!j195</t>
  </si>
  <si>
    <t>!q195</t>
  </si>
  <si>
    <t>!aa195</t>
  </si>
  <si>
    <t>!al195</t>
  </si>
  <si>
    <t>!ak195</t>
  </si>
  <si>
    <t>!i196</t>
  </si>
  <si>
    <t>!j196</t>
  </si>
  <si>
    <t>!q196</t>
  </si>
  <si>
    <t>!aa196</t>
  </si>
  <si>
    <t>!al196</t>
  </si>
  <si>
    <t>!ak196</t>
  </si>
  <si>
    <t>!i198</t>
  </si>
  <si>
    <t>!j198</t>
  </si>
  <si>
    <t>!q198</t>
  </si>
  <si>
    <t>!aa198</t>
  </si>
  <si>
    <t>!al198</t>
  </si>
  <si>
    <t>!ak198</t>
  </si>
  <si>
    <t>!i199</t>
  </si>
  <si>
    <t>!j199</t>
  </si>
  <si>
    <t>!q199</t>
  </si>
  <si>
    <t>!aa199</t>
  </si>
  <si>
    <t>!al199</t>
  </si>
  <si>
    <t>!ak199</t>
  </si>
  <si>
    <t>!i200</t>
  </si>
  <si>
    <t>!j200</t>
  </si>
  <si>
    <t>!q200</t>
  </si>
  <si>
    <t>!aa200</t>
  </si>
  <si>
    <t>!al200</t>
  </si>
  <si>
    <t>!ak200</t>
  </si>
  <si>
    <t>!i203</t>
  </si>
  <si>
    <t>!j203</t>
  </si>
  <si>
    <t>!q203</t>
  </si>
  <si>
    <t>!aa203</t>
  </si>
  <si>
    <t>!al203</t>
  </si>
  <si>
    <t>!ak203</t>
  </si>
  <si>
    <t>!i204</t>
  </si>
  <si>
    <t>!j204</t>
  </si>
  <si>
    <t>!q204</t>
  </si>
  <si>
    <t>!aa204</t>
  </si>
  <si>
    <t>!al204</t>
  </si>
  <si>
    <t>!ak204</t>
  </si>
  <si>
    <t>!i205</t>
  </si>
  <si>
    <t>!j205</t>
  </si>
  <si>
    <t>!q205</t>
  </si>
  <si>
    <t>!aa205</t>
  </si>
  <si>
    <t>!al205</t>
  </si>
  <si>
    <t>!ak205</t>
  </si>
  <si>
    <t>!i206</t>
  </si>
  <si>
    <t>!j206</t>
  </si>
  <si>
    <t>!q206</t>
  </si>
  <si>
    <t>!aa206</t>
  </si>
  <si>
    <t>!al206</t>
  </si>
  <si>
    <t>!ak206</t>
  </si>
  <si>
    <t>!i207</t>
  </si>
  <si>
    <t>!j207</t>
  </si>
  <si>
    <t>!q207</t>
  </si>
  <si>
    <t>!aa207</t>
  </si>
  <si>
    <t>!al207</t>
  </si>
  <si>
    <t>!ak207</t>
  </si>
  <si>
    <t>!i208</t>
  </si>
  <si>
    <t>!j208</t>
  </si>
  <si>
    <t>!q208</t>
  </si>
  <si>
    <t>!aa208</t>
  </si>
  <si>
    <t>!al208</t>
  </si>
  <si>
    <t>!ak208</t>
  </si>
  <si>
    <t>!i209</t>
  </si>
  <si>
    <t>!j209</t>
  </si>
  <si>
    <t>!q209</t>
  </si>
  <si>
    <t>!aa209</t>
  </si>
  <si>
    <t>!al209</t>
  </si>
  <si>
    <t>!ak209</t>
  </si>
  <si>
    <t>!i210</t>
  </si>
  <si>
    <t>!j210</t>
  </si>
  <si>
    <t>!q210</t>
  </si>
  <si>
    <t>!aa210</t>
  </si>
  <si>
    <t>!al210</t>
  </si>
  <si>
    <t>!ak210</t>
  </si>
  <si>
    <t>!i212</t>
  </si>
  <si>
    <t>!j212</t>
  </si>
  <si>
    <t>!q212</t>
  </si>
  <si>
    <t>!aa212</t>
  </si>
  <si>
    <t>!al212</t>
  </si>
  <si>
    <t>!ak212</t>
  </si>
  <si>
    <t>!i213</t>
  </si>
  <si>
    <t>!j213</t>
  </si>
  <si>
    <t>!q213</t>
  </si>
  <si>
    <t>!aa213</t>
  </si>
  <si>
    <t>!al213</t>
  </si>
  <si>
    <t>!ak213</t>
  </si>
  <si>
    <t>!i214</t>
  </si>
  <si>
    <t>!j214</t>
  </si>
  <si>
    <t>!q214</t>
  </si>
  <si>
    <t>!aa214</t>
  </si>
  <si>
    <t>!al214</t>
  </si>
  <si>
    <t>!ak214</t>
  </si>
  <si>
    <t>!i215</t>
  </si>
  <si>
    <t>!j215</t>
  </si>
  <si>
    <t>!q215</t>
  </si>
  <si>
    <t>!aa215</t>
  </si>
  <si>
    <t>!al215</t>
  </si>
  <si>
    <t>!ak215</t>
  </si>
  <si>
    <t>!i217</t>
  </si>
  <si>
    <t>!j217</t>
  </si>
  <si>
    <t>!q217</t>
  </si>
  <si>
    <t>!aa217</t>
  </si>
  <si>
    <t>!al217</t>
  </si>
  <si>
    <t>!ak217</t>
  </si>
  <si>
    <t>!i218</t>
  </si>
  <si>
    <t>!j218</t>
  </si>
  <si>
    <t>!q218</t>
  </si>
  <si>
    <t>!aa218</t>
  </si>
  <si>
    <t>!al218</t>
  </si>
  <si>
    <t>!ak218</t>
  </si>
  <si>
    <t>!i219</t>
  </si>
  <si>
    <t>!j219</t>
  </si>
  <si>
    <t>!q219</t>
  </si>
  <si>
    <t>!aa219</t>
  </si>
  <si>
    <t>!al219</t>
  </si>
  <si>
    <t>!ak219</t>
  </si>
  <si>
    <t>!i221</t>
  </si>
  <si>
    <t>!j221</t>
  </si>
  <si>
    <t>!q221</t>
  </si>
  <si>
    <t>!aa221</t>
  </si>
  <si>
    <t>!al221</t>
  </si>
  <si>
    <t>!ak221</t>
  </si>
  <si>
    <t>!i222</t>
  </si>
  <si>
    <t>!j222</t>
  </si>
  <si>
    <t>!q222</t>
  </si>
  <si>
    <t>!aa222</t>
  </si>
  <si>
    <t>!al222</t>
  </si>
  <si>
    <t>!ak222</t>
  </si>
  <si>
    <t>!i223</t>
  </si>
  <si>
    <t>!j223</t>
  </si>
  <si>
    <t>!q223</t>
  </si>
  <si>
    <t>!aa223</t>
  </si>
  <si>
    <t>!al223</t>
  </si>
  <si>
    <t>!ak223</t>
  </si>
  <si>
    <t>!i224</t>
  </si>
  <si>
    <t>!j224</t>
  </si>
  <si>
    <t>!q224</t>
  </si>
  <si>
    <t>!aa224</t>
  </si>
  <si>
    <t>!al224</t>
  </si>
  <si>
    <t>!ak224</t>
  </si>
  <si>
    <t>!i225</t>
  </si>
  <si>
    <t>!j225</t>
  </si>
  <si>
    <t>!q225</t>
  </si>
  <si>
    <t>!aa225</t>
  </si>
  <si>
    <t>!al225</t>
  </si>
  <si>
    <t>!ak225</t>
  </si>
  <si>
    <t>!i226</t>
  </si>
  <si>
    <t>!j226</t>
  </si>
  <si>
    <t>!q226</t>
  </si>
  <si>
    <t>!aa226</t>
  </si>
  <si>
    <t>!al226</t>
  </si>
  <si>
    <t>!ak226</t>
  </si>
  <si>
    <t>!i227</t>
  </si>
  <si>
    <t>!j227</t>
  </si>
  <si>
    <t>!q227</t>
  </si>
  <si>
    <t>!aa227</t>
  </si>
  <si>
    <t>!al227</t>
  </si>
  <si>
    <t>!ak227</t>
  </si>
  <si>
    <t>!i228</t>
  </si>
  <si>
    <t>!j228</t>
  </si>
  <si>
    <t>!q228</t>
  </si>
  <si>
    <t>!aa228</t>
  </si>
  <si>
    <t>!al228</t>
  </si>
  <si>
    <t>!ak228</t>
  </si>
  <si>
    <t>!i229</t>
  </si>
  <si>
    <t>!j229</t>
  </si>
  <si>
    <t>!q229</t>
  </si>
  <si>
    <t>!aa229</t>
  </si>
  <si>
    <t>!al229</t>
  </si>
  <si>
    <t>!ak229</t>
  </si>
  <si>
    <t>!i230</t>
  </si>
  <si>
    <t>!j230</t>
  </si>
  <si>
    <t>!q230</t>
  </si>
  <si>
    <t>!aa230</t>
  </si>
  <si>
    <t>!al230</t>
  </si>
  <si>
    <t>!ak230</t>
  </si>
  <si>
    <t>!i231</t>
  </si>
  <si>
    <t>!j231</t>
  </si>
  <si>
    <t>!q231</t>
  </si>
  <si>
    <t>!aa231</t>
  </si>
  <si>
    <t>!al231</t>
  </si>
  <si>
    <t>!ak231</t>
  </si>
  <si>
    <t>Корректировка / переход на долгосрочное регулирование</t>
  </si>
  <si>
    <t>На календарный год</t>
  </si>
  <si>
    <t>Ожидаемый за год</t>
  </si>
  <si>
    <t>1 полугодие</t>
  </si>
  <si>
    <t>2 полугодие</t>
  </si>
  <si>
    <t>всего на год</t>
  </si>
  <si>
    <t>АЛРОСА Мирный пит</t>
  </si>
  <si>
    <t>Принято со снижением реализации на 2% в расчет не принят перерасчет по ИПУ населению</t>
  </si>
  <si>
    <t>приняты на уровне 2018 года</t>
  </si>
  <si>
    <t>принято на уровне 2018 года</t>
  </si>
  <si>
    <t>принято по факту 2017 года</t>
  </si>
  <si>
    <t>Принято на уровне 2018 года</t>
  </si>
  <si>
    <t>143332005</t>
  </si>
  <si>
    <t>АЛРОСА АГОК пит</t>
  </si>
  <si>
    <t>Айхальское отделение (с учетом химочистки</t>
  </si>
  <si>
    <t>Принято по приборам учета</t>
  </si>
  <si>
    <t>по уделке 2018 года</t>
  </si>
  <si>
    <t>по факту 2017 года</t>
  </si>
  <si>
    <t>Ожидание</t>
  </si>
  <si>
    <t>Приложение №1</t>
  </si>
  <si>
    <t>к техническому заданию на корректировку инвестиционной программы</t>
  </si>
  <si>
    <t xml:space="preserve">Плановые значения  показателей, достижение которых предусмотрено в результате реализации мероприятий инвестиционной программы       </t>
  </si>
  <si>
    <t>Приложение №2</t>
  </si>
  <si>
    <t>Мероприятия в сфере водоснабжения</t>
  </si>
  <si>
    <t>Цель мероприятий</t>
  </si>
  <si>
    <t>Увеличение степени надежности снабжения услугой водоснабжения потребителей муниципального образования город Удачный.</t>
  </si>
  <si>
    <t>Снижение износа оборудования автоматизации и связи, выч.техники. Увеличение уровня автоматизации.</t>
  </si>
  <si>
    <t>Приложение №3</t>
  </si>
  <si>
    <t>1</t>
  </si>
  <si>
    <t>Перечень мероприятий  по  реконструкции или модернизации существующих объектов центральной системы  водоснабжения, за исключением  сетей водоснабжения</t>
  </si>
  <si>
    <t>Базовый уровень операционных расходов</t>
  </si>
  <si>
    <t>-</t>
  </si>
  <si>
    <t>Индекс эффективности операционных расходов</t>
  </si>
  <si>
    <t>Нормативный уровень прибыли</t>
  </si>
  <si>
    <t>Уровень надежности водоснабжения</t>
  </si>
  <si>
    <t>удельное количество тепловой энергии, расходуемое на подогрев горячей воды для открытой истемы теплоснабжения</t>
  </si>
  <si>
    <t>удельное количество тепловой энергии, расходуемое на подогрев горячей воды для закрытой истемы теплоснабжения</t>
  </si>
  <si>
    <t>4</t>
  </si>
  <si>
    <t>4.2.1</t>
  </si>
  <si>
    <t>4.2.2</t>
  </si>
  <si>
    <t>4.2.3</t>
  </si>
  <si>
    <t>4.2.4</t>
  </si>
  <si>
    <t>4.2.5</t>
  </si>
  <si>
    <t xml:space="preserve">  Показатели надежности водоснабжения</t>
  </si>
  <si>
    <t xml:space="preserve">  Показатели энергетической  эффективности</t>
  </si>
  <si>
    <t xml:space="preserve">  Показатели качества</t>
  </si>
  <si>
    <r>
      <t xml:space="preserve">Плановые показатели надежности, качества  и энергетической эффективности в сфере </t>
    </r>
    <r>
      <rPr>
        <b/>
        <sz val="11"/>
        <color rgb="FFFF0000"/>
        <rFont val="Times New Roman"/>
        <family val="1"/>
        <charset val="204"/>
      </rPr>
      <t>водоснабжения,</t>
    </r>
    <r>
      <rPr>
        <b/>
        <sz val="11"/>
        <color theme="1"/>
        <rFont val="Times New Roman"/>
        <family val="1"/>
        <charset val="204"/>
      </rPr>
      <t xml:space="preserve"> </t>
    </r>
  </si>
  <si>
    <t xml:space="preserve"> достижение которых предусмотрено в результате мероприятий инвестиционной программы </t>
  </si>
  <si>
    <t>ООО «Предприятие тепловодоснабжения» в сфере водоснабжения  на период 2021 – 2023 годы</t>
  </si>
  <si>
    <t>Установка узлов учета холодного водоснабжения в многоквартирных домах г. Мирный, г. Удачный, п. Айхал (ПИР)</t>
  </si>
  <si>
    <t>г. Удачный. Реконструкция водовода</t>
  </si>
  <si>
    <t>Кол-во узлов учета</t>
  </si>
  <si>
    <t>в т.ч. за счет заемных средств (возврат займа за счет собственников МКД)</t>
  </si>
  <si>
    <t xml:space="preserve">УО ПТВС. Техническое перевооружение автотехники и тракторной техники </t>
  </si>
  <si>
    <t xml:space="preserve">УО ПТВС. Техническое перевооружение подъемно-транспортного оборудования </t>
  </si>
  <si>
    <t>УО ПТВС. Техническое перевооружение вентиляционно-отопительного, котельного оборудования</t>
  </si>
  <si>
    <t xml:space="preserve">УО ПТВС. Техническое перевооружение насосного оборудования </t>
  </si>
  <si>
    <t xml:space="preserve">УО ПТВС. Техническое перевооружение электротехнического оборудования </t>
  </si>
  <si>
    <t xml:space="preserve">УО ПТВС. Техническое перевооружение оборудования КИПиА </t>
  </si>
  <si>
    <t xml:space="preserve">УО ПТВС. Техническое перевооружение оборудования автоматизации и связи </t>
  </si>
  <si>
    <t>УО ПТВС. Техническое перевооружение гаражного, компрессорного оборудования, станков</t>
  </si>
  <si>
    <t xml:space="preserve">УО ПТВС. Техническое перевооружение сварочного оборудования </t>
  </si>
  <si>
    <t xml:space="preserve">УО ПТВС. Техническое перевооружение оборудования прочего </t>
  </si>
  <si>
    <t>Требования законодотаельства 261-ФЗ</t>
  </si>
  <si>
    <t>Снижение износа водоводов. Увеличение надежности и качества водоснабжения.</t>
  </si>
  <si>
    <t xml:space="preserve">Кол-во </t>
  </si>
  <si>
    <t>Грузоподъемность, мощность</t>
  </si>
  <si>
    <t>тн, кВт</t>
  </si>
  <si>
    <t>Грузоподъемность</t>
  </si>
  <si>
    <t>1 тн.</t>
  </si>
  <si>
    <t>Мощность, объем, теплопроизводительность, объем</t>
  </si>
  <si>
    <t>МВт, л, Гкал/ч</t>
  </si>
</sst>
</file>

<file path=xl/styles.xml><?xml version="1.0" encoding="utf-8"?>
<styleSheet xmlns="http://schemas.openxmlformats.org/spreadsheetml/2006/main">
  <numFmts count="62"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#,##0.00&quot;р.&quot;;\-#,##0.00&quot;р.&quot;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%"/>
    <numFmt numFmtId="170" formatCode="0.0"/>
    <numFmt numFmtId="171" formatCode="0.0;[Red]0.0"/>
    <numFmt numFmtId="172" formatCode="0.000"/>
    <numFmt numFmtId="173" formatCode="#.##0\.00"/>
    <numFmt numFmtId="174" formatCode="#\.00"/>
    <numFmt numFmtId="175" formatCode="\$#\.00"/>
    <numFmt numFmtId="176" formatCode="#\."/>
    <numFmt numFmtId="177" formatCode="_-* #,##0\ _р_._-;\-* #,##0\ _р_._-;_-* &quot;-&quot;\ _р_._-;_-@_-"/>
    <numFmt numFmtId="178" formatCode="_-* #,##0.00\ _р_._-;\-* #,##0.00\ _р_._-;_-* &quot;-&quot;??\ _р_._-;_-@_-"/>
    <numFmt numFmtId="179" formatCode="%#\.00"/>
    <numFmt numFmtId="180" formatCode="_-* #,##0.00[$€-1]_-;\-* #,##0.00[$€-1]_-;_-* &quot;-&quot;??[$€-1]_-"/>
    <numFmt numFmtId="181" formatCode="0.0%_);\(0.0%\)"/>
    <numFmt numFmtId="182" formatCode="#,##0_);[Red]\(#,##0\)"/>
    <numFmt numFmtId="183" formatCode="#,##0;\(#,##0\)"/>
    <numFmt numFmtId="184" formatCode="_-* #,##0.00\ _$_-;\-* #,##0.00\ _$_-;_-* &quot;-&quot;??\ _$_-;_-@_-"/>
    <numFmt numFmtId="185" formatCode="_-* #,##0.00_-;_-* #,##0.00\-;_-* &quot;-&quot;??_-;_-@_-"/>
    <numFmt numFmtId="186" formatCode="General_)"/>
    <numFmt numFmtId="187" formatCode="_-* #,##0&quot;đ.&quot;_-;\-* #,##0&quot;đ.&quot;_-;_-* &quot;-&quot;&quot;đ.&quot;_-;_-@_-"/>
    <numFmt numFmtId="188" formatCode="_-* #,##0.00&quot;đ.&quot;_-;\-* #,##0.00&quot;đ.&quot;_-;_-* &quot;-&quot;??&quot;đ.&quot;_-;_-@_-"/>
    <numFmt numFmtId="189" formatCode="_(* #,##0_);_(* \(#,##0\);_(* &quot;-&quot;_);_(@_)"/>
    <numFmt numFmtId="190" formatCode="_(* #,##0.00_);_(* \(#,##0.00\);_(* &quot;-&quot;??_);_(@_)"/>
    <numFmt numFmtId="191" formatCode="&quot;$&quot;#,##0_);[Red]\(&quot;$&quot;#,##0\)"/>
    <numFmt numFmtId="192" formatCode="_(&quot;р.&quot;* #,##0.00_);_(&quot;р.&quot;* \(#,##0.00\);_(&quot;р.&quot;* &quot;-&quot;??_);_(@_)"/>
    <numFmt numFmtId="193" formatCode="\$#,##0\ ;\(\$#,##0\)"/>
    <numFmt numFmtId="194" formatCode="#,##0.000[$р.-419];\-#,##0.000[$р.-419]"/>
    <numFmt numFmtId="195" formatCode="_-* #,##0.0\ _$_-;\-* #,##0.0\ _$_-;_-* &quot;-&quot;??\ _$_-;_-@_-"/>
    <numFmt numFmtId="196" formatCode="#,##0.0_);\(#,##0.0\)"/>
    <numFmt numFmtId="197" formatCode="#,##0_ ;[Red]\-#,##0\ "/>
    <numFmt numFmtId="198" formatCode="#,##0_);[Blue]\(#,##0\)"/>
    <numFmt numFmtId="199" formatCode="#,##0__\ \ \ \ "/>
    <numFmt numFmtId="200" formatCode="_-&quot;£&quot;* #,##0_-;\-&quot;£&quot;* #,##0_-;_-&quot;£&quot;* &quot;-&quot;_-;_-@_-"/>
    <numFmt numFmtId="201" formatCode="_-&quot;£&quot;* #,##0.00_-;\-&quot;£&quot;* #,##0.00_-;_-&quot;£&quot;* &quot;-&quot;??_-;_-@_-"/>
    <numFmt numFmtId="202" formatCode="#,##0.00&quot;т.р.&quot;;\-#,##0.00&quot;т.р.&quot;"/>
    <numFmt numFmtId="203" formatCode="#,##0.0;[Red]#,##0.0"/>
    <numFmt numFmtId="204" formatCode="_-* #,##0_đ_._-;\-* #,##0_đ_._-;_-* &quot;-&quot;_đ_._-;_-@_-"/>
    <numFmt numFmtId="205" formatCode="_-* #,##0.00_đ_._-;\-* #,##0.00_đ_._-;_-* &quot;-&quot;??_đ_._-;_-@_-"/>
    <numFmt numFmtId="206" formatCode="\(#,##0.0\)"/>
    <numFmt numFmtId="207" formatCode="#,##0\ &quot;?.&quot;;\-#,##0\ &quot;?.&quot;"/>
    <numFmt numFmtId="208" formatCode="#,##0______;;&quot;------------      &quot;"/>
    <numFmt numFmtId="209" formatCode="#,##0.000_ ;\-#,##0.000\ "/>
    <numFmt numFmtId="210" formatCode="#,##0.00_ ;[Red]\-#,##0.00\ "/>
    <numFmt numFmtId="211" formatCode="_(&quot;$&quot;* #,##0.00_);_(&quot;$&quot;* \(#,##0.00\);_(&quot;$&quot;* &quot;-&quot;??_);_(@_)"/>
    <numFmt numFmtId="212" formatCode="#,##0.000"/>
    <numFmt numFmtId="213" formatCode="&quot;р.&quot;#,##0.00_);\(&quot;р.&quot;#,##0.00\)"/>
    <numFmt numFmtId="214" formatCode="&quot;$&quot;#,##0_);\(&quot;$&quot;#,##0\)"/>
    <numFmt numFmtId="215" formatCode="&quot;Да&quot;;&quot;Да&quot;;&quot;Нет&quot;"/>
    <numFmt numFmtId="216" formatCode="_-* #,##0.00_р_._-;\-* #,##0.00_р_._-;_-* \-??_р_._-;_-@_-"/>
    <numFmt numFmtId="217" formatCode="_(* #,##0.00_);_(* \(#,##0.00\);_(* \-??_);_(@_)"/>
    <numFmt numFmtId="218" formatCode="_-* #,##0\ _$_-;\-* #,##0\ _$_-;_-* &quot;-&quot;\ _$_-;_-@_-"/>
    <numFmt numFmtId="219" formatCode="#,##0.00_ ;\-#,##0.00\ "/>
    <numFmt numFmtId="220" formatCode="#,##0.0"/>
    <numFmt numFmtId="221" formatCode="#,##0_р_."/>
    <numFmt numFmtId="222" formatCode="_-* #,##0.00[$€]_-;\-* #,##0.00[$€]_-;_-* &quot;-&quot;??[$€]_-;_-@_-"/>
    <numFmt numFmtId="223" formatCode="#,##0.0_р_."/>
    <numFmt numFmtId="224" formatCode="#,##0.0_р_.;[Red]\-#,##0.0_р_."/>
  </numFmts>
  <fonts count="18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Arial"/>
      <family val="2"/>
      <charset val="204"/>
    </font>
    <font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</font>
    <font>
      <b/>
      <sz val="11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11"/>
      <color rgb="FF002060"/>
      <name val="Times New Roman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2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"/>
      <color indexed="8"/>
      <name val="Courier New"/>
      <family val="3"/>
    </font>
    <font>
      <sz val="1"/>
      <color indexed="8"/>
      <name val="Courier New"/>
      <family val="1"/>
      <charset val="204"/>
    </font>
    <font>
      <b/>
      <sz val="1"/>
      <color indexed="8"/>
      <name val="Courier New"/>
      <family val="3"/>
    </font>
    <font>
      <b/>
      <sz val="1"/>
      <color indexed="8"/>
      <name val="Courier New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b/>
      <sz val="9"/>
      <color indexed="62"/>
      <name val="Tahoma"/>
      <family val="2"/>
      <charset val="204"/>
    </font>
    <font>
      <b/>
      <sz val="10"/>
      <color indexed="62"/>
      <name val="Tahoma"/>
      <family val="2"/>
      <charset val="204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sz val="9"/>
      <name val="Tahoma"/>
      <family val="2"/>
      <charset val="204"/>
    </font>
    <font>
      <sz val="10"/>
      <name val="Tahoma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6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8"/>
      <color theme="0" tint="-0.499984740745262"/>
      <name val="Tahoma"/>
      <family val="2"/>
      <charset val="204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1"/>
      <name val="Tahoma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name val="Times New Roman Cyr"/>
      <family val="1"/>
      <charset val="204"/>
    </font>
    <font>
      <sz val="11"/>
      <color rgb="FF000000"/>
      <name val="Calibri"/>
      <family val="2"/>
      <charset val="1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2"/>
      <name val="NTTimes/Cyrillic"/>
    </font>
    <font>
      <u/>
      <sz val="10"/>
      <color theme="10"/>
      <name val="Arial Cyr"/>
      <charset val="204"/>
    </font>
    <font>
      <sz val="10"/>
      <color rgb="FF000000"/>
      <name val="Arial Cyr"/>
      <charset val="204"/>
    </font>
    <font>
      <b/>
      <i/>
      <sz val="12"/>
      <color theme="0" tint="-0.34998626667073579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Times New Roman"/>
      <family val="1"/>
      <charset val="204"/>
    </font>
  </fonts>
  <fills count="9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lightDown">
        <fgColor indexed="31"/>
      </patternFill>
    </fill>
    <fill>
      <patternFill patternType="lightDown">
        <fgColor indexed="42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39997558519241921"/>
        <bgColor indexed="64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rgb="FFBCBCBC"/>
      </left>
      <right style="thin">
        <color rgb="FFBCBCBC"/>
      </right>
      <top style="thin">
        <color rgb="FFBCBCBC"/>
      </top>
      <bottom style="thin">
        <color rgb="FFBCBCBC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5071">
    <xf numFmtId="0" fontId="0" fillId="0" borderId="0"/>
    <xf numFmtId="0" fontId="11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3" fillId="0" borderId="0"/>
    <xf numFmtId="0" fontId="13" fillId="0" borderId="0"/>
    <xf numFmtId="173" fontId="30" fillId="0" borderId="0">
      <protection locked="0"/>
    </xf>
    <xf numFmtId="173" fontId="31" fillId="0" borderId="0">
      <protection locked="0"/>
    </xf>
    <xf numFmtId="174" fontId="30" fillId="0" borderId="0">
      <protection locked="0"/>
    </xf>
    <xf numFmtId="174" fontId="31" fillId="0" borderId="0">
      <protection locked="0"/>
    </xf>
    <xf numFmtId="175" fontId="30" fillId="0" borderId="0">
      <protection locked="0"/>
    </xf>
    <xf numFmtId="175" fontId="31" fillId="0" borderId="0">
      <protection locked="0"/>
    </xf>
    <xf numFmtId="176" fontId="32" fillId="0" borderId="0">
      <protection locked="0"/>
    </xf>
    <xf numFmtId="176" fontId="33" fillId="0" borderId="0">
      <protection locked="0"/>
    </xf>
    <xf numFmtId="176" fontId="32" fillId="0" borderId="0">
      <protection locked="0"/>
    </xf>
    <xf numFmtId="176" fontId="33" fillId="0" borderId="0">
      <protection locked="0"/>
    </xf>
    <xf numFmtId="176" fontId="30" fillId="0" borderId="20">
      <protection locked="0"/>
    </xf>
    <xf numFmtId="176" fontId="31" fillId="0" borderId="20">
      <protection locked="0"/>
    </xf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25" fillId="0" borderId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20" borderId="0" applyNumberFormat="0" applyBorder="0" applyAlignment="0" applyProtection="0"/>
    <xf numFmtId="0" fontId="36" fillId="8" borderId="21" applyNumberFormat="0" applyAlignment="0" applyProtection="0"/>
    <xf numFmtId="0" fontId="37" fillId="21" borderId="22" applyNumberFormat="0" applyAlignment="0" applyProtection="0"/>
    <xf numFmtId="0" fontId="38" fillId="21" borderId="21" applyNumberFormat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6" applyNumberFormat="0" applyFill="0" applyAlignment="0" applyProtection="0"/>
    <xf numFmtId="0" fontId="43" fillId="22" borderId="27" applyNumberFormat="0" applyAlignment="0" applyProtection="0"/>
    <xf numFmtId="0" fontId="44" fillId="0" borderId="0" applyNumberFormat="0" applyFill="0" applyBorder="0" applyAlignment="0" applyProtection="0"/>
    <xf numFmtId="0" fontId="45" fillId="23" borderId="0" applyNumberFormat="0" applyBorder="0" applyAlignment="0" applyProtection="0"/>
    <xf numFmtId="0" fontId="13" fillId="0" borderId="0"/>
    <xf numFmtId="0" fontId="46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/>
    <xf numFmtId="0" fontId="13" fillId="0" borderId="0"/>
    <xf numFmtId="0" fontId="25" fillId="0" borderId="0"/>
    <xf numFmtId="0" fontId="13" fillId="0" borderId="0"/>
    <xf numFmtId="0" fontId="46" fillId="0" borderId="0"/>
    <xf numFmtId="0" fontId="46" fillId="0" borderId="0"/>
    <xf numFmtId="0" fontId="48" fillId="0" borderId="0"/>
    <xf numFmtId="0" fontId="11" fillId="0" borderId="0"/>
    <xf numFmtId="0" fontId="11" fillId="0" borderId="0"/>
    <xf numFmtId="0" fontId="49" fillId="0" borderId="0"/>
    <xf numFmtId="0" fontId="49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50" fillId="4" borderId="0" applyNumberFormat="0" applyBorder="0" applyAlignment="0" applyProtection="0"/>
    <xf numFmtId="0" fontId="51" fillId="0" borderId="0" applyNumberFormat="0" applyFill="0" applyBorder="0" applyAlignment="0" applyProtection="0"/>
    <xf numFmtId="0" fontId="25" fillId="24" borderId="28" applyNumberFormat="0" applyFont="0" applyAlignment="0" applyProtection="0"/>
    <xf numFmtId="9" fontId="34" fillId="0" borderId="0" applyFont="0" applyFill="0" applyBorder="0" applyAlignment="0" applyProtection="0"/>
    <xf numFmtId="0" fontId="52" fillId="0" borderId="29" applyNumberFormat="0" applyFill="0" applyAlignment="0" applyProtection="0"/>
    <xf numFmtId="0" fontId="53" fillId="0" borderId="0"/>
    <xf numFmtId="170" fontId="54" fillId="0" borderId="0" applyFill="0" applyBorder="0" applyAlignment="0" applyProtection="0"/>
    <xf numFmtId="0" fontId="55" fillId="0" borderId="0" applyNumberFormat="0" applyFill="0" applyBorder="0" applyAlignment="0" applyProtection="0"/>
    <xf numFmtId="168" fontId="25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56" fillId="5" borderId="0" applyNumberFormat="0" applyBorder="0" applyAlignment="0" applyProtection="0"/>
    <xf numFmtId="179" fontId="30" fillId="0" borderId="0">
      <protection locked="0"/>
    </xf>
    <xf numFmtId="179" fontId="31" fillId="0" borderId="0">
      <protection locked="0"/>
    </xf>
    <xf numFmtId="0" fontId="11" fillId="0" borderId="0"/>
    <xf numFmtId="0" fontId="59" fillId="0" borderId="0"/>
    <xf numFmtId="180" fontId="59" fillId="0" borderId="0"/>
    <xf numFmtId="0" fontId="53" fillId="0" borderId="0"/>
    <xf numFmtId="0" fontId="13" fillId="0" borderId="0"/>
    <xf numFmtId="169" fontId="60" fillId="0" borderId="0">
      <alignment vertical="top"/>
    </xf>
    <xf numFmtId="169" fontId="61" fillId="0" borderId="0">
      <alignment vertical="top"/>
    </xf>
    <xf numFmtId="181" fontId="61" fillId="37" borderId="0">
      <alignment vertical="top"/>
    </xf>
    <xf numFmtId="169" fontId="61" fillId="38" borderId="0">
      <alignment vertical="top"/>
    </xf>
    <xf numFmtId="40" fontId="62" fillId="0" borderId="0" applyFont="0" applyFill="0" applyBorder="0" applyAlignment="0" applyProtection="0"/>
    <xf numFmtId="0" fontId="63" fillId="0" borderId="0"/>
    <xf numFmtId="0" fontId="13" fillId="0" borderId="0"/>
    <xf numFmtId="0" fontId="53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3" fontId="13" fillId="39" borderId="9">
      <alignment wrapText="1"/>
      <protection locked="0"/>
    </xf>
    <xf numFmtId="0" fontId="59" fillId="0" borderId="0"/>
    <xf numFmtId="0" fontId="53" fillId="0" borderId="0"/>
    <xf numFmtId="180" fontId="53" fillId="0" borderId="0"/>
    <xf numFmtId="0" fontId="53" fillId="0" borderId="0"/>
    <xf numFmtId="180" fontId="53" fillId="0" borderId="0"/>
    <xf numFmtId="0" fontId="53" fillId="0" borderId="0"/>
    <xf numFmtId="0" fontId="53" fillId="0" borderId="0"/>
    <xf numFmtId="180" fontId="53" fillId="0" borderId="0"/>
    <xf numFmtId="0" fontId="53" fillId="0" borderId="0"/>
    <xf numFmtId="0" fontId="53" fillId="0" borderId="0"/>
    <xf numFmtId="180" fontId="53" fillId="0" borderId="0"/>
    <xf numFmtId="0" fontId="26" fillId="0" borderId="0"/>
    <xf numFmtId="0" fontId="59" fillId="0" borderId="0"/>
    <xf numFmtId="180" fontId="59" fillId="0" borderId="0"/>
    <xf numFmtId="0" fontId="13" fillId="0" borderId="0"/>
    <xf numFmtId="0" fontId="59" fillId="0" borderId="0"/>
    <xf numFmtId="0" fontId="59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9" fillId="0" borderId="0"/>
    <xf numFmtId="180" fontId="59" fillId="0" borderId="0"/>
    <xf numFmtId="0" fontId="59" fillId="0" borderId="0"/>
    <xf numFmtId="180" fontId="59" fillId="0" borderId="0"/>
    <xf numFmtId="0" fontId="53" fillId="0" borderId="0"/>
    <xf numFmtId="0" fontId="53" fillId="0" borderId="0"/>
    <xf numFmtId="180" fontId="53" fillId="0" borderId="0"/>
    <xf numFmtId="0" fontId="53" fillId="0" borderId="0"/>
    <xf numFmtId="0" fontId="53" fillId="0" borderId="0"/>
    <xf numFmtId="180" fontId="53" fillId="0" borderId="0"/>
    <xf numFmtId="0" fontId="53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3" fillId="0" borderId="0"/>
    <xf numFmtId="180" fontId="53" fillId="0" borderId="0"/>
    <xf numFmtId="0" fontId="53" fillId="0" borderId="0"/>
    <xf numFmtId="0" fontId="53" fillId="0" borderId="0"/>
    <xf numFmtId="180" fontId="53" fillId="0" borderId="0"/>
    <xf numFmtId="0" fontId="53" fillId="0" borderId="0"/>
    <xf numFmtId="180" fontId="53" fillId="0" borderId="0"/>
    <xf numFmtId="0" fontId="53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3" fillId="0" borderId="0"/>
    <xf numFmtId="0" fontId="53" fillId="0" borderId="0"/>
    <xf numFmtId="0" fontId="53" fillId="0" borderId="0"/>
    <xf numFmtId="180" fontId="53" fillId="0" borderId="0"/>
    <xf numFmtId="0" fontId="53" fillId="0" borderId="0"/>
    <xf numFmtId="0" fontId="59" fillId="0" borderId="0"/>
    <xf numFmtId="180" fontId="59" fillId="0" borderId="0"/>
    <xf numFmtId="0" fontId="59" fillId="0" borderId="0"/>
    <xf numFmtId="180" fontId="59" fillId="0" borderId="0"/>
    <xf numFmtId="0" fontId="53" fillId="0" borderId="0"/>
    <xf numFmtId="0" fontId="53" fillId="0" borderId="0"/>
    <xf numFmtId="180" fontId="53" fillId="0" borderId="0"/>
    <xf numFmtId="0" fontId="59" fillId="0" borderId="0"/>
    <xf numFmtId="180" fontId="59" fillId="0" borderId="0"/>
    <xf numFmtId="0" fontId="59" fillId="0" borderId="0"/>
    <xf numFmtId="180" fontId="59" fillId="0" borderId="0"/>
    <xf numFmtId="0" fontId="25" fillId="0" borderId="0"/>
    <xf numFmtId="0" fontId="53" fillId="0" borderId="0"/>
    <xf numFmtId="0" fontId="53" fillId="0" borderId="0"/>
    <xf numFmtId="180" fontId="53" fillId="0" borderId="0"/>
    <xf numFmtId="0" fontId="59" fillId="0" borderId="0"/>
    <xf numFmtId="184" fontId="25" fillId="0" borderId="0" applyFont="0" applyFill="0" applyBorder="0" applyAlignment="0" applyProtection="0"/>
    <xf numFmtId="173" fontId="30" fillId="0" borderId="0">
      <protection locked="0"/>
    </xf>
    <xf numFmtId="173" fontId="31" fillId="0" borderId="0">
      <protection locked="0"/>
    </xf>
    <xf numFmtId="173" fontId="31" fillId="0" borderId="0">
      <protection locked="0"/>
    </xf>
    <xf numFmtId="173" fontId="30" fillId="0" borderId="0">
      <protection locked="0"/>
    </xf>
    <xf numFmtId="167" fontId="30" fillId="0" borderId="0">
      <protection locked="0"/>
    </xf>
    <xf numFmtId="174" fontId="30" fillId="0" borderId="0">
      <protection locked="0"/>
    </xf>
    <xf numFmtId="174" fontId="31" fillId="0" borderId="0">
      <protection locked="0"/>
    </xf>
    <xf numFmtId="174" fontId="31" fillId="0" borderId="0">
      <protection locked="0"/>
    </xf>
    <xf numFmtId="174" fontId="30" fillId="0" borderId="0">
      <protection locked="0"/>
    </xf>
    <xf numFmtId="167" fontId="30" fillId="0" borderId="0">
      <protection locked="0"/>
    </xf>
    <xf numFmtId="173" fontId="31" fillId="0" borderId="0">
      <protection locked="0"/>
    </xf>
    <xf numFmtId="173" fontId="64" fillId="0" borderId="0">
      <protection locked="0"/>
    </xf>
    <xf numFmtId="173" fontId="30" fillId="0" borderId="0">
      <protection locked="0"/>
    </xf>
    <xf numFmtId="173" fontId="31" fillId="0" borderId="0">
      <protection locked="0"/>
    </xf>
    <xf numFmtId="173" fontId="65" fillId="0" borderId="0">
      <protection locked="0"/>
    </xf>
    <xf numFmtId="173" fontId="65" fillId="0" borderId="0">
      <protection locked="0"/>
    </xf>
    <xf numFmtId="173" fontId="31" fillId="0" borderId="0">
      <protection locked="0"/>
    </xf>
    <xf numFmtId="174" fontId="31" fillId="0" borderId="0">
      <protection locked="0"/>
    </xf>
    <xf numFmtId="174" fontId="64" fillId="0" borderId="0">
      <protection locked="0"/>
    </xf>
    <xf numFmtId="174" fontId="30" fillId="0" borderId="0">
      <protection locked="0"/>
    </xf>
    <xf numFmtId="174" fontId="31" fillId="0" borderId="0">
      <protection locked="0"/>
    </xf>
    <xf numFmtId="174" fontId="65" fillId="0" borderId="0">
      <protection locked="0"/>
    </xf>
    <xf numFmtId="174" fontId="65" fillId="0" borderId="0">
      <protection locked="0"/>
    </xf>
    <xf numFmtId="174" fontId="31" fillId="0" borderId="0">
      <protection locked="0"/>
    </xf>
    <xf numFmtId="175" fontId="31" fillId="0" borderId="0">
      <protection locked="0"/>
    </xf>
    <xf numFmtId="175" fontId="64" fillId="0" borderId="0">
      <protection locked="0"/>
    </xf>
    <xf numFmtId="175" fontId="30" fillId="0" borderId="0">
      <protection locked="0"/>
    </xf>
    <xf numFmtId="175" fontId="31" fillId="0" borderId="0">
      <protection locked="0"/>
    </xf>
    <xf numFmtId="175" fontId="65" fillId="0" borderId="0">
      <protection locked="0"/>
    </xf>
    <xf numFmtId="175" fontId="65" fillId="0" borderId="0">
      <protection locked="0"/>
    </xf>
    <xf numFmtId="175" fontId="31" fillId="0" borderId="0">
      <protection locked="0"/>
    </xf>
    <xf numFmtId="185" fontId="25" fillId="0" borderId="0">
      <protection locked="0"/>
    </xf>
    <xf numFmtId="176" fontId="30" fillId="0" borderId="20">
      <protection locked="0"/>
    </xf>
    <xf numFmtId="176" fontId="31" fillId="0" borderId="20">
      <protection locked="0"/>
    </xf>
    <xf numFmtId="176" fontId="31" fillId="0" borderId="20">
      <protection locked="0"/>
    </xf>
    <xf numFmtId="176" fontId="30" fillId="0" borderId="20">
      <protection locked="0"/>
    </xf>
    <xf numFmtId="0" fontId="30" fillId="0" borderId="20">
      <protection locked="0"/>
    </xf>
    <xf numFmtId="176" fontId="33" fillId="0" borderId="0">
      <protection locked="0"/>
    </xf>
    <xf numFmtId="176" fontId="66" fillId="0" borderId="0">
      <protection locked="0"/>
    </xf>
    <xf numFmtId="176" fontId="32" fillId="0" borderId="0">
      <protection locked="0"/>
    </xf>
    <xf numFmtId="176" fontId="33" fillId="0" borderId="0">
      <protection locked="0"/>
    </xf>
    <xf numFmtId="176" fontId="67" fillId="0" borderId="0">
      <protection locked="0"/>
    </xf>
    <xf numFmtId="176" fontId="67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66" fillId="0" borderId="0">
      <protection locked="0"/>
    </xf>
    <xf numFmtId="176" fontId="32" fillId="0" borderId="0">
      <protection locked="0"/>
    </xf>
    <xf numFmtId="176" fontId="33" fillId="0" borderId="0">
      <protection locked="0"/>
    </xf>
    <xf numFmtId="176" fontId="67" fillId="0" borderId="0">
      <protection locked="0"/>
    </xf>
    <xf numFmtId="176" fontId="67" fillId="0" borderId="0">
      <protection locked="0"/>
    </xf>
    <xf numFmtId="176" fontId="33" fillId="0" borderId="0">
      <protection locked="0"/>
    </xf>
    <xf numFmtId="176" fontId="31" fillId="0" borderId="20">
      <protection locked="0"/>
    </xf>
    <xf numFmtId="176" fontId="64" fillId="0" borderId="35">
      <protection locked="0"/>
    </xf>
    <xf numFmtId="176" fontId="30" fillId="0" borderId="20">
      <protection locked="0"/>
    </xf>
    <xf numFmtId="176" fontId="31" fillId="0" borderId="20">
      <protection locked="0"/>
    </xf>
    <xf numFmtId="176" fontId="65" fillId="0" borderId="35">
      <protection locked="0"/>
    </xf>
    <xf numFmtId="176" fontId="65" fillId="0" borderId="35">
      <protection locked="0"/>
    </xf>
    <xf numFmtId="0" fontId="68" fillId="40" borderId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" borderId="0" applyNumberFormat="0" applyBorder="0" applyAlignment="0" applyProtection="0"/>
    <xf numFmtId="0" fontId="34" fillId="41" borderId="0" applyNumberFormat="0" applyBorder="0" applyAlignment="0" applyProtection="0"/>
    <xf numFmtId="0" fontId="34" fillId="3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3" borderId="0" applyNumberFormat="0" applyBorder="0" applyAlignment="0" applyProtection="0"/>
    <xf numFmtId="0" fontId="34" fillId="42" borderId="0" applyNumberFormat="0" applyBorder="0" applyAlignment="0" applyProtection="0"/>
    <xf numFmtId="0" fontId="34" fillId="3" borderId="0" applyNumberFormat="0" applyBorder="0" applyAlignment="0" applyProtection="0"/>
    <xf numFmtId="0" fontId="3" fillId="25" borderId="0" applyNumberFormat="0" applyBorder="0" applyAlignment="0" applyProtection="0"/>
    <xf numFmtId="0" fontId="34" fillId="3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5" borderId="0" applyNumberFormat="0" applyBorder="0" applyAlignment="0" applyProtection="0"/>
    <xf numFmtId="0" fontId="34" fillId="44" borderId="0" applyNumberFormat="0" applyBorder="0" applyAlignment="0" applyProtection="0"/>
    <xf numFmtId="0" fontId="34" fillId="5" borderId="0" applyNumberFormat="0" applyBorder="0" applyAlignment="0" applyProtection="0"/>
    <xf numFmtId="0" fontId="3" fillId="29" borderId="0" applyNumberFormat="0" applyBorder="0" applyAlignment="0" applyProtection="0"/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41" borderId="0" applyNumberFormat="0" applyBorder="0" applyAlignment="0" applyProtection="0"/>
    <xf numFmtId="0" fontId="34" fillId="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6" borderId="0" applyNumberFormat="0" applyBorder="0" applyAlignment="0" applyProtection="0"/>
    <xf numFmtId="0" fontId="34" fillId="45" borderId="0" applyNumberFormat="0" applyBorder="0" applyAlignment="0" applyProtection="0"/>
    <xf numFmtId="0" fontId="34" fillId="6" borderId="0" applyNumberFormat="0" applyBorder="0" applyAlignment="0" applyProtection="0"/>
    <xf numFmtId="0" fontId="3" fillId="31" borderId="0" applyNumberFormat="0" applyBorder="0" applyAlignment="0" applyProtection="0"/>
    <xf numFmtId="0" fontId="34" fillId="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6" borderId="0" applyNumberFormat="0" applyBorder="0" applyAlignment="0" applyProtection="0"/>
    <xf numFmtId="0" fontId="34" fillId="7" borderId="0" applyNumberFormat="0" applyBorder="0" applyAlignment="0" applyProtection="0"/>
    <xf numFmtId="0" fontId="3" fillId="3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7" borderId="0" applyNumberFormat="0" applyBorder="0" applyAlignment="0" applyProtection="0"/>
    <xf numFmtId="0" fontId="34" fillId="8" borderId="0" applyNumberFormat="0" applyBorder="0" applyAlignment="0" applyProtection="0"/>
    <xf numFmtId="0" fontId="3" fillId="3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9" borderId="0" applyNumberFormat="0" applyBorder="0" applyAlignment="0" applyProtection="0"/>
    <xf numFmtId="0" fontId="34" fillId="48" borderId="0" applyNumberFormat="0" applyBorder="0" applyAlignment="0" applyProtection="0"/>
    <xf numFmtId="0" fontId="34" fillId="9" borderId="0" applyNumberFormat="0" applyBorder="0" applyAlignment="0" applyProtection="0"/>
    <xf numFmtId="0" fontId="3" fillId="26" borderId="0" applyNumberFormat="0" applyBorder="0" applyAlignment="0" applyProtection="0"/>
    <xf numFmtId="0" fontId="34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9" borderId="0" applyNumberFormat="0" applyBorder="0" applyAlignment="0" applyProtection="0"/>
    <xf numFmtId="0" fontId="34" fillId="10" borderId="0" applyNumberFormat="0" applyBorder="0" applyAlignment="0" applyProtection="0"/>
    <xf numFmtId="0" fontId="3" fillId="2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23" borderId="0" applyNumberFormat="0" applyBorder="0" applyAlignment="0" applyProtection="0"/>
    <xf numFmtId="0" fontId="34" fillId="11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1" borderId="0" applyNumberFormat="0" applyBorder="0" applyAlignment="0" applyProtection="0"/>
    <xf numFmtId="0" fontId="34" fillId="50" borderId="0" applyNumberFormat="0" applyBorder="0" applyAlignment="0" applyProtection="0"/>
    <xf numFmtId="0" fontId="3" fillId="30" borderId="0" applyNumberFormat="0" applyBorder="0" applyAlignment="0" applyProtection="0"/>
    <xf numFmtId="0" fontId="34" fillId="5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80" fontId="3" fillId="30" borderId="0" applyNumberFormat="0" applyBorder="0" applyAlignment="0" applyProtection="0"/>
    <xf numFmtId="180" fontId="3" fillId="30" borderId="0" applyNumberFormat="0" applyBorder="0" applyAlignment="0" applyProtection="0"/>
    <xf numFmtId="18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18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21" borderId="0" applyNumberFormat="0" applyBorder="0" applyAlignment="0" applyProtection="0"/>
    <xf numFmtId="0" fontId="34" fillId="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6" borderId="0" applyNumberFormat="0" applyBorder="0" applyAlignment="0" applyProtection="0"/>
    <xf numFmtId="0" fontId="34" fillId="45" borderId="0" applyNumberFormat="0" applyBorder="0" applyAlignment="0" applyProtection="0"/>
    <xf numFmtId="0" fontId="34" fillId="6" borderId="0" applyNumberFormat="0" applyBorder="0" applyAlignment="0" applyProtection="0"/>
    <xf numFmtId="0" fontId="3" fillId="32" borderId="0" applyNumberFormat="0" applyBorder="0" applyAlignment="0" applyProtection="0"/>
    <xf numFmtId="0" fontId="34" fillId="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48" borderId="0" applyNumberFormat="0" applyBorder="0" applyAlignment="0" applyProtection="0"/>
    <xf numFmtId="0" fontId="34" fillId="9" borderId="0" applyNumberFormat="0" applyBorder="0" applyAlignment="0" applyProtection="0"/>
    <xf numFmtId="0" fontId="3" fillId="34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51" borderId="0" applyNumberFormat="0" applyBorder="0" applyAlignment="0" applyProtection="0"/>
    <xf numFmtId="0" fontId="34" fillId="12" borderId="0" applyNumberFormat="0" applyBorder="0" applyAlignment="0" applyProtection="0"/>
    <xf numFmtId="0" fontId="3" fillId="36" borderId="0" applyNumberFormat="0" applyBorder="0" applyAlignment="0" applyProtection="0"/>
    <xf numFmtId="0" fontId="34" fillId="1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3" borderId="0" applyNumberFormat="0" applyBorder="0" applyAlignment="0" applyProtection="0"/>
    <xf numFmtId="0" fontId="35" fillId="52" borderId="0" applyNumberFormat="0" applyBorder="0" applyAlignment="0" applyProtection="0"/>
    <xf numFmtId="0" fontId="35" fillId="15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4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11" borderId="0" applyNumberFormat="0" applyBorder="0" applyAlignment="0" applyProtection="0"/>
    <xf numFmtId="0" fontId="35" fillId="50" borderId="0" applyNumberFormat="0" applyBorder="0" applyAlignment="0" applyProtection="0"/>
    <xf numFmtId="0" fontId="35" fillId="23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14" borderId="0" applyNumberFormat="0" applyBorder="0" applyAlignment="0" applyProtection="0"/>
    <xf numFmtId="0" fontId="35" fillId="53" borderId="0" applyNumberFormat="0" applyBorder="0" applyAlignment="0" applyProtection="0"/>
    <xf numFmtId="0" fontId="35" fillId="2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5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6" borderId="0" applyNumberFormat="0" applyBorder="0" applyAlignment="0" applyProtection="0"/>
    <xf numFmtId="0" fontId="35" fillId="55" borderId="0" applyNumberFormat="0" applyBorder="0" applyAlignment="0" applyProtection="0"/>
    <xf numFmtId="0" fontId="35" fillId="8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20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70" fillId="56" borderId="21" applyNumberFormat="0" applyAlignment="0">
      <alignment horizontal="left" vertical="center"/>
    </xf>
    <xf numFmtId="180" fontId="70" fillId="56" borderId="21" applyNumberFormat="0" applyAlignment="0">
      <alignment horizontal="left" vertical="center"/>
    </xf>
    <xf numFmtId="0" fontId="70" fillId="56" borderId="21" applyNumberFormat="0" applyAlignment="0">
      <alignment horizontal="left" vertical="center"/>
    </xf>
    <xf numFmtId="0" fontId="71" fillId="57" borderId="21" applyNumberFormat="0" applyAlignment="0"/>
    <xf numFmtId="0" fontId="71" fillId="57" borderId="21" applyNumberFormat="0" applyAlignment="0"/>
    <xf numFmtId="0" fontId="26" fillId="0" borderId="0"/>
    <xf numFmtId="186" fontId="72" fillId="0" borderId="36">
      <protection locked="0"/>
    </xf>
    <xf numFmtId="187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50" fillId="4" borderId="0" applyNumberFormat="0" applyBorder="0" applyAlignment="0" applyProtection="0"/>
    <xf numFmtId="10" fontId="73" fillId="0" borderId="0" applyNumberFormat="0" applyFill="0" applyBorder="0" applyAlignment="0"/>
    <xf numFmtId="0" fontId="74" fillId="0" borderId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75" fillId="58" borderId="21">
      <alignment horizontal="left" vertical="center"/>
      <protection locked="0"/>
    </xf>
    <xf numFmtId="0" fontId="76" fillId="0" borderId="21" applyNumberFormat="0" applyAlignment="0">
      <protection locked="0"/>
    </xf>
    <xf numFmtId="180" fontId="76" fillId="0" borderId="21" applyNumberFormat="0" applyAlignment="0">
      <protection locked="0"/>
    </xf>
    <xf numFmtId="0" fontId="76" fillId="0" borderId="21" applyNumberFormat="0" applyAlignment="0">
      <protection locked="0"/>
    </xf>
    <xf numFmtId="0" fontId="43" fillId="22" borderId="27" applyNumberFormat="0" applyAlignment="0" applyProtection="0"/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189" fontId="13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ont="0" applyFill="0" applyBorder="0" applyAlignment="0" applyProtection="0"/>
    <xf numFmtId="3" fontId="79" fillId="0" borderId="0" applyFont="0" applyFill="0" applyBorder="0" applyAlignment="0" applyProtection="0"/>
    <xf numFmtId="186" fontId="80" fillId="59" borderId="36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191" fontId="68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ont="0" applyFill="0" applyBorder="0" applyAlignment="0" applyProtection="0">
      <alignment horizontal="right"/>
    </xf>
    <xf numFmtId="192" fontId="25" fillId="0" borderId="0" applyFont="0" applyFill="0" applyBorder="0" applyAlignment="0" applyProtection="0"/>
    <xf numFmtId="193" fontId="79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180" fontId="78" fillId="0" borderId="0" applyFill="0" applyBorder="0" applyProtection="0">
      <alignment vertical="center"/>
    </xf>
    <xf numFmtId="0" fontId="79" fillId="0" borderId="0" applyFont="0" applyFill="0" applyBorder="0" applyAlignment="0" applyProtection="0"/>
    <xf numFmtId="0" fontId="78" fillId="0" borderId="0" applyFont="0" applyFill="0" applyBorder="0" applyAlignment="0" applyProtection="0"/>
    <xf numFmtId="14" fontId="81" fillId="0" borderId="0">
      <alignment vertical="top"/>
    </xf>
    <xf numFmtId="19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0" fontId="78" fillId="0" borderId="37" applyNumberFormat="0" applyFont="0" applyFill="0" applyAlignment="0" applyProtection="0"/>
    <xf numFmtId="0" fontId="82" fillId="0" borderId="0" applyNumberFormat="0" applyFill="0" applyBorder="0" applyAlignment="0" applyProtection="0"/>
    <xf numFmtId="38" fontId="83" fillId="0" borderId="0">
      <alignment vertical="top"/>
    </xf>
    <xf numFmtId="38" fontId="83" fillId="0" borderId="0">
      <alignment vertical="top"/>
    </xf>
    <xf numFmtId="180" fontId="81" fillId="0" borderId="0" applyFont="0" applyFill="0" applyBorder="0" applyAlignment="0" applyProtection="0"/>
    <xf numFmtId="180" fontId="81" fillId="0" borderId="0" applyFont="0" applyFill="0" applyBorder="0" applyAlignment="0" applyProtection="0"/>
    <xf numFmtId="180" fontId="25" fillId="0" borderId="0" applyFont="0" applyFill="0" applyBorder="0" applyAlignment="0" applyProtection="0"/>
    <xf numFmtId="37" fontId="13" fillId="0" borderId="0"/>
    <xf numFmtId="0" fontId="51" fillId="0" borderId="0" applyNumberFormat="0" applyFill="0" applyBorder="0" applyAlignment="0" applyProtection="0"/>
    <xf numFmtId="170" fontId="84" fillId="0" borderId="0" applyFill="0" applyBorder="0" applyAlignment="0" applyProtection="0"/>
    <xf numFmtId="170" fontId="84" fillId="0" borderId="0" applyFill="0" applyBorder="0" applyAlignment="0" applyProtection="0"/>
    <xf numFmtId="170" fontId="60" fillId="0" borderId="0" applyFill="0" applyBorder="0" applyAlignment="0" applyProtection="0"/>
    <xf numFmtId="170" fontId="60" fillId="0" borderId="0" applyFill="0" applyBorder="0" applyAlignment="0" applyProtection="0"/>
    <xf numFmtId="170" fontId="85" fillId="0" borderId="0" applyFill="0" applyBorder="0" applyAlignment="0" applyProtection="0"/>
    <xf numFmtId="170" fontId="85" fillId="0" borderId="0" applyFill="0" applyBorder="0" applyAlignment="0" applyProtection="0"/>
    <xf numFmtId="170" fontId="86" fillId="0" borderId="0" applyFill="0" applyBorder="0" applyAlignment="0" applyProtection="0"/>
    <xf numFmtId="170" fontId="86" fillId="0" borderId="0" applyFill="0" applyBorder="0" applyAlignment="0" applyProtection="0"/>
    <xf numFmtId="170" fontId="87" fillId="0" borderId="0" applyFill="0" applyBorder="0" applyAlignment="0" applyProtection="0"/>
    <xf numFmtId="170" fontId="87" fillId="0" borderId="0" applyFill="0" applyBorder="0" applyAlignment="0" applyProtection="0"/>
    <xf numFmtId="170" fontId="88" fillId="0" borderId="0" applyFill="0" applyBorder="0" applyAlignment="0" applyProtection="0"/>
    <xf numFmtId="170" fontId="88" fillId="0" borderId="0" applyFill="0" applyBorder="0" applyAlignment="0" applyProtection="0"/>
    <xf numFmtId="170" fontId="89" fillId="0" borderId="0" applyFill="0" applyBorder="0" applyAlignment="0" applyProtection="0"/>
    <xf numFmtId="170" fontId="89" fillId="0" borderId="0" applyFill="0" applyBorder="0" applyAlignment="0" applyProtection="0"/>
    <xf numFmtId="2" fontId="79" fillId="0" borderId="0" applyFont="0" applyFill="0" applyBorder="0" applyAlignment="0" applyProtection="0"/>
    <xf numFmtId="0" fontId="90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180" fontId="91" fillId="0" borderId="0" applyNumberFormat="0" applyFill="0" applyBorder="0" applyAlignment="0" applyProtection="0">
      <alignment vertical="top"/>
      <protection locked="0"/>
    </xf>
    <xf numFmtId="0" fontId="92" fillId="0" borderId="0" applyFill="0" applyBorder="0" applyProtection="0">
      <alignment horizontal="left"/>
    </xf>
    <xf numFmtId="0" fontId="75" fillId="38" borderId="21" applyNumberFormat="0" applyAlignment="0">
      <alignment horizontal="left" vertical="center"/>
    </xf>
    <xf numFmtId="180" fontId="75" fillId="38" borderId="21" applyNumberFormat="0" applyAlignment="0">
      <alignment horizontal="left" vertical="center"/>
    </xf>
    <xf numFmtId="0" fontId="75" fillId="38" borderId="21" applyNumberFormat="0" applyAlignment="0">
      <alignment horizontal="left" vertical="center"/>
    </xf>
    <xf numFmtId="0" fontId="56" fillId="5" borderId="0" applyNumberForma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169" fontId="93" fillId="38" borderId="14" applyNumberFormat="0" applyFont="0" applyBorder="0" applyAlignment="0" applyProtection="0"/>
    <xf numFmtId="0" fontId="78" fillId="0" borderId="0" applyFont="0" applyFill="0" applyBorder="0" applyAlignment="0" applyProtection="0">
      <alignment horizontal="right"/>
    </xf>
    <xf numFmtId="196" fontId="94" fillId="38" borderId="0" applyNumberFormat="0" applyFont="0" applyAlignment="0"/>
    <xf numFmtId="0" fontId="75" fillId="37" borderId="21" applyNumberFormat="0" applyAlignment="0">
      <alignment horizontal="center" vertical="center"/>
    </xf>
    <xf numFmtId="180" fontId="75" fillId="37" borderId="21" applyNumberFormat="0" applyAlignment="0">
      <alignment horizontal="center" vertical="center"/>
    </xf>
    <xf numFmtId="0" fontId="75" fillId="37" borderId="21" applyNumberFormat="0" applyAlignment="0">
      <alignment horizontal="center" vertical="center"/>
    </xf>
    <xf numFmtId="0" fontId="76" fillId="21" borderId="21" applyNumberFormat="0" applyAlignment="0"/>
    <xf numFmtId="180" fontId="76" fillId="21" borderId="21" applyNumberFormat="0" applyAlignment="0"/>
    <xf numFmtId="0" fontId="76" fillId="21" borderId="21" applyNumberFormat="0" applyAlignment="0"/>
    <xf numFmtId="0" fontId="76" fillId="21" borderId="21" applyNumberFormat="0" applyAlignment="0"/>
    <xf numFmtId="0" fontId="76" fillId="21" borderId="21" applyNumberFormat="0" applyAlignment="0"/>
    <xf numFmtId="0" fontId="95" fillId="0" borderId="0" applyProtection="0">
      <alignment horizontal="right"/>
    </xf>
    <xf numFmtId="0" fontId="96" fillId="0" borderId="0">
      <alignment vertical="top"/>
    </xf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0" applyNumberFormat="0" applyFill="0" applyBorder="0" applyAlignment="0" applyProtection="0"/>
    <xf numFmtId="2" fontId="97" fillId="60" borderId="0" applyAlignment="0">
      <alignment horizontal="right"/>
      <protection locked="0"/>
    </xf>
    <xf numFmtId="38" fontId="98" fillId="0" borderId="0">
      <alignment vertical="top"/>
    </xf>
    <xf numFmtId="38" fontId="98" fillId="0" borderId="0">
      <alignment vertical="top"/>
    </xf>
    <xf numFmtId="0" fontId="99" fillId="0" borderId="0" applyNumberFormat="0" applyFill="0" applyBorder="0" applyAlignment="0" applyProtection="0">
      <alignment vertical="top"/>
      <protection locked="0"/>
    </xf>
    <xf numFmtId="180" fontId="99" fillId="0" borderId="0" applyNumberFormat="0" applyFill="0" applyBorder="0" applyAlignment="0" applyProtection="0">
      <alignment vertical="top"/>
      <protection locked="0"/>
    </xf>
    <xf numFmtId="186" fontId="100" fillId="0" borderId="0"/>
    <xf numFmtId="0" fontId="13" fillId="0" borderId="0"/>
    <xf numFmtId="0" fontId="101" fillId="0" borderId="0" applyNumberFormat="0" applyFill="0" applyBorder="0" applyAlignment="0" applyProtection="0">
      <alignment vertical="top"/>
      <protection locked="0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197" fontId="102" fillId="0" borderId="14">
      <alignment horizontal="center" vertical="center" wrapText="1"/>
    </xf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103" fillId="0" borderId="0" applyFill="0" applyBorder="0" applyProtection="0">
      <alignment vertical="center"/>
    </xf>
    <xf numFmtId="0" fontId="103" fillId="0" borderId="0" applyFill="0" applyBorder="0" applyProtection="0">
      <alignment vertical="center"/>
    </xf>
    <xf numFmtId="0" fontId="103" fillId="0" borderId="0" applyFill="0" applyBorder="0" applyProtection="0">
      <alignment vertical="center"/>
    </xf>
    <xf numFmtId="0" fontId="103" fillId="0" borderId="0" applyFill="0" applyBorder="0" applyProtection="0">
      <alignment vertical="center"/>
    </xf>
    <xf numFmtId="38" fontId="61" fillId="0" borderId="0">
      <alignment vertical="top"/>
    </xf>
    <xf numFmtId="38" fontId="61" fillId="37" borderId="0">
      <alignment vertical="top"/>
    </xf>
    <xf numFmtId="38" fontId="61" fillId="37" borderId="0">
      <alignment vertical="top"/>
    </xf>
    <xf numFmtId="38" fontId="61" fillId="0" borderId="0">
      <alignment vertical="top"/>
    </xf>
    <xf numFmtId="198" fontId="61" fillId="38" borderId="0">
      <alignment vertical="top"/>
    </xf>
    <xf numFmtId="38" fontId="61" fillId="0" borderId="0">
      <alignment vertical="top"/>
    </xf>
    <xf numFmtId="0" fontId="52" fillId="0" borderId="29" applyNumberFormat="0" applyFill="0" applyAlignment="0" applyProtection="0"/>
    <xf numFmtId="164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164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200" fontId="104" fillId="0" borderId="0" applyFont="0" applyFill="0" applyBorder="0" applyAlignment="0" applyProtection="0"/>
    <xf numFmtId="201" fontId="104" fillId="0" borderId="0" applyFont="0" applyFill="0" applyBorder="0" applyAlignment="0" applyProtection="0"/>
    <xf numFmtId="200" fontId="104" fillId="0" borderId="0" applyFont="0" applyFill="0" applyBorder="0" applyAlignment="0" applyProtection="0"/>
    <xf numFmtId="201" fontId="104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ill="0" applyBorder="0" applyProtection="0">
      <alignment vertical="center"/>
    </xf>
    <xf numFmtId="0" fontId="78" fillId="0" borderId="0" applyFont="0" applyFill="0" applyBorder="0" applyAlignment="0" applyProtection="0">
      <alignment horizontal="right"/>
    </xf>
    <xf numFmtId="3" fontId="25" fillId="0" borderId="32" applyFont="0" applyBorder="0">
      <alignment horizontal="center" vertical="center"/>
    </xf>
    <xf numFmtId="0" fontId="45" fillId="23" borderId="0" applyNumberFormat="0" applyBorder="0" applyAlignment="0" applyProtection="0"/>
    <xf numFmtId="0" fontId="68" fillId="0" borderId="38"/>
    <xf numFmtId="0" fontId="75" fillId="2" borderId="0" applyNumberFormat="0" applyBorder="0" applyProtection="0">
      <alignment vertical="center" wrapText="1"/>
    </xf>
    <xf numFmtId="202" fontId="25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5" fillId="0" borderId="0"/>
    <xf numFmtId="0" fontId="72" fillId="0" borderId="0"/>
    <xf numFmtId="0" fontId="25" fillId="0" borderId="0"/>
    <xf numFmtId="180" fontId="25" fillId="0" borderId="0"/>
    <xf numFmtId="0" fontId="25" fillId="0" borderId="0"/>
    <xf numFmtId="180" fontId="25" fillId="0" borderId="0"/>
    <xf numFmtId="0" fontId="54" fillId="0" borderId="0" applyNumberFormat="0" applyFill="0" applyBorder="0" applyAlignment="0" applyProtection="0"/>
    <xf numFmtId="0" fontId="75" fillId="2" borderId="0" applyNumberFormat="0" applyBorder="0" applyProtection="0">
      <alignment vertical="center" wrapText="1"/>
    </xf>
    <xf numFmtId="0" fontId="75" fillId="2" borderId="0" applyNumberFormat="0" applyBorder="0" applyProtection="0">
      <alignment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6" fillId="0" borderId="0">
      <alignment horizontal="right"/>
    </xf>
    <xf numFmtId="0" fontId="25" fillId="0" borderId="0"/>
    <xf numFmtId="0" fontId="107" fillId="0" borderId="0"/>
    <xf numFmtId="180" fontId="107" fillId="0" borderId="0"/>
    <xf numFmtId="0" fontId="78" fillId="0" borderId="0" applyFill="0" applyBorder="0" applyProtection="0">
      <alignment vertical="center"/>
    </xf>
    <xf numFmtId="180" fontId="78" fillId="0" borderId="0" applyFill="0" applyBorder="0" applyProtection="0">
      <alignment vertical="center"/>
    </xf>
    <xf numFmtId="0" fontId="108" fillId="0" borderId="0"/>
    <xf numFmtId="0" fontId="13" fillId="0" borderId="0"/>
    <xf numFmtId="0" fontId="59" fillId="0" borderId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203" fontId="25" fillId="0" borderId="0" applyFont="0" applyAlignment="0">
      <alignment horizontal="center"/>
    </xf>
    <xf numFmtId="204" fontId="25" fillId="0" borderId="0" applyFont="0" applyFill="0" applyBorder="0" applyAlignment="0" applyProtection="0"/>
    <xf numFmtId="205" fontId="25" fillId="0" borderId="0" applyFont="0" applyFill="0" applyBorder="0" applyAlignment="0" applyProtection="0"/>
    <xf numFmtId="0" fontId="93" fillId="0" borderId="0"/>
    <xf numFmtId="206" fontId="93" fillId="0" borderId="0" applyFont="0" applyFill="0" applyBorder="0" applyAlignment="0" applyProtection="0"/>
    <xf numFmtId="207" fontId="93" fillId="0" borderId="0" applyFont="0" applyFill="0" applyBorder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1" fontId="109" fillId="0" borderId="0" applyProtection="0">
      <alignment horizontal="right" vertical="center"/>
    </xf>
    <xf numFmtId="49" fontId="110" fillId="0" borderId="10" applyFill="0" applyProtection="0">
      <alignment vertical="center"/>
    </xf>
    <xf numFmtId="9" fontId="13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180" fontId="78" fillId="0" borderId="0" applyFill="0" applyBorder="0" applyProtection="0">
      <alignment vertical="center"/>
    </xf>
    <xf numFmtId="37" fontId="111" fillId="39" borderId="13"/>
    <xf numFmtId="37" fontId="111" fillId="39" borderId="13"/>
    <xf numFmtId="0" fontId="112" fillId="0" borderId="0" applyNumberFormat="0">
      <alignment horizontal="left"/>
    </xf>
    <xf numFmtId="208" fontId="113" fillId="0" borderId="39" applyBorder="0">
      <alignment horizontal="right"/>
      <protection locked="0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0" fontId="115" fillId="41" borderId="0">
      <alignment horizontal="right" vertical="top"/>
    </xf>
    <xf numFmtId="0" fontId="116" fillId="0" borderId="0">
      <alignment horizontal="right" vertical="center"/>
    </xf>
    <xf numFmtId="0" fontId="116" fillId="0" borderId="0">
      <alignment horizontal="right" vertical="center"/>
    </xf>
    <xf numFmtId="0" fontId="115" fillId="41" borderId="0">
      <alignment horizontal="left" vertical="top"/>
    </xf>
    <xf numFmtId="0" fontId="116" fillId="0" borderId="0">
      <alignment horizontal="left" vertical="center"/>
    </xf>
    <xf numFmtId="0" fontId="115" fillId="41" borderId="0">
      <alignment horizontal="right" vertical="top"/>
    </xf>
    <xf numFmtId="0" fontId="117" fillId="0" borderId="0">
      <alignment horizontal="left" vertical="center"/>
    </xf>
    <xf numFmtId="0" fontId="115" fillId="41" borderId="0">
      <alignment horizontal="right" vertical="top"/>
    </xf>
    <xf numFmtId="0" fontId="118" fillId="0" borderId="0">
      <alignment horizontal="center" vertical="center"/>
    </xf>
    <xf numFmtId="0" fontId="117" fillId="0" borderId="0">
      <alignment horizontal="right" vertical="center"/>
    </xf>
    <xf numFmtId="0" fontId="117" fillId="0" borderId="0">
      <alignment horizontal="center" vertical="center"/>
    </xf>
    <xf numFmtId="0" fontId="119" fillId="0" borderId="4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3" fillId="73" borderId="0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25" fillId="0" borderId="0"/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25" fillId="0" borderId="0"/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127" fillId="0" borderId="0">
      <alignment horizontal="left" vertical="center" wrapText="1"/>
    </xf>
    <xf numFmtId="0" fontId="13" fillId="0" borderId="0"/>
    <xf numFmtId="0" fontId="59" fillId="0" borderId="0"/>
    <xf numFmtId="0" fontId="128" fillId="0" borderId="0" applyBorder="0" applyProtection="0">
      <alignment vertical="center"/>
    </xf>
    <xf numFmtId="0" fontId="128" fillId="0" borderId="10" applyBorder="0" applyProtection="0">
      <alignment horizontal="right" vertical="center"/>
    </xf>
    <xf numFmtId="0" fontId="128" fillId="0" borderId="10" applyBorder="0" applyProtection="0">
      <alignment horizontal="right" vertical="center"/>
    </xf>
    <xf numFmtId="0" fontId="129" fillId="77" borderId="0" applyBorder="0" applyProtection="0">
      <alignment horizontal="centerContinuous" vertical="center"/>
    </xf>
    <xf numFmtId="0" fontId="129" fillId="78" borderId="10" applyBorder="0" applyProtection="0">
      <alignment horizontal="centerContinuous" vertical="center"/>
    </xf>
    <xf numFmtId="0" fontId="129" fillId="78" borderId="10" applyBorder="0" applyProtection="0">
      <alignment horizontal="centerContinuous" vertical="center"/>
    </xf>
    <xf numFmtId="0" fontId="130" fillId="0" borderId="0"/>
    <xf numFmtId="38" fontId="131" fillId="79" borderId="0">
      <alignment horizontal="right" vertical="top"/>
    </xf>
    <xf numFmtId="38" fontId="131" fillId="79" borderId="0">
      <alignment horizontal="right" vertical="top"/>
    </xf>
    <xf numFmtId="0" fontId="108" fillId="0" borderId="0"/>
    <xf numFmtId="0" fontId="132" fillId="0" borderId="0" applyFill="0" applyBorder="0" applyProtection="0">
      <alignment horizontal="left"/>
    </xf>
    <xf numFmtId="0" fontId="92" fillId="0" borderId="11" applyFill="0" applyBorder="0" applyProtection="0">
      <alignment horizontal="left" vertical="top"/>
    </xf>
    <xf numFmtId="0" fontId="133" fillId="0" borderId="0">
      <alignment horizontal="centerContinuous"/>
    </xf>
    <xf numFmtId="0" fontId="134" fillId="2" borderId="42">
      <alignment horizontal="center" vertical="center"/>
    </xf>
    <xf numFmtId="180" fontId="134" fillId="2" borderId="42">
      <alignment horizontal="center" vertical="center"/>
    </xf>
    <xf numFmtId="0" fontId="135" fillId="0" borderId="11" applyFill="0" applyBorder="0" applyProtection="0"/>
    <xf numFmtId="0" fontId="135" fillId="0" borderId="0"/>
    <xf numFmtId="0" fontId="136" fillId="0" borderId="0" applyFill="0" applyBorder="0" applyProtection="0"/>
    <xf numFmtId="0" fontId="137" fillId="0" borderId="0"/>
    <xf numFmtId="0" fontId="76" fillId="2" borderId="43" applyNumberFormat="0">
      <alignment horizontal="left" vertical="center" wrapText="1"/>
    </xf>
    <xf numFmtId="0" fontId="76" fillId="2" borderId="43" applyNumberFormat="0">
      <alignment horizontal="left" vertical="center" wrapText="1"/>
    </xf>
    <xf numFmtId="0" fontId="76" fillId="2" borderId="43" applyNumberFormat="0">
      <alignment horizontal="left" vertical="center" wrapText="1"/>
    </xf>
    <xf numFmtId="0" fontId="44" fillId="0" borderId="0" applyNumberFormat="0" applyFill="0" applyBorder="0" applyAlignment="0" applyProtection="0"/>
    <xf numFmtId="49" fontId="138" fillId="75" borderId="44" applyNumberFormat="0">
      <alignment horizontal="center" vertical="center"/>
    </xf>
    <xf numFmtId="0" fontId="76" fillId="2" borderId="43" applyNumberFormat="0">
      <alignment horizontal="left" vertical="center" wrapText="1"/>
    </xf>
    <xf numFmtId="0" fontId="75" fillId="2" borderId="21" applyNumberFormat="0">
      <alignment horizontal="center" vertical="center" wrapText="1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139" fillId="0" borderId="37" applyFill="0" applyBorder="0" applyProtection="0">
      <alignment vertical="center"/>
    </xf>
    <xf numFmtId="0" fontId="140" fillId="0" borderId="0">
      <alignment horizontal="fill"/>
    </xf>
    <xf numFmtId="0" fontId="93" fillId="0" borderId="0"/>
    <xf numFmtId="0" fontId="55" fillId="0" borderId="0" applyNumberFormat="0" applyFill="0" applyBorder="0" applyAlignment="0" applyProtection="0"/>
    <xf numFmtId="0" fontId="75" fillId="39" borderId="21" applyNumberFormat="0" applyAlignment="0">
      <alignment horizontal="right" vertical="center"/>
      <protection locked="0"/>
    </xf>
    <xf numFmtId="0" fontId="141" fillId="0" borderId="10" applyBorder="0" applyProtection="0">
      <alignment horizontal="right"/>
    </xf>
    <xf numFmtId="0" fontId="141" fillId="0" borderId="10" applyBorder="0" applyProtection="0">
      <alignment horizontal="right"/>
    </xf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7" borderId="0" applyNumberFormat="0" applyBorder="0" applyAlignment="0" applyProtection="0"/>
    <xf numFmtId="0" fontId="35" fillId="80" borderId="0" applyNumberFormat="0" applyBorder="0" applyAlignment="0" applyProtection="0"/>
    <xf numFmtId="0" fontId="35" fillId="15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8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82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14" borderId="0" applyNumberFormat="0" applyBorder="0" applyAlignment="0" applyProtection="0"/>
    <xf numFmtId="0" fontId="35" fillId="53" borderId="0" applyNumberFormat="0" applyBorder="0" applyAlignment="0" applyProtection="0"/>
    <xf numFmtId="0" fontId="35" fillId="8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5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84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2" fillId="0" borderId="45">
      <alignment horizontal="left" vertical="center" wrapText="1"/>
    </xf>
    <xf numFmtId="0" fontId="58" fillId="0" borderId="45">
      <alignment horizontal="left" vertical="center" wrapText="1" indent="1"/>
    </xf>
    <xf numFmtId="186" fontId="72" fillId="0" borderId="36">
      <protection locked="0"/>
    </xf>
    <xf numFmtId="0" fontId="72" fillId="0" borderId="36">
      <protection locked="0"/>
    </xf>
    <xf numFmtId="0" fontId="72" fillId="0" borderId="36">
      <protection locked="0"/>
    </xf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47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3" fontId="142" fillId="0" borderId="0">
      <alignment horizontal="center" vertical="center" textRotation="90" wrapText="1"/>
    </xf>
    <xf numFmtId="209" fontId="72" fillId="0" borderId="14">
      <alignment vertical="top" wrapText="1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85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21" borderId="21" applyNumberFormat="0" applyAlignment="0" applyProtection="0"/>
    <xf numFmtId="0" fontId="38" fillId="85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180" fontId="144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180" fontId="99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180" fontId="147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210" fontId="148" fillId="0" borderId="14">
      <alignment vertical="top" wrapText="1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2" fontId="72" fillId="0" borderId="0" applyFont="0" applyFill="0" applyBorder="0" applyAlignment="0" applyProtection="0"/>
    <xf numFmtId="192" fontId="34" fillId="0" borderId="0" applyFont="0" applyFill="0" applyBorder="0" applyAlignment="0" applyProtection="0"/>
    <xf numFmtId="167" fontId="25" fillId="0" borderId="0" applyFont="0" applyFill="0" applyBorder="0" applyAlignment="0" applyProtection="0"/>
    <xf numFmtId="192" fontId="34" fillId="0" borderId="0" applyFont="0" applyFill="0" applyBorder="0" applyAlignment="0" applyProtection="0"/>
    <xf numFmtId="211" fontId="13" fillId="0" borderId="0" applyFont="0" applyFill="0" applyBorder="0" applyAlignment="0" applyProtection="0"/>
    <xf numFmtId="167" fontId="25" fillId="0" borderId="0" applyFont="0" applyFill="0" applyBorder="0" applyAlignment="0" applyProtection="0"/>
    <xf numFmtId="192" fontId="72" fillId="0" borderId="0" applyFont="0" applyFill="0" applyBorder="0" applyAlignment="0" applyProtection="0"/>
    <xf numFmtId="19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211" fontId="13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53" fillId="0" borderId="0" applyBorder="0">
      <alignment horizontal="center" vertical="center" wrapText="1"/>
    </xf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54" fillId="0" borderId="46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55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156" fillId="0" borderId="47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0" fontId="153" fillId="0" borderId="0" applyBorder="0">
      <alignment horizontal="center" vertical="center" wrapText="1"/>
    </xf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48" applyBorder="0">
      <alignment horizontal="center" vertical="center" wrapText="1"/>
    </xf>
    <xf numFmtId="180" fontId="159" fillId="0" borderId="48" applyBorder="0">
      <alignment horizontal="center" vertical="center" wrapText="1"/>
    </xf>
    <xf numFmtId="186" fontId="80" fillId="59" borderId="36"/>
    <xf numFmtId="0" fontId="80" fillId="59" borderId="36"/>
    <xf numFmtId="0" fontId="80" fillId="59" borderId="36"/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9" fontId="160" fillId="0" borderId="0" applyBorder="0">
      <alignment vertical="center"/>
    </xf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88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25" fillId="0" borderId="0">
      <alignment wrapText="1"/>
    </xf>
    <xf numFmtId="0" fontId="21" fillId="0" borderId="0">
      <alignment horizontal="center" vertical="center"/>
    </xf>
    <xf numFmtId="0" fontId="158" fillId="0" borderId="0">
      <alignment horizontal="center" vertical="top" wrapText="1"/>
    </xf>
    <xf numFmtId="0" fontId="161" fillId="0" borderId="0">
      <alignment horizontal="centerContinuous" vertical="center" wrapText="1"/>
    </xf>
    <xf numFmtId="0" fontId="161" fillId="0" borderId="0">
      <alignment horizontal="center" vertical="center" wrapText="1"/>
    </xf>
    <xf numFmtId="0" fontId="158" fillId="0" borderId="0">
      <alignment horizontal="center" vertical="top"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180" fontId="54" fillId="38" borderId="0" applyFill="0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13" fontId="164" fillId="0" borderId="0"/>
    <xf numFmtId="166" fontId="164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89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170" fontId="165" fillId="0" borderId="0">
      <alignment horizontal="right" vertical="top" wrapText="1"/>
    </xf>
    <xf numFmtId="49" fontId="75" fillId="0" borderId="0" applyBorder="0">
      <alignment vertical="top"/>
    </xf>
    <xf numFmtId="0" fontId="13" fillId="0" borderId="0"/>
    <xf numFmtId="0" fontId="48" fillId="0" borderId="0"/>
    <xf numFmtId="0" fontId="48" fillId="0" borderId="0"/>
    <xf numFmtId="0" fontId="46" fillId="0" borderId="0"/>
    <xf numFmtId="0" fontId="13" fillId="0" borderId="0"/>
    <xf numFmtId="0" fontId="3" fillId="0" borderId="0"/>
    <xf numFmtId="0" fontId="166" fillId="0" borderId="0"/>
    <xf numFmtId="0" fontId="3" fillId="0" borderId="0"/>
    <xf numFmtId="0" fontId="3" fillId="0" borderId="0"/>
    <xf numFmtId="0" fontId="25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18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67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25" fillId="0" borderId="0"/>
    <xf numFmtId="0" fontId="1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2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3" fillId="0" borderId="0"/>
    <xf numFmtId="0" fontId="34" fillId="0" borderId="0"/>
    <xf numFmtId="0" fontId="25" fillId="0" borderId="0"/>
    <xf numFmtId="180" fontId="25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76" fillId="0" borderId="0">
      <alignment wrapText="1"/>
    </xf>
    <xf numFmtId="0" fontId="76" fillId="0" borderId="0">
      <alignment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>
      <alignment wrapText="1"/>
    </xf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76" fillId="0" borderId="0">
      <alignment wrapText="1"/>
    </xf>
    <xf numFmtId="0" fontId="76" fillId="0" borderId="0">
      <alignment wrapText="1"/>
    </xf>
    <xf numFmtId="0" fontId="13" fillId="0" borderId="0"/>
    <xf numFmtId="0" fontId="13" fillId="0" borderId="0"/>
    <xf numFmtId="0" fontId="13" fillId="0" borderId="0"/>
    <xf numFmtId="0" fontId="76" fillId="0" borderId="0">
      <alignment wrapText="1"/>
    </xf>
    <xf numFmtId="0" fontId="76" fillId="0" borderId="0">
      <alignment wrapText="1"/>
    </xf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34" fillId="0" borderId="0"/>
    <xf numFmtId="0" fontId="34" fillId="0" borderId="0"/>
    <xf numFmtId="0" fontId="25" fillId="0" borderId="0"/>
    <xf numFmtId="0" fontId="47" fillId="0" borderId="0"/>
    <xf numFmtId="0" fontId="168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9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69" fillId="0" borderId="0"/>
    <xf numFmtId="0" fontId="34" fillId="0" borderId="0"/>
    <xf numFmtId="0" fontId="72" fillId="0" borderId="0"/>
    <xf numFmtId="0" fontId="25" fillId="0" borderId="0"/>
    <xf numFmtId="0" fontId="12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9" fontId="75" fillId="0" borderId="0" applyBorder="0">
      <alignment vertical="top"/>
    </xf>
    <xf numFmtId="0" fontId="34" fillId="0" borderId="0"/>
    <xf numFmtId="0" fontId="48" fillId="0" borderId="0"/>
    <xf numFmtId="0" fontId="48" fillId="0" borderId="0"/>
    <xf numFmtId="0" fontId="46" fillId="0" borderId="0"/>
    <xf numFmtId="0" fontId="13" fillId="0" borderId="0"/>
    <xf numFmtId="0" fontId="34" fillId="0" borderId="0"/>
    <xf numFmtId="0" fontId="48" fillId="0" borderId="0"/>
    <xf numFmtId="0" fontId="46" fillId="0" borderId="0"/>
    <xf numFmtId="0" fontId="3" fillId="0" borderId="0"/>
    <xf numFmtId="0" fontId="34" fillId="0" borderId="0"/>
    <xf numFmtId="0" fontId="11" fillId="0" borderId="0"/>
    <xf numFmtId="0" fontId="49" fillId="0" borderId="0"/>
    <xf numFmtId="0" fontId="11" fillId="0" borderId="0"/>
    <xf numFmtId="0" fontId="49" fillId="0" borderId="0"/>
    <xf numFmtId="0" fontId="11" fillId="0" borderId="0"/>
    <xf numFmtId="0" fontId="72" fillId="0" borderId="0"/>
    <xf numFmtId="49" fontId="75" fillId="0" borderId="0" applyBorder="0">
      <alignment vertical="top"/>
    </xf>
    <xf numFmtId="0" fontId="13" fillId="0" borderId="0"/>
    <xf numFmtId="0" fontId="34" fillId="0" borderId="0"/>
    <xf numFmtId="0" fontId="13" fillId="0" borderId="0"/>
    <xf numFmtId="0" fontId="3" fillId="0" borderId="0"/>
    <xf numFmtId="0" fontId="25" fillId="0" borderId="0"/>
    <xf numFmtId="0" fontId="13" fillId="0" borderId="0"/>
    <xf numFmtId="0" fontId="13" fillId="0" borderId="0"/>
    <xf numFmtId="49" fontId="75" fillId="0" borderId="0" applyBorder="0">
      <alignment vertical="top"/>
    </xf>
    <xf numFmtId="0" fontId="34" fillId="0" borderId="0"/>
    <xf numFmtId="0" fontId="25" fillId="0" borderId="0"/>
    <xf numFmtId="0" fontId="13" fillId="0" borderId="0"/>
    <xf numFmtId="0" fontId="34" fillId="0" borderId="0"/>
    <xf numFmtId="0" fontId="3" fillId="0" borderId="0"/>
    <xf numFmtId="0" fontId="34" fillId="0" borderId="0"/>
    <xf numFmtId="49" fontId="75" fillId="0" borderId="0" applyBorder="0">
      <alignment vertical="top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25" fillId="0" borderId="0" applyFont="0" applyFill="0" applyBorder="0" applyProtection="0">
      <alignment horizontal="center" vertical="center" wrapText="1"/>
    </xf>
    <xf numFmtId="0" fontId="25" fillId="0" borderId="0" applyNumberFormat="0" applyFont="0" applyFill="0" applyBorder="0" applyProtection="0">
      <alignment horizontal="justify" vertical="center" wrapText="1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170" fontId="172" fillId="39" borderId="13" applyNumberFormat="0" applyBorder="0" applyAlignment="0">
      <alignment vertical="center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34" fillId="90" borderId="28" applyNumberForma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49" fontId="150" fillId="0" borderId="9">
      <alignment horizontal="left"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173" fillId="0" borderId="14"/>
    <xf numFmtId="172" fontId="173" fillId="0" borderId="14"/>
    <xf numFmtId="172" fontId="173" fillId="0" borderId="14"/>
    <xf numFmtId="172" fontId="173" fillId="0" borderId="14"/>
    <xf numFmtId="172" fontId="173" fillId="0" borderId="14"/>
    <xf numFmtId="172" fontId="173" fillId="0" borderId="14"/>
    <xf numFmtId="172" fontId="173" fillId="0" borderId="14"/>
    <xf numFmtId="172" fontId="173" fillId="0" borderId="14"/>
    <xf numFmtId="172" fontId="173" fillId="0" borderId="14"/>
    <xf numFmtId="172" fontId="173" fillId="0" borderId="14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3" fontId="174" fillId="91" borderId="9">
      <alignment horizontal="justify" vertical="center"/>
    </xf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38" fontId="60" fillId="0" borderId="0">
      <alignment vertical="top"/>
    </xf>
    <xf numFmtId="38" fontId="60" fillId="0" borderId="0">
      <alignment vertical="top"/>
    </xf>
    <xf numFmtId="0" fontId="59" fillId="0" borderId="0"/>
    <xf numFmtId="182" fontId="60" fillId="0" borderId="0">
      <alignment vertical="top"/>
    </xf>
    <xf numFmtId="0" fontId="13" fillId="0" borderId="0"/>
    <xf numFmtId="0" fontId="53" fillId="0" borderId="0"/>
    <xf numFmtId="0" fontId="53" fillId="0" borderId="0"/>
    <xf numFmtId="0" fontId="53" fillId="0" borderId="0"/>
    <xf numFmtId="0" fontId="25" fillId="0" borderId="0">
      <alignment vertical="justify"/>
    </xf>
    <xf numFmtId="49" fontId="165" fillId="0" borderId="0"/>
    <xf numFmtId="49" fontId="175" fillId="0" borderId="0">
      <alignment vertical="top"/>
    </xf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170" fontId="54" fillId="0" borderId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164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90" fontId="34" fillId="0" borderId="0" applyFont="0" applyFill="0" applyBorder="0" applyAlignment="0" applyProtection="0"/>
    <xf numFmtId="215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90" fontId="34" fillId="0" borderId="0" applyFont="0" applyFill="0" applyBorder="0" applyAlignment="0" applyProtection="0"/>
    <xf numFmtId="177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6" fontId="34" fillId="0" borderId="0" applyFill="0" applyBorder="0" applyAlignment="0" applyProtection="0"/>
    <xf numFmtId="168" fontId="25" fillId="0" borderId="0" applyFont="0" applyFill="0" applyBorder="0" applyAlignment="0" applyProtection="0"/>
    <xf numFmtId="190" fontId="34" fillId="0" borderId="0" applyFont="0" applyFill="0" applyBorder="0" applyAlignment="0" applyProtection="0"/>
    <xf numFmtId="190" fontId="34" fillId="0" borderId="0" applyFont="0" applyFill="0" applyBorder="0" applyAlignment="0" applyProtection="0"/>
    <xf numFmtId="168" fontId="25" fillId="0" borderId="0" applyFont="0" applyFill="0" applyBorder="0" applyAlignment="0" applyProtection="0"/>
    <xf numFmtId="190" fontId="34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68" fontId="34" fillId="0" borderId="0" applyFont="0" applyFill="0" applyBorder="0" applyAlignment="0" applyProtection="0"/>
    <xf numFmtId="190" fontId="25" fillId="0" borderId="0" applyFont="0" applyFill="0" applyBorder="0" applyAlignment="0" applyProtection="0"/>
    <xf numFmtId="173" fontId="13" fillId="0" borderId="0" applyFont="0" applyFill="0" applyBorder="0" applyAlignment="0" applyProtection="0"/>
    <xf numFmtId="216" fontId="34" fillId="0" borderId="0" applyFill="0" applyBorder="0" applyAlignment="0" applyProtection="0"/>
    <xf numFmtId="190" fontId="25" fillId="0" borderId="0" applyFont="0" applyFill="0" applyBorder="0" applyAlignment="0" applyProtection="0"/>
    <xf numFmtId="178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8" fontId="49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72" fontId="13" fillId="0" borderId="0" applyFont="0" applyFill="0" applyBorder="0" applyAlignment="0" applyProtection="0"/>
    <xf numFmtId="216" fontId="34" fillId="0" borderId="0" applyFill="0" applyBorder="0" applyAlignment="0" applyProtection="0"/>
    <xf numFmtId="168" fontId="49" fillId="0" borderId="0" applyFont="0" applyFill="0" applyBorder="0" applyAlignment="0" applyProtection="0"/>
    <xf numFmtId="190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216" fontId="34" fillId="0" borderId="0" applyFill="0" applyBorder="0" applyAlignment="0" applyProtection="0"/>
    <xf numFmtId="217" fontId="34" fillId="0" borderId="0" applyFill="0" applyBorder="0" applyAlignment="0" applyProtection="0"/>
    <xf numFmtId="168" fontId="3" fillId="0" borderId="0" applyFont="0" applyFill="0" applyBorder="0" applyAlignment="0" applyProtection="0"/>
    <xf numFmtId="190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6" fontId="34" fillId="0" borderId="0" applyFill="0" applyBorder="0" applyAlignment="0" applyProtection="0"/>
    <xf numFmtId="190" fontId="25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216" fontId="34" fillId="0" borderId="0" applyFill="0" applyBorder="0" applyAlignment="0" applyProtection="0"/>
    <xf numFmtId="190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4" fillId="0" borderId="0" applyFont="0" applyFill="0" applyBorder="0" applyAlignment="0" applyProtection="0"/>
    <xf numFmtId="218" fontId="25" fillId="0" borderId="0" applyFont="0" applyFill="0" applyBorder="0" applyAlignment="0" applyProtection="0"/>
    <xf numFmtId="4" fontId="75" fillId="38" borderId="0" applyBorder="0">
      <alignment horizontal="right"/>
    </xf>
    <xf numFmtId="4" fontId="75" fillId="38" borderId="0" applyBorder="0">
      <alignment horizontal="right"/>
    </xf>
    <xf numFmtId="4" fontId="75" fillId="38" borderId="0" applyFont="0" applyBorder="0">
      <alignment horizontal="right"/>
    </xf>
    <xf numFmtId="4" fontId="75" fillId="38" borderId="0" applyBorder="0">
      <alignment horizontal="right"/>
    </xf>
    <xf numFmtId="4" fontId="75" fillId="92" borderId="33" applyBorder="0">
      <alignment horizontal="right"/>
    </xf>
    <xf numFmtId="4" fontId="75" fillId="38" borderId="33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92" borderId="34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44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219" fontId="72" fillId="0" borderId="9">
      <alignment vertical="top" wrapText="1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3" fontId="25" fillId="0" borderId="0" applyFont="0" applyBorder="0">
      <alignment horizontal="center"/>
    </xf>
    <xf numFmtId="179" fontId="31" fillId="0" borderId="0">
      <protection locked="0"/>
    </xf>
    <xf numFmtId="179" fontId="64" fillId="0" borderId="0">
      <protection locked="0"/>
    </xf>
    <xf numFmtId="179" fontId="30" fillId="0" borderId="0">
      <protection locked="0"/>
    </xf>
    <xf numFmtId="179" fontId="31" fillId="0" borderId="0">
      <protection locked="0"/>
    </xf>
    <xf numFmtId="179" fontId="65" fillId="0" borderId="0">
      <protection locked="0"/>
    </xf>
    <xf numFmtId="179" fontId="65" fillId="0" borderId="0">
      <protection locked="0"/>
    </xf>
    <xf numFmtId="179" fontId="31" fillId="0" borderId="0">
      <protection locked="0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212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49" fontId="75" fillId="0" borderId="0" applyBorder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3" fontId="13" fillId="39" borderId="9">
      <alignment wrapText="1"/>
      <protection locked="0"/>
    </xf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9" fillId="0" borderId="0"/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3" fillId="0" borderId="0"/>
    <xf numFmtId="173" fontId="30" fillId="0" borderId="0">
      <protection locked="0"/>
    </xf>
    <xf numFmtId="174" fontId="30" fillId="0" borderId="0">
      <protection locked="0"/>
    </xf>
    <xf numFmtId="176" fontId="30" fillId="0" borderId="20">
      <protection locked="0"/>
    </xf>
    <xf numFmtId="176" fontId="31" fillId="0" borderId="20">
      <protection locked="0"/>
    </xf>
    <xf numFmtId="0" fontId="38" fillId="21" borderId="72" applyNumberFormat="0" applyAlignment="0" applyProtection="0"/>
    <xf numFmtId="190" fontId="183" fillId="0" borderId="0" applyFont="0" applyFill="0" applyBorder="0" applyAlignment="0" applyProtection="0"/>
    <xf numFmtId="182" fontId="83" fillId="0" borderId="0">
      <alignment vertical="top"/>
    </xf>
    <xf numFmtId="38" fontId="83" fillId="0" borderId="0">
      <alignment vertical="top"/>
    </xf>
    <xf numFmtId="222" fontId="25" fillId="0" borderId="0" applyFont="0" applyFill="0" applyBorder="0" applyAlignment="0" applyProtection="0"/>
    <xf numFmtId="182" fontId="98" fillId="0" borderId="0">
      <alignment vertical="top"/>
    </xf>
    <xf numFmtId="38" fontId="98" fillId="0" borderId="0">
      <alignment vertical="top"/>
    </xf>
    <xf numFmtId="0" fontId="36" fillId="8" borderId="72" applyNumberFormat="0" applyAlignment="0" applyProtection="0"/>
    <xf numFmtId="182" fontId="61" fillId="37" borderId="0">
      <alignment vertical="top"/>
    </xf>
    <xf numFmtId="38" fontId="61" fillId="37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4" fontId="120" fillId="39" borderId="74" applyNumberFormat="0" applyProtection="0">
      <alignment vertical="center"/>
    </xf>
    <xf numFmtId="4" fontId="121" fillId="39" borderId="74" applyNumberFormat="0" applyProtection="0">
      <alignment vertical="center"/>
    </xf>
    <xf numFmtId="4" fontId="120" fillId="39" borderId="74" applyNumberFormat="0" applyProtection="0">
      <alignment horizontal="left" vertical="center" indent="1"/>
    </xf>
    <xf numFmtId="4" fontId="120" fillId="39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62" borderId="74" applyNumberFormat="0" applyProtection="0">
      <alignment horizontal="right" vertical="center"/>
    </xf>
    <xf numFmtId="4" fontId="120" fillId="63" borderId="74" applyNumberFormat="0" applyProtection="0">
      <alignment horizontal="right" vertical="center"/>
    </xf>
    <xf numFmtId="4" fontId="120" fillId="64" borderId="74" applyNumberFormat="0" applyProtection="0">
      <alignment horizontal="right" vertical="center"/>
    </xf>
    <xf numFmtId="4" fontId="120" fillId="65" borderId="74" applyNumberFormat="0" applyProtection="0">
      <alignment horizontal="right" vertical="center"/>
    </xf>
    <xf numFmtId="4" fontId="120" fillId="66" borderId="74" applyNumberFormat="0" applyProtection="0">
      <alignment horizontal="right" vertical="center"/>
    </xf>
    <xf numFmtId="4" fontId="120" fillId="67" borderId="74" applyNumberFormat="0" applyProtection="0">
      <alignment horizontal="right" vertical="center"/>
    </xf>
    <xf numFmtId="4" fontId="120" fillId="68" borderId="74" applyNumberFormat="0" applyProtection="0">
      <alignment horizontal="right" vertical="center"/>
    </xf>
    <xf numFmtId="4" fontId="120" fillId="69" borderId="74" applyNumberFormat="0" applyProtection="0">
      <alignment horizontal="right" vertical="center"/>
    </xf>
    <xf numFmtId="4" fontId="120" fillId="70" borderId="74" applyNumberFormat="0" applyProtection="0">
      <alignment horizontal="right" vertical="center"/>
    </xf>
    <xf numFmtId="4" fontId="122" fillId="71" borderId="74" applyNumberFormat="0" applyProtection="0">
      <alignment horizontal="left" vertical="center" indent="1"/>
    </xf>
    <xf numFmtId="4" fontId="120" fillId="72" borderId="75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4" fillId="72" borderId="74" applyNumberFormat="0" applyProtection="0">
      <alignment horizontal="left" vertical="center" indent="1"/>
    </xf>
    <xf numFmtId="4" fontId="124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76" borderId="74" applyNumberFormat="0" applyProtection="0">
      <alignment vertical="center"/>
    </xf>
    <xf numFmtId="4" fontId="121" fillId="76" borderId="74" applyNumberFormat="0" applyProtection="0">
      <alignment vertical="center"/>
    </xf>
    <xf numFmtId="4" fontId="120" fillId="76" borderId="74" applyNumberFormat="0" applyProtection="0">
      <alignment horizontal="left" vertical="center" indent="1"/>
    </xf>
    <xf numFmtId="4" fontId="120" fillId="76" borderId="74" applyNumberFormat="0" applyProtection="0">
      <alignment horizontal="left" vertical="center" indent="1"/>
    </xf>
    <xf numFmtId="4" fontId="120" fillId="72" borderId="74" applyNumberFormat="0" applyProtection="0">
      <alignment horizontal="right" vertical="center"/>
    </xf>
    <xf numFmtId="4" fontId="121" fillId="72" borderId="74" applyNumberFormat="0" applyProtection="0">
      <alignment horizontal="right" vertical="center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6" fillId="72" borderId="74" applyNumberFormat="0" applyProtection="0">
      <alignment horizontal="right" vertical="center"/>
    </xf>
    <xf numFmtId="182" fontId="131" fillId="79" borderId="0">
      <alignment horizontal="right" vertical="top"/>
    </xf>
    <xf numFmtId="38" fontId="131" fillId="79" borderId="0">
      <alignment horizontal="right" vertical="top"/>
    </xf>
    <xf numFmtId="0" fontId="42" fillId="0" borderId="76" applyNumberFormat="0" applyFill="0" applyAlignment="0" applyProtection="0"/>
    <xf numFmtId="0" fontId="12" fillId="0" borderId="77">
      <alignment horizontal="left" vertical="center" wrapText="1"/>
    </xf>
    <xf numFmtId="0" fontId="58" fillId="0" borderId="77">
      <alignment horizontal="left" vertical="center" wrapText="1" indent="1"/>
    </xf>
    <xf numFmtId="186" fontId="72" fillId="0" borderId="36">
      <protection locked="0"/>
    </xf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210" fontId="148" fillId="0" borderId="14">
      <alignment vertical="top" wrapText="1"/>
    </xf>
    <xf numFmtId="167" fontId="34" fillId="0" borderId="0" applyFont="0" applyFill="0" applyBorder="0" applyAlignment="0" applyProtection="0"/>
    <xf numFmtId="186" fontId="80" fillId="59" borderId="36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34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185" fillId="0" borderId="0"/>
    <xf numFmtId="0" fontId="46" fillId="0" borderId="0"/>
    <xf numFmtId="0" fontId="13" fillId="0" borderId="0"/>
    <xf numFmtId="0" fontId="46" fillId="0" borderId="0"/>
    <xf numFmtId="0" fontId="3" fillId="0" borderId="0"/>
    <xf numFmtId="49" fontId="75" fillId="0" borderId="0" applyBorder="0">
      <alignment vertical="top"/>
    </xf>
    <xf numFmtId="0" fontId="185" fillId="0" borderId="0"/>
    <xf numFmtId="0" fontId="34" fillId="0" borderId="0"/>
    <xf numFmtId="0" fontId="34" fillId="0" borderId="0"/>
    <xf numFmtId="0" fontId="11" fillId="0" borderId="0"/>
    <xf numFmtId="0" fontId="11" fillId="0" borderId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53" fillId="0" borderId="0"/>
    <xf numFmtId="38" fontId="60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177" fontId="13" fillId="0" borderId="0" applyFont="0" applyFill="0" applyBorder="0" applyAlignment="0" applyProtection="0"/>
    <xf numFmtId="168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9" fontId="148" fillId="0" borderId="14">
      <alignment horizontal="center" vertical="center" wrapText="1"/>
    </xf>
    <xf numFmtId="176" fontId="65" fillId="0" borderId="79">
      <protection locked="0"/>
    </xf>
    <xf numFmtId="0" fontId="36" fillId="8" borderId="72" applyNumberFormat="0" applyAlignment="0" applyProtection="0"/>
    <xf numFmtId="0" fontId="37" fillId="21" borderId="74" applyNumberFormat="0" applyAlignment="0" applyProtection="0"/>
    <xf numFmtId="0" fontId="38" fillId="21" borderId="72" applyNumberFormat="0" applyAlignment="0" applyProtection="0"/>
    <xf numFmtId="0" fontId="3" fillId="0" borderId="0"/>
    <xf numFmtId="0" fontId="25" fillId="0" borderId="0"/>
    <xf numFmtId="0" fontId="3" fillId="0" borderId="0"/>
    <xf numFmtId="0" fontId="11" fillId="0" borderId="0"/>
    <xf numFmtId="0" fontId="13" fillId="0" borderId="0"/>
    <xf numFmtId="0" fontId="25" fillId="0" borderId="0"/>
    <xf numFmtId="0" fontId="13" fillId="0" borderId="0"/>
    <xf numFmtId="0" fontId="34" fillId="0" borderId="0"/>
    <xf numFmtId="190" fontId="13" fillId="0" borderId="0" applyFont="0" applyFill="0" applyBorder="0" applyAlignment="0" applyProtection="0"/>
    <xf numFmtId="4" fontId="149" fillId="86" borderId="91"/>
    <xf numFmtId="4" fontId="149" fillId="0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0" fontId="76" fillId="2" borderId="88" applyNumberFormat="0">
      <alignment horizontal="left" vertical="center" wrapText="1"/>
    </xf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7" fontId="102" fillId="0" borderId="91">
      <alignment horizontal="center" vertical="center" wrapText="1"/>
    </xf>
    <xf numFmtId="0" fontId="76" fillId="21" borderId="85" applyNumberFormat="0" applyAlignment="0"/>
    <xf numFmtId="0" fontId="75" fillId="37" borderId="85" applyNumberFormat="0" applyAlignment="0">
      <alignment horizontal="center" vertical="center"/>
    </xf>
    <xf numFmtId="169" fontId="93" fillId="38" borderId="91" applyNumberFormat="0" applyFont="0" applyBorder="0" applyAlignment="0" applyProtection="0"/>
    <xf numFmtId="0" fontId="75" fillId="38" borderId="85" applyNumberFormat="0" applyAlignment="0">
      <alignment horizontal="left" vertical="center"/>
    </xf>
    <xf numFmtId="0" fontId="77" fillId="0" borderId="91">
      <alignment horizontal="left" vertical="center"/>
    </xf>
    <xf numFmtId="0" fontId="76" fillId="0" borderId="85" applyNumberFormat="0" applyAlignment="0">
      <protection locked="0"/>
    </xf>
    <xf numFmtId="0" fontId="70" fillId="56" borderId="85" applyNumberFormat="0" applyAlignment="0">
      <alignment horizontal="left" vertical="center"/>
    </xf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176" fontId="65" fillId="0" borderId="82">
      <protection locked="0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71" fillId="57" borderId="85" applyNumberFormat="0" applyAlignment="0"/>
    <xf numFmtId="220" fontId="25" fillId="0" borderId="91" applyFont="0" applyFill="0" applyBorder="0" applyProtection="0">
      <alignment horizontal="center" vertical="center"/>
    </xf>
    <xf numFmtId="4" fontId="75" fillId="38" borderId="91" applyFont="0" applyBorder="0">
      <alignment horizontal="right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212" fontId="162" fillId="38" borderId="91">
      <alignment wrapText="1"/>
    </xf>
    <xf numFmtId="3" fontId="80" fillId="0" borderId="91" applyBorder="0">
      <alignment vertical="center"/>
    </xf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42" fillId="0" borderId="89" applyNumberFormat="0" applyFill="0" applyAlignment="0" applyProtection="0"/>
    <xf numFmtId="4" fontId="126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1" fillId="72" borderId="83" applyNumberFormat="0" applyProtection="0">
      <alignment horizontal="right" vertical="center"/>
    </xf>
    <xf numFmtId="4" fontId="120" fillId="72" borderId="83" applyNumberFormat="0" applyProtection="0">
      <alignment horizontal="right" vertical="center"/>
    </xf>
    <xf numFmtId="4" fontId="120" fillId="76" borderId="83" applyNumberFormat="0" applyProtection="0">
      <alignment horizontal="left" vertical="center" indent="1"/>
    </xf>
    <xf numFmtId="4" fontId="121" fillId="76" borderId="83" applyNumberFormat="0" applyProtection="0">
      <alignment vertical="center"/>
    </xf>
    <xf numFmtId="4" fontId="120" fillId="76" borderId="83" applyNumberFormat="0" applyProtection="0">
      <alignment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4" fontId="120" fillId="72" borderId="87" applyNumberFormat="0" applyProtection="0">
      <alignment horizontal="left" vertical="center" indent="1"/>
    </xf>
    <xf numFmtId="4" fontId="122" fillId="71" borderId="83" applyNumberFormat="0" applyProtection="0">
      <alignment horizontal="left" vertical="center" indent="1"/>
    </xf>
    <xf numFmtId="4" fontId="120" fillId="70" borderId="83" applyNumberFormat="0" applyProtection="0">
      <alignment horizontal="right" vertical="center"/>
    </xf>
    <xf numFmtId="4" fontId="120" fillId="69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vertical="center"/>
    </xf>
    <xf numFmtId="0" fontId="37" fillId="21" borderId="83" applyNumberFormat="0" applyAlignment="0" applyProtection="0"/>
    <xf numFmtId="0" fontId="75" fillId="24" borderId="86" applyNumberFormat="0" applyFont="0" applyAlignment="0" applyProtection="0"/>
    <xf numFmtId="0" fontId="36" fillId="8" borderId="85" applyNumberFormat="0" applyAlignment="0" applyProtection="0"/>
    <xf numFmtId="180" fontId="76" fillId="21" borderId="85" applyNumberFormat="0" applyAlignment="0"/>
    <xf numFmtId="180" fontId="75" fillId="37" borderId="85" applyNumberFormat="0" applyAlignment="0">
      <alignment horizontal="center" vertical="center"/>
    </xf>
    <xf numFmtId="180" fontId="75" fillId="38" borderId="85" applyNumberFormat="0" applyAlignment="0">
      <alignment horizontal="left" vertical="center"/>
    </xf>
    <xf numFmtId="180" fontId="70" fillId="56" borderId="85" applyNumberFormat="0" applyAlignment="0">
      <alignment horizontal="left" vertical="center"/>
    </xf>
    <xf numFmtId="0" fontId="34" fillId="90" borderId="86" applyNumberFormat="0" applyAlignment="0" applyProtection="0"/>
    <xf numFmtId="0" fontId="25" fillId="24" borderId="86" applyNumberFormat="0" applyFont="0" applyAlignment="0" applyProtection="0"/>
    <xf numFmtId="0" fontId="38" fillId="85" borderId="85" applyNumberFormat="0" applyAlignment="0" applyProtection="0"/>
    <xf numFmtId="0" fontId="37" fillId="85" borderId="93" applyNumberFormat="0" applyAlignment="0" applyProtection="0"/>
    <xf numFmtId="0" fontId="37" fillId="21" borderId="93" applyNumberFormat="0" applyAlignment="0" applyProtection="0"/>
    <xf numFmtId="176" fontId="65" fillId="0" borderId="92">
      <protection locked="0"/>
    </xf>
    <xf numFmtId="176" fontId="64" fillId="0" borderId="92">
      <protection locked="0"/>
    </xf>
    <xf numFmtId="4" fontId="75" fillId="38" borderId="91" applyFont="0" applyBorder="0">
      <alignment horizontal="right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212" fontId="162" fillId="38" borderId="91">
      <alignment wrapText="1"/>
    </xf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4" fontId="75" fillId="39" borderId="91" applyBorder="0">
      <alignment horizontal="right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42" fillId="0" borderId="89" applyNumberFormat="0" applyFill="0" applyAlignment="0" applyProtection="0"/>
    <xf numFmtId="0" fontId="37" fillId="21" borderId="83" applyNumberFormat="0" applyAlignment="0" applyProtection="0"/>
    <xf numFmtId="0" fontId="75" fillId="24" borderId="86" applyNumberFormat="0" applyFont="0" applyAlignment="0" applyProtection="0"/>
    <xf numFmtId="0" fontId="36" fillId="8" borderId="85" applyNumberFormat="0" applyAlignment="0" applyProtection="0"/>
    <xf numFmtId="0" fontId="38" fillId="21" borderId="85" applyNumberFormat="0" applyAlignment="0" applyProtection="0"/>
    <xf numFmtId="4" fontId="120" fillId="72" borderId="87" applyNumberFormat="0" applyProtection="0">
      <alignment horizontal="left" vertical="center" indent="1"/>
    </xf>
    <xf numFmtId="0" fontId="76" fillId="2" borderId="88" applyNumberFormat="0">
      <alignment horizontal="left" vertical="center" wrapText="1"/>
    </xf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70" fillId="56" borderId="72" applyNumberFormat="0" applyAlignment="0">
      <alignment horizontal="left" vertical="center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76" fillId="0" borderId="72" applyNumberFormat="0" applyAlignment="0">
      <protection locked="0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75" fillId="38" borderId="72" applyNumberFormat="0" applyAlignment="0">
      <alignment horizontal="left" vertical="center"/>
    </xf>
    <xf numFmtId="0" fontId="75" fillId="37" borderId="72" applyNumberFormat="0" applyAlignment="0">
      <alignment horizontal="center" vertical="center"/>
    </xf>
    <xf numFmtId="0" fontId="76" fillId="21" borderId="72" applyNumberFormat="0" applyAlignment="0"/>
    <xf numFmtId="0" fontId="76" fillId="2" borderId="88" applyNumberFormat="0">
      <alignment horizontal="left" vertical="center" wrapText="1"/>
    </xf>
    <xf numFmtId="0" fontId="13" fillId="61" borderId="83" applyNumberFormat="0" applyProtection="0">
      <alignment horizontal="left" vertical="center" indent="1"/>
    </xf>
    <xf numFmtId="4" fontId="120" fillId="72" borderId="83" applyNumberFormat="0" applyProtection="0">
      <alignment horizontal="right" vertical="center"/>
    </xf>
    <xf numFmtId="4" fontId="120" fillId="76" borderId="83" applyNumberFormat="0" applyProtection="0">
      <alignment horizontal="left" vertical="center" indent="1"/>
    </xf>
    <xf numFmtId="4" fontId="121" fillId="76" borderId="83" applyNumberFormat="0" applyProtection="0">
      <alignment vertical="center"/>
    </xf>
    <xf numFmtId="0" fontId="13" fillId="61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4" fontId="122" fillId="71" borderId="83" applyNumberFormat="0" applyProtection="0">
      <alignment horizontal="left" vertical="center" indent="1"/>
    </xf>
    <xf numFmtId="4" fontId="120" fillId="70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6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4" fontId="120" fillId="6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vertical="center"/>
    </xf>
    <xf numFmtId="0" fontId="76" fillId="2" borderId="80" applyNumberFormat="0">
      <alignment horizontal="left" vertical="center" wrapText="1"/>
    </xf>
    <xf numFmtId="0" fontId="37" fillId="21" borderId="83" applyNumberFormat="0" applyAlignment="0" applyProtection="0"/>
    <xf numFmtId="0" fontId="75" fillId="24" borderId="86" applyNumberFormat="0" applyFont="0" applyAlignment="0" applyProtection="0"/>
    <xf numFmtId="0" fontId="36" fillId="8" borderId="85" applyNumberFormat="0" applyAlignment="0" applyProtection="0"/>
    <xf numFmtId="0" fontId="76" fillId="21" borderId="85" applyNumberFormat="0" applyAlignment="0"/>
    <xf numFmtId="0" fontId="75" fillId="37" borderId="85" applyNumberFormat="0" applyAlignment="0">
      <alignment horizontal="center" vertical="center"/>
    </xf>
    <xf numFmtId="0" fontId="75" fillId="38" borderId="85" applyNumberFormat="0" applyAlignment="0">
      <alignment horizontal="left" vertical="center"/>
    </xf>
    <xf numFmtId="0" fontId="76" fillId="0" borderId="85" applyNumberFormat="0" applyAlignment="0">
      <protection locked="0"/>
    </xf>
    <xf numFmtId="0" fontId="38" fillId="21" borderId="85" applyNumberFormat="0" applyAlignment="0" applyProtection="0"/>
    <xf numFmtId="0" fontId="70" fillId="56" borderId="85" applyNumberFormat="0" applyAlignment="0">
      <alignment horizontal="left" vertical="center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25" fillId="24" borderId="73" applyNumberFormat="0" applyFont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76" fillId="2" borderId="80" applyNumberFormat="0">
      <alignment horizontal="left" vertical="center" wrapText="1"/>
    </xf>
    <xf numFmtId="4" fontId="120" fillId="72" borderId="75" applyNumberFormat="0" applyProtection="0">
      <alignment horizontal="left" vertical="center" indent="1"/>
    </xf>
    <xf numFmtId="0" fontId="38" fillId="21" borderId="85" applyNumberFormat="0" applyAlignment="0" applyProtection="0"/>
    <xf numFmtId="0" fontId="38" fillId="21" borderId="72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4" fontId="75" fillId="39" borderId="81" applyBorder="0">
      <alignment horizontal="right"/>
    </xf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176" fontId="64" fillId="0" borderId="82">
      <protection locked="0"/>
    </xf>
    <xf numFmtId="176" fontId="65" fillId="0" borderId="82">
      <protection locked="0"/>
    </xf>
    <xf numFmtId="0" fontId="36" fillId="8" borderId="85" applyNumberFormat="0" applyAlignment="0" applyProtection="0"/>
    <xf numFmtId="0" fontId="13" fillId="24" borderId="86" applyNumberFormat="0" applyFont="0" applyAlignment="0" applyProtection="0"/>
    <xf numFmtId="0" fontId="36" fillId="47" borderId="72" applyNumberFormat="0" applyAlignment="0" applyProtection="0"/>
    <xf numFmtId="0" fontId="37" fillId="21" borderId="83" applyNumberFormat="0" applyAlignment="0" applyProtection="0"/>
    <xf numFmtId="0" fontId="37" fillId="85" borderId="83" applyNumberFormat="0" applyAlignment="0" applyProtection="0"/>
    <xf numFmtId="0" fontId="38" fillId="85" borderId="72" applyNumberFormat="0" applyAlignment="0" applyProtection="0"/>
    <xf numFmtId="4" fontId="75" fillId="39" borderId="81" applyBorder="0">
      <alignment horizontal="right"/>
    </xf>
    <xf numFmtId="0" fontId="42" fillId="0" borderId="76" applyNumberFormat="0" applyFill="0" applyAlignment="0" applyProtection="0"/>
    <xf numFmtId="0" fontId="25" fillId="24" borderId="73" applyNumberFormat="0" applyFont="0" applyAlignment="0" applyProtection="0"/>
    <xf numFmtId="0" fontId="34" fillId="90" borderId="73" applyNumberFormat="0" applyAlignment="0" applyProtection="0"/>
    <xf numFmtId="190" fontId="13" fillId="0" borderId="0" applyFont="0" applyFill="0" applyBorder="0" applyAlignment="0" applyProtection="0"/>
    <xf numFmtId="180" fontId="70" fillId="56" borderId="72" applyNumberFormat="0" applyAlignment="0">
      <alignment horizontal="left" vertical="center"/>
    </xf>
    <xf numFmtId="180" fontId="76" fillId="0" borderId="72" applyNumberFormat="0" applyAlignment="0">
      <protection locked="0"/>
    </xf>
    <xf numFmtId="0" fontId="36" fillId="8" borderId="85" applyNumberFormat="0" applyAlignment="0" applyProtection="0"/>
    <xf numFmtId="180" fontId="75" fillId="38" borderId="72" applyNumberFormat="0" applyAlignment="0">
      <alignment horizontal="left" vertical="center"/>
    </xf>
    <xf numFmtId="180" fontId="75" fillId="37" borderId="72" applyNumberFormat="0" applyAlignment="0">
      <alignment horizontal="center" vertical="center"/>
    </xf>
    <xf numFmtId="180" fontId="76" fillId="21" borderId="72" applyNumberFormat="0" applyAlignment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4" fontId="120" fillId="66" borderId="83" applyNumberFormat="0" applyProtection="0">
      <alignment horizontal="right" vertical="center"/>
    </xf>
    <xf numFmtId="4" fontId="120" fillId="62" borderId="83" applyNumberFormat="0" applyProtection="0">
      <alignment horizontal="right" vertical="center"/>
    </xf>
    <xf numFmtId="4" fontId="120" fillId="39" borderId="83" applyNumberFormat="0" applyProtection="0">
      <alignment horizontal="left" vertical="center" indent="1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38" fillId="21" borderId="72" applyNumberFormat="0" applyAlignment="0" applyProtection="0"/>
    <xf numFmtId="0" fontId="36" fillId="8" borderId="85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4" fontId="120" fillId="39" borderId="74" applyNumberFormat="0" applyProtection="0">
      <alignment vertical="center"/>
    </xf>
    <xf numFmtId="4" fontId="121" fillId="39" borderId="74" applyNumberFormat="0" applyProtection="0">
      <alignment vertical="center"/>
    </xf>
    <xf numFmtId="4" fontId="120" fillId="39" borderId="74" applyNumberFormat="0" applyProtection="0">
      <alignment horizontal="left" vertical="center" indent="1"/>
    </xf>
    <xf numFmtId="4" fontId="120" fillId="39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62" borderId="74" applyNumberFormat="0" applyProtection="0">
      <alignment horizontal="right" vertical="center"/>
    </xf>
    <xf numFmtId="4" fontId="120" fillId="63" borderId="74" applyNumberFormat="0" applyProtection="0">
      <alignment horizontal="right" vertical="center"/>
    </xf>
    <xf numFmtId="4" fontId="120" fillId="64" borderId="74" applyNumberFormat="0" applyProtection="0">
      <alignment horizontal="right" vertical="center"/>
    </xf>
    <xf numFmtId="4" fontId="120" fillId="65" borderId="74" applyNumberFormat="0" applyProtection="0">
      <alignment horizontal="right" vertical="center"/>
    </xf>
    <xf numFmtId="4" fontId="120" fillId="66" borderId="74" applyNumberFormat="0" applyProtection="0">
      <alignment horizontal="right" vertical="center"/>
    </xf>
    <xf numFmtId="4" fontId="120" fillId="67" borderId="74" applyNumberFormat="0" applyProtection="0">
      <alignment horizontal="right" vertical="center"/>
    </xf>
    <xf numFmtId="4" fontId="120" fillId="68" borderId="74" applyNumberFormat="0" applyProtection="0">
      <alignment horizontal="right" vertical="center"/>
    </xf>
    <xf numFmtId="4" fontId="120" fillId="69" borderId="74" applyNumberFormat="0" applyProtection="0">
      <alignment horizontal="right" vertical="center"/>
    </xf>
    <xf numFmtId="4" fontId="120" fillId="70" borderId="74" applyNumberFormat="0" applyProtection="0">
      <alignment horizontal="right" vertical="center"/>
    </xf>
    <xf numFmtId="4" fontId="122" fillId="71" borderId="74" applyNumberFormat="0" applyProtection="0">
      <alignment horizontal="left" vertical="center" indent="1"/>
    </xf>
    <xf numFmtId="4" fontId="120" fillId="72" borderId="75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4" fillId="72" borderId="74" applyNumberFormat="0" applyProtection="0">
      <alignment horizontal="left" vertical="center" indent="1"/>
    </xf>
    <xf numFmtId="4" fontId="124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76" borderId="74" applyNumberFormat="0" applyProtection="0">
      <alignment vertical="center"/>
    </xf>
    <xf numFmtId="4" fontId="121" fillId="76" borderId="74" applyNumberFormat="0" applyProtection="0">
      <alignment vertical="center"/>
    </xf>
    <xf numFmtId="4" fontId="120" fillId="76" borderId="74" applyNumberFormat="0" applyProtection="0">
      <alignment horizontal="left" vertical="center" indent="1"/>
    </xf>
    <xf numFmtId="4" fontId="120" fillId="76" borderId="74" applyNumberFormat="0" applyProtection="0">
      <alignment horizontal="left" vertical="center" indent="1"/>
    </xf>
    <xf numFmtId="4" fontId="120" fillId="72" borderId="74" applyNumberFormat="0" applyProtection="0">
      <alignment horizontal="right" vertical="center"/>
    </xf>
    <xf numFmtId="4" fontId="121" fillId="72" borderId="74" applyNumberFormat="0" applyProtection="0">
      <alignment horizontal="right" vertical="center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6" fillId="72" borderId="74" applyNumberFormat="0" applyProtection="0">
      <alignment horizontal="right" vertical="center"/>
    </xf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3" fontId="80" fillId="0" borderId="81" applyBorder="0">
      <alignment vertical="center"/>
    </xf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0" fontId="72" fillId="0" borderId="81" applyBorder="0">
      <alignment horizontal="center" vertical="center" wrapText="1"/>
    </xf>
    <xf numFmtId="0" fontId="71" fillId="57" borderId="72" applyNumberFormat="0" applyAlignment="0"/>
    <xf numFmtId="0" fontId="76" fillId="21" borderId="72" applyNumberFormat="0" applyAlignment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37" fillId="21" borderId="83" applyNumberFormat="0" applyAlignment="0" applyProtection="0"/>
    <xf numFmtId="0" fontId="36" fillId="8" borderId="85" applyNumberFormat="0" applyAlignment="0" applyProtection="0"/>
    <xf numFmtId="49" fontId="114" fillId="0" borderId="81" applyNumberFormat="0">
      <alignment horizontal="left" vertical="center"/>
    </xf>
    <xf numFmtId="199" fontId="105" fillId="0" borderId="81">
      <alignment horizontal="right"/>
      <protection locked="0"/>
    </xf>
    <xf numFmtId="197" fontId="102" fillId="0" borderId="81">
      <alignment horizontal="center" vertical="center" wrapText="1"/>
    </xf>
    <xf numFmtId="169" fontId="93" fillId="38" borderId="81" applyNumberFormat="0" applyFont="0" applyBorder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77" fillId="0" borderId="81">
      <alignment horizontal="left" vertical="center"/>
    </xf>
    <xf numFmtId="0" fontId="70" fillId="56" borderId="72" applyNumberFormat="0" applyAlignment="0">
      <alignment horizontal="left" vertical="center"/>
    </xf>
    <xf numFmtId="0" fontId="76" fillId="0" borderId="72" applyNumberFormat="0" applyAlignment="0">
      <protection locked="0"/>
    </xf>
    <xf numFmtId="0" fontId="77" fillId="0" borderId="81">
      <alignment horizontal="left" vertical="center"/>
    </xf>
    <xf numFmtId="0" fontId="75" fillId="38" borderId="72" applyNumberFormat="0" applyAlignment="0">
      <alignment horizontal="left" vertical="center"/>
    </xf>
    <xf numFmtId="169" fontId="93" fillId="38" borderId="81" applyNumberFormat="0" applyFont="0" applyBorder="0" applyAlignment="0" applyProtection="0"/>
    <xf numFmtId="0" fontId="75" fillId="37" borderId="72" applyNumberFormat="0" applyAlignment="0">
      <alignment horizontal="center" vertical="center"/>
    </xf>
    <xf numFmtId="0" fontId="76" fillId="21" borderId="72" applyNumberFormat="0" applyAlignment="0"/>
    <xf numFmtId="197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0" fontId="76" fillId="2" borderId="80" applyNumberFormat="0">
      <alignment horizontal="left" vertical="center" wrapText="1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172" fontId="173" fillId="0" borderId="81"/>
    <xf numFmtId="0" fontId="25" fillId="0" borderId="81" applyNumberFormat="0" applyFont="0" applyFill="0" applyAlignment="0" applyProtection="0"/>
    <xf numFmtId="49" fontId="148" fillId="0" borderId="81">
      <alignment horizontal="center" vertical="center" wrapText="1"/>
    </xf>
    <xf numFmtId="49" fontId="127" fillId="0" borderId="81" applyNumberFormat="0" applyFill="0" applyAlignment="0" applyProtection="0"/>
    <xf numFmtId="0" fontId="25" fillId="24" borderId="73" applyNumberFormat="0" applyFont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76" fillId="2" borderId="80" applyNumberFormat="0">
      <alignment horizontal="left" vertical="center" wrapText="1"/>
    </xf>
    <xf numFmtId="4" fontId="120" fillId="72" borderId="75" applyNumberFormat="0" applyProtection="0">
      <alignment horizontal="left" vertical="center" indent="1"/>
    </xf>
    <xf numFmtId="0" fontId="77" fillId="0" borderId="81">
      <alignment horizontal="left" vertical="center"/>
    </xf>
    <xf numFmtId="169" fontId="93" fillId="38" borderId="81" applyNumberFormat="0" applyFont="0" applyBorder="0" applyAlignment="0" applyProtection="0"/>
    <xf numFmtId="197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2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0" fontId="38" fillId="21" borderId="72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4" fontId="75" fillId="39" borderId="81" applyBorder="0">
      <alignment horizontal="right"/>
    </xf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2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0" fontId="38" fillId="21" borderId="72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4" fontId="75" fillId="39" borderId="81" applyBorder="0">
      <alignment horizontal="right"/>
    </xf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4" fontId="120" fillId="72" borderId="75" applyNumberFormat="0" applyProtection="0">
      <alignment horizontal="left" vertical="center" indent="1"/>
    </xf>
    <xf numFmtId="0" fontId="71" fillId="57" borderId="72" applyNumberFormat="0" applyAlignment="0"/>
    <xf numFmtId="0" fontId="76" fillId="21" borderId="72" applyNumberFormat="0" applyAlignment="0"/>
    <xf numFmtId="49" fontId="142" fillId="0" borderId="81">
      <alignment horizontal="right" vertical="top" wrapText="1"/>
    </xf>
    <xf numFmtId="4" fontId="75" fillId="39" borderId="81" applyBorder="0">
      <alignment horizontal="right"/>
    </xf>
    <xf numFmtId="49" fontId="114" fillId="0" borderId="81" applyNumberFormat="0">
      <alignment horizontal="left" vertical="center"/>
    </xf>
    <xf numFmtId="197" fontId="102" fillId="0" borderId="81">
      <alignment horizontal="center" vertical="center" wrapText="1"/>
    </xf>
    <xf numFmtId="0" fontId="77" fillId="0" borderId="81">
      <alignment horizontal="left" vertical="center"/>
    </xf>
    <xf numFmtId="49" fontId="127" fillId="0" borderId="81" applyNumberFormat="0" applyFill="0" applyAlignment="0" applyProtection="0"/>
    <xf numFmtId="49" fontId="148" fillId="0" borderId="81">
      <alignment horizontal="center" vertical="center" wrapText="1"/>
    </xf>
    <xf numFmtId="210" fontId="171" fillId="0" borderId="81">
      <alignment vertical="top"/>
    </xf>
    <xf numFmtId="4" fontId="149" fillId="0" borderId="81"/>
    <xf numFmtId="0" fontId="77" fillId="0" borderId="81">
      <alignment horizontal="left" vertical="center"/>
    </xf>
    <xf numFmtId="4" fontId="120" fillId="39" borderId="74" applyNumberFormat="0" applyProtection="0">
      <alignment vertical="center"/>
    </xf>
    <xf numFmtId="4" fontId="121" fillId="39" borderId="74" applyNumberFormat="0" applyProtection="0">
      <alignment vertical="center"/>
    </xf>
    <xf numFmtId="4" fontId="120" fillId="39" borderId="74" applyNumberFormat="0" applyProtection="0">
      <alignment horizontal="left" vertical="center" indent="1"/>
    </xf>
    <xf numFmtId="4" fontId="120" fillId="39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62" borderId="74" applyNumberFormat="0" applyProtection="0">
      <alignment horizontal="right" vertical="center"/>
    </xf>
    <xf numFmtId="4" fontId="120" fillId="63" borderId="74" applyNumberFormat="0" applyProtection="0">
      <alignment horizontal="right" vertical="center"/>
    </xf>
    <xf numFmtId="4" fontId="120" fillId="64" borderId="74" applyNumberFormat="0" applyProtection="0">
      <alignment horizontal="right" vertical="center"/>
    </xf>
    <xf numFmtId="4" fontId="120" fillId="65" borderId="74" applyNumberFormat="0" applyProtection="0">
      <alignment horizontal="right" vertical="center"/>
    </xf>
    <xf numFmtId="4" fontId="120" fillId="66" borderId="74" applyNumberFormat="0" applyProtection="0">
      <alignment horizontal="right" vertical="center"/>
    </xf>
    <xf numFmtId="4" fontId="120" fillId="67" borderId="74" applyNumberFormat="0" applyProtection="0">
      <alignment horizontal="right" vertical="center"/>
    </xf>
    <xf numFmtId="4" fontId="120" fillId="68" borderId="74" applyNumberFormat="0" applyProtection="0">
      <alignment horizontal="right" vertical="center"/>
    </xf>
    <xf numFmtId="4" fontId="120" fillId="69" borderId="74" applyNumberFormat="0" applyProtection="0">
      <alignment horizontal="right" vertical="center"/>
    </xf>
    <xf numFmtId="4" fontId="120" fillId="70" borderId="74" applyNumberFormat="0" applyProtection="0">
      <alignment horizontal="right" vertical="center"/>
    </xf>
    <xf numFmtId="4" fontId="122" fillId="7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4" fillId="72" borderId="74" applyNumberFormat="0" applyProtection="0">
      <alignment horizontal="left" vertical="center" indent="1"/>
    </xf>
    <xf numFmtId="4" fontId="124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76" borderId="74" applyNumberFormat="0" applyProtection="0">
      <alignment vertical="center"/>
    </xf>
    <xf numFmtId="4" fontId="121" fillId="76" borderId="74" applyNumberFormat="0" applyProtection="0">
      <alignment vertical="center"/>
    </xf>
    <xf numFmtId="4" fontId="120" fillId="76" borderId="74" applyNumberFormat="0" applyProtection="0">
      <alignment horizontal="left" vertical="center" indent="1"/>
    </xf>
    <xf numFmtId="4" fontId="120" fillId="76" borderId="74" applyNumberFormat="0" applyProtection="0">
      <alignment horizontal="left" vertical="center" indent="1"/>
    </xf>
    <xf numFmtId="4" fontId="120" fillId="72" borderId="74" applyNumberFormat="0" applyProtection="0">
      <alignment horizontal="right" vertical="center"/>
    </xf>
    <xf numFmtId="4" fontId="121" fillId="72" borderId="74" applyNumberFormat="0" applyProtection="0">
      <alignment horizontal="right" vertical="center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6" fillId="72" borderId="74" applyNumberFormat="0" applyProtection="0">
      <alignment horizontal="right" vertical="center"/>
    </xf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3" fontId="80" fillId="0" borderId="81" applyBorder="0">
      <alignment vertical="center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0" fontId="72" fillId="0" borderId="81" applyBorder="0">
      <alignment horizontal="center" vertical="center" wrapText="1"/>
    </xf>
    <xf numFmtId="4" fontId="75" fillId="38" borderId="81" applyFont="0" applyBorder="0">
      <alignment horizontal="right"/>
    </xf>
    <xf numFmtId="4" fontId="75" fillId="39" borderId="81" applyBorder="0">
      <alignment horizontal="right"/>
    </xf>
    <xf numFmtId="49" fontId="127" fillId="0" borderId="81" applyNumberFormat="0" applyFill="0" applyAlignment="0" applyProtection="0"/>
    <xf numFmtId="0" fontId="72" fillId="0" borderId="81" applyBorder="0">
      <alignment horizontal="center" vertical="center" wrapText="1"/>
    </xf>
    <xf numFmtId="49" fontId="148" fillId="0" borderId="81">
      <alignment horizontal="center" vertical="center" wrapText="1"/>
    </xf>
    <xf numFmtId="220" fontId="25" fillId="0" borderId="81" applyFont="0" applyFill="0" applyBorder="0" applyProtection="0">
      <alignment horizontal="center" vertical="center"/>
    </xf>
    <xf numFmtId="4" fontId="75" fillId="38" borderId="81" applyFont="0" applyBorder="0">
      <alignment horizontal="right"/>
    </xf>
    <xf numFmtId="0" fontId="25" fillId="0" borderId="81" applyNumberFormat="0" applyFont="0" applyFill="0" applyAlignment="0" applyProtection="0"/>
    <xf numFmtId="172" fontId="173" fillId="0" borderId="81"/>
    <xf numFmtId="210" fontId="171" fillId="0" borderId="81">
      <alignment vertical="top"/>
    </xf>
    <xf numFmtId="1" fontId="170" fillId="0" borderId="81">
      <alignment horizontal="left" vertical="center"/>
    </xf>
    <xf numFmtId="212" fontId="162" fillId="38" borderId="81">
      <alignment wrapText="1"/>
    </xf>
    <xf numFmtId="3" fontId="80" fillId="0" borderId="81" applyBorder="0">
      <alignment vertical="center"/>
    </xf>
    <xf numFmtId="210" fontId="148" fillId="0" borderId="81">
      <alignment horizontal="center" vertical="center" wrapText="1"/>
    </xf>
    <xf numFmtId="210" fontId="149" fillId="0" borderId="81"/>
    <xf numFmtId="4" fontId="152" fillId="0" borderId="81">
      <alignment horizontal="center" wrapText="1"/>
    </xf>
    <xf numFmtId="4" fontId="151" fillId="37" borderId="81"/>
    <xf numFmtId="4" fontId="150" fillId="58" borderId="81"/>
    <xf numFmtId="4" fontId="149" fillId="87" borderId="81"/>
    <xf numFmtId="4" fontId="149" fillId="86" borderId="81"/>
    <xf numFmtId="4" fontId="149" fillId="0" borderId="81"/>
    <xf numFmtId="4" fontId="149" fillId="0" borderId="81">
      <alignment horizontal="left" vertical="center"/>
    </xf>
    <xf numFmtId="210" fontId="148" fillId="0" borderId="81">
      <alignment vertical="top" wrapText="1"/>
    </xf>
    <xf numFmtId="199" fontId="105" fillId="0" borderId="81">
      <alignment horizontal="right"/>
      <protection locked="0"/>
    </xf>
    <xf numFmtId="169" fontId="93" fillId="38" borderId="81" applyNumberFormat="0" applyFont="0" applyBorder="0" applyAlignment="0" applyProtection="0"/>
    <xf numFmtId="0" fontId="25" fillId="0" borderId="81" applyNumberFormat="0" applyFont="0" applyFill="0" applyAlignment="0" applyProtection="0"/>
    <xf numFmtId="172" fontId="173" fillId="0" borderId="81"/>
    <xf numFmtId="1" fontId="170" fillId="0" borderId="81">
      <alignment horizontal="left" vertical="center"/>
    </xf>
    <xf numFmtId="49" fontId="142" fillId="0" borderId="81">
      <alignment horizontal="right" vertical="top" wrapText="1"/>
    </xf>
    <xf numFmtId="210" fontId="148" fillId="0" borderId="81">
      <alignment horizontal="center" vertical="center" wrapText="1"/>
    </xf>
    <xf numFmtId="210" fontId="149" fillId="0" borderId="81"/>
    <xf numFmtId="4" fontId="152" fillId="0" borderId="81">
      <alignment horizontal="center" wrapText="1"/>
    </xf>
    <xf numFmtId="4" fontId="151" fillId="37" borderId="81"/>
    <xf numFmtId="4" fontId="150" fillId="58" borderId="81"/>
    <xf numFmtId="4" fontId="149" fillId="87" borderId="81"/>
    <xf numFmtId="4" fontId="149" fillId="86" borderId="81"/>
    <xf numFmtId="4" fontId="149" fillId="0" borderId="81">
      <alignment horizontal="left" vertical="center"/>
    </xf>
    <xf numFmtId="210" fontId="148" fillId="0" borderId="81">
      <alignment vertical="top" wrapText="1"/>
    </xf>
    <xf numFmtId="49" fontId="114" fillId="0" borderId="81" applyNumberFormat="0">
      <alignment horizontal="left" vertical="center"/>
    </xf>
    <xf numFmtId="199" fontId="105" fillId="0" borderId="81">
      <alignment horizontal="right"/>
      <protection locked="0"/>
    </xf>
    <xf numFmtId="197" fontId="102" fillId="0" borderId="81">
      <alignment horizontal="center" vertical="center" wrapText="1"/>
    </xf>
    <xf numFmtId="169" fontId="93" fillId="38" borderId="81" applyNumberFormat="0" applyFont="0" applyBorder="0" applyAlignment="0" applyProtection="0"/>
    <xf numFmtId="49" fontId="114" fillId="0" borderId="81" applyNumberFormat="0">
      <alignment horizontal="left" vertical="center"/>
    </xf>
    <xf numFmtId="199" fontId="105" fillId="0" borderId="81">
      <alignment horizontal="right"/>
      <protection locked="0"/>
    </xf>
    <xf numFmtId="197" fontId="102" fillId="0" borderId="81">
      <alignment horizontal="center" vertical="center" wrapText="1"/>
    </xf>
    <xf numFmtId="169" fontId="93" fillId="38" borderId="81" applyNumberFormat="0" applyFont="0" applyBorder="0" applyAlignment="0" applyProtection="0"/>
    <xf numFmtId="0" fontId="77" fillId="0" borderId="81">
      <alignment horizontal="left" vertical="center"/>
    </xf>
    <xf numFmtId="0" fontId="77" fillId="0" borderId="81">
      <alignment horizontal="left" vertical="center"/>
    </xf>
    <xf numFmtId="169" fontId="93" fillId="38" borderId="81" applyNumberFormat="0" applyFont="0" applyBorder="0" applyAlignment="0" applyProtection="0"/>
    <xf numFmtId="197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4" fontId="120" fillId="63" borderId="83" applyNumberFormat="0" applyProtection="0">
      <alignment horizontal="right" vertical="center"/>
    </xf>
    <xf numFmtId="4" fontId="120" fillId="39" borderId="83" applyNumberFormat="0" applyProtection="0">
      <alignment horizontal="left" vertical="center" indent="1"/>
    </xf>
    <xf numFmtId="0" fontId="72" fillId="0" borderId="81" applyBorder="0">
      <alignment horizontal="center" vertical="center" wrapText="1"/>
    </xf>
    <xf numFmtId="220" fontId="25" fillId="0" borderId="81" applyFont="0" applyFill="0" applyBorder="0" applyProtection="0">
      <alignment horizontal="center" vertical="center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2" fontId="173" fillId="0" borderId="81"/>
    <xf numFmtId="0" fontId="25" fillId="0" borderId="81" applyNumberFormat="0" applyFont="0" applyFill="0" applyAlignment="0" applyProtection="0"/>
    <xf numFmtId="49" fontId="148" fillId="0" borderId="81">
      <alignment horizontal="center" vertical="center" wrapText="1"/>
    </xf>
    <xf numFmtId="49" fontId="127" fillId="0" borderId="81" applyNumberFormat="0" applyFill="0" applyAlignment="0" applyProtection="0"/>
    <xf numFmtId="0" fontId="77" fillId="0" borderId="81">
      <alignment horizontal="left" vertical="center"/>
    </xf>
    <xf numFmtId="169" fontId="93" fillId="38" borderId="81" applyNumberFormat="0" applyFont="0" applyBorder="0" applyAlignment="0" applyProtection="0"/>
    <xf numFmtId="197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2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212" fontId="162" fillId="38" borderId="81">
      <alignment wrapText="1"/>
    </xf>
    <xf numFmtId="4" fontId="75" fillId="39" borderId="81" applyBorder="0">
      <alignment horizontal="right"/>
    </xf>
    <xf numFmtId="212" fontId="162" fillId="38" borderId="81">
      <alignment wrapText="1"/>
    </xf>
    <xf numFmtId="4" fontId="75" fillId="38" borderId="81" applyFont="0" applyBorder="0">
      <alignment horizontal="right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2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4" fontId="75" fillId="39" borderId="81" applyBorder="0">
      <alignment horizontal="right"/>
    </xf>
    <xf numFmtId="212" fontId="162" fillId="38" borderId="81">
      <alignment wrapText="1"/>
    </xf>
    <xf numFmtId="4" fontId="75" fillId="38" borderId="81" applyFont="0" applyBorder="0">
      <alignment horizontal="right"/>
    </xf>
    <xf numFmtId="182" fontId="60" fillId="0" borderId="0">
      <alignment vertical="top"/>
    </xf>
    <xf numFmtId="182" fontId="60" fillId="0" borderId="0">
      <alignment vertical="top"/>
    </xf>
    <xf numFmtId="197" fontId="102" fillId="0" borderId="91">
      <alignment horizontal="center" vertical="center" wrapText="1"/>
    </xf>
    <xf numFmtId="0" fontId="25" fillId="24" borderId="86" applyNumberFormat="0" applyFont="0" applyAlignment="0" applyProtection="0"/>
    <xf numFmtId="0" fontId="42" fillId="0" borderId="90" applyNumberFormat="0" applyFill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182" fontId="60" fillId="0" borderId="0">
      <alignment vertical="top"/>
    </xf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182" fontId="60" fillId="0" borderId="0">
      <alignment vertical="top"/>
    </xf>
    <xf numFmtId="0" fontId="36" fillId="8" borderId="85" applyNumberFormat="0" applyAlignment="0" applyProtection="0"/>
    <xf numFmtId="0" fontId="76" fillId="21" borderId="85" applyNumberFormat="0" applyAlignment="0"/>
    <xf numFmtId="0" fontId="72" fillId="0" borderId="91" applyBorder="0">
      <alignment horizontal="center" vertical="center" wrapText="1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182" fontId="60" fillId="0" borderId="0">
      <alignment vertical="top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182" fontId="60" fillId="0" borderId="0">
      <alignment vertical="top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4" fontId="120" fillId="76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63" borderId="83" applyNumberFormat="0" applyProtection="0">
      <alignment horizontal="right" vertical="center"/>
    </xf>
    <xf numFmtId="182" fontId="60" fillId="0" borderId="0">
      <alignment vertical="top"/>
    </xf>
    <xf numFmtId="0" fontId="38" fillId="21" borderId="85" applyNumberFormat="0" applyAlignment="0" applyProtection="0"/>
    <xf numFmtId="182" fontId="60" fillId="0" borderId="0">
      <alignment vertical="top"/>
    </xf>
    <xf numFmtId="182" fontId="60" fillId="0" borderId="0">
      <alignment vertical="top"/>
    </xf>
    <xf numFmtId="182" fontId="60" fillId="0" borderId="0">
      <alignment vertical="top"/>
    </xf>
    <xf numFmtId="180" fontId="76" fillId="0" borderId="85" applyNumberFormat="0" applyAlignment="0">
      <protection locked="0"/>
    </xf>
    <xf numFmtId="182" fontId="60" fillId="0" borderId="0">
      <alignment vertical="top"/>
    </xf>
    <xf numFmtId="182" fontId="60" fillId="0" borderId="0">
      <alignment vertical="top"/>
    </xf>
    <xf numFmtId="0" fontId="42" fillId="0" borderId="89" applyNumberFormat="0" applyFill="0" applyAlignment="0" applyProtection="0"/>
    <xf numFmtId="4" fontId="75" fillId="39" borderId="91" applyBorder="0">
      <alignment horizontal="right"/>
    </xf>
    <xf numFmtId="0" fontId="36" fillId="47" borderId="85" applyNumberForma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182" fontId="61" fillId="0" borderId="0">
      <alignment vertical="top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2" fillId="0" borderId="89" applyNumberFormat="0" applyFill="0" applyAlignment="0" applyProtection="0"/>
    <xf numFmtId="4" fontId="126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4" fontId="121" fillId="72" borderId="83" applyNumberFormat="0" applyProtection="0">
      <alignment horizontal="right" vertical="center"/>
    </xf>
    <xf numFmtId="4" fontId="120" fillId="76" borderId="83" applyNumberFormat="0" applyProtection="0">
      <alignment horizontal="left" vertical="center" indent="1"/>
    </xf>
    <xf numFmtId="4" fontId="120" fillId="76" borderId="83" applyNumberFormat="0" applyProtection="0">
      <alignment vertical="center"/>
    </xf>
    <xf numFmtId="0" fontId="13" fillId="61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72" borderId="87" applyNumberFormat="0" applyProtection="0">
      <alignment horizontal="left" vertical="center" indent="1"/>
    </xf>
    <xf numFmtId="4" fontId="120" fillId="69" borderId="83" applyNumberFormat="0" applyProtection="0">
      <alignment horizontal="right" vertical="center"/>
    </xf>
    <xf numFmtId="0" fontId="12" fillId="0" borderId="84">
      <alignment horizontal="left" vertical="center" wrapText="1"/>
    </xf>
    <xf numFmtId="0" fontId="58" fillId="0" borderId="84">
      <alignment horizontal="left" vertical="center" wrapText="1" indent="1"/>
    </xf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172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76" fillId="2" borderId="88" applyNumberFormat="0">
      <alignment horizontal="left" vertical="center" wrapText="1"/>
    </xf>
    <xf numFmtId="4" fontId="120" fillId="72" borderId="87" applyNumberFormat="0" applyProtection="0">
      <alignment horizontal="left" vertical="center" indent="1"/>
    </xf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8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8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4" fontId="120" fillId="72" borderId="87" applyNumberFormat="0" applyProtection="0">
      <alignment horizontal="left" vertical="center" indent="1"/>
    </xf>
    <xf numFmtId="0" fontId="71" fillId="57" borderId="85" applyNumberFormat="0" applyAlignment="0"/>
    <xf numFmtId="0" fontId="76" fillId="21" borderId="85" applyNumberFormat="0" applyAlignment="0"/>
    <xf numFmtId="49" fontId="142" fillId="0" borderId="91">
      <alignment horizontal="right" vertical="top" wrapText="1"/>
    </xf>
    <xf numFmtId="4" fontId="75" fillId="39" borderId="91" applyBorder="0">
      <alignment horizontal="right"/>
    </xf>
    <xf numFmtId="49" fontId="114" fillId="0" borderId="91" applyNumberFormat="0">
      <alignment horizontal="left" vertical="center"/>
    </xf>
    <xf numFmtId="197" fontId="102" fillId="0" borderId="91">
      <alignment horizontal="center" vertical="center" wrapText="1"/>
    </xf>
    <xf numFmtId="0" fontId="77" fillId="0" borderId="91">
      <alignment horizontal="left" vertical="center"/>
    </xf>
    <xf numFmtId="49" fontId="127" fillId="0" borderId="91" applyNumberFormat="0" applyFill="0" applyAlignment="0" applyProtection="0"/>
    <xf numFmtId="49" fontId="148" fillId="0" borderId="91">
      <alignment horizontal="center" vertical="center" wrapText="1"/>
    </xf>
    <xf numFmtId="210" fontId="171" fillId="0" borderId="91">
      <alignment vertical="top"/>
    </xf>
    <xf numFmtId="4" fontId="149" fillId="0" borderId="91"/>
    <xf numFmtId="0" fontId="77" fillId="0" borderId="91">
      <alignment horizontal="left" vertical="center"/>
    </xf>
    <xf numFmtId="4" fontId="120" fillId="39" borderId="83" applyNumberFormat="0" applyProtection="0">
      <alignment vertical="center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62" borderId="83" applyNumberFormat="0" applyProtection="0">
      <alignment horizontal="right" vertical="center"/>
    </xf>
    <xf numFmtId="4" fontId="120" fillId="63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6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9" borderId="83" applyNumberFormat="0" applyProtection="0">
      <alignment horizontal="right" vertical="center"/>
    </xf>
    <xf numFmtId="4" fontId="120" fillId="70" borderId="83" applyNumberFormat="0" applyProtection="0">
      <alignment horizontal="right" vertical="center"/>
    </xf>
    <xf numFmtId="4" fontId="122" fillId="7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76" borderId="83" applyNumberFormat="0" applyProtection="0">
      <alignment vertical="center"/>
    </xf>
    <xf numFmtId="4" fontId="121" fillId="76" borderId="83" applyNumberFormat="0" applyProtection="0">
      <alignment vertical="center"/>
    </xf>
    <xf numFmtId="4" fontId="120" fillId="76" borderId="83" applyNumberFormat="0" applyProtection="0">
      <alignment horizontal="left" vertical="center" indent="1"/>
    </xf>
    <xf numFmtId="4" fontId="120" fillId="76" borderId="83" applyNumberFormat="0" applyProtection="0">
      <alignment horizontal="left" vertical="center" indent="1"/>
    </xf>
    <xf numFmtId="4" fontId="120" fillId="72" borderId="83" applyNumberFormat="0" applyProtection="0">
      <alignment horizontal="right" vertical="center"/>
    </xf>
    <xf numFmtId="4" fontId="121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6" fillId="72" borderId="83" applyNumberFormat="0" applyProtection="0">
      <alignment horizontal="right" vertical="center"/>
    </xf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3" fontId="80" fillId="0" borderId="91" applyBorder="0">
      <alignment vertical="center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0" fontId="72" fillId="0" borderId="91" applyBorder="0">
      <alignment horizontal="center" vertical="center" wrapText="1"/>
    </xf>
    <xf numFmtId="4" fontId="75" fillId="38" borderId="91" applyFont="0" applyBorder="0">
      <alignment horizontal="right"/>
    </xf>
    <xf numFmtId="4" fontId="75" fillId="39" borderId="91" applyBorder="0">
      <alignment horizontal="right"/>
    </xf>
    <xf numFmtId="49" fontId="127" fillId="0" borderId="91" applyNumberFormat="0" applyFill="0" applyAlignment="0" applyProtection="0"/>
    <xf numFmtId="0" fontId="72" fillId="0" borderId="91" applyBorder="0">
      <alignment horizontal="center" vertical="center" wrapText="1"/>
    </xf>
    <xf numFmtId="49" fontId="148" fillId="0" borderId="91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4" fontId="75" fillId="38" borderId="91" applyFont="0" applyBorder="0">
      <alignment horizontal="right"/>
    </xf>
    <xf numFmtId="0" fontId="25" fillId="0" borderId="91" applyNumberFormat="0" applyFont="0" applyFill="0" applyAlignment="0" applyProtection="0"/>
    <xf numFmtId="172" fontId="173" fillId="0" borderId="91"/>
    <xf numFmtId="210" fontId="171" fillId="0" borderId="91">
      <alignment vertical="top"/>
    </xf>
    <xf numFmtId="1" fontId="170" fillId="0" borderId="91">
      <alignment horizontal="left" vertical="center"/>
    </xf>
    <xf numFmtId="212" fontId="162" fillId="38" borderId="91">
      <alignment wrapText="1"/>
    </xf>
    <xf numFmtId="3" fontId="80" fillId="0" borderId="91" applyBorder="0">
      <alignment vertical="center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199" fontId="105" fillId="0" borderId="91">
      <alignment horizontal="right"/>
      <protection locked="0"/>
    </xf>
    <xf numFmtId="169" fontId="93" fillId="38" borderId="91" applyNumberFormat="0" applyFont="0" applyBorder="0" applyAlignment="0" applyProtection="0"/>
    <xf numFmtId="0" fontId="25" fillId="0" borderId="91" applyNumberFormat="0" applyFont="0" applyFill="0" applyAlignment="0" applyProtection="0"/>
    <xf numFmtId="172" fontId="173" fillId="0" borderId="91"/>
    <xf numFmtId="1" fontId="170" fillId="0" borderId="91">
      <alignment horizontal="left" vertical="center"/>
    </xf>
    <xf numFmtId="49" fontId="142" fillId="0" borderId="91">
      <alignment horizontal="right" vertical="top" wrapText="1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7" fontId="102" fillId="0" borderId="91">
      <alignment horizontal="center" vertical="center" wrapText="1"/>
    </xf>
    <xf numFmtId="169" fontId="93" fillId="38" borderId="91" applyNumberFormat="0" applyFont="0" applyBorder="0" applyAlignment="0" applyProtection="0"/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7" fontId="102" fillId="0" borderId="91">
      <alignment horizontal="center" vertical="center" wrapText="1"/>
    </xf>
    <xf numFmtId="169" fontId="93" fillId="38" borderId="91" applyNumberFormat="0" applyFont="0" applyBorder="0" applyAlignment="0" applyProtection="0"/>
    <xf numFmtId="0" fontId="77" fillId="0" borderId="91">
      <alignment horizontal="left" vertical="center"/>
    </xf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0" fontId="72" fillId="0" borderId="91" applyBorder="0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212" fontId="162" fillId="38" borderId="91">
      <alignment wrapText="1"/>
    </xf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83" applyNumberFormat="0" applyAlignment="0" applyProtection="0"/>
    <xf numFmtId="4" fontId="120" fillId="39" borderId="83" applyNumberFormat="0" applyProtection="0">
      <alignment vertical="center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62" borderId="83" applyNumberFormat="0" applyProtection="0">
      <alignment horizontal="right" vertical="center"/>
    </xf>
    <xf numFmtId="4" fontId="120" fillId="63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6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9" borderId="83" applyNumberFormat="0" applyProtection="0">
      <alignment horizontal="right" vertical="center"/>
    </xf>
    <xf numFmtId="4" fontId="120" fillId="70" borderId="83" applyNumberFormat="0" applyProtection="0">
      <alignment horizontal="right" vertical="center"/>
    </xf>
    <xf numFmtId="4" fontId="122" fillId="71" borderId="83" applyNumberFormat="0" applyProtection="0">
      <alignment horizontal="left" vertical="center" indent="1"/>
    </xf>
    <xf numFmtId="4" fontId="120" fillId="72" borderId="87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76" borderId="83" applyNumberFormat="0" applyProtection="0">
      <alignment vertical="center"/>
    </xf>
    <xf numFmtId="4" fontId="121" fillId="76" borderId="83" applyNumberFormat="0" applyProtection="0">
      <alignment vertical="center"/>
    </xf>
    <xf numFmtId="4" fontId="120" fillId="76" borderId="83" applyNumberFormat="0" applyProtection="0">
      <alignment horizontal="left" vertical="center" indent="1"/>
    </xf>
    <xf numFmtId="4" fontId="120" fillId="76" borderId="83" applyNumberFormat="0" applyProtection="0">
      <alignment horizontal="left" vertical="center" indent="1"/>
    </xf>
    <xf numFmtId="4" fontId="120" fillId="72" borderId="83" applyNumberFormat="0" applyProtection="0">
      <alignment horizontal="right" vertical="center"/>
    </xf>
    <xf numFmtId="4" fontId="121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6" fillId="72" borderId="83" applyNumberFormat="0" applyProtection="0">
      <alignment horizontal="right" vertical="center"/>
    </xf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176" fontId="65" fillId="0" borderId="92">
      <protection locked="0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176" fontId="65" fillId="0" borderId="92">
      <protection locked="0"/>
    </xf>
    <xf numFmtId="0" fontId="36" fillId="8" borderId="85" applyNumberFormat="0" applyAlignment="0" applyProtection="0"/>
    <xf numFmtId="0" fontId="37" fillId="21" borderId="93" applyNumberFormat="0" applyAlignment="0" applyProtection="0"/>
    <xf numFmtId="0" fontId="38" fillId="21" borderId="85" applyNumberFormat="0" applyAlignment="0" applyProtection="0"/>
    <xf numFmtId="176" fontId="65" fillId="0" borderId="92">
      <protection locked="0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6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1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6" borderId="93" applyNumberFormat="0" applyProtection="0">
      <alignment horizontal="left" vertical="center" indent="1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0" fillId="70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4" fontId="120" fillId="72" borderId="41" applyNumberFormat="0" applyProtection="0">
      <alignment horizontal="left" vertical="center" indent="1"/>
    </xf>
    <xf numFmtId="0" fontId="70" fillId="56" borderId="85" applyNumberFormat="0" applyAlignment="0">
      <alignment horizontal="left" vertical="center"/>
    </xf>
    <xf numFmtId="0" fontId="76" fillId="0" borderId="85" applyNumberFormat="0" applyAlignment="0">
      <protection locked="0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75" fillId="38" borderId="85" applyNumberFormat="0" applyAlignment="0">
      <alignment horizontal="left" vertical="center"/>
    </xf>
    <xf numFmtId="0" fontId="75" fillId="37" borderId="85" applyNumberFormat="0" applyAlignment="0">
      <alignment horizontal="center" vertical="center"/>
    </xf>
    <xf numFmtId="0" fontId="76" fillId="21" borderId="85" applyNumberFormat="0" applyAlignment="0"/>
    <xf numFmtId="0" fontId="13" fillId="61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0" fillId="76" borderId="93" applyNumberFormat="0" applyProtection="0">
      <alignment horizontal="left" vertical="center" indent="1"/>
    </xf>
    <xf numFmtId="4" fontId="121" fillId="76" borderId="93" applyNumberFormat="0" applyProtection="0">
      <alignment vertical="center"/>
    </xf>
    <xf numFmtId="0" fontId="13" fillId="61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0" fillId="70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0" fontId="76" fillId="2" borderId="88" applyNumberFormat="0">
      <alignment horizontal="left" vertical="center" wrapText="1"/>
    </xf>
    <xf numFmtId="0" fontId="37" fillId="21" borderId="93" applyNumberForma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76" fillId="2" borderId="88" applyNumberFormat="0">
      <alignment horizontal="left" vertical="center" wrapText="1"/>
    </xf>
    <xf numFmtId="4" fontId="120" fillId="72" borderId="41" applyNumberFormat="0" applyProtection="0">
      <alignment horizontal="left" vertical="center" indent="1"/>
    </xf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176" fontId="64" fillId="0" borderId="92">
      <protection locked="0"/>
    </xf>
    <xf numFmtId="176" fontId="65" fillId="0" borderId="92">
      <protection locked="0"/>
    </xf>
    <xf numFmtId="0" fontId="36" fillId="47" borderId="85" applyNumberFormat="0" applyAlignment="0" applyProtection="0"/>
    <xf numFmtId="0" fontId="37" fillId="21" borderId="93" applyNumberFormat="0" applyAlignment="0" applyProtection="0"/>
    <xf numFmtId="0" fontId="37" fillId="85" borderId="93" applyNumberFormat="0" applyAlignment="0" applyProtection="0"/>
    <xf numFmtId="0" fontId="38" fillId="85" borderId="85" applyNumberFormat="0" applyAlignment="0" applyProtection="0"/>
    <xf numFmtId="4" fontId="75" fillId="39" borderId="91" applyBorder="0">
      <alignment horizontal="right"/>
    </xf>
    <xf numFmtId="0" fontId="42" fillId="0" borderId="89" applyNumberFormat="0" applyFill="0" applyAlignment="0" applyProtection="0"/>
    <xf numFmtId="0" fontId="25" fillId="24" borderId="86" applyNumberFormat="0" applyFont="0" applyAlignment="0" applyProtection="0"/>
    <xf numFmtId="0" fontId="34" fillId="90" borderId="86" applyNumberFormat="0" applyAlignment="0" applyProtection="0"/>
    <xf numFmtId="180" fontId="70" fillId="56" borderId="85" applyNumberFormat="0" applyAlignment="0">
      <alignment horizontal="left" vertical="center"/>
    </xf>
    <xf numFmtId="180" fontId="76" fillId="0" borderId="85" applyNumberFormat="0" applyAlignment="0">
      <protection locked="0"/>
    </xf>
    <xf numFmtId="180" fontId="75" fillId="38" borderId="85" applyNumberFormat="0" applyAlignment="0">
      <alignment horizontal="left" vertical="center"/>
    </xf>
    <xf numFmtId="180" fontId="75" fillId="37" borderId="85" applyNumberFormat="0" applyAlignment="0">
      <alignment horizontal="center" vertical="center"/>
    </xf>
    <xf numFmtId="180" fontId="76" fillId="21" borderId="85" applyNumberFormat="0" applyAlignment="0"/>
    <xf numFmtId="4" fontId="120" fillId="66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39" borderId="93" applyNumberFormat="0" applyProtection="0">
      <alignment horizontal="left" vertical="center" indent="1"/>
    </xf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3" fontId="80" fillId="0" borderId="91" applyBorder="0">
      <alignment vertical="center"/>
    </xf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0" fontId="72" fillId="0" borderId="91" applyBorder="0">
      <alignment horizontal="center" vertical="center" wrapText="1"/>
    </xf>
    <xf numFmtId="0" fontId="71" fillId="57" borderId="85" applyNumberFormat="0" applyAlignment="0"/>
    <xf numFmtId="0" fontId="76" fillId="21" borderId="85" applyNumberFormat="0" applyAlignment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37" fillId="21" borderId="93" applyNumberFormat="0" applyAlignment="0" applyProtection="0"/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7" fontId="102" fillId="0" borderId="91">
      <alignment horizontal="center" vertical="center" wrapText="1"/>
    </xf>
    <xf numFmtId="169" fontId="93" fillId="38" borderId="91" applyNumberFormat="0" applyFont="0" applyBorder="0" applyAlignment="0" applyProtection="0"/>
    <xf numFmtId="0" fontId="77" fillId="0" borderId="91">
      <alignment horizontal="left" vertical="center"/>
    </xf>
    <xf numFmtId="0" fontId="70" fillId="56" borderId="85" applyNumberFormat="0" applyAlignment="0">
      <alignment horizontal="left" vertical="center"/>
    </xf>
    <xf numFmtId="0" fontId="76" fillId="0" borderId="85" applyNumberFormat="0" applyAlignment="0">
      <protection locked="0"/>
    </xf>
    <xf numFmtId="0" fontId="77" fillId="0" borderId="91">
      <alignment horizontal="left" vertical="center"/>
    </xf>
    <xf numFmtId="0" fontId="75" fillId="38" borderId="85" applyNumberFormat="0" applyAlignment="0">
      <alignment horizontal="left" vertical="center"/>
    </xf>
    <xf numFmtId="169" fontId="93" fillId="38" borderId="91" applyNumberFormat="0" applyFont="0" applyBorder="0" applyAlignment="0" applyProtection="0"/>
    <xf numFmtId="0" fontId="75" fillId="37" borderId="85" applyNumberFormat="0" applyAlignment="0">
      <alignment horizontal="center" vertical="center"/>
    </xf>
    <xf numFmtId="0" fontId="76" fillId="21" borderId="85" applyNumberFormat="0" applyAlignment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0" fontId="76" fillId="2" borderId="88" applyNumberFormat="0">
      <alignment horizontal="left" vertical="center" wrapText="1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172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76" fillId="2" borderId="88" applyNumberFormat="0">
      <alignment horizontal="left" vertical="center" wrapText="1"/>
    </xf>
    <xf numFmtId="4" fontId="120" fillId="72" borderId="41" applyNumberFormat="0" applyProtection="0">
      <alignment horizontal="left" vertical="center" indent="1"/>
    </xf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4" fontId="120" fillId="72" borderId="41" applyNumberFormat="0" applyProtection="0">
      <alignment horizontal="left" vertical="center" indent="1"/>
    </xf>
    <xf numFmtId="0" fontId="71" fillId="57" borderId="85" applyNumberFormat="0" applyAlignment="0"/>
    <xf numFmtId="0" fontId="76" fillId="21" borderId="85" applyNumberFormat="0" applyAlignment="0"/>
    <xf numFmtId="49" fontId="142" fillId="0" borderId="91">
      <alignment horizontal="right" vertical="top" wrapText="1"/>
    </xf>
    <xf numFmtId="4" fontId="75" fillId="39" borderId="91" applyBorder="0">
      <alignment horizontal="right"/>
    </xf>
    <xf numFmtId="49" fontId="114" fillId="0" borderId="91" applyNumberFormat="0">
      <alignment horizontal="left" vertical="center"/>
    </xf>
    <xf numFmtId="197" fontId="102" fillId="0" borderId="91">
      <alignment horizontal="center" vertical="center" wrapText="1"/>
    </xf>
    <xf numFmtId="0" fontId="77" fillId="0" borderId="91">
      <alignment horizontal="left" vertical="center"/>
    </xf>
    <xf numFmtId="49" fontId="127" fillId="0" borderId="91" applyNumberFormat="0" applyFill="0" applyAlignment="0" applyProtection="0"/>
    <xf numFmtId="49" fontId="148" fillId="0" borderId="91">
      <alignment horizontal="center" vertical="center" wrapText="1"/>
    </xf>
    <xf numFmtId="210" fontId="171" fillId="0" borderId="91">
      <alignment vertical="top"/>
    </xf>
    <xf numFmtId="4" fontId="149" fillId="0" borderId="91"/>
    <xf numFmtId="0" fontId="77" fillId="0" borderId="91">
      <alignment horizontal="left" vertical="center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3" fontId="80" fillId="0" borderId="91" applyBorder="0">
      <alignment vertical="center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0" fontId="72" fillId="0" borderId="91" applyBorder="0">
      <alignment horizontal="center" vertical="center" wrapText="1"/>
    </xf>
    <xf numFmtId="4" fontId="75" fillId="38" borderId="91" applyFont="0" applyBorder="0">
      <alignment horizontal="right"/>
    </xf>
    <xf numFmtId="4" fontId="75" fillId="39" borderId="91" applyBorder="0">
      <alignment horizontal="right"/>
    </xf>
    <xf numFmtId="49" fontId="127" fillId="0" borderId="91" applyNumberFormat="0" applyFill="0" applyAlignment="0" applyProtection="0"/>
    <xf numFmtId="0" fontId="72" fillId="0" borderId="91" applyBorder="0">
      <alignment horizontal="center" vertical="center" wrapText="1"/>
    </xf>
    <xf numFmtId="49" fontId="148" fillId="0" borderId="91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4" fontId="75" fillId="38" borderId="91" applyFont="0" applyBorder="0">
      <alignment horizontal="right"/>
    </xf>
    <xf numFmtId="0" fontId="25" fillId="0" borderId="91" applyNumberFormat="0" applyFont="0" applyFill="0" applyAlignment="0" applyProtection="0"/>
    <xf numFmtId="172" fontId="173" fillId="0" borderId="91"/>
    <xf numFmtId="210" fontId="171" fillId="0" borderId="91">
      <alignment vertical="top"/>
    </xf>
    <xf numFmtId="1" fontId="170" fillId="0" borderId="91">
      <alignment horizontal="left" vertical="center"/>
    </xf>
    <xf numFmtId="212" fontId="162" fillId="38" borderId="91">
      <alignment wrapText="1"/>
    </xf>
    <xf numFmtId="3" fontId="80" fillId="0" borderId="91" applyBorder="0">
      <alignment vertical="center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199" fontId="105" fillId="0" borderId="91">
      <alignment horizontal="right"/>
      <protection locked="0"/>
    </xf>
    <xf numFmtId="169" fontId="93" fillId="38" borderId="91" applyNumberFormat="0" applyFont="0" applyBorder="0" applyAlignment="0" applyProtection="0"/>
    <xf numFmtId="0" fontId="25" fillId="0" borderId="91" applyNumberFormat="0" applyFont="0" applyFill="0" applyAlignment="0" applyProtection="0"/>
    <xf numFmtId="172" fontId="173" fillId="0" borderId="91"/>
    <xf numFmtId="1" fontId="170" fillId="0" borderId="91">
      <alignment horizontal="left" vertical="center"/>
    </xf>
    <xf numFmtId="49" fontId="142" fillId="0" borderId="91">
      <alignment horizontal="right" vertical="top" wrapText="1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7" fontId="102" fillId="0" borderId="91">
      <alignment horizontal="center" vertical="center" wrapText="1"/>
    </xf>
    <xf numFmtId="169" fontId="93" fillId="38" borderId="91" applyNumberFormat="0" applyFont="0" applyBorder="0" applyAlignment="0" applyProtection="0"/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7" fontId="102" fillId="0" borderId="91">
      <alignment horizontal="center" vertical="center" wrapText="1"/>
    </xf>
    <xf numFmtId="169" fontId="93" fillId="38" borderId="91" applyNumberFormat="0" applyFont="0" applyBorder="0" applyAlignment="0" applyProtection="0"/>
    <xf numFmtId="0" fontId="77" fillId="0" borderId="91">
      <alignment horizontal="left" vertical="center"/>
    </xf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4" fontId="120" fillId="63" borderId="93" applyNumberFormat="0" applyProtection="0">
      <alignment horizontal="right" vertical="center"/>
    </xf>
    <xf numFmtId="4" fontId="120" fillId="39" borderId="93" applyNumberFormat="0" applyProtection="0">
      <alignment horizontal="left" vertical="center" indent="1"/>
    </xf>
    <xf numFmtId="0" fontId="72" fillId="0" borderId="91" applyBorder="0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77" fillId="0" borderId="91">
      <alignment horizontal="left" vertical="center"/>
    </xf>
    <xf numFmtId="169" fontId="93" fillId="38" borderId="91" applyNumberFormat="0" applyFont="0" applyBorder="0" applyAlignment="0" applyProtection="0"/>
    <xf numFmtId="197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212" fontId="162" fillId="38" borderId="91">
      <alignment wrapText="1"/>
    </xf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2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76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3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4" fontId="121" fillId="72" borderId="93" applyNumberFormat="0" applyProtection="0">
      <alignment horizontal="right"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0" fontId="13" fillId="61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69" borderId="93" applyNumberFormat="0" applyProtection="0">
      <alignment horizontal="right" vertical="center"/>
    </xf>
    <xf numFmtId="4" fontId="120" fillId="72" borderId="41" applyNumberFormat="0" applyProtection="0">
      <alignment horizontal="left" vertical="center" indent="1"/>
    </xf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72" borderId="41" applyNumberFormat="0" applyProtection="0">
      <alignment horizontal="left" vertical="center" indent="1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176" fontId="65" fillId="0" borderId="92">
      <protection locked="0"/>
    </xf>
    <xf numFmtId="176" fontId="65" fillId="0" borderId="92">
      <protection locked="0"/>
    </xf>
    <xf numFmtId="176" fontId="65" fillId="0" borderId="92">
      <protection locked="0"/>
    </xf>
    <xf numFmtId="176" fontId="65" fillId="0" borderId="92">
      <protection locked="0"/>
    </xf>
    <xf numFmtId="176" fontId="65" fillId="0" borderId="92">
      <protection locked="0"/>
    </xf>
    <xf numFmtId="176" fontId="65" fillId="0" borderId="92">
      <protection locked="0"/>
    </xf>
    <xf numFmtId="176" fontId="65" fillId="0" borderId="92">
      <protection locked="0"/>
    </xf>
    <xf numFmtId="176" fontId="65" fillId="0" borderId="92">
      <protection locked="0"/>
    </xf>
    <xf numFmtId="0" fontId="70" fillId="56" borderId="85" applyNumberFormat="0" applyAlignment="0">
      <alignment horizontal="left" vertical="center"/>
    </xf>
    <xf numFmtId="0" fontId="70" fillId="56" borderId="85" applyNumberFormat="0" applyAlignment="0">
      <alignment horizontal="left" vertical="center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7" fillId="0" borderId="91">
      <alignment horizontal="left" vertical="center"/>
    </xf>
    <xf numFmtId="0" fontId="75" fillId="38" borderId="85" applyNumberFormat="0" applyAlignment="0">
      <alignment horizontal="left" vertical="center"/>
    </xf>
    <xf numFmtId="0" fontId="75" fillId="38" borderId="85" applyNumberFormat="0" applyAlignment="0">
      <alignment horizontal="left" vertical="center"/>
    </xf>
    <xf numFmtId="0" fontId="75" fillId="38" borderId="85" applyNumberFormat="0" applyAlignment="0">
      <alignment horizontal="left" vertical="center"/>
    </xf>
    <xf numFmtId="0" fontId="75" fillId="38" borderId="85" applyNumberFormat="0" applyAlignment="0">
      <alignment horizontal="left" vertical="center"/>
    </xf>
    <xf numFmtId="169" fontId="93" fillId="38" borderId="91" applyNumberFormat="0" applyFont="0" applyBorder="0" applyAlignment="0" applyProtection="0"/>
    <xf numFmtId="0" fontId="75" fillId="37" borderId="85" applyNumberFormat="0" applyAlignment="0">
      <alignment horizontal="center" vertical="center"/>
    </xf>
    <xf numFmtId="0" fontId="76" fillId="21" borderId="85" applyNumberFormat="0" applyAlignment="0"/>
    <xf numFmtId="0" fontId="76" fillId="21" borderId="85" applyNumberFormat="0" applyAlignment="0"/>
    <xf numFmtId="0" fontId="76" fillId="21" borderId="85" applyNumberFormat="0" applyAlignment="0"/>
    <xf numFmtId="0" fontId="76" fillId="21" borderId="85" applyNumberFormat="0" applyAlignment="0"/>
    <xf numFmtId="0" fontId="75" fillId="37" borderId="85" applyNumberFormat="0" applyAlignment="0">
      <alignment horizontal="center" vertical="center"/>
    </xf>
    <xf numFmtId="0" fontId="75" fillId="37" borderId="85" applyNumberFormat="0" applyAlignment="0">
      <alignment horizontal="center" vertical="center"/>
    </xf>
    <xf numFmtId="197" fontId="102" fillId="0" borderId="91">
      <alignment horizontal="center" vertical="center" wrapText="1"/>
    </xf>
    <xf numFmtId="0" fontId="36" fillId="8" borderId="85" applyNumberFormat="0" applyAlignment="0" applyProtection="0"/>
    <xf numFmtId="0" fontId="36" fillId="8" borderId="85" applyNumberFormat="0" applyAlignment="0" applyProtection="0"/>
    <xf numFmtId="199" fontId="105" fillId="0" borderId="91">
      <alignment horizontal="right"/>
      <protection locked="0"/>
    </xf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9" fontId="114" fillId="0" borderId="91" applyNumberFormat="0">
      <alignment horizontal="left"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210" fontId="148" fillId="0" borderId="91">
      <alignment vertical="top" wrapText="1"/>
    </xf>
    <xf numFmtId="167" fontId="34" fillId="0" borderId="0" applyFont="0" applyFill="0" applyBorder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0" fontId="46" fillId="0" borderId="0"/>
    <xf numFmtId="0" fontId="25" fillId="0" borderId="0"/>
    <xf numFmtId="0" fontId="12" fillId="0" borderId="0"/>
    <xf numFmtId="0" fontId="3" fillId="0" borderId="0"/>
    <xf numFmtId="0" fontId="3" fillId="0" borderId="0"/>
    <xf numFmtId="1" fontId="170" fillId="0" borderId="91">
      <alignment horizontal="left" vertical="center"/>
    </xf>
    <xf numFmtId="210" fontId="171" fillId="0" borderId="91">
      <alignment vertical="top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9" fontId="34" fillId="0" borderId="0" applyFont="0" applyFill="0" applyBorder="0" applyAlignment="0" applyProtection="0"/>
    <xf numFmtId="172" fontId="173" fillId="0" borderId="91"/>
    <xf numFmtId="0" fontId="25" fillId="0" borderId="91" applyNumberFormat="0" applyFont="0" applyFill="0" applyAlignment="0" applyProtection="0"/>
    <xf numFmtId="38" fontId="60" fillId="0" borderId="0">
      <alignment vertical="top"/>
    </xf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25" fillId="0" borderId="0"/>
    <xf numFmtId="0" fontId="36" fillId="8" borderId="103" applyNumberFormat="0" applyAlignment="0" applyProtection="0"/>
    <xf numFmtId="0" fontId="37" fillId="21" borderId="104" applyNumberFormat="0" applyAlignment="0" applyProtection="0"/>
    <xf numFmtId="0" fontId="38" fillId="21" borderId="103" applyNumberFormat="0" applyAlignment="0" applyProtection="0"/>
    <xf numFmtId="0" fontId="42" fillId="0" borderId="105" applyNumberFormat="0" applyFill="0" applyAlignment="0" applyProtection="0"/>
    <xf numFmtId="0" fontId="25" fillId="24" borderId="106" applyNumberFormat="0" applyFont="0" applyAlignment="0" applyProtection="0"/>
    <xf numFmtId="176" fontId="64" fillId="0" borderId="107">
      <protection locked="0"/>
    </xf>
    <xf numFmtId="176" fontId="65" fillId="0" borderId="107">
      <protection locked="0"/>
    </xf>
    <xf numFmtId="176" fontId="65" fillId="0" borderId="107">
      <protection locked="0"/>
    </xf>
    <xf numFmtId="0" fontId="70" fillId="56" borderId="103" applyNumberFormat="0" applyAlignment="0">
      <alignment horizontal="left" vertical="center"/>
    </xf>
    <xf numFmtId="180" fontId="70" fillId="56" borderId="103" applyNumberFormat="0" applyAlignment="0">
      <alignment horizontal="left" vertical="center"/>
    </xf>
    <xf numFmtId="0" fontId="70" fillId="56" borderId="103" applyNumberFormat="0" applyAlignment="0">
      <alignment horizontal="left" vertical="center"/>
    </xf>
    <xf numFmtId="0" fontId="71" fillId="57" borderId="103" applyNumberFormat="0" applyAlignment="0"/>
    <xf numFmtId="0" fontId="71" fillId="57" borderId="103" applyNumberFormat="0" applyAlignment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76" fillId="0" borderId="103" applyNumberFormat="0" applyAlignment="0">
      <protection locked="0"/>
    </xf>
    <xf numFmtId="180" fontId="76" fillId="0" borderId="103" applyNumberFormat="0" applyAlignment="0">
      <protection locked="0"/>
    </xf>
    <xf numFmtId="0" fontId="76" fillId="0" borderId="103" applyNumberFormat="0" applyAlignment="0">
      <protection locked="0"/>
    </xf>
    <xf numFmtId="0" fontId="75" fillId="38" borderId="103" applyNumberFormat="0" applyAlignment="0">
      <alignment horizontal="left" vertical="center"/>
    </xf>
    <xf numFmtId="180" fontId="75" fillId="38" borderId="103" applyNumberFormat="0" applyAlignment="0">
      <alignment horizontal="left" vertical="center"/>
    </xf>
    <xf numFmtId="0" fontId="75" fillId="38" borderId="103" applyNumberFormat="0" applyAlignment="0">
      <alignment horizontal="left" vertical="center"/>
    </xf>
    <xf numFmtId="0" fontId="75" fillId="37" borderId="103" applyNumberFormat="0" applyAlignment="0">
      <alignment horizontal="center" vertical="center"/>
    </xf>
    <xf numFmtId="180" fontId="75" fillId="37" borderId="103" applyNumberFormat="0" applyAlignment="0">
      <alignment horizontal="center" vertical="center"/>
    </xf>
    <xf numFmtId="0" fontId="75" fillId="37" borderId="103" applyNumberFormat="0" applyAlignment="0">
      <alignment horizontal="center" vertical="center"/>
    </xf>
    <xf numFmtId="0" fontId="76" fillId="21" borderId="103" applyNumberFormat="0" applyAlignment="0"/>
    <xf numFmtId="180" fontId="76" fillId="21" borderId="103" applyNumberFormat="0" applyAlignment="0"/>
    <xf numFmtId="0" fontId="76" fillId="21" borderId="103" applyNumberFormat="0" applyAlignment="0"/>
    <xf numFmtId="0" fontId="76" fillId="21" borderId="103" applyNumberFormat="0" applyAlignment="0"/>
    <xf numFmtId="0" fontId="76" fillId="21" borderId="103" applyNumberFormat="0" applyAlignment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4" fontId="120" fillId="39" borderId="104" applyNumberFormat="0" applyProtection="0">
      <alignment vertical="center"/>
    </xf>
    <xf numFmtId="4" fontId="120" fillId="39" borderId="104" applyNumberFormat="0" applyProtection="0">
      <alignment vertical="center"/>
    </xf>
    <xf numFmtId="4" fontId="120" fillId="39" borderId="104" applyNumberFormat="0" applyProtection="0">
      <alignment vertical="center"/>
    </xf>
    <xf numFmtId="4" fontId="121" fillId="39" borderId="104" applyNumberFormat="0" applyProtection="0">
      <alignment vertical="center"/>
    </xf>
    <xf numFmtId="4" fontId="121" fillId="39" borderId="104" applyNumberFormat="0" applyProtection="0">
      <alignment vertical="center"/>
    </xf>
    <xf numFmtId="4" fontId="121" fillId="39" borderId="104" applyNumberFormat="0" applyProtection="0">
      <alignment vertical="center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0" fillId="62" borderId="104" applyNumberFormat="0" applyProtection="0">
      <alignment horizontal="right" vertical="center"/>
    </xf>
    <xf numFmtId="4" fontId="120" fillId="62" borderId="104" applyNumberFormat="0" applyProtection="0">
      <alignment horizontal="right" vertical="center"/>
    </xf>
    <xf numFmtId="4" fontId="120" fillId="62" borderId="104" applyNumberFormat="0" applyProtection="0">
      <alignment horizontal="right" vertical="center"/>
    </xf>
    <xf numFmtId="4" fontId="120" fillId="63" borderId="104" applyNumberFormat="0" applyProtection="0">
      <alignment horizontal="right" vertical="center"/>
    </xf>
    <xf numFmtId="4" fontId="120" fillId="63" borderId="104" applyNumberFormat="0" applyProtection="0">
      <alignment horizontal="right" vertical="center"/>
    </xf>
    <xf numFmtId="4" fontId="120" fillId="63" borderId="104" applyNumberFormat="0" applyProtection="0">
      <alignment horizontal="right" vertical="center"/>
    </xf>
    <xf numFmtId="4" fontId="120" fillId="64" borderId="104" applyNumberFormat="0" applyProtection="0">
      <alignment horizontal="right" vertical="center"/>
    </xf>
    <xf numFmtId="4" fontId="120" fillId="64" borderId="104" applyNumberFormat="0" applyProtection="0">
      <alignment horizontal="right" vertical="center"/>
    </xf>
    <xf numFmtId="4" fontId="120" fillId="64" borderId="104" applyNumberFormat="0" applyProtection="0">
      <alignment horizontal="right" vertical="center"/>
    </xf>
    <xf numFmtId="4" fontId="120" fillId="65" borderId="104" applyNumberFormat="0" applyProtection="0">
      <alignment horizontal="right" vertical="center"/>
    </xf>
    <xf numFmtId="4" fontId="120" fillId="65" borderId="104" applyNumberFormat="0" applyProtection="0">
      <alignment horizontal="right" vertical="center"/>
    </xf>
    <xf numFmtId="4" fontId="120" fillId="65" borderId="104" applyNumberFormat="0" applyProtection="0">
      <alignment horizontal="right" vertical="center"/>
    </xf>
    <xf numFmtId="4" fontId="120" fillId="66" borderId="104" applyNumberFormat="0" applyProtection="0">
      <alignment horizontal="right" vertical="center"/>
    </xf>
    <xf numFmtId="4" fontId="120" fillId="66" borderId="104" applyNumberFormat="0" applyProtection="0">
      <alignment horizontal="right" vertical="center"/>
    </xf>
    <xf numFmtId="4" fontId="120" fillId="66" borderId="104" applyNumberFormat="0" applyProtection="0">
      <alignment horizontal="right" vertical="center"/>
    </xf>
    <xf numFmtId="4" fontId="120" fillId="67" borderId="104" applyNumberFormat="0" applyProtection="0">
      <alignment horizontal="right" vertical="center"/>
    </xf>
    <xf numFmtId="4" fontId="120" fillId="67" borderId="104" applyNumberFormat="0" applyProtection="0">
      <alignment horizontal="right" vertical="center"/>
    </xf>
    <xf numFmtId="4" fontId="120" fillId="67" borderId="104" applyNumberFormat="0" applyProtection="0">
      <alignment horizontal="right" vertical="center"/>
    </xf>
    <xf numFmtId="4" fontId="120" fillId="68" borderId="104" applyNumberFormat="0" applyProtection="0">
      <alignment horizontal="right" vertical="center"/>
    </xf>
    <xf numFmtId="4" fontId="120" fillId="68" borderId="104" applyNumberFormat="0" applyProtection="0">
      <alignment horizontal="right" vertical="center"/>
    </xf>
    <xf numFmtId="4" fontId="120" fillId="68" borderId="104" applyNumberFormat="0" applyProtection="0">
      <alignment horizontal="right" vertical="center"/>
    </xf>
    <xf numFmtId="4" fontId="120" fillId="69" borderId="104" applyNumberFormat="0" applyProtection="0">
      <alignment horizontal="right" vertical="center"/>
    </xf>
    <xf numFmtId="4" fontId="120" fillId="69" borderId="104" applyNumberFormat="0" applyProtection="0">
      <alignment horizontal="right" vertical="center"/>
    </xf>
    <xf numFmtId="4" fontId="120" fillId="69" borderId="104" applyNumberFormat="0" applyProtection="0">
      <alignment horizontal="right" vertical="center"/>
    </xf>
    <xf numFmtId="4" fontId="120" fillId="70" borderId="104" applyNumberFormat="0" applyProtection="0">
      <alignment horizontal="right" vertical="center"/>
    </xf>
    <xf numFmtId="4" fontId="120" fillId="70" borderId="104" applyNumberFormat="0" applyProtection="0">
      <alignment horizontal="right" vertical="center"/>
    </xf>
    <xf numFmtId="4" fontId="120" fillId="70" borderId="104" applyNumberFormat="0" applyProtection="0">
      <alignment horizontal="right" vertical="center"/>
    </xf>
    <xf numFmtId="4" fontId="122" fillId="71" borderId="104" applyNumberFormat="0" applyProtection="0">
      <alignment horizontal="left" vertical="center" indent="1"/>
    </xf>
    <xf numFmtId="4" fontId="122" fillId="71" borderId="104" applyNumberFormat="0" applyProtection="0">
      <alignment horizontal="left" vertical="center" indent="1"/>
    </xf>
    <xf numFmtId="4" fontId="122" fillId="71" borderId="10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4" fillId="72" borderId="104" applyNumberFormat="0" applyProtection="0">
      <alignment horizontal="left" vertical="center" indent="1"/>
    </xf>
    <xf numFmtId="4" fontId="124" fillId="72" borderId="104" applyNumberFormat="0" applyProtection="0">
      <alignment horizontal="left" vertical="center" indent="1"/>
    </xf>
    <xf numFmtId="4" fontId="124" fillId="72" borderId="104" applyNumberFormat="0" applyProtection="0">
      <alignment horizontal="left" vertical="center" indent="1"/>
    </xf>
    <xf numFmtId="4" fontId="124" fillId="74" borderId="104" applyNumberFormat="0" applyProtection="0">
      <alignment horizontal="left" vertical="center" indent="1"/>
    </xf>
    <xf numFmtId="4" fontId="124" fillId="74" borderId="104" applyNumberFormat="0" applyProtection="0">
      <alignment horizontal="left" vertical="center" indent="1"/>
    </xf>
    <xf numFmtId="4" fontId="124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0" fillId="76" borderId="104" applyNumberFormat="0" applyProtection="0">
      <alignment vertical="center"/>
    </xf>
    <xf numFmtId="4" fontId="120" fillId="76" borderId="104" applyNumberFormat="0" applyProtection="0">
      <alignment vertical="center"/>
    </xf>
    <xf numFmtId="4" fontId="120" fillId="76" borderId="104" applyNumberFormat="0" applyProtection="0">
      <alignment vertical="center"/>
    </xf>
    <xf numFmtId="4" fontId="121" fillId="76" borderId="104" applyNumberFormat="0" applyProtection="0">
      <alignment vertical="center"/>
    </xf>
    <xf numFmtId="4" fontId="121" fillId="76" borderId="104" applyNumberFormat="0" applyProtection="0">
      <alignment vertical="center"/>
    </xf>
    <xf numFmtId="4" fontId="121" fillId="76" borderId="104" applyNumberFormat="0" applyProtection="0">
      <alignment vertical="center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2" borderId="104" applyNumberFormat="0" applyProtection="0">
      <alignment horizontal="right" vertical="center"/>
    </xf>
    <xf numFmtId="4" fontId="120" fillId="72" borderId="104" applyNumberFormat="0" applyProtection="0">
      <alignment horizontal="right" vertical="center"/>
    </xf>
    <xf numFmtId="4" fontId="120" fillId="72" borderId="104" applyNumberFormat="0" applyProtection="0">
      <alignment horizontal="right" vertical="center"/>
    </xf>
    <xf numFmtId="4" fontId="121" fillId="72" borderId="104" applyNumberFormat="0" applyProtection="0">
      <alignment horizontal="right" vertical="center"/>
    </xf>
    <xf numFmtId="4" fontId="121" fillId="72" borderId="104" applyNumberFormat="0" applyProtection="0">
      <alignment horizontal="right" vertical="center"/>
    </xf>
    <xf numFmtId="4" fontId="121" fillId="72" borderId="104" applyNumberFormat="0" applyProtection="0">
      <alignment horizontal="right" vertical="center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6" fillId="72" borderId="104" applyNumberFormat="0" applyProtection="0">
      <alignment horizontal="right" vertical="center"/>
    </xf>
    <xf numFmtId="4" fontId="126" fillId="72" borderId="104" applyNumberFormat="0" applyProtection="0">
      <alignment horizontal="right" vertical="center"/>
    </xf>
    <xf numFmtId="4" fontId="126" fillId="72" borderId="104" applyNumberFormat="0" applyProtection="0">
      <alignment horizontal="right" vertical="center"/>
    </xf>
    <xf numFmtId="0" fontId="76" fillId="2" borderId="109" applyNumberFormat="0">
      <alignment horizontal="left" vertical="center" wrapText="1"/>
    </xf>
    <xf numFmtId="0" fontId="76" fillId="2" borderId="109" applyNumberFormat="0">
      <alignment horizontal="left" vertical="center" wrapText="1"/>
    </xf>
    <xf numFmtId="0" fontId="76" fillId="2" borderId="109" applyNumberFormat="0">
      <alignment horizontal="left" vertical="center" wrapText="1"/>
    </xf>
    <xf numFmtId="0" fontId="76" fillId="2" borderId="109" applyNumberFormat="0">
      <alignment horizontal="left" vertical="center" wrapText="1"/>
    </xf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12" fillId="0" borderId="110">
      <alignment horizontal="left" vertical="center" wrapText="1"/>
    </xf>
    <xf numFmtId="0" fontId="58" fillId="0" borderId="110">
      <alignment horizontal="left" vertical="center" wrapText="1" indent="1"/>
    </xf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47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21" borderId="104" applyNumberFormat="0" applyAlignment="0" applyProtection="0"/>
    <xf numFmtId="0" fontId="37" fillId="85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21" borderId="103" applyNumberFormat="0" applyAlignment="0" applyProtection="0"/>
    <xf numFmtId="0" fontId="38" fillId="85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34" fillId="90" borderId="106" applyNumberForma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12" fillId="0" borderId="117">
      <alignment horizontal="left" vertical="center" wrapText="1"/>
    </xf>
    <xf numFmtId="0" fontId="58" fillId="0" borderId="117">
      <alignment horizontal="left" vertical="center" wrapText="1" indent="1"/>
    </xf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6" fontId="65" fillId="0" borderId="119">
      <protection locked="0"/>
    </xf>
    <xf numFmtId="0" fontId="36" fillId="8" borderId="112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0" fontId="76" fillId="2" borderId="120" applyNumberFormat="0">
      <alignment horizontal="left" vertical="center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0" fontId="76" fillId="21" borderId="112" applyNumberFormat="0" applyAlignment="0"/>
    <xf numFmtId="0" fontId="75" fillId="37" borderId="112" applyNumberFormat="0" applyAlignment="0">
      <alignment horizontal="center" vertical="center"/>
    </xf>
    <xf numFmtId="169" fontId="93" fillId="38" borderId="121" applyNumberFormat="0" applyFont="0" applyBorder="0" applyAlignment="0" applyProtection="0"/>
    <xf numFmtId="0" fontId="75" fillId="38" borderId="112" applyNumberFormat="0" applyAlignment="0">
      <alignment horizontal="left" vertical="center"/>
    </xf>
    <xf numFmtId="0" fontId="77" fillId="0" borderId="121">
      <alignment horizontal="left" vertical="center"/>
    </xf>
    <xf numFmtId="0" fontId="76" fillId="0" borderId="112" applyNumberFormat="0" applyAlignment="0">
      <protection locked="0"/>
    </xf>
    <xf numFmtId="0" fontId="70" fillId="56" borderId="112" applyNumberFormat="0" applyAlignment="0">
      <alignment horizontal="left" vertical="center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176" fontId="65" fillId="0" borderId="119">
      <protection locked="0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1" fillId="57" borderId="112" applyNumberFormat="0" applyAlignment="0"/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212" fontId="162" fillId="38" borderId="121">
      <alignment wrapText="1"/>
    </xf>
    <xf numFmtId="3" fontId="80" fillId="0" borderId="121" applyBorder="0">
      <alignment vertical="center"/>
    </xf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42" fillId="0" borderId="116" applyNumberFormat="0" applyFill="0" applyAlignment="0" applyProtection="0"/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37" fillId="21" borderId="114" applyNumberFormat="0" applyAlignment="0" applyProtection="0"/>
    <xf numFmtId="0" fontId="75" fillId="24" borderId="113" applyNumberFormat="0" applyFont="0" applyAlignment="0" applyProtection="0"/>
    <xf numFmtId="0" fontId="36" fillId="8" borderId="112" applyNumberFormat="0" applyAlignment="0" applyProtection="0"/>
    <xf numFmtId="180" fontId="76" fillId="21" borderId="112" applyNumberFormat="0" applyAlignment="0"/>
    <xf numFmtId="180" fontId="75" fillId="37" borderId="112" applyNumberFormat="0" applyAlignment="0">
      <alignment horizontal="center" vertical="center"/>
    </xf>
    <xf numFmtId="180" fontId="75" fillId="38" borderId="112" applyNumberFormat="0" applyAlignment="0">
      <alignment horizontal="left" vertical="center"/>
    </xf>
    <xf numFmtId="180" fontId="70" fillId="56" borderId="112" applyNumberFormat="0" applyAlignment="0">
      <alignment horizontal="left" vertical="center"/>
    </xf>
    <xf numFmtId="0" fontId="34" fillId="90" borderId="113" applyNumberFormat="0" applyAlignment="0" applyProtection="0"/>
    <xf numFmtId="0" fontId="25" fillId="24" borderId="113" applyNumberFormat="0" applyFont="0" applyAlignment="0" applyProtection="0"/>
    <xf numFmtId="0" fontId="38" fillId="85" borderId="112" applyNumberFormat="0" applyAlignment="0" applyProtection="0"/>
    <xf numFmtId="0" fontId="37" fillId="85" borderId="114" applyNumberFormat="0" applyAlignment="0" applyProtection="0"/>
    <xf numFmtId="0" fontId="37" fillId="21" borderId="114" applyNumberFormat="0" applyAlignment="0" applyProtection="0"/>
    <xf numFmtId="176" fontId="65" fillId="0" borderId="119">
      <protection locked="0"/>
    </xf>
    <xf numFmtId="176" fontId="64" fillId="0" borderId="119">
      <protection locked="0"/>
    </xf>
    <xf numFmtId="4" fontId="75" fillId="38" borderId="121" applyFont="0" applyBorder="0">
      <alignment horizontal="right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212" fontId="162" fillId="38" borderId="121">
      <alignment wrapText="1"/>
    </xf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4" fontId="75" fillId="39" borderId="121" applyBorder="0">
      <alignment horizontal="right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42" fillId="0" borderId="116" applyNumberFormat="0" applyFill="0" applyAlignment="0" applyProtection="0"/>
    <xf numFmtId="0" fontId="37" fillId="21" borderId="114" applyNumberFormat="0" applyAlignment="0" applyProtection="0"/>
    <xf numFmtId="0" fontId="75" fillId="24" borderId="113" applyNumberFormat="0" applyFont="0" applyAlignment="0" applyProtection="0"/>
    <xf numFmtId="0" fontId="36" fillId="8" borderId="112" applyNumberFormat="0" applyAlignment="0" applyProtection="0"/>
    <xf numFmtId="0" fontId="38" fillId="21" borderId="112" applyNumberFormat="0" applyAlignment="0" applyProtection="0"/>
    <xf numFmtId="4" fontId="120" fillId="72" borderId="115" applyNumberFormat="0" applyProtection="0">
      <alignment horizontal="left" vertical="center" indent="1"/>
    </xf>
    <xf numFmtId="0" fontId="76" fillId="2" borderId="120" applyNumberFormat="0">
      <alignment horizontal="left" vertical="center" wrapText="1"/>
    </xf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70" fillId="56" borderId="112" applyNumberFormat="0" applyAlignment="0">
      <alignment horizontal="left" vertical="center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76" fillId="0" borderId="112" applyNumberFormat="0" applyAlignment="0">
      <protection locked="0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5" fillId="38" borderId="112" applyNumberFormat="0" applyAlignment="0">
      <alignment horizontal="left" vertical="center"/>
    </xf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0" fontId="76" fillId="2" borderId="120" applyNumberFormat="0">
      <alignment horizontal="left" vertical="center" wrapText="1"/>
    </xf>
    <xf numFmtId="0" fontId="13" fillId="61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76" fillId="2" borderId="120" applyNumberFormat="0">
      <alignment horizontal="left" vertical="center" wrapText="1"/>
    </xf>
    <xf numFmtId="0" fontId="37" fillId="21" borderId="114" applyNumberFormat="0" applyAlignment="0" applyProtection="0"/>
    <xf numFmtId="0" fontId="75" fillId="24" borderId="113" applyNumberFormat="0" applyFont="0" applyAlignment="0" applyProtection="0"/>
    <xf numFmtId="0" fontId="36" fillId="8" borderId="112" applyNumberFormat="0" applyAlignment="0" applyProtection="0"/>
    <xf numFmtId="0" fontId="76" fillId="21" borderId="112" applyNumberFormat="0" applyAlignment="0"/>
    <xf numFmtId="0" fontId="75" fillId="37" borderId="112" applyNumberFormat="0" applyAlignment="0">
      <alignment horizontal="center" vertical="center"/>
    </xf>
    <xf numFmtId="0" fontId="75" fillId="38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38" fillId="21" borderId="112" applyNumberFormat="0" applyAlignment="0" applyProtection="0"/>
    <xf numFmtId="0" fontId="70" fillId="56" borderId="112" applyNumberFormat="0" applyAlignment="0">
      <alignment horizontal="left" vertical="center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15" applyNumberFormat="0" applyProtection="0">
      <alignment horizontal="left" vertical="center" indent="1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176" fontId="64" fillId="0" borderId="119">
      <protection locked="0"/>
    </xf>
    <xf numFmtId="176" fontId="65" fillId="0" borderId="119">
      <protection locked="0"/>
    </xf>
    <xf numFmtId="0" fontId="36" fillId="8" borderId="112" applyNumberFormat="0" applyAlignment="0" applyProtection="0"/>
    <xf numFmtId="0" fontId="13" fillId="24" borderId="113" applyNumberFormat="0" applyFont="0" applyAlignment="0" applyProtection="0"/>
    <xf numFmtId="0" fontId="36" fillId="47" borderId="112" applyNumberFormat="0" applyAlignment="0" applyProtection="0"/>
    <xf numFmtId="0" fontId="37" fillId="21" borderId="114" applyNumberFormat="0" applyAlignment="0" applyProtection="0"/>
    <xf numFmtId="0" fontId="37" fillId="85" borderId="114" applyNumberFormat="0" applyAlignment="0" applyProtection="0"/>
    <xf numFmtId="0" fontId="38" fillId="85" borderId="112" applyNumberFormat="0" applyAlignment="0" applyProtection="0"/>
    <xf numFmtId="4" fontId="75" fillId="39" borderId="121" applyBorder="0">
      <alignment horizontal="right"/>
    </xf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34" fillId="90" borderId="113" applyNumberFormat="0" applyAlignment="0" applyProtection="0"/>
    <xf numFmtId="180" fontId="70" fillId="56" borderId="112" applyNumberFormat="0" applyAlignment="0">
      <alignment horizontal="left" vertical="center"/>
    </xf>
    <xf numFmtId="180" fontId="76" fillId="0" borderId="112" applyNumberFormat="0" applyAlignment="0">
      <protection locked="0"/>
    </xf>
    <xf numFmtId="0" fontId="36" fillId="8" borderId="112" applyNumberFormat="0" applyAlignment="0" applyProtection="0"/>
    <xf numFmtId="180" fontId="75" fillId="38" borderId="112" applyNumberFormat="0" applyAlignment="0">
      <alignment horizontal="left" vertical="center"/>
    </xf>
    <xf numFmtId="180" fontId="75" fillId="37" borderId="112" applyNumberFormat="0" applyAlignment="0">
      <alignment horizontal="center" vertical="center"/>
    </xf>
    <xf numFmtId="180" fontId="76" fillId="21" borderId="112" applyNumberFormat="0" applyAlignment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4" fontId="120" fillId="66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3" fontId="80" fillId="0" borderId="121" applyBorder="0">
      <alignment vertical="center"/>
    </xf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0" fontId="71" fillId="57" borderId="112" applyNumberFormat="0" applyAlignment="0"/>
    <xf numFmtId="0" fontId="76" fillId="21" borderId="112" applyNumberFormat="0" applyAlignment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37" fillId="21" borderId="114" applyNumberFormat="0" applyAlignment="0" applyProtection="0"/>
    <xf numFmtId="0" fontId="36" fillId="8" borderId="112" applyNumberFormat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77" fillId="0" borderId="121">
      <alignment horizontal="left" vertical="center"/>
    </xf>
    <xf numFmtId="0" fontId="70" fillId="56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77" fillId="0" borderId="121">
      <alignment horizontal="left" vertical="center"/>
    </xf>
    <xf numFmtId="0" fontId="75" fillId="38" borderId="112" applyNumberFormat="0" applyAlignment="0">
      <alignment horizontal="left" vertical="center"/>
    </xf>
    <xf numFmtId="169" fontId="93" fillId="38" borderId="121" applyNumberFormat="0" applyFont="0" applyBorder="0" applyAlignment="0" applyProtection="0"/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0" fontId="76" fillId="2" borderId="120" applyNumberFormat="0">
      <alignment horizontal="left" vertical="center" wrapText="1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2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15" applyNumberFormat="0" applyProtection="0">
      <alignment horizontal="left" vertical="center" indent="1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4" fontId="120" fillId="72" borderId="115" applyNumberFormat="0" applyProtection="0">
      <alignment horizontal="left" vertical="center" indent="1"/>
    </xf>
    <xf numFmtId="0" fontId="71" fillId="57" borderId="112" applyNumberFormat="0" applyAlignment="0"/>
    <xf numFmtId="0" fontId="76" fillId="21" borderId="112" applyNumberFormat="0" applyAlignment="0"/>
    <xf numFmtId="49" fontId="142" fillId="0" borderId="121">
      <alignment horizontal="right" vertical="top" wrapText="1"/>
    </xf>
    <xf numFmtId="4" fontId="75" fillId="39" borderId="121" applyBorder="0">
      <alignment horizontal="right"/>
    </xf>
    <xf numFmtId="49" fontId="114" fillId="0" borderId="121" applyNumberFormat="0">
      <alignment horizontal="left" vertical="center"/>
    </xf>
    <xf numFmtId="197" fontId="102" fillId="0" borderId="121">
      <alignment horizontal="center" vertical="center" wrapText="1"/>
    </xf>
    <xf numFmtId="0" fontId="77" fillId="0" borderId="121">
      <alignment horizontal="left" vertical="center"/>
    </xf>
    <xf numFmtId="49" fontId="127" fillId="0" borderId="121" applyNumberFormat="0" applyFill="0" applyAlignment="0" applyProtection="0"/>
    <xf numFmtId="49" fontId="148" fillId="0" borderId="121">
      <alignment horizontal="center" vertical="center" wrapText="1"/>
    </xf>
    <xf numFmtId="210" fontId="171" fillId="0" borderId="121">
      <alignment vertical="top"/>
    </xf>
    <xf numFmtId="4" fontId="149" fillId="0" borderId="121"/>
    <xf numFmtId="0" fontId="77" fillId="0" borderId="121">
      <alignment horizontal="left"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3" fontId="80" fillId="0" borderId="121" applyBorder="0">
      <alignment vertical="center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4" fontId="75" fillId="38" borderId="121" applyFont="0" applyBorder="0">
      <alignment horizontal="right"/>
    </xf>
    <xf numFmtId="4" fontId="75" fillId="39" borderId="121" applyBorder="0">
      <alignment horizontal="right"/>
    </xf>
    <xf numFmtId="49" fontId="127" fillId="0" borderId="121" applyNumberFormat="0" applyFill="0" applyAlignment="0" applyProtection="0"/>
    <xf numFmtId="0" fontId="72" fillId="0" borderId="121" applyBorder="0">
      <alignment horizontal="center" vertical="center" wrapText="1"/>
    </xf>
    <xf numFmtId="49" fontId="148" fillId="0" borderId="121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25" fillId="0" borderId="121" applyNumberFormat="0" applyFont="0" applyFill="0" applyAlignment="0" applyProtection="0"/>
    <xf numFmtId="172" fontId="173" fillId="0" borderId="121"/>
    <xf numFmtId="210" fontId="171" fillId="0" borderId="121">
      <alignment vertical="top"/>
    </xf>
    <xf numFmtId="1" fontId="170" fillId="0" borderId="121">
      <alignment horizontal="left" vertical="center"/>
    </xf>
    <xf numFmtId="212" fontId="162" fillId="38" borderId="121">
      <alignment wrapText="1"/>
    </xf>
    <xf numFmtId="3" fontId="80" fillId="0" borderId="121" applyBorder="0">
      <alignment vertical="center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199" fontId="105" fillId="0" borderId="121">
      <alignment horizontal="right"/>
      <protection locked="0"/>
    </xf>
    <xf numFmtId="169" fontId="93" fillId="38" borderId="121" applyNumberFormat="0" applyFont="0" applyBorder="0" applyAlignment="0" applyProtection="0"/>
    <xf numFmtId="0" fontId="25" fillId="0" borderId="121" applyNumberFormat="0" applyFont="0" applyFill="0" applyAlignment="0" applyProtection="0"/>
    <xf numFmtId="172" fontId="173" fillId="0" borderId="121"/>
    <xf numFmtId="1" fontId="170" fillId="0" borderId="121">
      <alignment horizontal="left" vertical="center"/>
    </xf>
    <xf numFmtId="49" fontId="142" fillId="0" borderId="121">
      <alignment horizontal="right" vertical="top" wrapText="1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4" fontId="120" fillId="63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72" fillId="0" borderId="121" applyBorder="0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212" fontId="162" fillId="38" borderId="121">
      <alignment wrapText="1"/>
    </xf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197" fontId="102" fillId="0" borderId="121">
      <alignment horizontal="center" vertical="center" wrapText="1"/>
    </xf>
    <xf numFmtId="0" fontId="25" fillId="24" borderId="113" applyNumberFormat="0" applyFont="0" applyAlignment="0" applyProtection="0"/>
    <xf numFmtId="0" fontId="42" fillId="0" borderId="118" applyNumberFormat="0" applyFill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6" fillId="21" borderId="112" applyNumberFormat="0" applyAlignment="0"/>
    <xf numFmtId="0" fontId="72" fillId="0" borderId="121" applyBorder="0">
      <alignment horizontal="center" vertical="center" wrapText="1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4" fontId="120" fillId="76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3" borderId="114" applyNumberFormat="0" applyProtection="0">
      <alignment horizontal="right" vertical="center"/>
    </xf>
    <xf numFmtId="0" fontId="38" fillId="21" borderId="112" applyNumberFormat="0" applyAlignment="0" applyProtection="0"/>
    <xf numFmtId="180" fontId="76" fillId="0" borderId="112" applyNumberFormat="0" applyAlignment="0">
      <protection locked="0"/>
    </xf>
    <xf numFmtId="0" fontId="42" fillId="0" borderId="116" applyNumberFormat="0" applyFill="0" applyAlignment="0" applyProtection="0"/>
    <xf numFmtId="4" fontId="75" fillId="39" borderId="121" applyBorder="0">
      <alignment horizontal="right"/>
    </xf>
    <xf numFmtId="0" fontId="36" fillId="47" borderId="112" applyNumberForma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42" fillId="0" borderId="116" applyNumberFormat="0" applyFill="0" applyAlignment="0" applyProtection="0"/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4" fontId="120" fillId="69" borderId="114" applyNumberFormat="0" applyProtection="0">
      <alignment horizontal="right" vertical="center"/>
    </xf>
    <xf numFmtId="0" fontId="12" fillId="0" borderId="117">
      <alignment horizontal="left" vertical="center" wrapText="1"/>
    </xf>
    <xf numFmtId="0" fontId="58" fillId="0" borderId="117">
      <alignment horizontal="left" vertical="center" wrapText="1" indent="1"/>
    </xf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2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15" applyNumberFormat="0" applyProtection="0">
      <alignment horizontal="left" vertical="center" indent="1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4" fontId="120" fillId="72" borderId="115" applyNumberFormat="0" applyProtection="0">
      <alignment horizontal="left" vertical="center" indent="1"/>
    </xf>
    <xf numFmtId="0" fontId="71" fillId="57" borderId="112" applyNumberFormat="0" applyAlignment="0"/>
    <xf numFmtId="0" fontId="76" fillId="21" borderId="112" applyNumberFormat="0" applyAlignment="0"/>
    <xf numFmtId="49" fontId="142" fillId="0" borderId="121">
      <alignment horizontal="right" vertical="top" wrapText="1"/>
    </xf>
    <xf numFmtId="4" fontId="75" fillId="39" borderId="121" applyBorder="0">
      <alignment horizontal="right"/>
    </xf>
    <xf numFmtId="49" fontId="114" fillId="0" borderId="121" applyNumberFormat="0">
      <alignment horizontal="left" vertical="center"/>
    </xf>
    <xf numFmtId="197" fontId="102" fillId="0" borderId="121">
      <alignment horizontal="center" vertical="center" wrapText="1"/>
    </xf>
    <xf numFmtId="0" fontId="77" fillId="0" borderId="121">
      <alignment horizontal="left" vertical="center"/>
    </xf>
    <xf numFmtId="49" fontId="127" fillId="0" borderId="121" applyNumberFormat="0" applyFill="0" applyAlignment="0" applyProtection="0"/>
    <xf numFmtId="49" fontId="148" fillId="0" borderId="121">
      <alignment horizontal="center" vertical="center" wrapText="1"/>
    </xf>
    <xf numFmtId="210" fontId="171" fillId="0" borderId="121">
      <alignment vertical="top"/>
    </xf>
    <xf numFmtId="4" fontId="149" fillId="0" borderId="121"/>
    <xf numFmtId="0" fontId="77" fillId="0" borderId="121">
      <alignment horizontal="left"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3" fontId="80" fillId="0" borderId="121" applyBorder="0">
      <alignment vertical="center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4" fontId="75" fillId="38" borderId="121" applyFont="0" applyBorder="0">
      <alignment horizontal="right"/>
    </xf>
    <xf numFmtId="4" fontId="75" fillId="39" borderId="121" applyBorder="0">
      <alignment horizontal="right"/>
    </xf>
    <xf numFmtId="49" fontId="127" fillId="0" borderId="121" applyNumberFormat="0" applyFill="0" applyAlignment="0" applyProtection="0"/>
    <xf numFmtId="0" fontId="72" fillId="0" borderId="121" applyBorder="0">
      <alignment horizontal="center" vertical="center" wrapText="1"/>
    </xf>
    <xf numFmtId="49" fontId="148" fillId="0" borderId="121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25" fillId="0" borderId="121" applyNumberFormat="0" applyFont="0" applyFill="0" applyAlignment="0" applyProtection="0"/>
    <xf numFmtId="172" fontId="173" fillId="0" borderId="121"/>
    <xf numFmtId="210" fontId="171" fillId="0" borderId="121">
      <alignment vertical="top"/>
    </xf>
    <xf numFmtId="1" fontId="170" fillId="0" borderId="121">
      <alignment horizontal="left" vertical="center"/>
    </xf>
    <xf numFmtId="212" fontId="162" fillId="38" borderId="121">
      <alignment wrapText="1"/>
    </xf>
    <xf numFmtId="3" fontId="80" fillId="0" borderId="121" applyBorder="0">
      <alignment vertical="center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199" fontId="105" fillId="0" borderId="121">
      <alignment horizontal="right"/>
      <protection locked="0"/>
    </xf>
    <xf numFmtId="169" fontId="93" fillId="38" borderId="121" applyNumberFormat="0" applyFont="0" applyBorder="0" applyAlignment="0" applyProtection="0"/>
    <xf numFmtId="0" fontId="25" fillId="0" borderId="121" applyNumberFormat="0" applyFont="0" applyFill="0" applyAlignment="0" applyProtection="0"/>
    <xf numFmtId="172" fontId="173" fillId="0" borderId="121"/>
    <xf numFmtId="1" fontId="170" fillId="0" borderId="121">
      <alignment horizontal="left" vertical="center"/>
    </xf>
    <xf numFmtId="49" fontId="142" fillId="0" borderId="121">
      <alignment horizontal="right" vertical="top" wrapText="1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0" fontId="72" fillId="0" borderId="121" applyBorder="0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212" fontId="162" fillId="38" borderId="121">
      <alignment wrapText="1"/>
    </xf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6" fontId="65" fillId="0" borderId="119">
      <protection locked="0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176" fontId="65" fillId="0" borderId="119">
      <protection locked="0"/>
    </xf>
    <xf numFmtId="0" fontId="36" fillId="8" borderId="112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176" fontId="65" fillId="0" borderId="119">
      <protection locked="0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4" fontId="120" fillId="72" borderId="108" applyNumberFormat="0" applyProtection="0">
      <alignment horizontal="left" vertical="center" indent="1"/>
    </xf>
    <xf numFmtId="0" fontId="70" fillId="56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75" fillId="38" borderId="112" applyNumberFormat="0" applyAlignment="0">
      <alignment horizontal="left" vertical="center"/>
    </xf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0" fontId="13" fillId="61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76" fillId="2" borderId="120" applyNumberFormat="0">
      <alignment horizontal="left" vertical="center" wrapText="1"/>
    </xf>
    <xf numFmtId="0" fontId="37" fillId="21" borderId="114" applyNumberForma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08" applyNumberFormat="0" applyProtection="0">
      <alignment horizontal="left" vertical="center" indent="1"/>
    </xf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176" fontId="64" fillId="0" borderId="119">
      <protection locked="0"/>
    </xf>
    <xf numFmtId="176" fontId="65" fillId="0" borderId="119">
      <protection locked="0"/>
    </xf>
    <xf numFmtId="0" fontId="36" fillId="47" borderId="112" applyNumberFormat="0" applyAlignment="0" applyProtection="0"/>
    <xf numFmtId="0" fontId="37" fillId="21" borderId="114" applyNumberFormat="0" applyAlignment="0" applyProtection="0"/>
    <xf numFmtId="0" fontId="37" fillId="85" borderId="114" applyNumberFormat="0" applyAlignment="0" applyProtection="0"/>
    <xf numFmtId="0" fontId="38" fillId="85" borderId="112" applyNumberFormat="0" applyAlignment="0" applyProtection="0"/>
    <xf numFmtId="4" fontId="75" fillId="39" borderId="121" applyBorder="0">
      <alignment horizontal="right"/>
    </xf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34" fillId="90" borderId="113" applyNumberFormat="0" applyAlignment="0" applyProtection="0"/>
    <xf numFmtId="180" fontId="70" fillId="56" borderId="112" applyNumberFormat="0" applyAlignment="0">
      <alignment horizontal="left" vertical="center"/>
    </xf>
    <xf numFmtId="180" fontId="76" fillId="0" borderId="112" applyNumberFormat="0" applyAlignment="0">
      <protection locked="0"/>
    </xf>
    <xf numFmtId="180" fontId="75" fillId="38" borderId="112" applyNumberFormat="0" applyAlignment="0">
      <alignment horizontal="left" vertical="center"/>
    </xf>
    <xf numFmtId="180" fontId="75" fillId="37" borderId="112" applyNumberFormat="0" applyAlignment="0">
      <alignment horizontal="center" vertical="center"/>
    </xf>
    <xf numFmtId="180" fontId="76" fillId="21" borderId="112" applyNumberFormat="0" applyAlignment="0"/>
    <xf numFmtId="4" fontId="120" fillId="66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3" fontId="80" fillId="0" borderId="121" applyBorder="0">
      <alignment vertical="center"/>
    </xf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0" fontId="71" fillId="57" borderId="112" applyNumberFormat="0" applyAlignment="0"/>
    <xf numFmtId="0" fontId="76" fillId="21" borderId="112" applyNumberFormat="0" applyAlignment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37" fillId="21" borderId="114" applyNumberFormat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0" fillId="56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77" fillId="0" borderId="121">
      <alignment horizontal="left" vertical="center"/>
    </xf>
    <xf numFmtId="0" fontId="75" fillId="38" borderId="112" applyNumberFormat="0" applyAlignment="0">
      <alignment horizontal="left" vertical="center"/>
    </xf>
    <xf numFmtId="169" fontId="93" fillId="38" borderId="121" applyNumberFormat="0" applyFont="0" applyBorder="0" applyAlignment="0" applyProtection="0"/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0" fontId="76" fillId="2" borderId="120" applyNumberFormat="0">
      <alignment horizontal="left" vertical="center" wrapText="1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2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08" applyNumberFormat="0" applyProtection="0">
      <alignment horizontal="left" vertical="center" indent="1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4" fontId="120" fillId="72" borderId="108" applyNumberFormat="0" applyProtection="0">
      <alignment horizontal="left" vertical="center" indent="1"/>
    </xf>
    <xf numFmtId="0" fontId="71" fillId="57" borderId="112" applyNumberFormat="0" applyAlignment="0"/>
    <xf numFmtId="0" fontId="76" fillId="21" borderId="112" applyNumberFormat="0" applyAlignment="0"/>
    <xf numFmtId="49" fontId="142" fillId="0" borderId="121">
      <alignment horizontal="right" vertical="top" wrapText="1"/>
    </xf>
    <xf numFmtId="4" fontId="75" fillId="39" borderId="121" applyBorder="0">
      <alignment horizontal="right"/>
    </xf>
    <xf numFmtId="49" fontId="114" fillId="0" borderId="121" applyNumberFormat="0">
      <alignment horizontal="left" vertical="center"/>
    </xf>
    <xf numFmtId="197" fontId="102" fillId="0" borderId="121">
      <alignment horizontal="center" vertical="center" wrapText="1"/>
    </xf>
    <xf numFmtId="0" fontId="77" fillId="0" borderId="121">
      <alignment horizontal="left" vertical="center"/>
    </xf>
    <xf numFmtId="49" fontId="127" fillId="0" borderId="121" applyNumberFormat="0" applyFill="0" applyAlignment="0" applyProtection="0"/>
    <xf numFmtId="49" fontId="148" fillId="0" borderId="121">
      <alignment horizontal="center" vertical="center" wrapText="1"/>
    </xf>
    <xf numFmtId="210" fontId="171" fillId="0" borderId="121">
      <alignment vertical="top"/>
    </xf>
    <xf numFmtId="4" fontId="149" fillId="0" borderId="121"/>
    <xf numFmtId="0" fontId="77" fillId="0" borderId="121">
      <alignment horizontal="left"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3" fontId="80" fillId="0" borderId="121" applyBorder="0">
      <alignment vertical="center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4" fontId="75" fillId="38" borderId="121" applyFont="0" applyBorder="0">
      <alignment horizontal="right"/>
    </xf>
    <xf numFmtId="4" fontId="75" fillId="39" borderId="121" applyBorder="0">
      <alignment horizontal="right"/>
    </xf>
    <xf numFmtId="49" fontId="127" fillId="0" borderId="121" applyNumberFormat="0" applyFill="0" applyAlignment="0" applyProtection="0"/>
    <xf numFmtId="0" fontId="72" fillId="0" borderId="121" applyBorder="0">
      <alignment horizontal="center" vertical="center" wrapText="1"/>
    </xf>
    <xf numFmtId="49" fontId="148" fillId="0" borderId="121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25" fillId="0" borderId="121" applyNumberFormat="0" applyFont="0" applyFill="0" applyAlignment="0" applyProtection="0"/>
    <xf numFmtId="172" fontId="173" fillId="0" borderId="121"/>
    <xf numFmtId="210" fontId="171" fillId="0" borderId="121">
      <alignment vertical="top"/>
    </xf>
    <xf numFmtId="1" fontId="170" fillId="0" borderId="121">
      <alignment horizontal="left" vertical="center"/>
    </xf>
    <xf numFmtId="212" fontId="162" fillId="38" borderId="121">
      <alignment wrapText="1"/>
    </xf>
    <xf numFmtId="3" fontId="80" fillId="0" borderId="121" applyBorder="0">
      <alignment vertical="center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199" fontId="105" fillId="0" borderId="121">
      <alignment horizontal="right"/>
      <protection locked="0"/>
    </xf>
    <xf numFmtId="169" fontId="93" fillId="38" borderId="121" applyNumberFormat="0" applyFont="0" applyBorder="0" applyAlignment="0" applyProtection="0"/>
    <xf numFmtId="0" fontId="25" fillId="0" borderId="121" applyNumberFormat="0" applyFont="0" applyFill="0" applyAlignment="0" applyProtection="0"/>
    <xf numFmtId="172" fontId="173" fillId="0" borderId="121"/>
    <xf numFmtId="1" fontId="170" fillId="0" borderId="121">
      <alignment horizontal="left" vertical="center"/>
    </xf>
    <xf numFmtId="49" fontId="142" fillId="0" borderId="121">
      <alignment horizontal="right" vertical="top" wrapText="1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7" fontId="102" fillId="0" borderId="121">
      <alignment horizontal="center" vertical="center" wrapText="1"/>
    </xf>
    <xf numFmtId="169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4" fontId="120" fillId="63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72" fillId="0" borderId="121" applyBorder="0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77" fillId="0" borderId="121">
      <alignment horizontal="left" vertical="center"/>
    </xf>
    <xf numFmtId="169" fontId="93" fillId="38" borderId="121" applyNumberFormat="0" applyFont="0" applyBorder="0" applyAlignment="0" applyProtection="0"/>
    <xf numFmtId="197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212" fontId="162" fillId="38" borderId="121">
      <alignment wrapText="1"/>
    </xf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76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3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69" borderId="114" applyNumberFormat="0" applyProtection="0">
      <alignment horizontal="right" vertical="center"/>
    </xf>
    <xf numFmtId="4" fontId="120" fillId="72" borderId="108" applyNumberFormat="0" applyProtection="0">
      <alignment horizontal="left" vertical="center" indent="1"/>
    </xf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72" borderId="108" applyNumberFormat="0" applyProtection="0">
      <alignment horizontal="left" vertical="center" indent="1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176" fontId="65" fillId="0" borderId="119">
      <protection locked="0"/>
    </xf>
    <xf numFmtId="176" fontId="65" fillId="0" borderId="119">
      <protection locked="0"/>
    </xf>
    <xf numFmtId="176" fontId="65" fillId="0" borderId="119">
      <protection locked="0"/>
    </xf>
    <xf numFmtId="176" fontId="65" fillId="0" borderId="119">
      <protection locked="0"/>
    </xf>
    <xf numFmtId="176" fontId="65" fillId="0" borderId="119">
      <protection locked="0"/>
    </xf>
    <xf numFmtId="176" fontId="65" fillId="0" borderId="119">
      <protection locked="0"/>
    </xf>
    <xf numFmtId="176" fontId="65" fillId="0" borderId="119">
      <protection locked="0"/>
    </xf>
    <xf numFmtId="176" fontId="65" fillId="0" borderId="119">
      <protection locked="0"/>
    </xf>
    <xf numFmtId="0" fontId="70" fillId="56" borderId="112" applyNumberFormat="0" applyAlignment="0">
      <alignment horizontal="left" vertical="center"/>
    </xf>
    <xf numFmtId="0" fontId="70" fillId="56" borderId="112" applyNumberFormat="0" applyAlignment="0">
      <alignment horizontal="left" vertical="center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7" fillId="0" borderId="121">
      <alignment horizontal="left" vertical="center"/>
    </xf>
    <xf numFmtId="0" fontId="75" fillId="38" borderId="112" applyNumberFormat="0" applyAlignment="0">
      <alignment horizontal="left" vertical="center"/>
    </xf>
    <xf numFmtId="0" fontId="75" fillId="38" borderId="112" applyNumberFormat="0" applyAlignment="0">
      <alignment horizontal="left" vertical="center"/>
    </xf>
    <xf numFmtId="0" fontId="75" fillId="38" borderId="112" applyNumberFormat="0" applyAlignment="0">
      <alignment horizontal="left" vertical="center"/>
    </xf>
    <xf numFmtId="0" fontId="75" fillId="38" borderId="112" applyNumberFormat="0" applyAlignment="0">
      <alignment horizontal="left" vertical="center"/>
    </xf>
    <xf numFmtId="169" fontId="93" fillId="38" borderId="121" applyNumberFormat="0" applyFont="0" applyBorder="0" applyAlignment="0" applyProtection="0"/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0" fontId="76" fillId="21" borderId="112" applyNumberFormat="0" applyAlignment="0"/>
    <xf numFmtId="0" fontId="76" fillId="21" borderId="112" applyNumberFormat="0" applyAlignment="0"/>
    <xf numFmtId="0" fontId="76" fillId="21" borderId="112" applyNumberFormat="0" applyAlignment="0"/>
    <xf numFmtId="0" fontId="75" fillId="37" borderId="112" applyNumberFormat="0" applyAlignment="0">
      <alignment horizontal="center" vertical="center"/>
    </xf>
    <xf numFmtId="0" fontId="75" fillId="37" borderId="112" applyNumberFormat="0" applyAlignment="0">
      <alignment horizontal="center" vertical="center"/>
    </xf>
    <xf numFmtId="197" fontId="102" fillId="0" borderId="121">
      <alignment horizontal="center" vertical="center" wrapText="1"/>
    </xf>
    <xf numFmtId="0" fontId="36" fillId="8" borderId="112" applyNumberFormat="0" applyAlignment="0" applyProtection="0"/>
    <xf numFmtId="0" fontId="36" fillId="8" borderId="112" applyNumberFormat="0" applyAlignment="0" applyProtection="0"/>
    <xf numFmtId="199" fontId="105" fillId="0" borderId="121">
      <alignment horizontal="right"/>
      <protection locked="0"/>
    </xf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9" fontId="114" fillId="0" borderId="121" applyNumberFormat="0">
      <alignment horizontal="left"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210" fontId="148" fillId="0" borderId="121">
      <alignment vertical="top" wrapText="1"/>
    </xf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2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6" fillId="8" borderId="122" applyNumberFormat="0" applyAlignment="0" applyProtection="0"/>
    <xf numFmtId="0" fontId="37" fillId="21" borderId="123" applyNumberFormat="0" applyAlignment="0" applyProtection="0"/>
    <xf numFmtId="0" fontId="38" fillId="21" borderId="122" applyNumberFormat="0" applyAlignment="0" applyProtection="0"/>
    <xf numFmtId="0" fontId="42" fillId="0" borderId="124" applyNumberFormat="0" applyFill="0" applyAlignment="0" applyProtection="0"/>
    <xf numFmtId="0" fontId="25" fillId="24" borderId="125" applyNumberFormat="0" applyFont="0" applyAlignment="0" applyProtection="0"/>
    <xf numFmtId="176" fontId="64" fillId="0" borderId="126">
      <protection locked="0"/>
    </xf>
    <xf numFmtId="176" fontId="65" fillId="0" borderId="126">
      <protection locked="0"/>
    </xf>
    <xf numFmtId="176" fontId="65" fillId="0" borderId="126">
      <protection locked="0"/>
    </xf>
    <xf numFmtId="0" fontId="70" fillId="56" borderId="122" applyNumberFormat="0" applyAlignment="0">
      <alignment horizontal="left" vertical="center"/>
    </xf>
    <xf numFmtId="180" fontId="70" fillId="56" borderId="122" applyNumberFormat="0" applyAlignment="0">
      <alignment horizontal="left" vertical="center"/>
    </xf>
    <xf numFmtId="0" fontId="70" fillId="56" borderId="122" applyNumberFormat="0" applyAlignment="0">
      <alignment horizontal="left" vertical="center"/>
    </xf>
    <xf numFmtId="0" fontId="71" fillId="57" borderId="122" applyNumberFormat="0" applyAlignment="0"/>
    <xf numFmtId="0" fontId="71" fillId="57" borderId="122" applyNumberFormat="0" applyAlignment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76" fillId="0" borderId="122" applyNumberFormat="0" applyAlignment="0">
      <protection locked="0"/>
    </xf>
    <xf numFmtId="180" fontId="76" fillId="0" borderId="122" applyNumberFormat="0" applyAlignment="0">
      <protection locked="0"/>
    </xf>
    <xf numFmtId="0" fontId="76" fillId="0" borderId="122" applyNumberFormat="0" applyAlignment="0">
      <protection locked="0"/>
    </xf>
    <xf numFmtId="0" fontId="75" fillId="38" borderId="122" applyNumberFormat="0" applyAlignment="0">
      <alignment horizontal="left" vertical="center"/>
    </xf>
    <xf numFmtId="180" fontId="75" fillId="38" borderId="122" applyNumberFormat="0" applyAlignment="0">
      <alignment horizontal="left" vertical="center"/>
    </xf>
    <xf numFmtId="0" fontId="75" fillId="38" borderId="122" applyNumberFormat="0" applyAlignment="0">
      <alignment horizontal="left" vertical="center"/>
    </xf>
    <xf numFmtId="0" fontId="75" fillId="37" borderId="122" applyNumberFormat="0" applyAlignment="0">
      <alignment horizontal="center" vertical="center"/>
    </xf>
    <xf numFmtId="180" fontId="75" fillId="37" borderId="122" applyNumberFormat="0" applyAlignment="0">
      <alignment horizontal="center" vertical="center"/>
    </xf>
    <xf numFmtId="0" fontId="75" fillId="37" borderId="122" applyNumberFormat="0" applyAlignment="0">
      <alignment horizontal="center" vertical="center"/>
    </xf>
    <xf numFmtId="0" fontId="76" fillId="21" borderId="122" applyNumberFormat="0" applyAlignment="0"/>
    <xf numFmtId="180" fontId="76" fillId="21" borderId="122" applyNumberFormat="0" applyAlignment="0"/>
    <xf numFmtId="0" fontId="76" fillId="21" borderId="122" applyNumberFormat="0" applyAlignment="0"/>
    <xf numFmtId="0" fontId="76" fillId="21" borderId="122" applyNumberFormat="0" applyAlignment="0"/>
    <xf numFmtId="0" fontId="76" fillId="21" borderId="122" applyNumberFormat="0" applyAlignment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4" fontId="120" fillId="39" borderId="123" applyNumberFormat="0" applyProtection="0">
      <alignment vertical="center"/>
    </xf>
    <xf numFmtId="4" fontId="120" fillId="39" borderId="123" applyNumberFormat="0" applyProtection="0">
      <alignment vertical="center"/>
    </xf>
    <xf numFmtId="4" fontId="120" fillId="39" borderId="123" applyNumberFormat="0" applyProtection="0">
      <alignment vertical="center"/>
    </xf>
    <xf numFmtId="4" fontId="121" fillId="39" borderId="123" applyNumberFormat="0" applyProtection="0">
      <alignment vertical="center"/>
    </xf>
    <xf numFmtId="4" fontId="121" fillId="39" borderId="123" applyNumberFormat="0" applyProtection="0">
      <alignment vertical="center"/>
    </xf>
    <xf numFmtId="4" fontId="121" fillId="39" borderId="123" applyNumberFormat="0" applyProtection="0">
      <alignment vertical="center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0" fillId="62" borderId="123" applyNumberFormat="0" applyProtection="0">
      <alignment horizontal="right" vertical="center"/>
    </xf>
    <xf numFmtId="4" fontId="120" fillId="62" borderId="123" applyNumberFormat="0" applyProtection="0">
      <alignment horizontal="right" vertical="center"/>
    </xf>
    <xf numFmtId="4" fontId="120" fillId="62" borderId="123" applyNumberFormat="0" applyProtection="0">
      <alignment horizontal="right" vertical="center"/>
    </xf>
    <xf numFmtId="4" fontId="120" fillId="63" borderId="123" applyNumberFormat="0" applyProtection="0">
      <alignment horizontal="right" vertical="center"/>
    </xf>
    <xf numFmtId="4" fontId="120" fillId="63" borderId="123" applyNumberFormat="0" applyProtection="0">
      <alignment horizontal="right" vertical="center"/>
    </xf>
    <xf numFmtId="4" fontId="120" fillId="63" borderId="123" applyNumberFormat="0" applyProtection="0">
      <alignment horizontal="right" vertical="center"/>
    </xf>
    <xf numFmtId="4" fontId="120" fillId="64" borderId="123" applyNumberFormat="0" applyProtection="0">
      <alignment horizontal="right" vertical="center"/>
    </xf>
    <xf numFmtId="4" fontId="120" fillId="64" borderId="123" applyNumberFormat="0" applyProtection="0">
      <alignment horizontal="right" vertical="center"/>
    </xf>
    <xf numFmtId="4" fontId="120" fillId="64" borderId="123" applyNumberFormat="0" applyProtection="0">
      <alignment horizontal="right" vertical="center"/>
    </xf>
    <xf numFmtId="4" fontId="120" fillId="65" borderId="123" applyNumberFormat="0" applyProtection="0">
      <alignment horizontal="right" vertical="center"/>
    </xf>
    <xf numFmtId="4" fontId="120" fillId="65" borderId="123" applyNumberFormat="0" applyProtection="0">
      <alignment horizontal="right" vertical="center"/>
    </xf>
    <xf numFmtId="4" fontId="120" fillId="65" borderId="123" applyNumberFormat="0" applyProtection="0">
      <alignment horizontal="right" vertical="center"/>
    </xf>
    <xf numFmtId="4" fontId="120" fillId="66" borderId="123" applyNumberFormat="0" applyProtection="0">
      <alignment horizontal="right" vertical="center"/>
    </xf>
    <xf numFmtId="4" fontId="120" fillId="66" borderId="123" applyNumberFormat="0" applyProtection="0">
      <alignment horizontal="right" vertical="center"/>
    </xf>
    <xf numFmtId="4" fontId="120" fillId="66" borderId="123" applyNumberFormat="0" applyProtection="0">
      <alignment horizontal="right" vertical="center"/>
    </xf>
    <xf numFmtId="4" fontId="120" fillId="67" borderId="123" applyNumberFormat="0" applyProtection="0">
      <alignment horizontal="right" vertical="center"/>
    </xf>
    <xf numFmtId="4" fontId="120" fillId="67" borderId="123" applyNumberFormat="0" applyProtection="0">
      <alignment horizontal="right" vertical="center"/>
    </xf>
    <xf numFmtId="4" fontId="120" fillId="67" borderId="123" applyNumberFormat="0" applyProtection="0">
      <alignment horizontal="right" vertical="center"/>
    </xf>
    <xf numFmtId="4" fontId="120" fillId="68" borderId="123" applyNumberFormat="0" applyProtection="0">
      <alignment horizontal="right" vertical="center"/>
    </xf>
    <xf numFmtId="4" fontId="120" fillId="68" borderId="123" applyNumberFormat="0" applyProtection="0">
      <alignment horizontal="right" vertical="center"/>
    </xf>
    <xf numFmtId="4" fontId="120" fillId="68" borderId="123" applyNumberFormat="0" applyProtection="0">
      <alignment horizontal="right" vertical="center"/>
    </xf>
    <xf numFmtId="4" fontId="120" fillId="69" borderId="123" applyNumberFormat="0" applyProtection="0">
      <alignment horizontal="right" vertical="center"/>
    </xf>
    <xf numFmtId="4" fontId="120" fillId="69" borderId="123" applyNumberFormat="0" applyProtection="0">
      <alignment horizontal="right" vertical="center"/>
    </xf>
    <xf numFmtId="4" fontId="120" fillId="69" borderId="123" applyNumberFormat="0" applyProtection="0">
      <alignment horizontal="right" vertical="center"/>
    </xf>
    <xf numFmtId="4" fontId="120" fillId="70" borderId="123" applyNumberFormat="0" applyProtection="0">
      <alignment horizontal="right" vertical="center"/>
    </xf>
    <xf numFmtId="4" fontId="120" fillId="70" borderId="123" applyNumberFormat="0" applyProtection="0">
      <alignment horizontal="right" vertical="center"/>
    </xf>
    <xf numFmtId="4" fontId="120" fillId="70" borderId="123" applyNumberFormat="0" applyProtection="0">
      <alignment horizontal="right" vertical="center"/>
    </xf>
    <xf numFmtId="4" fontId="122" fillId="71" borderId="123" applyNumberFormat="0" applyProtection="0">
      <alignment horizontal="left" vertical="center" indent="1"/>
    </xf>
    <xf numFmtId="4" fontId="122" fillId="71" borderId="123" applyNumberFormat="0" applyProtection="0">
      <alignment horizontal="left" vertical="center" indent="1"/>
    </xf>
    <xf numFmtId="4" fontId="122" fillId="71" borderId="123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4" fillId="72" borderId="123" applyNumberFormat="0" applyProtection="0">
      <alignment horizontal="left" vertical="center" indent="1"/>
    </xf>
    <xf numFmtId="4" fontId="124" fillId="72" borderId="123" applyNumberFormat="0" applyProtection="0">
      <alignment horizontal="left" vertical="center" indent="1"/>
    </xf>
    <xf numFmtId="4" fontId="124" fillId="72" borderId="123" applyNumberFormat="0" applyProtection="0">
      <alignment horizontal="left" vertical="center" indent="1"/>
    </xf>
    <xf numFmtId="4" fontId="124" fillId="74" borderId="123" applyNumberFormat="0" applyProtection="0">
      <alignment horizontal="left" vertical="center" indent="1"/>
    </xf>
    <xf numFmtId="4" fontId="124" fillId="74" borderId="123" applyNumberFormat="0" applyProtection="0">
      <alignment horizontal="left" vertical="center" indent="1"/>
    </xf>
    <xf numFmtId="4" fontId="124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0" fillId="76" borderId="123" applyNumberFormat="0" applyProtection="0">
      <alignment vertical="center"/>
    </xf>
    <xf numFmtId="4" fontId="120" fillId="76" borderId="123" applyNumberFormat="0" applyProtection="0">
      <alignment vertical="center"/>
    </xf>
    <xf numFmtId="4" fontId="120" fillId="76" borderId="123" applyNumberFormat="0" applyProtection="0">
      <alignment vertical="center"/>
    </xf>
    <xf numFmtId="4" fontId="121" fillId="76" borderId="123" applyNumberFormat="0" applyProtection="0">
      <alignment vertical="center"/>
    </xf>
    <xf numFmtId="4" fontId="121" fillId="76" borderId="123" applyNumberFormat="0" applyProtection="0">
      <alignment vertical="center"/>
    </xf>
    <xf numFmtId="4" fontId="121" fillId="76" borderId="123" applyNumberFormat="0" applyProtection="0">
      <alignment vertical="center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2" borderId="123" applyNumberFormat="0" applyProtection="0">
      <alignment horizontal="right" vertical="center"/>
    </xf>
    <xf numFmtId="4" fontId="120" fillId="72" borderId="123" applyNumberFormat="0" applyProtection="0">
      <alignment horizontal="right" vertical="center"/>
    </xf>
    <xf numFmtId="4" fontId="120" fillId="72" borderId="123" applyNumberFormat="0" applyProtection="0">
      <alignment horizontal="right" vertical="center"/>
    </xf>
    <xf numFmtId="4" fontId="121" fillId="72" borderId="123" applyNumberFormat="0" applyProtection="0">
      <alignment horizontal="right" vertical="center"/>
    </xf>
    <xf numFmtId="4" fontId="121" fillId="72" borderId="123" applyNumberFormat="0" applyProtection="0">
      <alignment horizontal="right" vertical="center"/>
    </xf>
    <xf numFmtId="4" fontId="121" fillId="72" borderId="123" applyNumberFormat="0" applyProtection="0">
      <alignment horizontal="right" vertical="center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6" fillId="72" borderId="123" applyNumberFormat="0" applyProtection="0">
      <alignment horizontal="right" vertical="center"/>
    </xf>
    <xf numFmtId="4" fontId="126" fillId="72" borderId="123" applyNumberFormat="0" applyProtection="0">
      <alignment horizontal="right" vertical="center"/>
    </xf>
    <xf numFmtId="4" fontId="126" fillId="72" borderId="123" applyNumberFormat="0" applyProtection="0">
      <alignment horizontal="right" vertical="center"/>
    </xf>
    <xf numFmtId="0" fontId="76" fillId="2" borderId="128" applyNumberFormat="0">
      <alignment horizontal="left" vertical="center" wrapText="1"/>
    </xf>
    <xf numFmtId="0" fontId="76" fillId="2" borderId="128" applyNumberFormat="0">
      <alignment horizontal="left" vertical="center" wrapText="1"/>
    </xf>
    <xf numFmtId="0" fontId="76" fillId="2" borderId="128" applyNumberFormat="0">
      <alignment horizontal="left" vertical="center" wrapText="1"/>
    </xf>
    <xf numFmtId="0" fontId="76" fillId="2" borderId="128" applyNumberFormat="0">
      <alignment horizontal="left" vertical="center" wrapText="1"/>
    </xf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12" fillId="0" borderId="129">
      <alignment horizontal="left" vertical="center" wrapText="1"/>
    </xf>
    <xf numFmtId="0" fontId="58" fillId="0" borderId="129">
      <alignment horizontal="left" vertical="center" wrapText="1" indent="1"/>
    </xf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47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21" borderId="123" applyNumberFormat="0" applyAlignment="0" applyProtection="0"/>
    <xf numFmtId="0" fontId="37" fillId="85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85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34" fillId="90" borderId="125" applyNumberForma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12" fillId="0" borderId="135">
      <alignment horizontal="left" vertical="center" wrapText="1"/>
    </xf>
    <xf numFmtId="0" fontId="58" fillId="0" borderId="135">
      <alignment horizontal="left" vertical="center" wrapText="1" indent="1"/>
    </xf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6" fontId="65" fillId="0" borderId="137">
      <protection locked="0"/>
    </xf>
    <xf numFmtId="0" fontId="36" fillId="8" borderId="122" applyNumberFormat="0" applyAlignment="0" applyProtection="0"/>
    <xf numFmtId="0" fontId="37" fillId="21" borderId="132" applyNumberFormat="0" applyAlignment="0" applyProtection="0"/>
    <xf numFmtId="0" fontId="38" fillId="21" borderId="122" applyNumberFormat="0" applyAlignment="0" applyProtection="0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0" fontId="76" fillId="2" borderId="138" applyNumberFormat="0">
      <alignment horizontal="left" vertical="center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0" fontId="76" fillId="21" borderId="140" applyNumberFormat="0" applyAlignment="0"/>
    <xf numFmtId="0" fontId="75" fillId="37" borderId="140" applyNumberFormat="0" applyAlignment="0">
      <alignment horizontal="center" vertical="center"/>
    </xf>
    <xf numFmtId="169" fontId="93" fillId="38" borderId="139" applyNumberFormat="0" applyFont="0" applyBorder="0" applyAlignment="0" applyProtection="0"/>
    <xf numFmtId="0" fontId="75" fillId="38" borderId="140" applyNumberFormat="0" applyAlignment="0">
      <alignment horizontal="left" vertical="center"/>
    </xf>
    <xf numFmtId="0" fontId="77" fillId="0" borderId="139">
      <alignment horizontal="left" vertical="center"/>
    </xf>
    <xf numFmtId="0" fontId="76" fillId="0" borderId="140" applyNumberFormat="0" applyAlignment="0">
      <protection locked="0"/>
    </xf>
    <xf numFmtId="0" fontId="70" fillId="56" borderId="140" applyNumberFormat="0" applyAlignment="0">
      <alignment horizontal="left" vertical="center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176" fontId="65" fillId="0" borderId="137">
      <protection locked="0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71" fillId="57" borderId="140" applyNumberFormat="0" applyAlignment="0"/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212" fontId="162" fillId="38" borderId="139">
      <alignment wrapText="1"/>
    </xf>
    <xf numFmtId="3" fontId="80" fillId="0" borderId="139" applyBorder="0">
      <alignment vertical="center"/>
    </xf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42" fillId="0" borderId="134" applyNumberFormat="0" applyFill="0" applyAlignment="0" applyProtection="0"/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37" fillId="21" borderId="132" applyNumberFormat="0" applyAlignment="0" applyProtection="0"/>
    <xf numFmtId="0" fontId="75" fillId="24" borderId="131" applyNumberFormat="0" applyFont="0" applyAlignment="0" applyProtection="0"/>
    <xf numFmtId="0" fontId="36" fillId="8" borderId="140" applyNumberFormat="0" applyAlignment="0" applyProtection="0"/>
    <xf numFmtId="180" fontId="76" fillId="21" borderId="140" applyNumberFormat="0" applyAlignment="0"/>
    <xf numFmtId="180" fontId="75" fillId="37" borderId="140" applyNumberFormat="0" applyAlignment="0">
      <alignment horizontal="center" vertical="center"/>
    </xf>
    <xf numFmtId="180" fontId="75" fillId="38" borderId="140" applyNumberFormat="0" applyAlignment="0">
      <alignment horizontal="left" vertical="center"/>
    </xf>
    <xf numFmtId="180" fontId="70" fillId="56" borderId="140" applyNumberFormat="0" applyAlignment="0">
      <alignment horizontal="left" vertical="center"/>
    </xf>
    <xf numFmtId="0" fontId="34" fillId="90" borderId="131" applyNumberFormat="0" applyAlignment="0" applyProtection="0"/>
    <xf numFmtId="0" fontId="25" fillId="24" borderId="131" applyNumberFormat="0" applyFont="0" applyAlignment="0" applyProtection="0"/>
    <xf numFmtId="0" fontId="38" fillId="85" borderId="140" applyNumberFormat="0" applyAlignment="0" applyProtection="0"/>
    <xf numFmtId="0" fontId="37" fillId="85" borderId="132" applyNumberFormat="0" applyAlignment="0" applyProtection="0"/>
    <xf numFmtId="0" fontId="37" fillId="21" borderId="132" applyNumberFormat="0" applyAlignment="0" applyProtection="0"/>
    <xf numFmtId="176" fontId="65" fillId="0" borderId="137">
      <protection locked="0"/>
    </xf>
    <xf numFmtId="176" fontId="64" fillId="0" borderId="137">
      <protection locked="0"/>
    </xf>
    <xf numFmtId="4" fontId="75" fillId="38" borderId="139" applyFont="0" applyBorder="0">
      <alignment horizontal="right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212" fontId="162" fillId="38" borderId="139">
      <alignment wrapText="1"/>
    </xf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4" fontId="75" fillId="39" borderId="139" applyBorder="0">
      <alignment horizontal="right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42" fillId="0" borderId="134" applyNumberFormat="0" applyFill="0" applyAlignment="0" applyProtection="0"/>
    <xf numFmtId="0" fontId="37" fillId="21" borderId="132" applyNumberFormat="0" applyAlignment="0" applyProtection="0"/>
    <xf numFmtId="0" fontId="75" fillId="24" borderId="131" applyNumberFormat="0" applyFont="0" applyAlignment="0" applyProtection="0"/>
    <xf numFmtId="0" fontId="36" fillId="8" borderId="140" applyNumberFormat="0" applyAlignment="0" applyProtection="0"/>
    <xf numFmtId="0" fontId="38" fillId="21" borderId="140" applyNumberFormat="0" applyAlignment="0" applyProtection="0"/>
    <xf numFmtId="4" fontId="120" fillId="72" borderId="133" applyNumberFormat="0" applyProtection="0">
      <alignment horizontal="left" vertical="center" indent="1"/>
    </xf>
    <xf numFmtId="0" fontId="76" fillId="2" borderId="138" applyNumberFormat="0">
      <alignment horizontal="left" vertical="center" wrapText="1"/>
    </xf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70" fillId="56" borderId="122" applyNumberFormat="0" applyAlignment="0">
      <alignment horizontal="left" vertical="center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76" fillId="0" borderId="122" applyNumberFormat="0" applyAlignment="0">
      <protection locked="0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75" fillId="38" borderId="122" applyNumberFormat="0" applyAlignment="0">
      <alignment horizontal="left" vertical="center"/>
    </xf>
    <xf numFmtId="0" fontId="75" fillId="37" borderId="122" applyNumberFormat="0" applyAlignment="0">
      <alignment horizontal="center" vertical="center"/>
    </xf>
    <xf numFmtId="0" fontId="76" fillId="21" borderId="122" applyNumberFormat="0" applyAlignment="0"/>
    <xf numFmtId="0" fontId="76" fillId="2" borderId="138" applyNumberFormat="0">
      <alignment horizontal="left" vertical="center" wrapText="1"/>
    </xf>
    <xf numFmtId="0" fontId="13" fillId="61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76" fillId="2" borderId="138" applyNumberFormat="0">
      <alignment horizontal="left" vertical="center" wrapText="1"/>
    </xf>
    <xf numFmtId="0" fontId="37" fillId="21" borderId="132" applyNumberFormat="0" applyAlignment="0" applyProtection="0"/>
    <xf numFmtId="0" fontId="75" fillId="24" borderId="131" applyNumberFormat="0" applyFont="0" applyAlignment="0" applyProtection="0"/>
    <xf numFmtId="0" fontId="36" fillId="8" borderId="140" applyNumberFormat="0" applyAlignment="0" applyProtection="0"/>
    <xf numFmtId="0" fontId="76" fillId="21" borderId="140" applyNumberFormat="0" applyAlignment="0"/>
    <xf numFmtId="0" fontId="75" fillId="37" borderId="140" applyNumberFormat="0" applyAlignment="0">
      <alignment horizontal="center" vertical="center"/>
    </xf>
    <xf numFmtId="0" fontId="75" fillId="38" borderId="140" applyNumberFormat="0" applyAlignment="0">
      <alignment horizontal="left" vertical="center"/>
    </xf>
    <xf numFmtId="0" fontId="76" fillId="0" borderId="140" applyNumberFormat="0" applyAlignment="0">
      <protection locked="0"/>
    </xf>
    <xf numFmtId="0" fontId="38" fillId="21" borderId="140" applyNumberFormat="0" applyAlignment="0" applyProtection="0"/>
    <xf numFmtId="0" fontId="70" fillId="56" borderId="140" applyNumberFormat="0" applyAlignment="0">
      <alignment horizontal="left" vertical="center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33" applyNumberFormat="0" applyProtection="0">
      <alignment horizontal="left" vertical="center" indent="1"/>
    </xf>
    <xf numFmtId="0" fontId="38" fillId="21" borderId="140" applyNumberFormat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176" fontId="64" fillId="0" borderId="137">
      <protection locked="0"/>
    </xf>
    <xf numFmtId="176" fontId="65" fillId="0" borderId="137">
      <protection locked="0"/>
    </xf>
    <xf numFmtId="0" fontId="36" fillId="8" borderId="140" applyNumberFormat="0" applyAlignment="0" applyProtection="0"/>
    <xf numFmtId="0" fontId="13" fillId="24" borderId="131" applyNumberFormat="0" applyFont="0" applyAlignment="0" applyProtection="0"/>
    <xf numFmtId="0" fontId="36" fillId="47" borderId="122" applyNumberFormat="0" applyAlignment="0" applyProtection="0"/>
    <xf numFmtId="0" fontId="37" fillId="21" borderId="132" applyNumberFormat="0" applyAlignment="0" applyProtection="0"/>
    <xf numFmtId="0" fontId="37" fillId="85" borderId="132" applyNumberFormat="0" applyAlignment="0" applyProtection="0"/>
    <xf numFmtId="0" fontId="38" fillId="85" borderId="122" applyNumberFormat="0" applyAlignment="0" applyProtection="0"/>
    <xf numFmtId="4" fontId="75" fillId="39" borderId="139" applyBorder="0">
      <alignment horizontal="right"/>
    </xf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34" fillId="90" borderId="131" applyNumberFormat="0" applyAlignment="0" applyProtection="0"/>
    <xf numFmtId="180" fontId="70" fillId="56" borderId="122" applyNumberFormat="0" applyAlignment="0">
      <alignment horizontal="left" vertical="center"/>
    </xf>
    <xf numFmtId="180" fontId="76" fillId="0" borderId="122" applyNumberFormat="0" applyAlignment="0">
      <protection locked="0"/>
    </xf>
    <xf numFmtId="0" fontId="36" fillId="8" borderId="140" applyNumberFormat="0" applyAlignment="0" applyProtection="0"/>
    <xf numFmtId="180" fontId="75" fillId="38" borderId="122" applyNumberFormat="0" applyAlignment="0">
      <alignment horizontal="left" vertical="center"/>
    </xf>
    <xf numFmtId="180" fontId="75" fillId="37" borderId="122" applyNumberFormat="0" applyAlignment="0">
      <alignment horizontal="center" vertical="center"/>
    </xf>
    <xf numFmtId="180" fontId="76" fillId="21" borderId="122" applyNumberFormat="0" applyAlignment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4" fontId="120" fillId="66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38" fillId="21" borderId="122" applyNumberFormat="0" applyAlignment="0" applyProtection="0"/>
    <xf numFmtId="0" fontId="36" fillId="8" borderId="140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3" fontId="80" fillId="0" borderId="139" applyBorder="0">
      <alignment vertical="center"/>
    </xf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0" fontId="71" fillId="57" borderId="122" applyNumberFormat="0" applyAlignment="0"/>
    <xf numFmtId="0" fontId="76" fillId="21" borderId="122" applyNumberFormat="0" applyAlignment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37" fillId="21" borderId="132" applyNumberFormat="0" applyAlignment="0" applyProtection="0"/>
    <xf numFmtId="0" fontId="36" fillId="8" borderId="140" applyNumberFormat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77" fillId="0" borderId="139">
      <alignment horizontal="left" vertical="center"/>
    </xf>
    <xf numFmtId="0" fontId="70" fillId="56" borderId="122" applyNumberFormat="0" applyAlignment="0">
      <alignment horizontal="left" vertical="center"/>
    </xf>
    <xf numFmtId="0" fontId="76" fillId="0" borderId="122" applyNumberFormat="0" applyAlignment="0">
      <protection locked="0"/>
    </xf>
    <xf numFmtId="0" fontId="77" fillId="0" borderId="139">
      <alignment horizontal="left" vertical="center"/>
    </xf>
    <xf numFmtId="0" fontId="75" fillId="38" borderId="122" applyNumberFormat="0" applyAlignment="0">
      <alignment horizontal="left" vertical="center"/>
    </xf>
    <xf numFmtId="169" fontId="93" fillId="38" borderId="139" applyNumberFormat="0" applyFont="0" applyBorder="0" applyAlignment="0" applyProtection="0"/>
    <xf numFmtId="0" fontId="75" fillId="37" borderId="122" applyNumberFormat="0" applyAlignment="0">
      <alignment horizontal="center" vertical="center"/>
    </xf>
    <xf numFmtId="0" fontId="76" fillId="21" borderId="122" applyNumberFormat="0" applyAlignment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0" fontId="76" fillId="2" borderId="138" applyNumberFormat="0">
      <alignment horizontal="left" vertical="center" wrapText="1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2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33" applyNumberFormat="0" applyProtection="0">
      <alignment horizontal="left" vertical="center" indent="1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4" fontId="120" fillId="72" borderId="133" applyNumberFormat="0" applyProtection="0">
      <alignment horizontal="left" vertical="center" indent="1"/>
    </xf>
    <xf numFmtId="0" fontId="71" fillId="57" borderId="122" applyNumberFormat="0" applyAlignment="0"/>
    <xf numFmtId="0" fontId="76" fillId="21" borderId="122" applyNumberFormat="0" applyAlignment="0"/>
    <xf numFmtId="49" fontId="142" fillId="0" borderId="139">
      <alignment horizontal="right" vertical="top" wrapText="1"/>
    </xf>
    <xf numFmtId="4" fontId="75" fillId="39" borderId="139" applyBorder="0">
      <alignment horizontal="right"/>
    </xf>
    <xf numFmtId="49" fontId="114" fillId="0" borderId="139" applyNumberFormat="0">
      <alignment horizontal="left" vertical="center"/>
    </xf>
    <xf numFmtId="197" fontId="102" fillId="0" borderId="139">
      <alignment horizontal="center" vertical="center" wrapText="1"/>
    </xf>
    <xf numFmtId="0" fontId="77" fillId="0" borderId="139">
      <alignment horizontal="left" vertical="center"/>
    </xf>
    <xf numFmtId="49" fontId="127" fillId="0" borderId="139" applyNumberFormat="0" applyFill="0" applyAlignment="0" applyProtection="0"/>
    <xf numFmtId="49" fontId="148" fillId="0" borderId="139">
      <alignment horizontal="center" vertical="center" wrapText="1"/>
    </xf>
    <xf numFmtId="210" fontId="171" fillId="0" borderId="139">
      <alignment vertical="top"/>
    </xf>
    <xf numFmtId="4" fontId="149" fillId="0" borderId="139"/>
    <xf numFmtId="0" fontId="77" fillId="0" borderId="139">
      <alignment horizontal="left"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3" fontId="80" fillId="0" borderId="139" applyBorder="0">
      <alignment vertical="center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4" fontId="75" fillId="38" borderId="139" applyFont="0" applyBorder="0">
      <alignment horizontal="right"/>
    </xf>
    <xf numFmtId="4" fontId="75" fillId="39" borderId="139" applyBorder="0">
      <alignment horizontal="right"/>
    </xf>
    <xf numFmtId="49" fontId="127" fillId="0" borderId="139" applyNumberFormat="0" applyFill="0" applyAlignment="0" applyProtection="0"/>
    <xf numFmtId="0" fontId="72" fillId="0" borderId="139" applyBorder="0">
      <alignment horizontal="center" vertical="center" wrapText="1"/>
    </xf>
    <xf numFmtId="49" fontId="148" fillId="0" borderId="139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25" fillId="0" borderId="139" applyNumberFormat="0" applyFont="0" applyFill="0" applyAlignment="0" applyProtection="0"/>
    <xf numFmtId="172" fontId="173" fillId="0" borderId="139"/>
    <xf numFmtId="210" fontId="171" fillId="0" borderId="139">
      <alignment vertical="top"/>
    </xf>
    <xf numFmtId="1" fontId="170" fillId="0" borderId="139">
      <alignment horizontal="left" vertical="center"/>
    </xf>
    <xf numFmtId="212" fontId="162" fillId="38" borderId="139">
      <alignment wrapText="1"/>
    </xf>
    <xf numFmtId="3" fontId="80" fillId="0" borderId="139" applyBorder="0">
      <alignment vertical="center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199" fontId="105" fillId="0" borderId="139">
      <alignment horizontal="right"/>
      <protection locked="0"/>
    </xf>
    <xf numFmtId="169" fontId="93" fillId="38" borderId="139" applyNumberFormat="0" applyFont="0" applyBorder="0" applyAlignment="0" applyProtection="0"/>
    <xf numFmtId="0" fontId="25" fillId="0" borderId="139" applyNumberFormat="0" applyFont="0" applyFill="0" applyAlignment="0" applyProtection="0"/>
    <xf numFmtId="172" fontId="173" fillId="0" borderId="139"/>
    <xf numFmtId="1" fontId="170" fillId="0" borderId="139">
      <alignment horizontal="left" vertical="center"/>
    </xf>
    <xf numFmtId="49" fontId="142" fillId="0" borderId="139">
      <alignment horizontal="right" vertical="top" wrapText="1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4" fontId="120" fillId="63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72" fillId="0" borderId="139" applyBorder="0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212" fontId="162" fillId="38" borderId="139">
      <alignment wrapText="1"/>
    </xf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197" fontId="102" fillId="0" borderId="139">
      <alignment horizontal="center" vertical="center" wrapText="1"/>
    </xf>
    <xf numFmtId="0" fontId="25" fillId="24" borderId="131" applyNumberFormat="0" applyFont="0" applyAlignment="0" applyProtection="0"/>
    <xf numFmtId="0" fontId="42" fillId="0" borderId="136" applyNumberFormat="0" applyFill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76" fillId="21" borderId="140" applyNumberFormat="0" applyAlignment="0"/>
    <xf numFmtId="0" fontId="72" fillId="0" borderId="139" applyBorder="0">
      <alignment horizontal="center" vertical="center" wrapText="1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4" fontId="120" fillId="76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3" borderId="132" applyNumberFormat="0" applyProtection="0">
      <alignment horizontal="right" vertical="center"/>
    </xf>
    <xf numFmtId="0" fontId="38" fillId="21" borderId="140" applyNumberFormat="0" applyAlignment="0" applyProtection="0"/>
    <xf numFmtId="180" fontId="76" fillId="0" borderId="140" applyNumberFormat="0" applyAlignment="0">
      <protection locked="0"/>
    </xf>
    <xf numFmtId="0" fontId="42" fillId="0" borderId="134" applyNumberFormat="0" applyFill="0" applyAlignment="0" applyProtection="0"/>
    <xf numFmtId="4" fontId="75" fillId="39" borderId="139" applyBorder="0">
      <alignment horizontal="right"/>
    </xf>
    <xf numFmtId="0" fontId="36" fillId="47" borderId="140" applyNumberForma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42" fillId="0" borderId="134" applyNumberFormat="0" applyFill="0" applyAlignment="0" applyProtection="0"/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4" fontId="120" fillId="69" borderId="132" applyNumberFormat="0" applyProtection="0">
      <alignment horizontal="right" vertical="center"/>
    </xf>
    <xf numFmtId="0" fontId="12" fillId="0" borderId="135">
      <alignment horizontal="left" vertical="center" wrapText="1"/>
    </xf>
    <xf numFmtId="0" fontId="58" fillId="0" borderId="135">
      <alignment horizontal="left" vertical="center" wrapText="1" indent="1"/>
    </xf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2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33" applyNumberFormat="0" applyProtection="0">
      <alignment horizontal="left" vertical="center" indent="1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4" fontId="120" fillId="72" borderId="133" applyNumberFormat="0" applyProtection="0">
      <alignment horizontal="left" vertical="center" indent="1"/>
    </xf>
    <xf numFmtId="0" fontId="71" fillId="57" borderId="140" applyNumberFormat="0" applyAlignment="0"/>
    <xf numFmtId="0" fontId="76" fillId="21" borderId="140" applyNumberFormat="0" applyAlignment="0"/>
    <xf numFmtId="49" fontId="142" fillId="0" borderId="139">
      <alignment horizontal="right" vertical="top" wrapText="1"/>
    </xf>
    <xf numFmtId="4" fontId="75" fillId="39" borderId="139" applyBorder="0">
      <alignment horizontal="right"/>
    </xf>
    <xf numFmtId="49" fontId="114" fillId="0" borderId="139" applyNumberFormat="0">
      <alignment horizontal="left" vertical="center"/>
    </xf>
    <xf numFmtId="197" fontId="102" fillId="0" borderId="139">
      <alignment horizontal="center" vertical="center" wrapText="1"/>
    </xf>
    <xf numFmtId="0" fontId="77" fillId="0" borderId="139">
      <alignment horizontal="left" vertical="center"/>
    </xf>
    <xf numFmtId="49" fontId="127" fillId="0" borderId="139" applyNumberFormat="0" applyFill="0" applyAlignment="0" applyProtection="0"/>
    <xf numFmtId="49" fontId="148" fillId="0" borderId="139">
      <alignment horizontal="center" vertical="center" wrapText="1"/>
    </xf>
    <xf numFmtId="210" fontId="171" fillId="0" borderId="139">
      <alignment vertical="top"/>
    </xf>
    <xf numFmtId="4" fontId="149" fillId="0" borderId="139"/>
    <xf numFmtId="0" fontId="77" fillId="0" borderId="139">
      <alignment horizontal="left"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3" fontId="80" fillId="0" borderId="139" applyBorder="0">
      <alignment vertical="center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4" fontId="75" fillId="38" borderId="139" applyFont="0" applyBorder="0">
      <alignment horizontal="right"/>
    </xf>
    <xf numFmtId="4" fontId="75" fillId="39" borderId="139" applyBorder="0">
      <alignment horizontal="right"/>
    </xf>
    <xf numFmtId="49" fontId="127" fillId="0" borderId="139" applyNumberFormat="0" applyFill="0" applyAlignment="0" applyProtection="0"/>
    <xf numFmtId="0" fontId="72" fillId="0" borderId="139" applyBorder="0">
      <alignment horizontal="center" vertical="center" wrapText="1"/>
    </xf>
    <xf numFmtId="49" fontId="148" fillId="0" borderId="139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25" fillId="0" borderId="139" applyNumberFormat="0" applyFont="0" applyFill="0" applyAlignment="0" applyProtection="0"/>
    <xf numFmtId="172" fontId="173" fillId="0" borderId="139"/>
    <xf numFmtId="210" fontId="171" fillId="0" borderId="139">
      <alignment vertical="top"/>
    </xf>
    <xf numFmtId="1" fontId="170" fillId="0" borderId="139">
      <alignment horizontal="left" vertical="center"/>
    </xf>
    <xf numFmtId="212" fontId="162" fillId="38" borderId="139">
      <alignment wrapText="1"/>
    </xf>
    <xf numFmtId="3" fontId="80" fillId="0" borderId="139" applyBorder="0">
      <alignment vertical="center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199" fontId="105" fillId="0" borderId="139">
      <alignment horizontal="right"/>
      <protection locked="0"/>
    </xf>
    <xf numFmtId="169" fontId="93" fillId="38" borderId="139" applyNumberFormat="0" applyFont="0" applyBorder="0" applyAlignment="0" applyProtection="0"/>
    <xf numFmtId="0" fontId="25" fillId="0" borderId="139" applyNumberFormat="0" applyFont="0" applyFill="0" applyAlignment="0" applyProtection="0"/>
    <xf numFmtId="172" fontId="173" fillId="0" borderId="139"/>
    <xf numFmtId="1" fontId="170" fillId="0" borderId="139">
      <alignment horizontal="left" vertical="center"/>
    </xf>
    <xf numFmtId="49" fontId="142" fillId="0" borderId="139">
      <alignment horizontal="right" vertical="top" wrapText="1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0" fontId="72" fillId="0" borderId="139" applyBorder="0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212" fontId="162" fillId="38" borderId="139">
      <alignment wrapText="1"/>
    </xf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6" fontId="65" fillId="0" borderId="137">
      <protection locked="0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176" fontId="65" fillId="0" borderId="137">
      <protection locked="0"/>
    </xf>
    <xf numFmtId="0" fontId="36" fillId="8" borderId="140" applyNumberFormat="0" applyAlignment="0" applyProtection="0"/>
    <xf numFmtId="0" fontId="37" fillId="21" borderId="132" applyNumberFormat="0" applyAlignment="0" applyProtection="0"/>
    <xf numFmtId="0" fontId="38" fillId="21" borderId="140" applyNumberFormat="0" applyAlignment="0" applyProtection="0"/>
    <xf numFmtId="176" fontId="65" fillId="0" borderId="137">
      <protection locked="0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4" fontId="120" fillId="72" borderId="127" applyNumberFormat="0" applyProtection="0">
      <alignment horizontal="left" vertical="center" indent="1"/>
    </xf>
    <xf numFmtId="0" fontId="70" fillId="56" borderId="140" applyNumberFormat="0" applyAlignment="0">
      <alignment horizontal="left" vertical="center"/>
    </xf>
    <xf numFmtId="0" fontId="76" fillId="0" borderId="140" applyNumberFormat="0" applyAlignment="0">
      <protection locked="0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75" fillId="38" borderId="140" applyNumberFormat="0" applyAlignment="0">
      <alignment horizontal="left" vertical="center"/>
    </xf>
    <xf numFmtId="0" fontId="75" fillId="37" borderId="140" applyNumberFormat="0" applyAlignment="0">
      <alignment horizontal="center" vertical="center"/>
    </xf>
    <xf numFmtId="0" fontId="76" fillId="21" borderId="140" applyNumberFormat="0" applyAlignment="0"/>
    <xf numFmtId="0" fontId="13" fillId="61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76" fillId="2" borderId="138" applyNumberFormat="0">
      <alignment horizontal="left" vertical="center" wrapText="1"/>
    </xf>
    <xf numFmtId="0" fontId="37" fillId="21" borderId="132" applyNumberForma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27" applyNumberFormat="0" applyProtection="0">
      <alignment horizontal="left" vertical="center" indent="1"/>
    </xf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176" fontId="64" fillId="0" borderId="137">
      <protection locked="0"/>
    </xf>
    <xf numFmtId="176" fontId="65" fillId="0" borderId="137">
      <protection locked="0"/>
    </xf>
    <xf numFmtId="0" fontId="36" fillId="47" borderId="140" applyNumberFormat="0" applyAlignment="0" applyProtection="0"/>
    <xf numFmtId="0" fontId="37" fillId="21" borderId="132" applyNumberFormat="0" applyAlignment="0" applyProtection="0"/>
    <xf numFmtId="0" fontId="37" fillId="85" borderId="132" applyNumberFormat="0" applyAlignment="0" applyProtection="0"/>
    <xf numFmtId="0" fontId="38" fillId="85" borderId="140" applyNumberFormat="0" applyAlignment="0" applyProtection="0"/>
    <xf numFmtId="4" fontId="75" fillId="39" borderId="139" applyBorder="0">
      <alignment horizontal="right"/>
    </xf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34" fillId="90" borderId="131" applyNumberFormat="0" applyAlignment="0" applyProtection="0"/>
    <xf numFmtId="180" fontId="70" fillId="56" borderId="140" applyNumberFormat="0" applyAlignment="0">
      <alignment horizontal="left" vertical="center"/>
    </xf>
    <xf numFmtId="180" fontId="76" fillId="0" borderId="140" applyNumberFormat="0" applyAlignment="0">
      <protection locked="0"/>
    </xf>
    <xf numFmtId="180" fontId="75" fillId="38" borderId="140" applyNumberFormat="0" applyAlignment="0">
      <alignment horizontal="left" vertical="center"/>
    </xf>
    <xf numFmtId="180" fontId="75" fillId="37" borderId="140" applyNumberFormat="0" applyAlignment="0">
      <alignment horizontal="center" vertical="center"/>
    </xf>
    <xf numFmtId="180" fontId="76" fillId="21" borderId="140" applyNumberFormat="0" applyAlignment="0"/>
    <xf numFmtId="4" fontId="120" fillId="66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3" fontId="80" fillId="0" borderId="139" applyBorder="0">
      <alignment vertical="center"/>
    </xf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0" fontId="71" fillId="57" borderId="140" applyNumberFormat="0" applyAlignment="0"/>
    <xf numFmtId="0" fontId="76" fillId="21" borderId="140" applyNumberFormat="0" applyAlignment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37" fillId="21" borderId="132" applyNumberFormat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0" fillId="56" borderId="140" applyNumberFormat="0" applyAlignment="0">
      <alignment horizontal="left" vertical="center"/>
    </xf>
    <xf numFmtId="0" fontId="76" fillId="0" borderId="140" applyNumberFormat="0" applyAlignment="0">
      <protection locked="0"/>
    </xf>
    <xf numFmtId="0" fontId="77" fillId="0" borderId="139">
      <alignment horizontal="left" vertical="center"/>
    </xf>
    <xf numFmtId="0" fontId="75" fillId="38" borderId="140" applyNumberFormat="0" applyAlignment="0">
      <alignment horizontal="left" vertical="center"/>
    </xf>
    <xf numFmtId="169" fontId="93" fillId="38" borderId="139" applyNumberFormat="0" applyFont="0" applyBorder="0" applyAlignment="0" applyProtection="0"/>
    <xf numFmtId="0" fontId="75" fillId="37" borderId="140" applyNumberFormat="0" applyAlignment="0">
      <alignment horizontal="center" vertical="center"/>
    </xf>
    <xf numFmtId="0" fontId="76" fillId="21" borderId="140" applyNumberFormat="0" applyAlignment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0" fontId="76" fillId="2" borderId="138" applyNumberFormat="0">
      <alignment horizontal="left" vertical="center" wrapText="1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2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27" applyNumberFormat="0" applyProtection="0">
      <alignment horizontal="left" vertical="center" indent="1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4" fontId="120" fillId="72" borderId="127" applyNumberFormat="0" applyProtection="0">
      <alignment horizontal="left" vertical="center" indent="1"/>
    </xf>
    <xf numFmtId="0" fontId="71" fillId="57" borderId="140" applyNumberFormat="0" applyAlignment="0"/>
    <xf numFmtId="0" fontId="76" fillId="21" borderId="140" applyNumberFormat="0" applyAlignment="0"/>
    <xf numFmtId="49" fontId="142" fillId="0" borderId="139">
      <alignment horizontal="right" vertical="top" wrapText="1"/>
    </xf>
    <xf numFmtId="4" fontId="75" fillId="39" borderId="139" applyBorder="0">
      <alignment horizontal="right"/>
    </xf>
    <xf numFmtId="49" fontId="114" fillId="0" borderId="139" applyNumberFormat="0">
      <alignment horizontal="left" vertical="center"/>
    </xf>
    <xf numFmtId="197" fontId="102" fillId="0" borderId="139">
      <alignment horizontal="center" vertical="center" wrapText="1"/>
    </xf>
    <xf numFmtId="0" fontId="77" fillId="0" borderId="139">
      <alignment horizontal="left" vertical="center"/>
    </xf>
    <xf numFmtId="49" fontId="127" fillId="0" borderId="139" applyNumberFormat="0" applyFill="0" applyAlignment="0" applyProtection="0"/>
    <xf numFmtId="49" fontId="148" fillId="0" borderId="139">
      <alignment horizontal="center" vertical="center" wrapText="1"/>
    </xf>
    <xf numFmtId="210" fontId="171" fillId="0" borderId="139">
      <alignment vertical="top"/>
    </xf>
    <xf numFmtId="4" fontId="149" fillId="0" borderId="139"/>
    <xf numFmtId="0" fontId="77" fillId="0" borderId="139">
      <alignment horizontal="left"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3" fontId="80" fillId="0" borderId="139" applyBorder="0">
      <alignment vertical="center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4" fontId="75" fillId="38" borderId="139" applyFont="0" applyBorder="0">
      <alignment horizontal="right"/>
    </xf>
    <xf numFmtId="4" fontId="75" fillId="39" borderId="139" applyBorder="0">
      <alignment horizontal="right"/>
    </xf>
    <xf numFmtId="49" fontId="127" fillId="0" borderId="139" applyNumberFormat="0" applyFill="0" applyAlignment="0" applyProtection="0"/>
    <xf numFmtId="0" fontId="72" fillId="0" borderId="139" applyBorder="0">
      <alignment horizontal="center" vertical="center" wrapText="1"/>
    </xf>
    <xf numFmtId="49" fontId="148" fillId="0" borderId="139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25" fillId="0" borderId="139" applyNumberFormat="0" applyFont="0" applyFill="0" applyAlignment="0" applyProtection="0"/>
    <xf numFmtId="172" fontId="173" fillId="0" borderId="139"/>
    <xf numFmtId="210" fontId="171" fillId="0" borderId="139">
      <alignment vertical="top"/>
    </xf>
    <xf numFmtId="1" fontId="170" fillId="0" borderId="139">
      <alignment horizontal="left" vertical="center"/>
    </xf>
    <xf numFmtId="212" fontId="162" fillId="38" borderId="139">
      <alignment wrapText="1"/>
    </xf>
    <xf numFmtId="3" fontId="80" fillId="0" borderId="139" applyBorder="0">
      <alignment vertical="center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199" fontId="105" fillId="0" borderId="139">
      <alignment horizontal="right"/>
      <protection locked="0"/>
    </xf>
    <xf numFmtId="169" fontId="93" fillId="38" borderId="139" applyNumberFormat="0" applyFont="0" applyBorder="0" applyAlignment="0" applyProtection="0"/>
    <xf numFmtId="0" fontId="25" fillId="0" borderId="139" applyNumberFormat="0" applyFont="0" applyFill="0" applyAlignment="0" applyProtection="0"/>
    <xf numFmtId="172" fontId="173" fillId="0" borderId="139"/>
    <xf numFmtId="1" fontId="170" fillId="0" borderId="139">
      <alignment horizontal="left" vertical="center"/>
    </xf>
    <xf numFmtId="49" fontId="142" fillId="0" borderId="139">
      <alignment horizontal="right" vertical="top" wrapText="1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7" fontId="102" fillId="0" borderId="139">
      <alignment horizontal="center" vertical="center" wrapText="1"/>
    </xf>
    <xf numFmtId="169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4" fontId="120" fillId="63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72" fillId="0" borderId="139" applyBorder="0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77" fillId="0" borderId="139">
      <alignment horizontal="left" vertical="center"/>
    </xf>
    <xf numFmtId="169" fontId="93" fillId="38" borderId="139" applyNumberFormat="0" applyFont="0" applyBorder="0" applyAlignment="0" applyProtection="0"/>
    <xf numFmtId="197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212" fontId="162" fillId="38" borderId="139">
      <alignment wrapText="1"/>
    </xf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76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3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69" borderId="132" applyNumberFormat="0" applyProtection="0">
      <alignment horizontal="right" vertical="center"/>
    </xf>
    <xf numFmtId="4" fontId="120" fillId="72" borderId="127" applyNumberFormat="0" applyProtection="0">
      <alignment horizontal="left" vertical="center" indent="1"/>
    </xf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72" borderId="127" applyNumberFormat="0" applyProtection="0">
      <alignment horizontal="left" vertical="center" indent="1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176" fontId="65" fillId="0" borderId="137">
      <protection locked="0"/>
    </xf>
    <xf numFmtId="176" fontId="65" fillId="0" borderId="137">
      <protection locked="0"/>
    </xf>
    <xf numFmtId="176" fontId="65" fillId="0" borderId="137">
      <protection locked="0"/>
    </xf>
    <xf numFmtId="176" fontId="65" fillId="0" borderId="137">
      <protection locked="0"/>
    </xf>
    <xf numFmtId="176" fontId="65" fillId="0" borderId="137">
      <protection locked="0"/>
    </xf>
    <xf numFmtId="176" fontId="65" fillId="0" borderId="137">
      <protection locked="0"/>
    </xf>
    <xf numFmtId="176" fontId="65" fillId="0" borderId="137">
      <protection locked="0"/>
    </xf>
    <xf numFmtId="176" fontId="65" fillId="0" borderId="137">
      <protection locked="0"/>
    </xf>
    <xf numFmtId="0" fontId="70" fillId="56" borderId="140" applyNumberFormat="0" applyAlignment="0">
      <alignment horizontal="left" vertical="center"/>
    </xf>
    <xf numFmtId="0" fontId="70" fillId="56" borderId="140" applyNumberFormat="0" applyAlignment="0">
      <alignment horizontal="left" vertical="center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7" fillId="0" borderId="139">
      <alignment horizontal="left" vertical="center"/>
    </xf>
    <xf numFmtId="0" fontId="75" fillId="38" borderId="140" applyNumberFormat="0" applyAlignment="0">
      <alignment horizontal="left" vertical="center"/>
    </xf>
    <xf numFmtId="0" fontId="75" fillId="38" borderId="140" applyNumberFormat="0" applyAlignment="0">
      <alignment horizontal="left" vertical="center"/>
    </xf>
    <xf numFmtId="0" fontId="75" fillId="38" borderId="140" applyNumberFormat="0" applyAlignment="0">
      <alignment horizontal="left" vertical="center"/>
    </xf>
    <xf numFmtId="0" fontId="75" fillId="38" borderId="140" applyNumberFormat="0" applyAlignment="0">
      <alignment horizontal="left" vertical="center"/>
    </xf>
    <xf numFmtId="169" fontId="93" fillId="38" borderId="139" applyNumberFormat="0" applyFont="0" applyBorder="0" applyAlignment="0" applyProtection="0"/>
    <xf numFmtId="0" fontId="75" fillId="37" borderId="140" applyNumberFormat="0" applyAlignment="0">
      <alignment horizontal="center" vertical="center"/>
    </xf>
    <xf numFmtId="0" fontId="76" fillId="21" borderId="140" applyNumberFormat="0" applyAlignment="0"/>
    <xf numFmtId="0" fontId="76" fillId="21" borderId="140" applyNumberFormat="0" applyAlignment="0"/>
    <xf numFmtId="0" fontId="76" fillId="21" borderId="140" applyNumberFormat="0" applyAlignment="0"/>
    <xf numFmtId="0" fontId="76" fillId="21" borderId="140" applyNumberFormat="0" applyAlignment="0"/>
    <xf numFmtId="0" fontId="75" fillId="37" borderId="140" applyNumberFormat="0" applyAlignment="0">
      <alignment horizontal="center" vertical="center"/>
    </xf>
    <xf numFmtId="0" fontId="75" fillId="37" borderId="140" applyNumberFormat="0" applyAlignment="0">
      <alignment horizontal="center" vertical="center"/>
    </xf>
    <xf numFmtId="197" fontId="102" fillId="0" borderId="139">
      <alignment horizontal="center" vertical="center" wrapText="1"/>
    </xf>
    <xf numFmtId="0" fontId="36" fillId="8" borderId="140" applyNumberFormat="0" applyAlignment="0" applyProtection="0"/>
    <xf numFmtId="0" fontId="36" fillId="8" borderId="140" applyNumberFormat="0" applyAlignment="0" applyProtection="0"/>
    <xf numFmtId="199" fontId="105" fillId="0" borderId="139">
      <alignment horizontal="right"/>
      <protection locked="0"/>
    </xf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9" fontId="114" fillId="0" borderId="139" applyNumberFormat="0">
      <alignment horizontal="left"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210" fontId="148" fillId="0" borderId="139">
      <alignment vertical="top" wrapText="1"/>
    </xf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2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12" fillId="0" borderId="45">
      <alignment horizontal="left" vertical="center" wrapText="1"/>
    </xf>
    <xf numFmtId="0" fontId="58" fillId="0" borderId="45">
      <alignment horizontal="left" vertical="center" wrapText="1" indent="1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37" fillId="85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13" fillId="61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85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66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42" fillId="0" borderId="26" applyNumberFormat="0" applyFill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63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76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3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9" borderId="22" applyNumberFormat="0" applyProtection="0">
      <alignment horizontal="right" vertical="center"/>
    </xf>
    <xf numFmtId="0" fontId="12" fillId="0" borderId="45">
      <alignment horizontal="left" vertical="center" wrapText="1"/>
    </xf>
    <xf numFmtId="0" fontId="58" fillId="0" borderId="45">
      <alignment horizontal="left" vertical="center" wrapText="1" indent="1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13" fillId="61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85" borderId="22" applyNumberFormat="0" applyAlignment="0" applyProtection="0"/>
    <xf numFmtId="0" fontId="42" fillId="0" borderId="26" applyNumberFormat="0" applyFill="0" applyAlignment="0" applyProtection="0"/>
    <xf numFmtId="4" fontId="120" fillId="66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63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76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3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9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6" fillId="8" borderId="141" applyNumberFormat="0" applyAlignment="0" applyProtection="0"/>
    <xf numFmtId="0" fontId="36" fillId="8" borderId="159" applyNumberFormat="0" applyAlignment="0" applyProtection="0"/>
    <xf numFmtId="0" fontId="36" fillId="8" borderId="141" applyNumberForma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4" fontId="122" fillId="71" borderId="142" applyNumberFormat="0" applyProtection="0">
      <alignment horizontal="left" vertical="center" indent="1"/>
    </xf>
    <xf numFmtId="0" fontId="36" fillId="8" borderId="141" applyNumberFormat="0" applyAlignment="0" applyProtection="0"/>
    <xf numFmtId="4" fontId="149" fillId="0" borderId="177">
      <alignment horizontal="left" vertical="center"/>
    </xf>
    <xf numFmtId="0" fontId="13" fillId="61" borderId="142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63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4" fontId="152" fillId="0" borderId="158">
      <alignment horizontal="center" wrapText="1"/>
    </xf>
    <xf numFmtId="210" fontId="148" fillId="0" borderId="158">
      <alignment vertical="top" wrapText="1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4" fontId="150" fillId="58" borderId="158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39" borderId="170" applyNumberFormat="0" applyProtection="0">
      <alignment horizontal="left" vertical="center" indent="1"/>
    </xf>
    <xf numFmtId="0" fontId="42" fillId="0" borderId="153" applyNumberFormat="0" applyFill="0" applyAlignment="0" applyProtection="0"/>
    <xf numFmtId="49" fontId="114" fillId="0" borderId="158" applyNumberFormat="0">
      <alignment horizontal="left" vertical="center"/>
    </xf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4" fontId="120" fillId="76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4" fontId="149" fillId="86" borderId="158"/>
    <xf numFmtId="4" fontId="152" fillId="0" borderId="158">
      <alignment horizontal="center" wrapText="1"/>
    </xf>
    <xf numFmtId="210" fontId="148" fillId="0" borderId="158">
      <alignment vertical="top" wrapText="1"/>
    </xf>
    <xf numFmtId="0" fontId="37" fillId="21" borderId="151" applyNumberFormat="0" applyAlignment="0" applyProtection="0"/>
    <xf numFmtId="0" fontId="38" fillId="41" borderId="168" applyNumberFormat="0" applyAlignment="0" applyProtection="0"/>
    <xf numFmtId="4" fontId="149" fillId="86" borderId="177"/>
    <xf numFmtId="0" fontId="42" fillId="0" borderId="143" applyNumberFormat="0" applyFill="0" applyAlignment="0" applyProtection="0"/>
    <xf numFmtId="0" fontId="37" fillId="21" borderId="142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4" fontId="120" fillId="64" borderId="170" applyNumberFormat="0" applyProtection="0">
      <alignment horizontal="right" vertical="center"/>
    </xf>
    <xf numFmtId="0" fontId="76" fillId="2" borderId="146" applyNumberFormat="0">
      <alignment horizontal="left" vertical="center" wrapText="1"/>
    </xf>
    <xf numFmtId="0" fontId="76" fillId="2" borderId="146" applyNumberFormat="0">
      <alignment horizontal="left" vertical="center" wrapText="1"/>
    </xf>
    <xf numFmtId="0" fontId="38" fillId="41" borderId="168" applyNumberFormat="0" applyAlignment="0" applyProtection="0"/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4" fontId="120" fillId="72" borderId="142" applyNumberFormat="0" applyProtection="0">
      <alignment horizontal="right" vertical="center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4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176" fontId="65" fillId="0" borderId="175">
      <protection locked="0"/>
    </xf>
    <xf numFmtId="0" fontId="37" fillId="21" borderId="170" applyNumberFormat="0" applyAlignment="0" applyProtection="0"/>
    <xf numFmtId="4" fontId="120" fillId="76" borderId="170" applyNumberFormat="0" applyProtection="0">
      <alignment vertical="center"/>
    </xf>
    <xf numFmtId="4" fontId="122" fillId="71" borderId="142" applyNumberFormat="0" applyProtection="0">
      <alignment horizontal="left" vertical="center" indent="1"/>
    </xf>
    <xf numFmtId="4" fontId="120" fillId="70" borderId="142" applyNumberFormat="0" applyProtection="0">
      <alignment horizontal="right" vertical="center"/>
    </xf>
    <xf numFmtId="4" fontId="120" fillId="69" borderId="142" applyNumberFormat="0" applyProtection="0">
      <alignment horizontal="right" vertical="center"/>
    </xf>
    <xf numFmtId="4" fontId="120" fillId="69" borderId="142" applyNumberFormat="0" applyProtection="0">
      <alignment horizontal="right" vertical="center"/>
    </xf>
    <xf numFmtId="4" fontId="120" fillId="68" borderId="142" applyNumberFormat="0" applyProtection="0">
      <alignment horizontal="right" vertical="center"/>
    </xf>
    <xf numFmtId="4" fontId="120" fillId="66" borderId="142" applyNumberFormat="0" applyProtection="0">
      <alignment horizontal="right" vertical="center"/>
    </xf>
    <xf numFmtId="4" fontId="120" fillId="66" borderId="142" applyNumberFormat="0" applyProtection="0">
      <alignment horizontal="right" vertical="center"/>
    </xf>
    <xf numFmtId="4" fontId="120" fillId="65" borderId="142" applyNumberFormat="0" applyProtection="0">
      <alignment horizontal="right" vertical="center"/>
    </xf>
    <xf numFmtId="4" fontId="120" fillId="62" borderId="142" applyNumberFormat="0" applyProtection="0">
      <alignment horizontal="right" vertical="center"/>
    </xf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70" fillId="56" borderId="168" applyNumberFormat="0" applyAlignment="0">
      <alignment horizontal="left" vertical="center"/>
    </xf>
    <xf numFmtId="4" fontId="75" fillId="38" borderId="177" applyFont="0" applyBorder="0">
      <alignment horizontal="right"/>
    </xf>
    <xf numFmtId="0" fontId="42" fillId="0" borderId="161" applyNumberFormat="0" applyFill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13" fillId="61" borderId="142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0" fontId="171" fillId="0" borderId="158">
      <alignment vertical="top"/>
    </xf>
    <xf numFmtId="1" fontId="170" fillId="0" borderId="158">
      <alignment horizontal="left" vertical="center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210" fontId="148" fillId="0" borderId="158">
      <alignment vertical="top" wrapText="1"/>
    </xf>
    <xf numFmtId="210" fontId="148" fillId="0" borderId="158">
      <alignment horizontal="center" vertical="center" wrapText="1"/>
    </xf>
    <xf numFmtId="210" fontId="149" fillId="0" borderId="158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4" fontId="126" fillId="72" borderId="151" applyNumberFormat="0" applyProtection="0">
      <alignment horizontal="right" vertical="center"/>
    </xf>
    <xf numFmtId="4" fontId="126" fillId="72" borderId="151" applyNumberFormat="0" applyProtection="0">
      <alignment horizontal="right" vertical="center"/>
    </xf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1" fillId="76" borderId="151" applyNumberFormat="0" applyProtection="0">
      <alignment vertical="center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199" fontId="105" fillId="0" borderId="158">
      <alignment horizontal="right"/>
      <protection locked="0"/>
    </xf>
    <xf numFmtId="0" fontId="36" fillId="8" borderId="149" applyNumberFormat="0" applyAlignment="0" applyProtection="0"/>
    <xf numFmtId="0" fontId="36" fillId="8" borderId="149" applyNumberFormat="0" applyAlignment="0" applyProtection="0"/>
    <xf numFmtId="197" fontId="102" fillId="0" borderId="158">
      <alignment horizontal="center" vertical="center" wrapText="1"/>
    </xf>
    <xf numFmtId="0" fontId="75" fillId="37" borderId="149" applyNumberFormat="0" applyAlignment="0">
      <alignment horizontal="center" vertical="center"/>
    </xf>
    <xf numFmtId="0" fontId="75" fillId="37" borderId="149" applyNumberFormat="0" applyAlignment="0">
      <alignment horizontal="center" vertical="center"/>
    </xf>
    <xf numFmtId="0" fontId="76" fillId="21" borderId="149" applyNumberFormat="0" applyAlignment="0"/>
    <xf numFmtId="0" fontId="76" fillId="21" borderId="149" applyNumberFormat="0" applyAlignment="0"/>
    <xf numFmtId="0" fontId="76" fillId="21" borderId="149" applyNumberFormat="0" applyAlignment="0"/>
    <xf numFmtId="0" fontId="76" fillId="21" borderId="149" applyNumberFormat="0" applyAlignment="0"/>
    <xf numFmtId="0" fontId="75" fillId="37" borderId="149" applyNumberFormat="0" applyAlignment="0">
      <alignment horizontal="center" vertical="center"/>
    </xf>
    <xf numFmtId="169" fontId="93" fillId="38" borderId="158" applyNumberFormat="0" applyFont="0" applyBorder="0" applyAlignment="0" applyProtection="0"/>
    <xf numFmtId="0" fontId="75" fillId="38" borderId="149" applyNumberFormat="0" applyAlignment="0">
      <alignment horizontal="left" vertical="center"/>
    </xf>
    <xf numFmtId="0" fontId="75" fillId="38" borderId="149" applyNumberFormat="0" applyAlignment="0">
      <alignment horizontal="left" vertical="center"/>
    </xf>
    <xf numFmtId="0" fontId="75" fillId="38" borderId="149" applyNumberFormat="0" applyAlignment="0">
      <alignment horizontal="left" vertical="center"/>
    </xf>
    <xf numFmtId="0" fontId="75" fillId="38" borderId="149" applyNumberFormat="0" applyAlignment="0">
      <alignment horizontal="left" vertical="center"/>
    </xf>
    <xf numFmtId="0" fontId="77" fillId="0" borderId="158">
      <alignment horizontal="left" vertical="center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70" fillId="56" borderId="149" applyNumberFormat="0" applyAlignment="0">
      <alignment horizontal="left" vertical="center"/>
    </xf>
    <xf numFmtId="0" fontId="70" fillId="56" borderId="149" applyNumberFormat="0" applyAlignment="0">
      <alignment horizontal="left" vertical="center"/>
    </xf>
    <xf numFmtId="176" fontId="65" fillId="0" borderId="156">
      <protection locked="0"/>
    </xf>
    <xf numFmtId="176" fontId="65" fillId="0" borderId="156">
      <protection locked="0"/>
    </xf>
    <xf numFmtId="176" fontId="65" fillId="0" borderId="156">
      <protection locked="0"/>
    </xf>
    <xf numFmtId="176" fontId="65" fillId="0" borderId="156">
      <protection locked="0"/>
    </xf>
    <xf numFmtId="176" fontId="65" fillId="0" borderId="156">
      <protection locked="0"/>
    </xf>
    <xf numFmtId="176" fontId="65" fillId="0" borderId="156">
      <protection locked="0"/>
    </xf>
    <xf numFmtId="176" fontId="65" fillId="0" borderId="156">
      <protection locked="0"/>
    </xf>
    <xf numFmtId="176" fontId="65" fillId="0" borderId="156">
      <protection locked="0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4" fontId="149" fillId="0" borderId="177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76" fillId="21" borderId="168" applyNumberFormat="0" applyAlignment="0"/>
    <xf numFmtId="4" fontId="120" fillId="69" borderId="151" applyNumberFormat="0" applyProtection="0">
      <alignment horizontal="right" vertical="center"/>
    </xf>
    <xf numFmtId="0" fontId="25" fillId="24" borderId="162" applyNumberFormat="0" applyFont="0" applyAlignment="0" applyProtection="0"/>
    <xf numFmtId="0" fontId="13" fillId="61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6" fillId="72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212" fontId="162" fillId="38" borderId="158">
      <alignment wrapText="1"/>
    </xf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7" fontId="102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0" fontId="77" fillId="0" borderId="158">
      <alignment horizontal="left" vertical="center"/>
    </xf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20" fontId="25" fillId="0" borderId="158" applyFont="0" applyFill="0" applyBorder="0" applyProtection="0">
      <alignment horizontal="center" vertical="center"/>
    </xf>
    <xf numFmtId="0" fontId="72" fillId="0" borderId="158" applyBorder="0">
      <alignment horizontal="center" vertical="center" wrapText="1"/>
    </xf>
    <xf numFmtId="4" fontId="120" fillId="39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7" fontId="102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0" fontId="77" fillId="0" borderId="158">
      <alignment horizontal="left" vertical="center"/>
    </xf>
    <xf numFmtId="0" fontId="77" fillId="0" borderId="158">
      <alignment horizontal="left" vertical="center"/>
    </xf>
    <xf numFmtId="169" fontId="93" fillId="38" borderId="158" applyNumberFormat="0" applyFont="0" applyBorder="0" applyAlignment="0" applyProtection="0"/>
    <xf numFmtId="197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169" fontId="93" fillId="38" borderId="158" applyNumberFormat="0" applyFont="0" applyBorder="0" applyAlignment="0" applyProtection="0"/>
    <xf numFmtId="197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86" borderId="158"/>
    <xf numFmtId="4" fontId="149" fillId="87" borderId="158"/>
    <xf numFmtId="4" fontId="150" fillId="58" borderId="158"/>
    <xf numFmtId="4" fontId="151" fillId="37" borderId="158"/>
    <xf numFmtId="4" fontId="152" fillId="0" borderId="158">
      <alignment horizontal="center" wrapText="1"/>
    </xf>
    <xf numFmtId="210" fontId="149" fillId="0" borderId="158"/>
    <xf numFmtId="210" fontId="148" fillId="0" borderId="158">
      <alignment horizontal="center" vertical="center" wrapText="1"/>
    </xf>
    <xf numFmtId="49" fontId="142" fillId="0" borderId="158">
      <alignment horizontal="right" vertical="top" wrapText="1"/>
    </xf>
    <xf numFmtId="1" fontId="170" fillId="0" borderId="158">
      <alignment horizontal="left" vertical="center"/>
    </xf>
    <xf numFmtId="172" fontId="173" fillId="0" borderId="158"/>
    <xf numFmtId="0" fontId="25" fillId="0" borderId="158" applyNumberFormat="0" applyFont="0" applyFill="0" applyAlignment="0" applyProtection="0"/>
    <xf numFmtId="169" fontId="93" fillId="38" borderId="158" applyNumberFormat="0" applyFont="0" applyBorder="0" applyAlignment="0" applyProtection="0"/>
    <xf numFmtId="199" fontId="105" fillId="0" borderId="158">
      <alignment horizontal="right"/>
      <protection locked="0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0" borderId="158"/>
    <xf numFmtId="4" fontId="149" fillId="86" borderId="158"/>
    <xf numFmtId="4" fontId="149" fillId="87" borderId="158"/>
    <xf numFmtId="4" fontId="150" fillId="58" borderId="158"/>
    <xf numFmtId="4" fontId="151" fillId="37" borderId="158"/>
    <xf numFmtId="4" fontId="152" fillId="0" borderId="158">
      <alignment horizontal="center" wrapText="1"/>
    </xf>
    <xf numFmtId="210" fontId="149" fillId="0" borderId="158"/>
    <xf numFmtId="210" fontId="148" fillId="0" borderId="158">
      <alignment horizontal="center" vertical="center" wrapText="1"/>
    </xf>
    <xf numFmtId="3" fontId="80" fillId="0" borderId="158" applyBorder="0">
      <alignment vertical="center"/>
    </xf>
    <xf numFmtId="212" fontId="162" fillId="38" borderId="158">
      <alignment wrapText="1"/>
    </xf>
    <xf numFmtId="1" fontId="170" fillId="0" borderId="158">
      <alignment horizontal="left" vertical="center"/>
    </xf>
    <xf numFmtId="210" fontId="171" fillId="0" borderId="158">
      <alignment vertical="top"/>
    </xf>
    <xf numFmtId="172" fontId="173" fillId="0" borderId="158"/>
    <xf numFmtId="0" fontId="25" fillId="0" borderId="158" applyNumberFormat="0" applyFont="0" applyFill="0" applyAlignment="0" applyProtection="0"/>
    <xf numFmtId="4" fontId="75" fillId="38" borderId="158" applyFont="0" applyBorder="0">
      <alignment horizontal="right"/>
    </xf>
    <xf numFmtId="220" fontId="25" fillId="0" borderId="158" applyFont="0" applyFill="0" applyBorder="0" applyProtection="0">
      <alignment horizontal="center" vertical="center"/>
    </xf>
    <xf numFmtId="49" fontId="148" fillId="0" borderId="158">
      <alignment horizontal="center" vertical="center" wrapText="1"/>
    </xf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4" fontId="75" fillId="39" borderId="158" applyBorder="0">
      <alignment horizontal="right"/>
    </xf>
    <xf numFmtId="4" fontId="75" fillId="38" borderId="158" applyFont="0" applyBorder="0">
      <alignment horizontal="right"/>
    </xf>
    <xf numFmtId="0" fontId="72" fillId="0" borderId="158" applyBorder="0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3" fontId="80" fillId="0" borderId="158" applyBorder="0">
      <alignment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77" fillId="0" borderId="158">
      <alignment horizontal="left" vertical="center"/>
    </xf>
    <xf numFmtId="4" fontId="149" fillId="0" borderId="158"/>
    <xf numFmtId="210" fontId="171" fillId="0" borderId="158">
      <alignment vertical="top"/>
    </xf>
    <xf numFmtId="49" fontId="148" fillId="0" borderId="158">
      <alignment horizontal="center" vertical="center" wrapText="1"/>
    </xf>
    <xf numFmtId="49" fontId="127" fillId="0" borderId="158" applyNumberFormat="0" applyFill="0" applyAlignment="0" applyProtection="0"/>
    <xf numFmtId="0" fontId="77" fillId="0" borderId="158">
      <alignment horizontal="left" vertical="center"/>
    </xf>
    <xf numFmtId="197" fontId="102" fillId="0" borderId="158">
      <alignment horizontal="center" vertical="center" wrapText="1"/>
    </xf>
    <xf numFmtId="49" fontId="114" fillId="0" borderId="158" applyNumberFormat="0">
      <alignment horizontal="left" vertical="center"/>
    </xf>
    <xf numFmtId="4" fontId="75" fillId="39" borderId="158" applyBorder="0">
      <alignment horizontal="right"/>
    </xf>
    <xf numFmtId="49" fontId="142" fillId="0" borderId="158">
      <alignment horizontal="right" vertical="top" wrapText="1"/>
    </xf>
    <xf numFmtId="0" fontId="76" fillId="21" borderId="149" applyNumberFormat="0" applyAlignment="0"/>
    <xf numFmtId="0" fontId="71" fillId="57" borderId="149" applyNumberFormat="0" applyAlignment="0"/>
    <xf numFmtId="0" fontId="13" fillId="24" borderId="169" applyNumberFormat="0" applyFont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7" fontId="102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0" fontId="77" fillId="0" borderId="158">
      <alignment horizontal="left" vertical="center"/>
    </xf>
    <xf numFmtId="0" fontId="76" fillId="2" borderId="157" applyNumberFormat="0">
      <alignment horizontal="left" vertical="center" wrapText="1"/>
    </xf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2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0" fontId="76" fillId="2" borderId="157" applyNumberFormat="0">
      <alignment horizontal="left" vertical="center" wrapText="1"/>
    </xf>
    <xf numFmtId="199" fontId="105" fillId="0" borderId="158">
      <alignment horizontal="right"/>
      <protection locked="0"/>
    </xf>
    <xf numFmtId="197" fontId="102" fillId="0" borderId="158">
      <alignment horizontal="center" vertical="center" wrapText="1"/>
    </xf>
    <xf numFmtId="0" fontId="76" fillId="21" borderId="149" applyNumberFormat="0" applyAlignment="0"/>
    <xf numFmtId="0" fontId="75" fillId="37" borderId="149" applyNumberFormat="0" applyAlignment="0">
      <alignment horizontal="center" vertical="center"/>
    </xf>
    <xf numFmtId="169" fontId="93" fillId="38" borderId="158" applyNumberFormat="0" applyFont="0" applyBorder="0" applyAlignment="0" applyProtection="0"/>
    <xf numFmtId="0" fontId="75" fillId="38" borderId="149" applyNumberFormat="0" applyAlignment="0">
      <alignment horizontal="left" vertical="center"/>
    </xf>
    <xf numFmtId="0" fontId="77" fillId="0" borderId="158">
      <alignment horizontal="left" vertical="center"/>
    </xf>
    <xf numFmtId="0" fontId="76" fillId="0" borderId="149" applyNumberFormat="0" applyAlignment="0">
      <protection locked="0"/>
    </xf>
    <xf numFmtId="0" fontId="70" fillId="56" borderId="149" applyNumberFormat="0" applyAlignment="0">
      <alignment horizontal="left" vertical="center"/>
    </xf>
    <xf numFmtId="0" fontId="77" fillId="0" borderId="158">
      <alignment horizontal="left" vertical="center"/>
    </xf>
    <xf numFmtId="169" fontId="93" fillId="38" borderId="158" applyNumberFormat="0" applyFont="0" applyBorder="0" applyAlignment="0" applyProtection="0"/>
    <xf numFmtId="197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76" fillId="21" borderId="149" applyNumberFormat="0" applyAlignment="0"/>
    <xf numFmtId="0" fontId="71" fillId="57" borderId="149" applyNumberFormat="0" applyAlignment="0"/>
    <xf numFmtId="0" fontId="72" fillId="0" borderId="158" applyBorder="0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212" fontId="162" fillId="38" borderId="158">
      <alignment wrapText="1"/>
    </xf>
    <xf numFmtId="3" fontId="80" fillId="0" borderId="158" applyBorder="0">
      <alignment vertical="center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" fontId="120" fillId="39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180" fontId="76" fillId="21" borderId="149" applyNumberFormat="0" applyAlignment="0"/>
    <xf numFmtId="180" fontId="75" fillId="37" borderId="149" applyNumberFormat="0" applyAlignment="0">
      <alignment horizontal="center" vertical="center"/>
    </xf>
    <xf numFmtId="180" fontId="75" fillId="38" borderId="149" applyNumberFormat="0" applyAlignment="0">
      <alignment horizontal="left" vertical="center"/>
    </xf>
    <xf numFmtId="180" fontId="76" fillId="0" borderId="149" applyNumberFormat="0" applyAlignment="0">
      <protection locked="0"/>
    </xf>
    <xf numFmtId="180" fontId="70" fillId="56" borderId="149" applyNumberFormat="0" applyAlignment="0">
      <alignment horizontal="left" vertical="center"/>
    </xf>
    <xf numFmtId="0" fontId="34" fillId="90" borderId="150" applyNumberForma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4" fontId="75" fillId="39" borderId="158" applyBorder="0">
      <alignment horizontal="right"/>
    </xf>
    <xf numFmtId="0" fontId="38" fillId="85" borderId="149" applyNumberFormat="0" applyAlignment="0" applyProtection="0"/>
    <xf numFmtId="0" fontId="37" fillId="85" borderId="151" applyNumberFormat="0" applyAlignment="0" applyProtection="0"/>
    <xf numFmtId="0" fontId="37" fillId="21" borderId="151" applyNumberFormat="0" applyAlignment="0" applyProtection="0"/>
    <xf numFmtId="0" fontId="36" fillId="47" borderId="149" applyNumberFormat="0" applyAlignment="0" applyProtection="0"/>
    <xf numFmtId="176" fontId="65" fillId="0" borderId="156">
      <protection locked="0"/>
    </xf>
    <xf numFmtId="176" fontId="64" fillId="0" borderId="156">
      <protection locked="0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4" fontId="120" fillId="39" borderId="151" applyNumberFormat="0" applyProtection="0">
      <alignment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76" fillId="0" borderId="149" applyNumberFormat="0" applyAlignment="0">
      <protection locked="0"/>
    </xf>
    <xf numFmtId="0" fontId="70" fillId="56" borderId="149" applyNumberFormat="0" applyAlignment="0">
      <alignment horizontal="left" vertical="center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39" borderId="151" applyNumberFormat="0" applyProtection="0">
      <alignment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" fontId="124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vertical="center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horizontal="left" vertical="center" indent="1"/>
    </xf>
    <xf numFmtId="4" fontId="120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6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4" fontId="126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37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13" fillId="74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9" fontId="127" fillId="0" borderId="158" applyNumberFormat="0" applyFill="0" applyAlignment="0" applyProtection="0"/>
    <xf numFmtId="4" fontId="152" fillId="0" borderId="158">
      <alignment horizontal="center" wrapText="1"/>
    </xf>
    <xf numFmtId="4" fontId="151" fillId="37" borderId="158"/>
    <xf numFmtId="4" fontId="150" fillId="58" borderId="158"/>
    <xf numFmtId="49" fontId="127" fillId="0" borderId="158" applyNumberFormat="0" applyFill="0" applyAlignment="0" applyProtection="0"/>
    <xf numFmtId="0" fontId="25" fillId="0" borderId="158" applyNumberFormat="0" applyFont="0" applyFill="0" applyAlignment="0" applyProtection="0"/>
    <xf numFmtId="4" fontId="151" fillId="37" borderId="158"/>
    <xf numFmtId="4" fontId="150" fillId="58" borderId="158"/>
    <xf numFmtId="4" fontId="149" fillId="87" borderId="158"/>
    <xf numFmtId="169" fontId="93" fillId="38" borderId="158" applyNumberFormat="0" applyFont="0" applyBorder="0" applyAlignment="0" applyProtection="0"/>
    <xf numFmtId="4" fontId="149" fillId="86" borderId="158"/>
    <xf numFmtId="4" fontId="149" fillId="0" borderId="158"/>
    <xf numFmtId="169" fontId="93" fillId="38" borderId="158" applyNumberFormat="0" applyFont="0" applyBorder="0" applyAlignment="0" applyProtection="0"/>
    <xf numFmtId="4" fontId="150" fillId="58" borderId="158"/>
    <xf numFmtId="4" fontId="151" fillId="37" borderId="158"/>
    <xf numFmtId="169" fontId="93" fillId="38" borderId="158" applyNumberFormat="0" applyFont="0" applyBorder="0" applyAlignment="0" applyProtection="0"/>
    <xf numFmtId="210" fontId="171" fillId="0" borderId="158">
      <alignment vertical="top"/>
    </xf>
    <xf numFmtId="172" fontId="173" fillId="0" borderId="158"/>
    <xf numFmtId="4" fontId="75" fillId="38" borderId="158" applyFont="0" applyBorder="0">
      <alignment horizontal="right"/>
    </xf>
    <xf numFmtId="0" fontId="37" fillId="21" borderId="151" applyNumberFormat="0" applyAlignment="0" applyProtection="0"/>
    <xf numFmtId="4" fontId="126" fillId="72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210" fontId="148" fillId="0" borderId="158">
      <alignment horizontal="center" vertical="center" wrapText="1"/>
    </xf>
    <xf numFmtId="210" fontId="149" fillId="0" borderId="158"/>
    <xf numFmtId="210" fontId="148" fillId="0" borderId="158">
      <alignment vertical="top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4" fontId="75" fillId="39" borderId="158" applyBorder="0">
      <alignment horizontal="right"/>
    </xf>
    <xf numFmtId="0" fontId="77" fillId="0" borderId="158">
      <alignment horizontal="left" vertical="center"/>
    </xf>
    <xf numFmtId="4" fontId="120" fillId="72" borderId="152" applyNumberFormat="0" applyProtection="0">
      <alignment horizontal="left" vertical="center" indent="1"/>
    </xf>
    <xf numFmtId="0" fontId="76" fillId="2" borderId="157" applyNumberFormat="0">
      <alignment horizontal="left" vertical="center" wrapText="1"/>
    </xf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2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0" fontId="13" fillId="75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74" applyNumberFormat="0" applyFill="0" applyAlignment="0" applyProtection="0"/>
    <xf numFmtId="210" fontId="149" fillId="0" borderId="177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41" borderId="170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72" fillId="0" borderId="158" applyBorder="0">
      <alignment horizontal="center" vertical="center" wrapText="1"/>
    </xf>
    <xf numFmtId="0" fontId="76" fillId="21" borderId="149" applyNumberFormat="0" applyAlignment="0"/>
    <xf numFmtId="0" fontId="36" fillId="8" borderId="149" applyNumberFormat="0" applyAlignment="0" applyProtection="0"/>
    <xf numFmtId="0" fontId="36" fillId="8" borderId="15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197" fontId="102" fillId="0" borderId="158">
      <alignment horizontal="center" vertical="center" wrapText="1"/>
    </xf>
    <xf numFmtId="0" fontId="37" fillId="21" borderId="170" applyNumberFormat="0" applyAlignment="0" applyProtection="0"/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212" fontId="162" fillId="38" borderId="158">
      <alignment wrapText="1"/>
    </xf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7" fontId="102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0" fontId="77" fillId="0" borderId="158">
      <alignment horizontal="left" vertical="center"/>
    </xf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2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220" fontId="25" fillId="0" borderId="158" applyFont="0" applyFill="0" applyBorder="0" applyProtection="0">
      <alignment horizontal="center" vertical="center"/>
    </xf>
    <xf numFmtId="0" fontId="72" fillId="0" borderId="158" applyBorder="0">
      <alignment horizontal="center" vertical="center" wrapText="1"/>
    </xf>
    <xf numFmtId="4" fontId="120" fillId="39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7" fontId="102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0" fontId="77" fillId="0" borderId="158">
      <alignment horizontal="left" vertical="center"/>
    </xf>
    <xf numFmtId="0" fontId="77" fillId="0" borderId="158">
      <alignment horizontal="left" vertical="center"/>
    </xf>
    <xf numFmtId="169" fontId="93" fillId="38" borderId="158" applyNumberFormat="0" applyFont="0" applyBorder="0" applyAlignment="0" applyProtection="0"/>
    <xf numFmtId="197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169" fontId="93" fillId="38" borderId="158" applyNumberFormat="0" applyFont="0" applyBorder="0" applyAlignment="0" applyProtection="0"/>
    <xf numFmtId="197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86" borderId="158"/>
    <xf numFmtId="4" fontId="149" fillId="87" borderId="158"/>
    <xf numFmtId="4" fontId="150" fillId="58" borderId="158"/>
    <xf numFmtId="4" fontId="151" fillId="37" borderId="158"/>
    <xf numFmtId="210" fontId="149" fillId="0" borderId="158"/>
    <xf numFmtId="210" fontId="148" fillId="0" borderId="158">
      <alignment horizontal="center" vertical="center" wrapText="1"/>
    </xf>
    <xf numFmtId="49" fontId="142" fillId="0" borderId="158">
      <alignment horizontal="right" vertical="top" wrapText="1"/>
    </xf>
    <xf numFmtId="1" fontId="170" fillId="0" borderId="158">
      <alignment horizontal="left" vertical="center"/>
    </xf>
    <xf numFmtId="172" fontId="173" fillId="0" borderId="158"/>
    <xf numFmtId="0" fontId="25" fillId="0" borderId="158" applyNumberFormat="0" applyFont="0" applyFill="0" applyAlignment="0" applyProtection="0"/>
    <xf numFmtId="169" fontId="93" fillId="38" borderId="158" applyNumberFormat="0" applyFont="0" applyBorder="0" applyAlignment="0" applyProtection="0"/>
    <xf numFmtId="199" fontId="105" fillId="0" borderId="158">
      <alignment horizontal="right"/>
      <protection locked="0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0" borderId="158"/>
    <xf numFmtId="4" fontId="149" fillId="86" borderId="158"/>
    <xf numFmtId="4" fontId="149" fillId="87" borderId="158"/>
    <xf numFmtId="4" fontId="150" fillId="58" borderId="158"/>
    <xf numFmtId="4" fontId="151" fillId="37" borderId="158"/>
    <xf numFmtId="4" fontId="152" fillId="0" borderId="158">
      <alignment horizontal="center" wrapText="1"/>
    </xf>
    <xf numFmtId="210" fontId="149" fillId="0" borderId="158"/>
    <xf numFmtId="210" fontId="148" fillId="0" borderId="158">
      <alignment horizontal="center" vertical="center" wrapText="1"/>
    </xf>
    <xf numFmtId="1" fontId="170" fillId="0" borderId="158">
      <alignment horizontal="left" vertical="center"/>
    </xf>
    <xf numFmtId="0" fontId="25" fillId="0" borderId="158" applyNumberFormat="0" applyFont="0" applyFill="0" applyAlignment="0" applyProtection="0"/>
    <xf numFmtId="4" fontId="75" fillId="38" borderId="158" applyFont="0" applyBorder="0">
      <alignment horizontal="right"/>
    </xf>
    <xf numFmtId="220" fontId="25" fillId="0" borderId="158" applyFont="0" applyFill="0" applyBorder="0" applyProtection="0">
      <alignment horizontal="center" vertical="center"/>
    </xf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4" fontId="75" fillId="39" borderId="158" applyBorder="0">
      <alignment horizontal="right"/>
    </xf>
    <xf numFmtId="4" fontId="75" fillId="38" borderId="158" applyFont="0" applyBorder="0">
      <alignment horizontal="right"/>
    </xf>
    <xf numFmtId="0" fontId="37" fillId="21" borderId="151" applyNumberFormat="0" applyAlignment="0" applyProtection="0"/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9" fontId="148" fillId="0" borderId="158">
      <alignment horizontal="center" vertical="center" wrapText="1"/>
    </xf>
    <xf numFmtId="4" fontId="120" fillId="72" borderId="152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172" fontId="173" fillId="0" borderId="158"/>
    <xf numFmtId="210" fontId="148" fillId="0" borderId="158">
      <alignment horizontal="center" vertical="center" wrapTex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25" fillId="0" borderId="158" applyNumberFormat="0" applyFont="0" applyFill="0" applyAlignment="0" applyProtection="0"/>
    <xf numFmtId="172" fontId="173" fillId="0" borderId="158"/>
    <xf numFmtId="212" fontId="162" fillId="38" borderId="158">
      <alignment wrapText="1"/>
    </xf>
    <xf numFmtId="4" fontId="150" fillId="58" borderId="158"/>
    <xf numFmtId="169" fontId="93" fillId="38" borderId="158" applyNumberFormat="0" applyFont="0" applyBorder="0" applyAlignment="0" applyProtection="0"/>
    <xf numFmtId="0" fontId="77" fillId="0" borderId="158">
      <alignment horizontal="left" vertical="center"/>
    </xf>
    <xf numFmtId="4" fontId="120" fillId="72" borderId="152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172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50" fillId="58" borderId="158"/>
    <xf numFmtId="4" fontId="149" fillId="87" borderId="158"/>
    <xf numFmtId="210" fontId="148" fillId="0" borderId="158">
      <alignment vertical="top" wrapText="1"/>
    </xf>
    <xf numFmtId="169" fontId="93" fillId="38" borderId="158" applyNumberFormat="0" applyFont="0" applyBorder="0" applyAlignment="0" applyProtection="0"/>
    <xf numFmtId="197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6" fillId="47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75" fillId="24" borderId="150" applyNumberFormat="0" applyFont="0" applyAlignment="0" applyProtection="0"/>
    <xf numFmtId="4" fontId="120" fillId="67" borderId="151" applyNumberFormat="0" applyProtection="0">
      <alignment horizontal="right" vertical="center"/>
    </xf>
    <xf numFmtId="0" fontId="75" fillId="37" borderId="149" applyNumberFormat="0" applyAlignment="0">
      <alignment horizontal="center" vertical="center"/>
    </xf>
    <xf numFmtId="0" fontId="75" fillId="38" borderId="149" applyNumberFormat="0" applyAlignment="0">
      <alignment horizontal="left" vertical="center"/>
    </xf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176" fontId="64" fillId="0" borderId="156">
      <protection locked="0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" fontId="124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6" fillId="72" borderId="151" applyNumberFormat="0" applyProtection="0">
      <alignment horizontal="right" vertical="center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76" fillId="0" borderId="149" applyNumberFormat="0" applyAlignment="0">
      <protection locked="0"/>
    </xf>
    <xf numFmtId="4" fontId="149" fillId="0" borderId="158">
      <alignment horizontal="left" vertical="center"/>
    </xf>
    <xf numFmtId="176" fontId="65" fillId="0" borderId="156">
      <protection locked="0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24" borderId="169" applyNumberFormat="0" applyFon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1" fillId="39" borderId="151" applyNumberFormat="0" applyProtection="0">
      <alignment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49" fontId="127" fillId="0" borderId="177" applyNumberFormat="0" applyFill="0" applyAlignment="0" applyProtection="0"/>
    <xf numFmtId="4" fontId="149" fillId="86" borderId="177"/>
    <xf numFmtId="4" fontId="150" fillId="58" borderId="177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76" fillId="2" borderId="165" applyNumberFormat="0">
      <alignment horizontal="left" vertical="center" wrapText="1"/>
    </xf>
    <xf numFmtId="4" fontId="120" fillId="7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38" fillId="41" borderId="159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72" fontId="173" fillId="0" borderId="177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42" fillId="0" borderId="167" applyNumberFormat="0" applyFill="0" applyAlignment="0" applyProtection="0"/>
    <xf numFmtId="4" fontId="120" fillId="69" borderId="160" applyNumberFormat="0" applyProtection="0">
      <alignment horizontal="right" vertical="center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52" fillId="0" borderId="177">
      <alignment horizontal="center" wrapText="1"/>
    </xf>
    <xf numFmtId="4" fontId="151" fillId="37" borderId="177"/>
    <xf numFmtId="4" fontId="149" fillId="0" borderId="177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1" fontId="170" fillId="0" borderId="177">
      <alignment horizontal="left" vertical="center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75" fillId="38" borderId="159" applyNumberFormat="0" applyAlignment="0">
      <alignment horizontal="left" vertical="center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8" fillId="21" borderId="159" applyNumberFormat="0" applyAlignment="0" applyProtection="0"/>
    <xf numFmtId="0" fontId="38" fillId="41" borderId="159" applyNumberFormat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49" fontId="148" fillId="0" borderId="177">
      <alignment horizontal="center" vertical="center" wrapText="1"/>
    </xf>
    <xf numFmtId="0" fontId="38" fillId="41" borderId="168" applyNumberFormat="0" applyAlignment="0" applyProtection="0"/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38" fillId="41" borderId="159" applyNumberForma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60" applyNumberFormat="0" applyAlignment="0" applyProtection="0"/>
    <xf numFmtId="0" fontId="25" fillId="24" borderId="162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4" fontId="120" fillId="66" borderId="170" applyNumberFormat="0" applyProtection="0">
      <alignment horizontal="right" vertical="center"/>
    </xf>
    <xf numFmtId="4" fontId="120" fillId="72" borderId="171" applyNumberFormat="0" applyProtection="0">
      <alignment horizontal="left" vertical="center" indent="1"/>
    </xf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7" fillId="41" borderId="16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3" fontId="80" fillId="0" borderId="177" applyBorder="0">
      <alignment vertical="center"/>
    </xf>
    <xf numFmtId="4" fontId="120" fillId="72" borderId="164" applyNumberFormat="0" applyProtection="0">
      <alignment horizontal="left" vertical="center" indent="1"/>
    </xf>
    <xf numFmtId="0" fontId="38" fillId="21" borderId="168" applyNumberFormat="0" applyAlignment="0" applyProtection="0"/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2" fillId="71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4" fontId="149" fillId="0" borderId="177"/>
    <xf numFmtId="212" fontId="162" fillId="38" borderId="177">
      <alignment wrapText="1"/>
    </xf>
    <xf numFmtId="49" fontId="148" fillId="0" borderId="177">
      <alignment horizontal="center" vertical="center" wrapText="1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4" fontId="75" fillId="38" borderId="177" applyFont="0" applyBorder="0">
      <alignment horizontal="right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210" fontId="171" fillId="0" borderId="177">
      <alignment vertical="top"/>
    </xf>
    <xf numFmtId="4" fontId="120" fillId="39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34" fillId="90" borderId="16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4" fontId="120" fillId="68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49" fontId="127" fillId="0" borderId="177" applyNumberFormat="0" applyFill="0" applyAlignment="0" applyProtection="0"/>
    <xf numFmtId="0" fontId="25" fillId="24" borderId="169" applyNumberFormat="0" applyFont="0" applyAlignment="0" applyProtection="0"/>
    <xf numFmtId="0" fontId="75" fillId="38" borderId="168" applyNumberFormat="0" applyAlignment="0">
      <alignment horizontal="left" vertical="center"/>
    </xf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4" fontId="150" fillId="58" borderId="177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0" borderId="177" applyNumberFormat="0" applyFon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horizontal="center" vertical="center" wrapText="1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60" applyNumberFormat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4" fontId="75" fillId="39" borderId="177" applyBorder="0">
      <alignment horizontal="right"/>
    </xf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210" fontId="149" fillId="0" borderId="177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49" fillId="0" borderId="177"/>
    <xf numFmtId="4" fontId="126" fillId="72" borderId="170" applyNumberFormat="0" applyProtection="0">
      <alignment horizontal="right" vertical="center"/>
    </xf>
    <xf numFmtId="0" fontId="38" fillId="21" borderId="159" applyNumberFormat="0" applyAlignment="0" applyProtection="0"/>
    <xf numFmtId="4" fontId="126" fillId="7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4" fontId="120" fillId="39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42" fillId="0" borderId="167" applyNumberFormat="0" applyFill="0" applyAlignment="0" applyProtection="0"/>
    <xf numFmtId="4" fontId="120" fillId="76" borderId="160" applyNumberFormat="0" applyProtection="0">
      <alignment vertical="center"/>
    </xf>
    <xf numFmtId="0" fontId="75" fillId="37" borderId="159" applyNumberFormat="0" applyAlignment="0">
      <alignment horizontal="center" vertical="center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49" fontId="127" fillId="0" borderId="177" applyNumberFormat="0" applyFill="0" applyAlignment="0" applyProtection="0"/>
    <xf numFmtId="4" fontId="120" fillId="70" borderId="160" applyNumberFormat="0" applyProtection="0">
      <alignment horizontal="right" vertical="center"/>
    </xf>
    <xf numFmtId="0" fontId="36" fillId="8" borderId="168" applyNumberFormat="0" applyAlignment="0" applyProtection="0"/>
    <xf numFmtId="4" fontId="120" fillId="76" borderId="170" applyNumberFormat="0" applyProtection="0">
      <alignment vertical="center"/>
    </xf>
    <xf numFmtId="0" fontId="13" fillId="75" borderId="170" applyNumberFormat="0" applyProtection="0">
      <alignment horizontal="left" vertical="center" indent="1"/>
    </xf>
    <xf numFmtId="4" fontId="120" fillId="72" borderId="164" applyNumberFormat="0" applyProtection="0">
      <alignment horizontal="left" vertical="center" indent="1"/>
    </xf>
    <xf numFmtId="4" fontId="149" fillId="87" borderId="177"/>
    <xf numFmtId="210" fontId="148" fillId="0" borderId="177">
      <alignment horizontal="center" vertical="center" wrapTex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85" borderId="142" applyNumberFormat="0" applyAlignment="0" applyProtection="0"/>
    <xf numFmtId="0" fontId="37" fillId="2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47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58" fillId="0" borderId="147">
      <alignment horizontal="left" vertical="center" wrapText="1" indent="1"/>
    </xf>
    <xf numFmtId="0" fontId="12" fillId="0" borderId="147">
      <alignment horizontal="left" vertical="center" wrapText="1"/>
    </xf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76" fillId="0" borderId="168" applyNumberFormat="0" applyAlignment="0">
      <protection locked="0"/>
    </xf>
    <xf numFmtId="0" fontId="42" fillId="0" borderId="161" applyNumberFormat="0" applyFill="0" applyAlignment="0" applyProtection="0"/>
    <xf numFmtId="0" fontId="13" fillId="61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4" fontId="75" fillId="39" borderId="177" applyBorder="0">
      <alignment horizontal="right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72" fillId="0" borderId="177" applyBorder="0">
      <alignment horizontal="center" vertical="center" wrapText="1"/>
    </xf>
    <xf numFmtId="4" fontId="121" fillId="39" borderId="170" applyNumberFormat="0" applyProtection="0">
      <alignment vertical="center"/>
    </xf>
    <xf numFmtId="0" fontId="42" fillId="0" borderId="174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4" fontId="149" fillId="87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76" fontId="65" fillId="0" borderId="175">
      <protection locked="0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0" fillId="69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37" fillId="85" borderId="160" applyNumberFormat="0" applyAlignment="0" applyProtection="0"/>
    <xf numFmtId="0" fontId="38" fillId="41" borderId="159" applyNumberFormat="0" applyAlignment="0" applyProtection="0"/>
    <xf numFmtId="0" fontId="38" fillId="21" borderId="159" applyNumberFormat="0" applyAlignment="0" applyProtection="0"/>
    <xf numFmtId="0" fontId="42" fillId="0" borderId="161" applyNumberFormat="0" applyFill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76" fillId="0" borderId="168" applyNumberFormat="0" applyAlignment="0">
      <protection locked="0"/>
    </xf>
    <xf numFmtId="0" fontId="37" fillId="21" borderId="170" applyNumberFormat="0" applyAlignment="0" applyProtection="0"/>
    <xf numFmtId="4" fontId="151" fillId="37" borderId="177"/>
    <xf numFmtId="176" fontId="65" fillId="0" borderId="175">
      <protection locked="0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horizontal="center" vertical="center" wrapText="1"/>
    </xf>
    <xf numFmtId="4" fontId="120" fillId="69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212" fontId="162" fillId="38" borderId="177">
      <alignment wrapText="1"/>
    </xf>
    <xf numFmtId="0" fontId="36" fillId="8" borderId="168" applyNumberFormat="0" applyAlignment="0" applyProtection="0"/>
    <xf numFmtId="210" fontId="149" fillId="0" borderId="177"/>
    <xf numFmtId="197" fontId="102" fillId="0" borderId="177">
      <alignment horizontal="center" vertical="center" wrapTex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38" fillId="21" borderId="159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8" fillId="41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76" fillId="2" borderId="146" applyNumberFormat="0">
      <alignment horizontal="left" vertical="center" wrapText="1"/>
    </xf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76" fillId="2" borderId="146" applyNumberFormat="0">
      <alignment horizontal="left" vertical="center" wrapText="1"/>
    </xf>
    <xf numFmtId="0" fontId="37" fillId="41" borderId="170" applyNumberFormat="0" applyAlignment="0" applyProtection="0"/>
    <xf numFmtId="169" fontId="93" fillId="38" borderId="177" applyNumberFormat="0" applyFont="0" applyBorder="0" applyAlignment="0" applyProtection="0"/>
    <xf numFmtId="4" fontId="149" fillId="0" borderId="177">
      <alignment horizontal="left" vertical="center"/>
    </xf>
    <xf numFmtId="49" fontId="142" fillId="0" borderId="177">
      <alignment horizontal="right" vertical="top" wrapText="1"/>
    </xf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6" fillId="72" borderId="142" applyNumberFormat="0" applyProtection="0">
      <alignment horizontal="right" vertical="center"/>
    </xf>
    <xf numFmtId="4" fontId="126" fillId="72" borderId="142" applyNumberFormat="0" applyProtection="0">
      <alignment horizontal="right" vertical="center"/>
    </xf>
    <xf numFmtId="4" fontId="126" fillId="72" borderId="142" applyNumberFormat="0" applyProtection="0">
      <alignment horizontal="right" vertical="center"/>
    </xf>
    <xf numFmtId="0" fontId="42" fillId="0" borderId="172" applyNumberFormat="0" applyFill="0" applyAlignment="0" applyProtection="0"/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4" fontId="121" fillId="72" borderId="142" applyNumberFormat="0" applyProtection="0">
      <alignment horizontal="right" vertical="center"/>
    </xf>
    <xf numFmtId="4" fontId="121" fillId="72" borderId="142" applyNumberFormat="0" applyProtection="0">
      <alignment horizontal="right" vertical="center"/>
    </xf>
    <xf numFmtId="4" fontId="121" fillId="72" borderId="142" applyNumberFormat="0" applyProtection="0">
      <alignment horizontal="right" vertical="center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1" fillId="76" borderId="142" applyNumberFormat="0" applyProtection="0">
      <alignment vertical="center"/>
    </xf>
    <xf numFmtId="4" fontId="120" fillId="76" borderId="142" applyNumberFormat="0" applyProtection="0">
      <alignment vertical="center"/>
    </xf>
    <xf numFmtId="4" fontId="120" fillId="76" borderId="142" applyNumberFormat="0" applyProtection="0">
      <alignment vertical="center"/>
    </xf>
    <xf numFmtId="4" fontId="120" fillId="76" borderId="142" applyNumberFormat="0" applyProtection="0">
      <alignment vertical="center"/>
    </xf>
    <xf numFmtId="4" fontId="120" fillId="63" borderId="170" applyNumberFormat="0" applyProtection="0">
      <alignment horizontal="right" vertical="center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4" borderId="142" applyNumberFormat="0" applyProtection="0">
      <alignment horizontal="left" vertical="center" indent="1"/>
    </xf>
    <xf numFmtId="4" fontId="124" fillId="74" borderId="142" applyNumberFormat="0" applyProtection="0">
      <alignment horizontal="left" vertical="center" indent="1"/>
    </xf>
    <xf numFmtId="4" fontId="124" fillId="72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38" fillId="41" borderId="159" applyNumberFormat="0" applyAlignment="0" applyProtection="0"/>
    <xf numFmtId="0" fontId="25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4" fontId="122" fillId="71" borderId="142" applyNumberFormat="0" applyProtection="0">
      <alignment horizontal="left" vertical="center" indent="1"/>
    </xf>
    <xf numFmtId="4" fontId="120" fillId="70" borderId="142" applyNumberFormat="0" applyProtection="0">
      <alignment horizontal="right" vertical="center"/>
    </xf>
    <xf numFmtId="4" fontId="120" fillId="70" borderId="142" applyNumberFormat="0" applyProtection="0">
      <alignment horizontal="right" vertical="center"/>
    </xf>
    <xf numFmtId="4" fontId="120" fillId="69" borderId="142" applyNumberFormat="0" applyProtection="0">
      <alignment horizontal="right" vertical="center"/>
    </xf>
    <xf numFmtId="4" fontId="120" fillId="68" borderId="142" applyNumberFormat="0" applyProtection="0">
      <alignment horizontal="right" vertical="center"/>
    </xf>
    <xf numFmtId="4" fontId="120" fillId="68" borderId="142" applyNumberFormat="0" applyProtection="0">
      <alignment horizontal="right" vertical="center"/>
    </xf>
    <xf numFmtId="4" fontId="120" fillId="67" borderId="142" applyNumberFormat="0" applyProtection="0">
      <alignment horizontal="right" vertical="center"/>
    </xf>
    <xf numFmtId="4" fontId="120" fillId="67" borderId="142" applyNumberFormat="0" applyProtection="0">
      <alignment horizontal="right" vertical="center"/>
    </xf>
    <xf numFmtId="4" fontId="120" fillId="67" borderId="142" applyNumberFormat="0" applyProtection="0">
      <alignment horizontal="right" vertical="center"/>
    </xf>
    <xf numFmtId="4" fontId="120" fillId="66" borderId="142" applyNumberFormat="0" applyProtection="0">
      <alignment horizontal="right" vertical="center"/>
    </xf>
    <xf numFmtId="4" fontId="120" fillId="65" borderId="142" applyNumberFormat="0" applyProtection="0">
      <alignment horizontal="right" vertical="center"/>
    </xf>
    <xf numFmtId="4" fontId="120" fillId="65" borderId="142" applyNumberFormat="0" applyProtection="0">
      <alignment horizontal="right" vertical="center"/>
    </xf>
    <xf numFmtId="4" fontId="120" fillId="64" borderId="142" applyNumberFormat="0" applyProtection="0">
      <alignment horizontal="right" vertical="center"/>
    </xf>
    <xf numFmtId="4" fontId="120" fillId="63" borderId="142" applyNumberFormat="0" applyProtection="0">
      <alignment horizontal="right" vertical="center"/>
    </xf>
    <xf numFmtId="4" fontId="120" fillId="63" borderId="142" applyNumberFormat="0" applyProtection="0">
      <alignment horizontal="right" vertical="center"/>
    </xf>
    <xf numFmtId="4" fontId="121" fillId="39" borderId="142" applyNumberFormat="0" applyProtection="0">
      <alignment vertical="center"/>
    </xf>
    <xf numFmtId="4" fontId="121" fillId="39" borderId="142" applyNumberFormat="0" applyProtection="0">
      <alignment vertical="center"/>
    </xf>
    <xf numFmtId="4" fontId="121" fillId="39" borderId="142" applyNumberFormat="0" applyProtection="0">
      <alignment vertical="center"/>
    </xf>
    <xf numFmtId="4" fontId="120" fillId="63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4" fontId="151" fillId="37" borderId="177"/>
    <xf numFmtId="169" fontId="93" fillId="38" borderId="177" applyNumberFormat="0" applyFont="0" applyBorder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67" applyNumberFormat="0" applyFill="0" applyAlignment="0" applyProtection="0"/>
    <xf numFmtId="0" fontId="38" fillId="41" borderId="168" applyNumberForma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212" fontId="162" fillId="38" borderId="177">
      <alignment wrapText="1"/>
    </xf>
    <xf numFmtId="4" fontId="149" fillId="0" borderId="177">
      <alignment horizontal="left" vertical="center"/>
    </xf>
    <xf numFmtId="4" fontId="149" fillId="0" borderId="177"/>
    <xf numFmtId="210" fontId="148" fillId="0" borderId="177">
      <alignment vertical="top" wrapText="1"/>
    </xf>
    <xf numFmtId="4" fontId="151" fillId="37" borderId="177"/>
    <xf numFmtId="4" fontId="121" fillId="72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0" fontId="71" fillId="57" borderId="168" applyNumberFormat="0" applyAlignment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4" fontId="149" fillId="87" borderId="177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4" fontId="124" fillId="74" borderId="170" applyNumberFormat="0" applyProtection="0">
      <alignment horizontal="left" vertical="center" indent="1"/>
    </xf>
    <xf numFmtId="0" fontId="76" fillId="21" borderId="141" applyNumberFormat="0" applyAlignment="0"/>
    <xf numFmtId="0" fontId="42" fillId="0" borderId="172" applyNumberFormat="0" applyFill="0" applyAlignment="0" applyProtection="0"/>
    <xf numFmtId="0" fontId="42" fillId="0" borderId="161" applyNumberFormat="0" applyFill="0" applyAlignment="0" applyProtection="0"/>
    <xf numFmtId="0" fontId="75" fillId="38" borderId="141" applyNumberFormat="0" applyAlignment="0">
      <alignment horizontal="left" vertical="center"/>
    </xf>
    <xf numFmtId="0" fontId="13" fillId="24" borderId="162" applyNumberFormat="0" applyFont="0" applyAlignment="0" applyProtection="0"/>
    <xf numFmtId="4" fontId="120" fillId="65" borderId="170" applyNumberFormat="0" applyProtection="0">
      <alignment horizontal="right" vertical="center"/>
    </xf>
    <xf numFmtId="0" fontId="38" fillId="41" borderId="159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76" fillId="0" borderId="141" applyNumberFormat="0" applyAlignment="0">
      <protection locked="0"/>
    </xf>
    <xf numFmtId="0" fontId="38" fillId="21" borderId="141" applyNumberFormat="0" applyAlignment="0" applyProtection="0"/>
    <xf numFmtId="0" fontId="71" fillId="57" borderId="141" applyNumberFormat="0" applyAlignment="0"/>
    <xf numFmtId="0" fontId="71" fillId="57" borderId="141" applyNumberFormat="0" applyAlignment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4" fontId="149" fillId="0" borderId="177">
      <alignment horizontal="left" vertical="center"/>
    </xf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8" fillId="41" borderId="168" applyNumberFormat="0" applyAlignment="0" applyProtection="0"/>
    <xf numFmtId="4" fontId="121" fillId="39" borderId="160" applyNumberFormat="0" applyProtection="0">
      <alignment vertical="center"/>
    </xf>
    <xf numFmtId="0" fontId="37" fillId="41" borderId="170" applyNumberFormat="0" applyAlignment="0" applyProtection="0"/>
    <xf numFmtId="0" fontId="75" fillId="24" borderId="162" applyNumberFormat="0" applyFont="0" applyAlignment="0" applyProtection="0"/>
    <xf numFmtId="4" fontId="120" fillId="63" borderId="170" applyNumberFormat="0" applyProtection="0">
      <alignment horizontal="right" vertical="center"/>
    </xf>
    <xf numFmtId="0" fontId="36" fillId="8" borderId="159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210" fontId="149" fillId="0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13" fillId="75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24" fillId="72" borderId="16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172" fontId="173" fillId="0" borderId="177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61" borderId="160" applyNumberFormat="0" applyProtection="0">
      <alignment horizontal="left" vertical="center" indent="1"/>
    </xf>
    <xf numFmtId="4" fontId="120" fillId="72" borderId="164" applyNumberFormat="0" applyProtection="0">
      <alignment horizontal="left" vertical="center" indent="1"/>
    </xf>
    <xf numFmtId="0" fontId="37" fillId="41" borderId="170" applyNumberFormat="0" applyAlignment="0" applyProtection="0"/>
    <xf numFmtId="3" fontId="80" fillId="0" borderId="177" applyBorder="0">
      <alignment vertical="center"/>
    </xf>
    <xf numFmtId="199" fontId="105" fillId="0" borderId="177">
      <alignment horizontal="right"/>
      <protection locked="0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176" fontId="65" fillId="0" borderId="175">
      <protection locked="0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75" fillId="39" borderId="177" applyBorder="0">
      <alignment horizontal="right"/>
    </xf>
    <xf numFmtId="172" fontId="173" fillId="0" borderId="177"/>
    <xf numFmtId="0" fontId="25" fillId="24" borderId="162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71" fillId="57" borderId="159" applyNumberFormat="0" applyAlignment="0"/>
    <xf numFmtId="0" fontId="37" fillId="21" borderId="160" applyNumberFormat="0" applyAlignment="0" applyProtection="0"/>
    <xf numFmtId="4" fontId="121" fillId="39" borderId="170" applyNumberFormat="0" applyProtection="0">
      <alignment vertical="center"/>
    </xf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37" fillId="21" borderId="170" applyNumberFormat="0" applyAlignment="0" applyProtection="0"/>
    <xf numFmtId="176" fontId="65" fillId="0" borderId="175">
      <protection locked="0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1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8" fillId="21" borderId="159" applyNumberForma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25" fillId="0" borderId="177" applyNumberFormat="0" applyFont="0" applyFill="0" applyAlignment="0" applyProtection="0"/>
    <xf numFmtId="0" fontId="42" fillId="0" borderId="161" applyNumberFormat="0" applyFill="0" applyAlignment="0" applyProtection="0"/>
    <xf numFmtId="4" fontId="120" fillId="72" borderId="171" applyNumberFormat="0" applyProtection="0">
      <alignment horizontal="left" vertical="center" indent="1"/>
    </xf>
    <xf numFmtId="0" fontId="25" fillId="24" borderId="169" applyNumberFormat="0" applyFont="0" applyAlignment="0" applyProtection="0"/>
    <xf numFmtId="4" fontId="120" fillId="76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0" fillId="72" borderId="170" applyNumberFormat="0" applyProtection="0">
      <alignment horizontal="right" vertical="center"/>
    </xf>
    <xf numFmtId="4" fontId="121" fillId="76" borderId="170" applyNumberFormat="0" applyProtection="0">
      <alignment vertical="center"/>
    </xf>
    <xf numFmtId="0" fontId="13" fillId="75" borderId="170" applyNumberFormat="0" applyProtection="0">
      <alignment horizontal="left" vertical="center" indent="1"/>
    </xf>
    <xf numFmtId="0" fontId="76" fillId="21" borderId="168" applyNumberFormat="0" applyAlignment="0"/>
    <xf numFmtId="0" fontId="37" fillId="21" borderId="170" applyNumberFormat="0" applyAlignment="0" applyProtection="0"/>
    <xf numFmtId="0" fontId="37" fillId="41" borderId="170" applyNumberFormat="0" applyAlignment="0" applyProtection="0"/>
    <xf numFmtId="212" fontId="162" fillId="38" borderId="177">
      <alignment wrapText="1"/>
    </xf>
    <xf numFmtId="212" fontId="162" fillId="38" borderId="177">
      <alignment wrapText="1"/>
    </xf>
    <xf numFmtId="4" fontId="149" fillId="87" borderId="177"/>
    <xf numFmtId="4" fontId="149" fillId="0" borderId="177"/>
    <xf numFmtId="4" fontId="75" fillId="38" borderId="177" applyFont="0" applyBorder="0">
      <alignment horizontal="right"/>
    </xf>
    <xf numFmtId="0" fontId="25" fillId="0" borderId="177" applyNumberFormat="0" applyFont="0" applyFill="0" applyAlignment="0" applyProtection="0"/>
    <xf numFmtId="172" fontId="173" fillId="0" borderId="177"/>
    <xf numFmtId="0" fontId="25" fillId="24" borderId="169" applyNumberFormat="0" applyFont="0" applyAlignment="0" applyProtection="0"/>
    <xf numFmtId="210" fontId="148" fillId="0" borderId="177">
      <alignment vertical="top" wrapTex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4" fontId="152" fillId="0" borderId="177">
      <alignment horizontal="center" wrapText="1"/>
    </xf>
    <xf numFmtId="220" fontId="25" fillId="0" borderId="177" applyFont="0" applyFill="0" applyBorder="0" applyProtection="0">
      <alignment horizontal="center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4" fontId="124" fillId="72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212" fontId="162" fillId="38" borderId="177">
      <alignment wrapText="1"/>
    </xf>
    <xf numFmtId="4" fontId="149" fillId="0" borderId="177"/>
    <xf numFmtId="210" fontId="148" fillId="0" borderId="177">
      <alignment vertical="top" wrapText="1"/>
    </xf>
    <xf numFmtId="212" fontId="162" fillId="38" borderId="177">
      <alignment wrapText="1"/>
    </xf>
    <xf numFmtId="4" fontId="75" fillId="39" borderId="177" applyBorder="0">
      <alignment horizontal="right"/>
    </xf>
    <xf numFmtId="212" fontId="162" fillId="38" borderId="177">
      <alignment wrapText="1"/>
    </xf>
    <xf numFmtId="49" fontId="127" fillId="0" borderId="177" applyNumberFormat="0" applyFill="0" applyAlignment="0" applyProtection="0"/>
    <xf numFmtId="0" fontId="72" fillId="0" borderId="177" applyBorder="0">
      <alignment horizontal="center" vertical="center" wrapText="1"/>
    </xf>
    <xf numFmtId="220" fontId="25" fillId="0" borderId="177" applyFont="0" applyFill="0" applyBorder="0" applyProtection="0">
      <alignment horizontal="center" vertical="center"/>
    </xf>
    <xf numFmtId="4" fontId="75" fillId="38" borderId="177" applyFont="0" applyBorder="0">
      <alignment horizontal="right"/>
    </xf>
    <xf numFmtId="0" fontId="25" fillId="0" borderId="177" applyNumberFormat="0" applyFont="0" applyFill="0" applyAlignment="0" applyProtection="0"/>
    <xf numFmtId="172" fontId="173" fillId="0" borderId="177"/>
    <xf numFmtId="1" fontId="170" fillId="0" borderId="177">
      <alignment horizontal="left" vertical="center"/>
    </xf>
    <xf numFmtId="49" fontId="142" fillId="0" borderId="177">
      <alignment horizontal="right" vertical="top" wrapText="1"/>
    </xf>
    <xf numFmtId="212" fontId="162" fillId="38" borderId="177">
      <alignment wrapText="1"/>
    </xf>
    <xf numFmtId="4" fontId="152" fillId="0" borderId="177">
      <alignment horizontal="center" wrapText="1"/>
    </xf>
    <xf numFmtId="4" fontId="149" fillId="86" borderId="177"/>
    <xf numFmtId="199" fontId="105" fillId="0" borderId="177">
      <alignment horizontal="right"/>
      <protection locked="0"/>
    </xf>
    <xf numFmtId="197" fontId="102" fillId="0" borderId="177">
      <alignment horizontal="center" vertical="center" wrapText="1"/>
    </xf>
    <xf numFmtId="169" fontId="93" fillId="38" borderId="177" applyNumberFormat="0" applyFont="0" applyBorder="0" applyAlignment="0" applyProtection="0"/>
    <xf numFmtId="1" fontId="170" fillId="0" borderId="177">
      <alignment horizontal="left" vertical="center"/>
    </xf>
    <xf numFmtId="4" fontId="120" fillId="39" borderId="170" applyNumberFormat="0" applyProtection="0">
      <alignment horizontal="left" vertical="center" indent="1"/>
    </xf>
    <xf numFmtId="169" fontId="93" fillId="38" borderId="177" applyNumberFormat="0" applyFont="0" applyBorder="0" applyAlignment="0" applyProtection="0"/>
    <xf numFmtId="169" fontId="93" fillId="38" borderId="177" applyNumberFormat="0" applyFont="0" applyBorder="0" applyAlignment="0" applyProtection="0"/>
    <xf numFmtId="4" fontId="150" fillId="58" borderId="177"/>
    <xf numFmtId="172" fontId="173" fillId="0" borderId="177"/>
    <xf numFmtId="0" fontId="38" fillId="21" borderId="168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2" applyNumberFormat="0" applyFont="0" applyAlignment="0" applyProtection="0"/>
    <xf numFmtId="0" fontId="13" fillId="61" borderId="160" applyNumberFormat="0" applyProtection="0">
      <alignment horizontal="left" vertical="center" indent="1"/>
    </xf>
    <xf numFmtId="0" fontId="13" fillId="61" borderId="160" applyNumberFormat="0" applyProtection="0">
      <alignment horizontal="left" vertical="center" indent="1"/>
    </xf>
    <xf numFmtId="4" fontId="121" fillId="72" borderId="160" applyNumberFormat="0" applyProtection="0">
      <alignment horizontal="right" vertical="center"/>
    </xf>
    <xf numFmtId="4" fontId="121" fillId="76" borderId="160" applyNumberFormat="0" applyProtection="0">
      <alignment vertical="center"/>
    </xf>
    <xf numFmtId="0" fontId="13" fillId="74" borderId="160" applyNumberFormat="0" applyProtection="0">
      <alignment horizontal="left" vertical="center" indent="1"/>
    </xf>
    <xf numFmtId="4" fontId="122" fillId="71" borderId="160" applyNumberFormat="0" applyProtection="0">
      <alignment horizontal="left" vertical="center" indent="1"/>
    </xf>
    <xf numFmtId="4" fontId="122" fillId="71" borderId="160" applyNumberFormat="0" applyProtection="0">
      <alignment horizontal="left" vertical="center" indent="1"/>
    </xf>
    <xf numFmtId="4" fontId="120" fillId="67" borderId="160" applyNumberFormat="0" applyProtection="0">
      <alignment horizontal="right" vertical="center"/>
    </xf>
    <xf numFmtId="4" fontId="120" fillId="39" borderId="160" applyNumberFormat="0" applyProtection="0">
      <alignment horizontal="left" vertical="center" indent="1"/>
    </xf>
    <xf numFmtId="0" fontId="75" fillId="24" borderId="162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39" borderId="170" applyNumberFormat="0" applyProtection="0">
      <alignment vertical="center"/>
    </xf>
    <xf numFmtId="0" fontId="36" fillId="8" borderId="168" applyNumberFormat="0" applyAlignment="0" applyProtection="0"/>
    <xf numFmtId="4" fontId="120" fillId="67" borderId="160" applyNumberFormat="0" applyProtection="0">
      <alignment horizontal="right" vertical="center"/>
    </xf>
    <xf numFmtId="4" fontId="120" fillId="66" borderId="160" applyNumberFormat="0" applyProtection="0">
      <alignment horizontal="right" vertical="center"/>
    </xf>
    <xf numFmtId="0" fontId="12" fillId="0" borderId="173">
      <alignment horizontal="left" vertical="center" wrapText="1"/>
    </xf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69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8" fillId="21" borderId="159" applyNumberForma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9" fontId="114" fillId="0" borderId="177" applyNumberFormat="0">
      <alignment horizontal="left" vertical="center"/>
    </xf>
    <xf numFmtId="0" fontId="70" fillId="56" borderId="168" applyNumberFormat="0" applyAlignment="0">
      <alignment horizontal="left" vertical="center"/>
    </xf>
    <xf numFmtId="0" fontId="38" fillId="21" borderId="168" applyNumberFormat="0" applyAlignment="0" applyProtection="0"/>
    <xf numFmtId="0" fontId="42" fillId="0" borderId="161" applyNumberFormat="0" applyFill="0" applyAlignment="0" applyProtection="0"/>
    <xf numFmtId="0" fontId="38" fillId="21" borderId="159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4" fontId="120" fillId="39" borderId="160" applyNumberFormat="0" applyProtection="0">
      <alignment horizontal="left" vertical="center" indent="1"/>
    </xf>
    <xf numFmtId="0" fontId="37" fillId="41" borderId="160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0" fontId="36" fillId="8" borderId="159" applyNumberFormat="0" applyAlignment="0" applyProtection="0"/>
    <xf numFmtId="4" fontId="120" fillId="64" borderId="170" applyNumberFormat="0" applyProtection="0">
      <alignment horizontal="right" vertical="center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4" fontId="152" fillId="0" borderId="177">
      <alignment horizontal="center" wrapText="1"/>
    </xf>
    <xf numFmtId="4" fontId="151" fillId="37" borderId="177"/>
    <xf numFmtId="4" fontId="149" fillId="86" borderId="177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172" fontId="173" fillId="0" borderId="177"/>
    <xf numFmtId="0" fontId="13" fillId="24" borderId="169" applyNumberFormat="0" applyFont="0" applyAlignment="0" applyProtection="0"/>
    <xf numFmtId="0" fontId="25" fillId="24" borderId="144" applyNumberFormat="0" applyFont="0" applyAlignment="0" applyProtection="0"/>
    <xf numFmtId="0" fontId="42" fillId="0" borderId="174" applyNumberFormat="0" applyFill="0" applyAlignment="0" applyProtection="0"/>
    <xf numFmtId="4" fontId="75" fillId="39" borderId="177" applyBorder="0">
      <alignment horizontal="right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42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0" fontId="13" fillId="61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62" borderId="142" applyNumberFormat="0" applyProtection="0">
      <alignment horizontal="right" vertical="center"/>
    </xf>
    <xf numFmtId="4" fontId="120" fillId="39" borderId="142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49" fontId="142" fillId="0" borderId="158">
      <alignment horizontal="right" vertical="top" wrapText="1"/>
    </xf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4" fontId="120" fillId="66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0" fontId="37" fillId="21" borderId="151" applyNumberFormat="0" applyAlignment="0" applyProtection="0"/>
    <xf numFmtId="4" fontId="120" fillId="65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4" fontId="126" fillId="72" borderId="170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69" borderId="151" applyNumberFormat="0" applyProtection="0">
      <alignment horizontal="right" vertical="center"/>
    </xf>
    <xf numFmtId="0" fontId="37" fillId="21" borderId="151" applyNumberFormat="0" applyAlignment="0" applyProtection="0"/>
    <xf numFmtId="1" fontId="170" fillId="0" borderId="158">
      <alignment horizontal="left" vertical="center"/>
    </xf>
    <xf numFmtId="212" fontId="162" fillId="38" borderId="158">
      <alignment wrapText="1"/>
    </xf>
    <xf numFmtId="49" fontId="142" fillId="0" borderId="158">
      <alignment horizontal="right" vertical="top" wrapText="1"/>
    </xf>
    <xf numFmtId="197" fontId="102" fillId="0" borderId="158">
      <alignment horizontal="center" vertical="center" wrapText="1"/>
    </xf>
    <xf numFmtId="4" fontId="151" fillId="37" borderId="158"/>
    <xf numFmtId="0" fontId="37" fillId="21" borderId="151" applyNumberFormat="0" applyAlignment="0" applyProtection="0"/>
    <xf numFmtId="0" fontId="13" fillId="74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172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4" fontId="149" fillId="0" borderId="158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76" borderId="151" applyNumberFormat="0" applyProtection="0">
      <alignment horizontal="left" vertical="center" indent="1"/>
    </xf>
    <xf numFmtId="3" fontId="80" fillId="0" borderId="158" applyBorder="0">
      <alignment vertical="center"/>
    </xf>
    <xf numFmtId="210" fontId="171" fillId="0" borderId="158">
      <alignment vertical="top"/>
    </xf>
    <xf numFmtId="49" fontId="148" fillId="0" borderId="158">
      <alignment horizontal="center" vertical="center" wrapText="1"/>
    </xf>
    <xf numFmtId="4" fontId="126" fillId="72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9" fontId="142" fillId="0" borderId="158">
      <alignment horizontal="right" vertical="top" wrapTex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75" fillId="24" borderId="150" applyNumberFormat="0" applyFont="0" applyAlignment="0" applyProtection="0"/>
    <xf numFmtId="4" fontId="149" fillId="86" borderId="158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9" fontId="114" fillId="0" borderId="158" applyNumberFormat="0">
      <alignment horizontal="left" vertical="center"/>
    </xf>
    <xf numFmtId="0" fontId="42" fillId="0" borderId="155" applyNumberFormat="0" applyFill="0" applyAlignment="0" applyProtection="0"/>
    <xf numFmtId="49" fontId="127" fillId="0" borderId="158" applyNumberFormat="0" applyFill="0" applyAlignment="0" applyProtection="0"/>
    <xf numFmtId="210" fontId="171" fillId="0" borderId="158">
      <alignment vertical="top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76" fillId="21" borderId="149" applyNumberFormat="0" applyAlignment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180" fontId="75" fillId="38" borderId="149" applyNumberFormat="0" applyAlignment="0">
      <alignment horizontal="left" vertical="center"/>
    </xf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25" fillId="24" borderId="162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2" fillId="0" borderId="154">
      <alignment horizontal="left" vertical="center" wrapText="1"/>
    </xf>
    <xf numFmtId="4" fontId="124" fillId="72" borderId="151" applyNumberFormat="0" applyProtection="0">
      <alignment horizontal="left" vertical="center" indent="1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42" fillId="0" borderId="167" applyNumberFormat="0" applyFill="0" applyAlignment="0" applyProtection="0"/>
    <xf numFmtId="4" fontId="120" fillId="63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212" fontId="162" fillId="38" borderId="177">
      <alignment wrapText="1"/>
    </xf>
    <xf numFmtId="0" fontId="42" fillId="0" borderId="174" applyNumberFormat="0" applyFill="0" applyAlignment="0" applyProtection="0"/>
    <xf numFmtId="3" fontId="80" fillId="0" borderId="177" applyBorder="0">
      <alignment vertical="center"/>
    </xf>
    <xf numFmtId="0" fontId="13" fillId="61" borderId="16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70" applyNumberFormat="0" applyAlignment="0" applyProtection="0"/>
    <xf numFmtId="176" fontId="65" fillId="0" borderId="175">
      <protection locked="0"/>
    </xf>
    <xf numFmtId="4" fontId="124" fillId="72" borderId="170" applyNumberFormat="0" applyProtection="0">
      <alignment horizontal="left" vertical="center" indent="1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176" fontId="65" fillId="0" borderId="175">
      <protection locked="0"/>
    </xf>
    <xf numFmtId="210" fontId="148" fillId="0" borderId="177">
      <alignment horizontal="center" vertical="center" wrapText="1"/>
    </xf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75" fillId="39" borderId="177" applyBorder="0">
      <alignment horizontal="right"/>
    </xf>
    <xf numFmtId="0" fontId="38" fillId="41" borderId="159" applyNumberFormat="0" applyAlignment="0" applyProtection="0"/>
    <xf numFmtId="0" fontId="25" fillId="24" borderId="169" applyNumberFormat="0" applyFont="0" applyAlignment="0" applyProtection="0"/>
    <xf numFmtId="4" fontId="120" fillId="72" borderId="142" applyNumberFormat="0" applyProtection="0">
      <alignment horizontal="right" vertical="center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1" fillId="76" borderId="142" applyNumberFormat="0" applyProtection="0">
      <alignment vertical="center"/>
    </xf>
    <xf numFmtId="4" fontId="121" fillId="76" borderId="142" applyNumberFormat="0" applyProtection="0">
      <alignment vertical="center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2" borderId="142" applyNumberFormat="0" applyProtection="0">
      <alignment horizontal="left" vertical="center" indent="1"/>
    </xf>
    <xf numFmtId="4" fontId="120" fillId="64" borderId="142" applyNumberFormat="0" applyProtection="0">
      <alignment horizontal="right" vertical="center"/>
    </xf>
    <xf numFmtId="4" fontId="120" fillId="64" borderId="142" applyNumberFormat="0" applyProtection="0">
      <alignment horizontal="right" vertical="center"/>
    </xf>
    <xf numFmtId="4" fontId="120" fillId="63" borderId="142" applyNumberFormat="0" applyProtection="0">
      <alignment horizontal="right" vertical="center"/>
    </xf>
    <xf numFmtId="4" fontId="120" fillId="62" borderId="142" applyNumberFormat="0" applyProtection="0">
      <alignment horizontal="right" vertical="center"/>
    </xf>
    <xf numFmtId="0" fontId="36" fillId="8" borderId="141" applyNumberFormat="0" applyAlignment="0" applyProtection="0"/>
    <xf numFmtId="0" fontId="75" fillId="37" borderId="141" applyNumberFormat="0" applyAlignment="0">
      <alignment horizontal="center" vertical="center"/>
    </xf>
    <xf numFmtId="49" fontId="114" fillId="0" borderId="177" applyNumberFormat="0">
      <alignment horizontal="left" vertical="center"/>
    </xf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4" fontId="121" fillId="72" borderId="160" applyNumberFormat="0" applyProtection="0">
      <alignment horizontal="right" vertical="center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0" fillId="64" borderId="170" applyNumberFormat="0" applyProtection="0">
      <alignment horizontal="right" vertical="center"/>
    </xf>
    <xf numFmtId="0" fontId="36" fillId="8" borderId="159" applyNumberFormat="0" applyAlignment="0" applyProtection="0"/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76" fillId="2" borderId="176" applyNumberFormat="0">
      <alignment horizontal="left" vertical="center" wrapText="1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67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176" fontId="65" fillId="0" borderId="145">
      <protection locked="0"/>
    </xf>
    <xf numFmtId="0" fontId="36" fillId="8" borderId="168" applyNumberFormat="0" applyAlignment="0" applyProtection="0"/>
    <xf numFmtId="197" fontId="102" fillId="0" borderId="177">
      <alignment horizontal="center" vertical="center" wrapText="1"/>
    </xf>
    <xf numFmtId="4" fontId="151" fillId="37" borderId="177"/>
    <xf numFmtId="0" fontId="42" fillId="0" borderId="172" applyNumberFormat="0" applyFill="0" applyAlignment="0" applyProtection="0"/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36" fillId="8" borderId="159" applyNumberFormat="0" applyAlignment="0" applyProtection="0"/>
    <xf numFmtId="0" fontId="13" fillId="61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2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4" fontId="120" fillId="70" borderId="151" applyNumberFormat="0" applyProtection="0">
      <alignment horizontal="right" vertical="center"/>
    </xf>
    <xf numFmtId="0" fontId="36" fillId="8" borderId="149" applyNumberFormat="0" applyAlignment="0" applyProtection="0"/>
    <xf numFmtId="0" fontId="25" fillId="24" borderId="150" applyNumberFormat="0" applyFont="0" applyAlignment="0" applyProtection="0"/>
    <xf numFmtId="4" fontId="124" fillId="72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4" fontId="121" fillId="39" borderId="151" applyNumberFormat="0" applyProtection="0">
      <alignment vertical="center"/>
    </xf>
    <xf numFmtId="0" fontId="75" fillId="37" borderId="168" applyNumberFormat="0" applyAlignment="0">
      <alignment horizontal="center" vertical="center"/>
    </xf>
    <xf numFmtId="172" fontId="173" fillId="0" borderId="177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43" applyNumberFormat="0" applyFill="0" applyAlignment="0" applyProtection="0"/>
    <xf numFmtId="4" fontId="120" fillId="68" borderId="170" applyNumberFormat="0" applyProtection="0">
      <alignment horizontal="right" vertical="center"/>
    </xf>
    <xf numFmtId="0" fontId="71" fillId="57" borderId="168" applyNumberFormat="0" applyAlignment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49" applyNumberFormat="0" applyAlignment="0" applyProtection="0"/>
    <xf numFmtId="0" fontId="75" fillId="24" borderId="150" applyNumberFormat="0" applyFont="0" applyAlignment="0" applyProtection="0"/>
    <xf numFmtId="0" fontId="13" fillId="74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4" fontId="122" fillId="71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" fontId="151" fillId="37" borderId="158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25" fillId="24" borderId="169" applyNumberFormat="0" applyFont="0" applyAlignment="0" applyProtection="0"/>
    <xf numFmtId="0" fontId="25" fillId="24" borderId="162" applyNumberFormat="0" applyFont="0" applyAlignment="0" applyProtection="0"/>
    <xf numFmtId="0" fontId="42" fillId="0" borderId="174" applyNumberFormat="0" applyFill="0" applyAlignment="0" applyProtection="0"/>
    <xf numFmtId="210" fontId="149" fillId="0" borderId="177"/>
    <xf numFmtId="0" fontId="36" fillId="47" borderId="168" applyNumberFormat="0" applyAlignment="0" applyProtection="0"/>
    <xf numFmtId="0" fontId="13" fillId="24" borderId="169" applyNumberFormat="0" applyFont="0" applyAlignment="0" applyProtection="0"/>
    <xf numFmtId="49" fontId="127" fillId="0" borderId="177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75" fillId="37" borderId="168" applyNumberFormat="0" applyAlignment="0">
      <alignment horizontal="center" vertical="center"/>
    </xf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210" fontId="171" fillId="0" borderId="177">
      <alignment vertical="top"/>
    </xf>
    <xf numFmtId="49" fontId="114" fillId="0" borderId="177" applyNumberFormat="0">
      <alignment horizontal="left" vertical="center"/>
    </xf>
    <xf numFmtId="0" fontId="38" fillId="41" borderId="168" applyNumberFormat="0" applyAlignment="0" applyProtection="0"/>
    <xf numFmtId="0" fontId="37" fillId="21" borderId="170" applyNumberFormat="0" applyAlignment="0" applyProtection="0"/>
    <xf numFmtId="4" fontId="75" fillId="39" borderId="177" applyBorder="0">
      <alignment horizontal="right"/>
    </xf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37" fillId="21" borderId="160" applyNumberFormat="0" applyAlignment="0" applyProtection="0"/>
    <xf numFmtId="4" fontId="150" fillId="58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72" fillId="0" borderId="177" applyBorder="0">
      <alignment horizontal="center" vertical="center" wrapText="1"/>
    </xf>
    <xf numFmtId="4" fontId="149" fillId="0" borderId="177"/>
    <xf numFmtId="4" fontId="120" fillId="76" borderId="170" applyNumberFormat="0" applyProtection="0">
      <alignment vertical="center"/>
    </xf>
    <xf numFmtId="0" fontId="38" fillId="41" borderId="141" applyNumberFormat="0" applyAlignment="0" applyProtection="0"/>
    <xf numFmtId="0" fontId="38" fillId="21" borderId="141" applyNumberForma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67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4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60" applyNumberFormat="0" applyAlignment="0" applyProtection="0"/>
    <xf numFmtId="0" fontId="37" fillId="41" borderId="151" applyNumberFormat="0" applyAlignment="0" applyProtection="0"/>
    <xf numFmtId="0" fontId="25" fillId="24" borderId="169" applyNumberFormat="0" applyFon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4" fontId="120" fillId="68" borderId="151" applyNumberFormat="0" applyProtection="0">
      <alignment horizontal="right" vertical="center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76" fillId="0" borderId="149" applyNumberFormat="0" applyAlignment="0">
      <protection locked="0"/>
    </xf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4" fontId="149" fillId="0" borderId="158"/>
    <xf numFmtId="0" fontId="37" fillId="21" borderId="151" applyNumberFormat="0" applyAlignment="0" applyProtection="0"/>
    <xf numFmtId="0" fontId="36" fillId="8" borderId="149" applyNumberFormat="0" applyAlignment="0" applyProtection="0"/>
    <xf numFmtId="212" fontId="162" fillId="38" borderId="158">
      <alignment wrapText="1"/>
    </xf>
    <xf numFmtId="4" fontId="124" fillId="72" borderId="151" applyNumberFormat="0" applyProtection="0">
      <alignment horizontal="left" vertical="center" indent="1"/>
    </xf>
    <xf numFmtId="0" fontId="42" fillId="0" borderId="155" applyNumberFormat="0" applyFill="0" applyAlignment="0" applyProtection="0"/>
    <xf numFmtId="210" fontId="171" fillId="0" borderId="158">
      <alignment vertical="top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4" fontId="150" fillId="58" borderId="158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4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220" fontId="25" fillId="0" borderId="158" applyFont="0" applyFill="0" applyBorder="0" applyProtection="0">
      <alignment horizontal="center" vertical="center"/>
    </xf>
    <xf numFmtId="210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0" fontId="37" fillId="41" borderId="151" applyNumberFormat="0" applyAlignment="0" applyProtection="0"/>
    <xf numFmtId="4" fontId="121" fillId="39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4" fontId="121" fillId="39" borderId="151" applyNumberFormat="0" applyProtection="0">
      <alignment vertical="center"/>
    </xf>
    <xf numFmtId="4" fontId="120" fillId="66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4" fillId="74" borderId="170" applyNumberFormat="0" applyProtection="0">
      <alignment horizontal="left" vertical="center" indent="1"/>
    </xf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8" fillId="21" borderId="168" applyNumberFormat="0" applyAlignment="0" applyProtection="0"/>
    <xf numFmtId="210" fontId="171" fillId="0" borderId="177">
      <alignment vertical="top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210" fontId="171" fillId="0" borderId="177">
      <alignment vertical="top"/>
    </xf>
    <xf numFmtId="4" fontId="120" fillId="70" borderId="170" applyNumberFormat="0" applyProtection="0">
      <alignment horizontal="right" vertical="center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0" fontId="38" fillId="21" borderId="168" applyNumberFormat="0" applyAlignment="0" applyProtection="0"/>
    <xf numFmtId="3" fontId="80" fillId="0" borderId="177" applyBorder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68" borderId="16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8" fillId="21" borderId="141" applyNumberFormat="0" applyAlignment="0" applyProtection="0"/>
    <xf numFmtId="0" fontId="76" fillId="21" borderId="141" applyNumberFormat="0" applyAlignment="0"/>
    <xf numFmtId="0" fontId="37" fillId="41" borderId="142" applyNumberFormat="0" applyAlignment="0" applyProtection="0"/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42" fillId="0" borderId="143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75" fillId="38" borderId="177" applyFont="0" applyBorder="0">
      <alignment horizontal="right"/>
    </xf>
    <xf numFmtId="0" fontId="38" fillId="21" borderId="168" applyNumberFormat="0" applyAlignment="0" applyProtection="0"/>
    <xf numFmtId="4" fontId="120" fillId="76" borderId="170" applyNumberFormat="0" applyProtection="0">
      <alignment vertical="center"/>
    </xf>
    <xf numFmtId="4" fontId="120" fillId="76" borderId="170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4" fontId="120" fillId="64" borderId="151" applyNumberFormat="0" applyProtection="0">
      <alignment horizontal="right" vertical="center"/>
    </xf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8" fillId="85" borderId="149" applyNumberFormat="0" applyAlignment="0" applyProtection="0"/>
    <xf numFmtId="4" fontId="120" fillId="67" borderId="151" applyNumberFormat="0" applyProtection="0">
      <alignment horizontal="right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75" fillId="37" borderId="149" applyNumberFormat="0" applyAlignment="0">
      <alignment horizontal="center" vertical="center"/>
    </xf>
    <xf numFmtId="0" fontId="42" fillId="0" borderId="153" applyNumberFormat="0" applyFill="0" applyAlignment="0" applyProtection="0"/>
    <xf numFmtId="4" fontId="151" fillId="37" borderId="158"/>
    <xf numFmtId="0" fontId="36" fillId="8" borderId="149" applyNumberFormat="0" applyAlignment="0" applyProtection="0"/>
    <xf numFmtId="0" fontId="38" fillId="21" borderId="149" applyNumberFormat="0" applyAlignment="0" applyProtection="0"/>
    <xf numFmtId="4" fontId="75" fillId="39" borderId="158" applyBorder="0">
      <alignment horizontal="right"/>
    </xf>
    <xf numFmtId="0" fontId="37" fillId="4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210" fontId="171" fillId="0" borderId="158">
      <alignment vertical="top"/>
    </xf>
    <xf numFmtId="0" fontId="13" fillId="74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212" fontId="162" fillId="38" borderId="158">
      <alignment wrapText="1"/>
    </xf>
    <xf numFmtId="4" fontId="124" fillId="74" borderId="151" applyNumberFormat="0" applyProtection="0">
      <alignment horizontal="left" vertical="center" indent="1"/>
    </xf>
    <xf numFmtId="0" fontId="38" fillId="21" borderId="149" applyNumberFormat="0" applyAlignment="0" applyProtection="0"/>
    <xf numFmtId="4" fontId="122" fillId="7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199" fontId="105" fillId="0" borderId="177">
      <alignment horizontal="right"/>
      <protection locked="0"/>
    </xf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0" fontId="13" fillId="24" borderId="169" applyNumberFormat="0" applyFont="0" applyAlignment="0" applyProtection="0"/>
    <xf numFmtId="4" fontId="75" fillId="39" borderId="177" applyBorder="0">
      <alignment horizontal="right"/>
    </xf>
    <xf numFmtId="4" fontId="149" fillId="87" borderId="177"/>
    <xf numFmtId="0" fontId="38" fillId="21" borderId="168" applyNumberFormat="0" applyAlignment="0" applyProtection="0"/>
    <xf numFmtId="0" fontId="37" fillId="41" borderId="170" applyNumberFormat="0" applyAlignment="0" applyProtection="0"/>
    <xf numFmtId="169" fontId="93" fillId="38" borderId="177" applyNumberFormat="0" applyFont="0" applyBorder="0" applyAlignment="0" applyProtection="0"/>
    <xf numFmtId="0" fontId="36" fillId="8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49" fontId="142" fillId="0" borderId="177">
      <alignment horizontal="right" vertical="top" wrapText="1"/>
    </xf>
    <xf numFmtId="199" fontId="105" fillId="0" borderId="177">
      <alignment horizontal="right"/>
      <protection locked="0"/>
    </xf>
    <xf numFmtId="0" fontId="7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210" fontId="148" fillId="0" borderId="177">
      <alignment horizontal="center" vertical="center" wrapText="1"/>
    </xf>
    <xf numFmtId="0" fontId="13" fillId="24" borderId="169" applyNumberFormat="0" applyFont="0" applyAlignment="0" applyProtection="0"/>
    <xf numFmtId="4" fontId="120" fillId="68" borderId="170" applyNumberFormat="0" applyProtection="0">
      <alignment horizontal="right" vertical="center"/>
    </xf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1" fillId="76" borderId="170" applyNumberFormat="0" applyProtection="0">
      <alignment vertical="center"/>
    </xf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4" fontId="120" fillId="39" borderId="160" applyNumberFormat="0" applyProtection="0">
      <alignment horizontal="left" vertical="center" indent="1"/>
    </xf>
    <xf numFmtId="0" fontId="75" fillId="38" borderId="141" applyNumberFormat="0" applyAlignment="0">
      <alignment horizontal="left" vertical="center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7" fillId="21" borderId="160" applyNumberFormat="0" applyAlignment="0" applyProtection="0"/>
    <xf numFmtId="180" fontId="70" fillId="56" borderId="159" applyNumberFormat="0" applyAlignment="0">
      <alignment horizontal="left" vertical="center"/>
    </xf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59" applyNumberFormat="0" applyAlignment="0" applyProtection="0"/>
    <xf numFmtId="0" fontId="38" fillId="21" borderId="141" applyNumberFormat="0" applyAlignment="0" applyProtection="0"/>
    <xf numFmtId="0" fontId="13" fillId="74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9" fontId="148" fillId="0" borderId="177">
      <alignment horizontal="center" vertical="center" wrapText="1"/>
    </xf>
    <xf numFmtId="0" fontId="37" fillId="41" borderId="170" applyNumberFormat="0" applyAlignment="0" applyProtection="0"/>
    <xf numFmtId="4" fontId="149" fillId="86" borderId="177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13" fillId="24" borderId="169" applyNumberFormat="0" applyFont="0" applyAlignment="0" applyProtection="0"/>
    <xf numFmtId="4" fontId="124" fillId="74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42" fillId="0" borderId="153" applyNumberFormat="0" applyFill="0" applyAlignment="0" applyProtection="0"/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6" fillId="8" borderId="149" applyNumberFormat="0" applyAlignment="0" applyProtection="0"/>
    <xf numFmtId="4" fontId="120" fillId="65" borderId="170" applyNumberFormat="0" applyProtection="0">
      <alignment horizontal="right" vertical="center"/>
    </xf>
    <xf numFmtId="210" fontId="149" fillId="0" borderId="177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121" fillId="72" borderId="160" applyNumberFormat="0" applyProtection="0">
      <alignment horizontal="right" vertical="center"/>
    </xf>
    <xf numFmtId="0" fontId="37" fillId="21" borderId="16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20" fillId="72" borderId="152" applyNumberFormat="0" applyProtection="0">
      <alignment horizontal="left" vertical="center" indent="1"/>
    </xf>
    <xf numFmtId="0" fontId="37" fillId="41" borderId="170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4" fontId="120" fillId="72" borderId="151" applyNumberFormat="0" applyProtection="0">
      <alignment horizontal="right" vertical="center"/>
    </xf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75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4" fontId="126" fillId="72" borderId="151" applyNumberFormat="0" applyProtection="0">
      <alignment horizontal="right" vertical="center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0" fontId="72" fillId="0" borderId="158" applyBorder="0">
      <alignment horizontal="center" vertical="center" wrapText="1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169" fontId="93" fillId="38" borderId="158" applyNumberFormat="0" applyFont="0" applyBorder="0" applyAlignment="0" applyProtection="0"/>
    <xf numFmtId="220" fontId="25" fillId="0" borderId="158" applyFont="0" applyFill="0" applyBorder="0" applyProtection="0">
      <alignment horizontal="center" vertical="center"/>
    </xf>
    <xf numFmtId="197" fontId="102" fillId="0" borderId="158">
      <alignment horizontal="center" vertical="center" wrapText="1"/>
    </xf>
    <xf numFmtId="0" fontId="37" fillId="41" borderId="151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4" fontId="149" fillId="0" borderId="158">
      <alignment horizontal="left" vertical="center"/>
    </xf>
    <xf numFmtId="0" fontId="38" fillId="21" borderId="149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71" fillId="57" borderId="149" applyNumberFormat="0" applyAlignment="0"/>
    <xf numFmtId="4" fontId="120" fillId="67" borderId="151" applyNumberFormat="0" applyProtection="0">
      <alignment horizontal="right" vertical="center"/>
    </xf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49" fontId="127" fillId="0" borderId="158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49" fontId="142" fillId="0" borderId="158">
      <alignment horizontal="right" vertical="top" wrapText="1"/>
    </xf>
    <xf numFmtId="0" fontId="37" fillId="21" borderId="151" applyNumberFormat="0" applyAlignment="0" applyProtection="0"/>
    <xf numFmtId="4" fontId="149" fillId="0" borderId="158">
      <alignment horizontal="left" vertical="center"/>
    </xf>
    <xf numFmtId="4" fontId="75" fillId="39" borderId="158" applyBorder="0">
      <alignment horizontal="right"/>
    </xf>
    <xf numFmtId="0" fontId="37" fillId="21" borderId="151" applyNumberFormat="0" applyAlignment="0" applyProtection="0"/>
    <xf numFmtId="4" fontId="121" fillId="72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8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4" fontId="120" fillId="39" borderId="170" applyNumberFormat="0" applyProtection="0">
      <alignment vertical="center"/>
    </xf>
    <xf numFmtId="0" fontId="42" fillId="0" borderId="148" applyNumberFormat="0" applyFill="0" applyAlignment="0" applyProtection="0"/>
    <xf numFmtId="0" fontId="38" fillId="41" borderId="159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1" fontId="170" fillId="0" borderId="177">
      <alignment horizontal="left" vertical="center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49" applyNumberFormat="0" applyAlignment="0" applyProtection="0"/>
    <xf numFmtId="4" fontId="120" fillId="72" borderId="152" applyNumberFormat="0" applyProtection="0">
      <alignment horizontal="left" vertical="center" indent="1"/>
    </xf>
    <xf numFmtId="210" fontId="148" fillId="0" borderId="158">
      <alignment vertical="top" wrapText="1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13" fillId="74" borderId="160" applyNumberFormat="0" applyProtection="0">
      <alignment horizontal="left" vertical="center" indent="1"/>
    </xf>
    <xf numFmtId="3" fontId="80" fillId="0" borderId="158" applyBorder="0">
      <alignment vertical="center"/>
    </xf>
    <xf numFmtId="0" fontId="13" fillId="75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2" fontId="162" fillId="38" borderId="158">
      <alignment wrapText="1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210" fontId="149" fillId="0" borderId="158"/>
    <xf numFmtId="0" fontId="42" fillId="0" borderId="153" applyNumberFormat="0" applyFill="0" applyAlignment="0" applyProtection="0"/>
    <xf numFmtId="197" fontId="102" fillId="0" borderId="158">
      <alignment horizontal="center" vertical="center" wrapText="1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9" borderId="151" applyNumberFormat="0" applyProtection="0">
      <alignment horizontal="right" vertical="center"/>
    </xf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197" fontId="102" fillId="0" borderId="158">
      <alignment horizontal="center" vertical="center" wrapText="1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41" borderId="170" applyNumberFormat="0" applyAlignment="0" applyProtection="0"/>
    <xf numFmtId="0" fontId="77" fillId="0" borderId="177">
      <alignment horizontal="left" vertical="center"/>
    </xf>
    <xf numFmtId="0" fontId="25" fillId="24" borderId="169" applyNumberFormat="0" applyFont="0" applyAlignment="0" applyProtection="0"/>
    <xf numFmtId="210" fontId="149" fillId="0" borderId="177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120" fillId="72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4" fontId="120" fillId="39" borderId="170" applyNumberFormat="0" applyProtection="0">
      <alignment vertical="center"/>
    </xf>
    <xf numFmtId="210" fontId="149" fillId="0" borderId="177"/>
    <xf numFmtId="0" fontId="36" fillId="8" borderId="168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38" fillId="41" borderId="168" applyNumberFormat="0" applyAlignment="0" applyProtection="0"/>
    <xf numFmtId="0" fontId="42" fillId="0" borderId="161" applyNumberFormat="0" applyFill="0" applyAlignment="0" applyProtection="0"/>
    <xf numFmtId="4" fontId="120" fillId="64" borderId="170" applyNumberFormat="0" applyProtection="0">
      <alignment horizontal="right" vertical="center"/>
    </xf>
    <xf numFmtId="0" fontId="38" fillId="21" borderId="141" applyNumberFormat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70" fillId="56" borderId="168" applyNumberFormat="0" applyAlignment="0">
      <alignment horizontal="left" vertical="center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4" fontId="151" fillId="37" borderId="177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4" fontId="75" fillId="38" borderId="177" applyFont="0" applyBorder="0">
      <alignment horizontal="right"/>
    </xf>
    <xf numFmtId="4" fontId="120" fillId="7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4" fontId="120" fillId="64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4" fontId="75" fillId="38" borderId="177" applyFont="0" applyBorder="0">
      <alignment horizontal="right"/>
    </xf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13" fillId="75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5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41" applyNumberFormat="0" applyAlignment="0" applyProtection="0"/>
    <xf numFmtId="0" fontId="42" fillId="0" borderId="143" applyNumberFormat="0" applyFill="0" applyAlignment="0" applyProtection="0"/>
    <xf numFmtId="0" fontId="37" fillId="21" borderId="170" applyNumberFormat="0" applyAlignment="0" applyProtection="0"/>
    <xf numFmtId="4" fontId="120" fillId="62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42" fillId="0" borderId="148" applyNumberFormat="0" applyFill="0" applyAlignment="0" applyProtection="0"/>
    <xf numFmtId="4" fontId="152" fillId="0" borderId="177">
      <alignment horizontal="center" wrapText="1"/>
    </xf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38" fillId="41" borderId="141" applyNumberFormat="0" applyAlignment="0" applyProtection="0"/>
    <xf numFmtId="0" fontId="25" fillId="24" borderId="169" applyNumberFormat="0" applyFon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4" fontId="124" fillId="74" borderId="151" applyNumberFormat="0" applyProtection="0">
      <alignment horizontal="left" vertical="center" indent="1"/>
    </xf>
    <xf numFmtId="4" fontId="120" fillId="39" borderId="170" applyNumberFormat="0" applyProtection="0">
      <alignment vertical="center"/>
    </xf>
    <xf numFmtId="0" fontId="37" fillId="2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75" fillId="37" borderId="168" applyNumberFormat="0" applyAlignment="0">
      <alignment horizontal="center" vertical="center"/>
    </xf>
    <xf numFmtId="0" fontId="13" fillId="61" borderId="170" applyNumberFormat="0" applyProtection="0">
      <alignment horizontal="left" vertical="center" indent="1"/>
    </xf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0" fontId="13" fillId="74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72" fillId="0" borderId="158" applyBorder="0">
      <alignment horizontal="center" vertical="center" wrapText="1"/>
    </xf>
    <xf numFmtId="4" fontId="149" fillId="86" borderId="158"/>
    <xf numFmtId="4" fontId="149" fillId="0" borderId="158">
      <alignment horizontal="left" vertical="center"/>
    </xf>
    <xf numFmtId="4" fontId="152" fillId="0" borderId="158">
      <alignment horizontal="center" wrapText="1"/>
    </xf>
    <xf numFmtId="0" fontId="25" fillId="0" borderId="158" applyNumberFormat="0" applyFont="0" applyFill="0" applyAlignment="0" applyProtection="0"/>
    <xf numFmtId="0" fontId="13" fillId="61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25" fillId="0" borderId="158" applyNumberFormat="0" applyFont="0" applyFill="0" applyAlignment="0" applyProtection="0"/>
    <xf numFmtId="0" fontId="42" fillId="0" borderId="153" applyNumberFormat="0" applyFill="0" applyAlignment="0" applyProtection="0"/>
    <xf numFmtId="4" fontId="120" fillId="63" borderId="151" applyNumberFormat="0" applyProtection="0">
      <alignment horizontal="right" vertical="center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4" fontId="149" fillId="87" borderId="158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75" fillId="38" borderId="149" applyNumberFormat="0" applyAlignment="0">
      <alignment horizontal="left" vertical="center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176" fontId="65" fillId="0" borderId="156">
      <protection locked="0"/>
    </xf>
    <xf numFmtId="0" fontId="38" fillId="41" borderId="149" applyNumberFormat="0" applyAlignment="0" applyProtection="0"/>
    <xf numFmtId="0" fontId="37" fillId="21" borderId="151" applyNumberFormat="0" applyAlignment="0" applyProtection="0"/>
    <xf numFmtId="4" fontId="120" fillId="65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4" fontId="149" fillId="0" borderId="158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7" fillId="41" borderId="170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77" fillId="0" borderId="177">
      <alignment horizontal="left" vertical="center"/>
    </xf>
    <xf numFmtId="4" fontId="120" fillId="67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180" fontId="76" fillId="21" borderId="141" applyNumberFormat="0" applyAlignment="0"/>
    <xf numFmtId="0" fontId="38" fillId="41" borderId="159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6" fillId="72" borderId="170" applyNumberFormat="0" applyProtection="0">
      <alignment horizontal="right" vertical="center"/>
    </xf>
    <xf numFmtId="0" fontId="38" fillId="41" borderId="168" applyNumberFormat="0" applyAlignment="0" applyProtection="0"/>
    <xf numFmtId="0" fontId="37" fillId="2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1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6" fillId="8" borderId="168" applyNumberFormat="0" applyAlignment="0" applyProtection="0"/>
    <xf numFmtId="4" fontId="152" fillId="0" borderId="177">
      <alignment horizontal="center" wrapTex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6" fillId="8" borderId="141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4" fillId="74" borderId="151" applyNumberFormat="0" applyProtection="0">
      <alignment horizontal="left" vertical="center" indent="1"/>
    </xf>
    <xf numFmtId="49" fontId="127" fillId="0" borderId="158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0" fontId="149" fillId="0" borderId="158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3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4" fontId="120" fillId="68" borderId="151" applyNumberFormat="0" applyProtection="0">
      <alignment horizontal="right" vertical="center"/>
    </xf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75" borderId="151" applyNumberFormat="0" applyProtection="0">
      <alignment horizontal="left" vertical="center" indent="1"/>
    </xf>
    <xf numFmtId="4" fontId="120" fillId="39" borderId="151" applyNumberFormat="0" applyProtection="0">
      <alignment vertical="center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8" fillId="21" borderId="168" applyNumberFormat="0" applyAlignment="0" applyProtection="0"/>
    <xf numFmtId="0" fontId="38" fillId="21" borderId="141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75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85" borderId="170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42" fillId="0" borderId="143" applyNumberFormat="0" applyFill="0" applyAlignment="0" applyProtection="0"/>
    <xf numFmtId="4" fontId="124" fillId="72" borderId="170" applyNumberFormat="0" applyProtection="0">
      <alignment horizontal="left" vertical="center" indent="1"/>
    </xf>
    <xf numFmtId="0" fontId="37" fillId="4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176" fontId="65" fillId="0" borderId="156">
      <protection locked="0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13" fillId="74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36" fillId="8" borderId="168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176" fontId="65" fillId="0" borderId="156">
      <protection locked="0"/>
    </xf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36" fillId="8" borderId="141" applyNumberForma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38" fillId="21" borderId="159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4" fontId="122" fillId="71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38" fillId="41" borderId="159" applyNumberFormat="0" applyAlignment="0" applyProtection="0"/>
    <xf numFmtId="0" fontId="37" fillId="21" borderId="170" applyNumberFormat="0" applyAlignment="0" applyProtection="0"/>
    <xf numFmtId="1" fontId="170" fillId="0" borderId="177">
      <alignment horizontal="left" vertical="center"/>
    </xf>
    <xf numFmtId="0" fontId="38" fillId="21" borderId="141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1" fillId="57" borderId="168" applyNumberFormat="0" applyAlignment="0"/>
    <xf numFmtId="4" fontId="149" fillId="87" borderId="177"/>
    <xf numFmtId="0" fontId="37" fillId="41" borderId="170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4" fontId="124" fillId="74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58" fillId="0" borderId="154">
      <alignment horizontal="left" vertical="center" wrapText="1" indent="1"/>
    </xf>
    <xf numFmtId="4" fontId="149" fillId="87" borderId="158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1" fillId="76" borderId="151" applyNumberFormat="0" applyProtection="0">
      <alignment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4" fontId="75" fillId="38" borderId="177" applyFont="0" applyBorder="0">
      <alignment horizontal="right"/>
    </xf>
    <xf numFmtId="212" fontId="162" fillId="38" borderId="177">
      <alignment wrapText="1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0" fillId="39" borderId="142" applyNumberFormat="0" applyProtection="0">
      <alignment vertical="center"/>
    </xf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70" applyNumberFormat="0" applyAlignment="0" applyProtection="0"/>
    <xf numFmtId="212" fontId="162" fillId="38" borderId="158">
      <alignment wrapText="1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210" fontId="171" fillId="0" borderId="158">
      <alignment vertical="top"/>
    </xf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3" fontId="80" fillId="0" borderId="158" applyBorder="0">
      <alignment vertical="center"/>
    </xf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4" fillId="72" borderId="151" applyNumberFormat="0" applyProtection="0">
      <alignment horizontal="left" vertical="center" indent="1"/>
    </xf>
    <xf numFmtId="180" fontId="76" fillId="0" borderId="149" applyNumberFormat="0" applyAlignment="0">
      <protection locked="0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61" applyNumberFormat="0" applyFill="0" applyAlignment="0" applyProtection="0"/>
    <xf numFmtId="49" fontId="142" fillId="0" borderId="177">
      <alignment horizontal="right" vertical="top" wrapText="1"/>
    </xf>
    <xf numFmtId="4" fontId="120" fillId="65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172" fontId="173" fillId="0" borderId="177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180" fontId="76" fillId="0" borderId="141" applyNumberFormat="0" applyAlignment="0">
      <protection locked="0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75" fillId="24" borderId="162" applyNumberFormat="0" applyFon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7" fillId="21" borderId="160" applyNumberFormat="0" applyAlignment="0" applyProtection="0"/>
    <xf numFmtId="4" fontId="121" fillId="39" borderId="170" applyNumberFormat="0" applyProtection="0">
      <alignment vertical="center"/>
    </xf>
    <xf numFmtId="0" fontId="37" fillId="21" borderId="160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13" fillId="75" borderId="170" applyNumberFormat="0" applyProtection="0">
      <alignment horizontal="left" vertical="center" indent="1"/>
    </xf>
    <xf numFmtId="4" fontId="75" fillId="39" borderId="177" applyBorder="0">
      <alignment horizontal="right"/>
    </xf>
    <xf numFmtId="0" fontId="13" fillId="24" borderId="169" applyNumberFormat="0" applyFont="0" applyAlignment="0" applyProtection="0"/>
    <xf numFmtId="0" fontId="13" fillId="74" borderId="16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76" fillId="0" borderId="168" applyNumberFormat="0" applyAlignment="0">
      <protection locked="0"/>
    </xf>
    <xf numFmtId="199" fontId="105" fillId="0" borderId="177">
      <alignment horizontal="right"/>
      <protection locked="0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4" fontId="121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68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9" fontId="114" fillId="0" borderId="177" applyNumberFormat="0">
      <alignment horizontal="left"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0" fontId="38" fillId="21" borderId="168" applyNumberFormat="0" applyAlignment="0" applyProtection="0"/>
    <xf numFmtId="4" fontId="75" fillId="39" borderId="177" applyBorder="0">
      <alignment horizontal="right"/>
    </xf>
    <xf numFmtId="0" fontId="38" fillId="21" borderId="149" applyNumberFormat="0" applyAlignment="0" applyProtection="0"/>
    <xf numFmtId="4" fontId="120" fillId="62" borderId="170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47" borderId="149" applyNumberFormat="0" applyAlignment="0" applyProtection="0"/>
    <xf numFmtId="4" fontId="75" fillId="38" borderId="158" applyFont="0" applyBorder="0">
      <alignment horizontal="right"/>
    </xf>
    <xf numFmtId="4" fontId="120" fillId="76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4" fontId="75" fillId="39" borderId="158" applyBorder="0">
      <alignment horizontal="right"/>
    </xf>
    <xf numFmtId="0" fontId="37" fillId="21" borderId="151" applyNumberFormat="0" applyAlignment="0" applyProtection="0"/>
    <xf numFmtId="0" fontId="36" fillId="8" borderId="149" applyNumberFormat="0" applyAlignment="0" applyProtection="0"/>
    <xf numFmtId="220" fontId="25" fillId="0" borderId="158" applyFont="0" applyFill="0" applyBorder="0" applyProtection="0">
      <alignment horizontal="center" vertical="center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210" fontId="171" fillId="0" borderId="158">
      <alignment vertical="top"/>
    </xf>
    <xf numFmtId="0" fontId="42" fillId="0" borderId="155" applyNumberFormat="0" applyFill="0" applyAlignment="0" applyProtection="0"/>
    <xf numFmtId="4" fontId="149" fillId="86" borderId="158"/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37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76" fillId="0" borderId="149" applyNumberFormat="0" applyAlignment="0">
      <protection locked="0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37" fillId="41" borderId="170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13" fillId="61" borderId="160" applyNumberFormat="0" applyProtection="0">
      <alignment horizontal="left" vertical="center" indent="1"/>
    </xf>
    <xf numFmtId="0" fontId="13" fillId="24" borderId="162" applyNumberFormat="0" applyFont="0" applyAlignment="0" applyProtection="0"/>
    <xf numFmtId="210" fontId="148" fillId="0" borderId="177">
      <alignment vertical="top" wrapText="1"/>
    </xf>
    <xf numFmtId="0" fontId="72" fillId="0" borderId="177" applyBorder="0">
      <alignment horizontal="center" vertical="center" wrapText="1"/>
    </xf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58" fillId="0" borderId="166">
      <alignment horizontal="left" vertical="center" wrapText="1" indent="1"/>
    </xf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0" fontId="38" fillId="21" borderId="141" applyNumberFormat="0" applyAlignment="0" applyProtection="0"/>
    <xf numFmtId="0" fontId="37" fillId="41" borderId="142" applyNumberFormat="0" applyAlignment="0" applyProtection="0"/>
    <xf numFmtId="0" fontId="37" fillId="41" borderId="170" applyNumberFormat="0" applyAlignment="0" applyProtection="0"/>
    <xf numFmtId="0" fontId="34" fillId="90" borderId="162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70" fillId="56" borderId="141" applyNumberFormat="0" applyAlignment="0">
      <alignment horizontal="left" vertical="center"/>
    </xf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76" fillId="21" borderId="159" applyNumberFormat="0" applyAlignment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0" fontId="76" fillId="21" borderId="168" applyNumberFormat="0" applyAlignment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4" fontId="122" fillId="71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49" fontId="114" fillId="0" borderId="177" applyNumberFormat="0">
      <alignment horizontal="lef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172" fontId="173" fillId="0" borderId="158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1" fillId="76" borderId="151" applyNumberFormat="0" applyProtection="0">
      <alignment vertical="center"/>
    </xf>
    <xf numFmtId="0" fontId="25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44" applyNumberFormat="0" applyFont="0" applyAlignment="0" applyProtection="0"/>
    <xf numFmtId="4" fontId="120" fillId="64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74" borderId="151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72" fillId="0" borderId="158" applyBorder="0">
      <alignment horizontal="center" vertical="center" wrapText="1"/>
    </xf>
    <xf numFmtId="0" fontId="77" fillId="0" borderId="158">
      <alignment horizontal="left" vertical="center"/>
    </xf>
    <xf numFmtId="0" fontId="77" fillId="0" borderId="158">
      <alignment horizontal="left" vertical="center"/>
    </xf>
    <xf numFmtId="199" fontId="105" fillId="0" borderId="158">
      <alignment horizontal="right"/>
      <protection locked="0"/>
    </xf>
    <xf numFmtId="0" fontId="72" fillId="0" borderId="158" applyBorder="0">
      <alignment horizontal="center" vertical="center" wrapText="1"/>
    </xf>
    <xf numFmtId="0" fontId="13" fillId="61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212" fontId="162" fillId="38" borderId="158">
      <alignment wrapText="1"/>
    </xf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210" fontId="148" fillId="0" borderId="158">
      <alignment horizontal="center" vertical="center" wrapText="1"/>
    </xf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4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8" fillId="41" borderId="141" applyNumberFormat="0" applyAlignment="0" applyProtection="0"/>
    <xf numFmtId="0" fontId="37" fillId="21" borderId="170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0" fontId="25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61" applyNumberFormat="0" applyFill="0" applyAlignment="0" applyProtection="0"/>
    <xf numFmtId="0" fontId="36" fillId="47" borderId="168" applyNumberFormat="0" applyAlignment="0" applyProtection="0"/>
    <xf numFmtId="4" fontId="120" fillId="67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4" fontId="75" fillId="39" borderId="177" applyBorder="0">
      <alignment horizontal="right"/>
    </xf>
    <xf numFmtId="0" fontId="37" fillId="41" borderId="142" applyNumberFormat="0" applyAlignment="0" applyProtection="0"/>
    <xf numFmtId="0" fontId="38" fillId="41" borderId="141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72" applyNumberFormat="0" applyFill="0" applyAlignment="0" applyProtection="0"/>
    <xf numFmtId="49" fontId="127" fillId="0" borderId="177" applyNumberFormat="0" applyFill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75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50" applyNumberFormat="0" applyFont="0" applyAlignment="0" applyProtection="0"/>
    <xf numFmtId="4" fontId="120" fillId="39" borderId="151" applyNumberFormat="0" applyProtection="0">
      <alignment horizontal="left" vertical="center" indent="1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69" applyNumberFormat="0" applyFont="0" applyAlignment="0" applyProtection="0"/>
    <xf numFmtId="0" fontId="36" fillId="8" borderId="141" applyNumberFormat="0" applyAlignment="0" applyProtection="0"/>
    <xf numFmtId="0" fontId="25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210" fontId="148" fillId="0" borderId="177">
      <alignment vertical="top" wrapText="1"/>
    </xf>
    <xf numFmtId="0" fontId="36" fillId="8" borderId="159" applyNumberFormat="0" applyAlignment="0" applyProtection="0"/>
    <xf numFmtId="0" fontId="42" fillId="0" borderId="172" applyNumberFormat="0" applyFill="0" applyAlignment="0" applyProtection="0"/>
    <xf numFmtId="4" fontId="121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76" fillId="21" borderId="149" applyNumberFormat="0" applyAlignment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69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6" fillId="8" borderId="141" applyNumberFormat="0" applyAlignment="0" applyProtection="0"/>
    <xf numFmtId="0" fontId="37" fillId="41" borderId="142" applyNumberFormat="0" applyAlignment="0" applyProtection="0"/>
    <xf numFmtId="0" fontId="13" fillId="24" borderId="162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49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43" applyNumberFormat="0" applyFill="0" applyAlignment="0" applyProtection="0"/>
    <xf numFmtId="0" fontId="42" fillId="0" borderId="172" applyNumberFormat="0" applyFill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4" fontId="121" fillId="76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70" applyNumberFormat="0" applyAlignment="0" applyProtection="0"/>
    <xf numFmtId="0" fontId="38" fillId="41" borderId="159" applyNumberFormat="0" applyAlignment="0" applyProtection="0"/>
    <xf numFmtId="0" fontId="37" fillId="41" borderId="142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176" fontId="65" fillId="0" borderId="156">
      <protection locked="0"/>
    </xf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3" fontId="80" fillId="0" borderId="158" applyBorder="0">
      <alignment vertical="center"/>
    </xf>
    <xf numFmtId="197" fontId="102" fillId="0" borderId="158">
      <alignment horizontal="center" vertical="center" wrapText="1"/>
    </xf>
    <xf numFmtId="0" fontId="42" fillId="0" borderId="153" applyNumberFormat="0" applyFill="0" applyAlignment="0" applyProtection="0"/>
    <xf numFmtId="0" fontId="38" fillId="21" borderId="168" applyNumberFormat="0" applyAlignment="0" applyProtection="0"/>
    <xf numFmtId="0" fontId="37" fillId="21" borderId="160" applyNumberFormat="0" applyAlignment="0" applyProtection="0"/>
    <xf numFmtId="0" fontId="75" fillId="37" borderId="141" applyNumberFormat="0" applyAlignment="0">
      <alignment horizontal="center" vertical="center"/>
    </xf>
    <xf numFmtId="0" fontId="38" fillId="21" borderId="141" applyNumberFormat="0" applyAlignment="0" applyProtection="0"/>
    <xf numFmtId="0" fontId="42" fillId="0" borderId="155" applyNumberFormat="0" applyFill="0" applyAlignment="0" applyProtection="0"/>
    <xf numFmtId="0" fontId="13" fillId="24" borderId="169" applyNumberFormat="0" applyFont="0" applyAlignment="0" applyProtection="0"/>
    <xf numFmtId="4" fontId="149" fillId="0" borderId="158">
      <alignment horizontal="left" vertical="center"/>
    </xf>
    <xf numFmtId="49" fontId="127" fillId="0" borderId="177" applyNumberFormat="0" applyFill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7" fillId="85" borderId="151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220" fontId="25" fillId="0" borderId="158" applyFont="0" applyFill="0" applyBorder="0" applyProtection="0">
      <alignment horizontal="center" vertical="center"/>
    </xf>
    <xf numFmtId="4" fontId="149" fillId="0" borderId="158">
      <alignment horizontal="left" vertical="center"/>
    </xf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48" applyNumberFormat="0" applyFill="0" applyAlignment="0" applyProtection="0"/>
    <xf numFmtId="0" fontId="13" fillId="24" borderId="150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52" fillId="0" borderId="158">
      <alignment horizontal="center" wrapText="1"/>
    </xf>
    <xf numFmtId="0" fontId="25" fillId="0" borderId="158" applyNumberFormat="0" applyFont="0" applyFill="0" applyAlignment="0" applyProtection="0"/>
    <xf numFmtId="4" fontId="120" fillId="68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199" fontId="105" fillId="0" borderId="158">
      <alignment horizontal="right"/>
      <protection locked="0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212" fontId="162" fillId="38" borderId="158">
      <alignment wrapText="1"/>
    </xf>
    <xf numFmtId="0" fontId="36" fillId="8" borderId="149" applyNumberFormat="0" applyAlignment="0" applyProtection="0"/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4" fontId="122" fillId="71" borderId="151" applyNumberFormat="0" applyProtection="0">
      <alignment horizontal="left" vertical="center" indent="1"/>
    </xf>
    <xf numFmtId="3" fontId="80" fillId="0" borderId="158" applyBorder="0">
      <alignment vertical="center"/>
    </xf>
    <xf numFmtId="4" fontId="151" fillId="37" borderId="158"/>
    <xf numFmtId="210" fontId="149" fillId="0" borderId="158"/>
    <xf numFmtId="4" fontId="120" fillId="65" borderId="151" applyNumberFormat="0" applyProtection="0">
      <alignment horizontal="right" vertical="center"/>
    </xf>
    <xf numFmtId="212" fontId="162" fillId="38" borderId="158">
      <alignment wrapText="1"/>
    </xf>
    <xf numFmtId="172" fontId="173" fillId="0" borderId="158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68" applyNumberFormat="0" applyAlignment="0" applyProtection="0"/>
    <xf numFmtId="0" fontId="36" fillId="8" borderId="141" applyNumberFormat="0" applyAlignment="0" applyProtection="0"/>
    <xf numFmtId="0" fontId="13" fillId="24" borderId="169" applyNumberFormat="0" applyFont="0" applyAlignment="0" applyProtection="0"/>
    <xf numFmtId="176" fontId="65" fillId="0" borderId="175">
      <protection locked="0"/>
    </xf>
    <xf numFmtId="0" fontId="38" fillId="21" borderId="168" applyNumberFormat="0" applyAlignment="0" applyProtection="0"/>
    <xf numFmtId="210" fontId="171" fillId="0" borderId="177">
      <alignment vertical="top"/>
    </xf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197" fontId="102" fillId="0" borderId="177">
      <alignment horizontal="center" vertical="center" wrapText="1"/>
    </xf>
    <xf numFmtId="49" fontId="127" fillId="0" borderId="177" applyNumberFormat="0" applyFill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8" fillId="21" borderId="159" applyNumberForma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6" fillId="8" borderId="168" applyNumberFormat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4" fontId="120" fillId="69" borderId="151" applyNumberFormat="0" applyProtection="0">
      <alignment horizontal="right" vertical="center"/>
    </xf>
    <xf numFmtId="4" fontId="149" fillId="0" borderId="158"/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4" fontId="120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72" fillId="0" borderId="177" applyBorder="0">
      <alignment horizontal="center" vertical="center" wrapText="1"/>
    </xf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0" fillId="39" borderId="142" applyNumberFormat="0" applyProtection="0">
      <alignment vertical="center"/>
    </xf>
    <xf numFmtId="49" fontId="114" fillId="0" borderId="177" applyNumberFormat="0">
      <alignment horizontal="left" vertical="center"/>
    </xf>
    <xf numFmtId="4" fontId="120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61" applyNumberFormat="0" applyFill="0" applyAlignment="0" applyProtection="0"/>
    <xf numFmtId="4" fontId="75" fillId="39" borderId="158" applyBorder="0">
      <alignment horizontal="right"/>
    </xf>
    <xf numFmtId="0" fontId="13" fillId="37" borderId="151" applyNumberFormat="0" applyProtection="0">
      <alignment horizontal="left" vertical="center" indent="1"/>
    </xf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9" fontId="142" fillId="0" borderId="158">
      <alignment horizontal="right" vertical="top" wrapText="1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210" fontId="148" fillId="0" borderId="158">
      <alignment horizontal="center" vertical="center" wrapText="1"/>
    </xf>
    <xf numFmtId="0" fontId="42" fillId="0" borderId="153" applyNumberFormat="0" applyFill="0" applyAlignment="0" applyProtection="0"/>
    <xf numFmtId="199" fontId="105" fillId="0" borderId="158">
      <alignment horizontal="right"/>
      <protection locked="0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0" fillId="72" borderId="152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0" fillId="39" borderId="151" applyNumberFormat="0" applyProtection="0">
      <alignment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169" fontId="93" fillId="38" borderId="158" applyNumberFormat="0" applyFont="0" applyBorder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vertical="center"/>
    </xf>
    <xf numFmtId="4" fontId="120" fillId="62" borderId="151" applyNumberFormat="0" applyProtection="0">
      <alignment horizontal="right" vertical="center"/>
    </xf>
    <xf numFmtId="0" fontId="36" fillId="8" borderId="149" applyNumberFormat="0" applyAlignment="0" applyProtection="0"/>
    <xf numFmtId="4" fontId="75" fillId="38" borderId="177" applyFont="0" applyBorder="0">
      <alignment horizontal="right"/>
    </xf>
    <xf numFmtId="4" fontId="120" fillId="63" borderId="170" applyNumberFormat="0" applyProtection="0">
      <alignment horizontal="right" vertical="center"/>
    </xf>
    <xf numFmtId="49" fontId="148" fillId="0" borderId="177">
      <alignment horizontal="center" vertical="center" wrapText="1"/>
    </xf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4" fontId="149" fillId="87" borderId="177"/>
    <xf numFmtId="0" fontId="36" fillId="8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49" fontId="114" fillId="0" borderId="177" applyNumberFormat="0">
      <alignment horizontal="left" vertical="center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8" fillId="21" borderId="141" applyNumberFormat="0" applyAlignment="0" applyProtection="0"/>
    <xf numFmtId="0" fontId="38" fillId="85" borderId="141" applyNumberFormat="0" applyAlignment="0" applyProtection="0"/>
    <xf numFmtId="0" fontId="37" fillId="41" borderId="142" applyNumberFormat="0" applyAlignment="0" applyProtection="0"/>
    <xf numFmtId="0" fontId="76" fillId="0" borderId="159" applyNumberFormat="0" applyAlignment="0">
      <protection locked="0"/>
    </xf>
    <xf numFmtId="4" fontId="121" fillId="72" borderId="170" applyNumberFormat="0" applyProtection="0">
      <alignment horizontal="right" vertical="center"/>
    </xf>
    <xf numFmtId="0" fontId="25" fillId="24" borderId="162" applyNumberFormat="0" applyFont="0" applyAlignment="0" applyProtection="0"/>
    <xf numFmtId="0" fontId="36" fillId="8" borderId="159" applyNumberFormat="0" applyAlignment="0" applyProtection="0"/>
    <xf numFmtId="0" fontId="42" fillId="0" borderId="167" applyNumberFormat="0" applyFill="0" applyAlignment="0" applyProtection="0"/>
    <xf numFmtId="0" fontId="36" fillId="8" borderId="159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9" fontId="148" fillId="0" borderId="177">
      <alignment horizontal="center" vertical="center" wrapText="1"/>
    </xf>
    <xf numFmtId="4" fontId="152" fillId="0" borderId="177">
      <alignment horizontal="center" wrapText="1"/>
    </xf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38" fillId="41" borderId="168" applyNumberFormat="0" applyAlignment="0" applyProtection="0"/>
    <xf numFmtId="4" fontId="75" fillId="38" borderId="177" applyFont="0" applyBorder="0">
      <alignment horizontal="right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75" fillId="38" borderId="177" applyFont="0" applyBorder="0">
      <alignment horizontal="right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72" fillId="0" borderId="177" applyBorder="0">
      <alignment horizontal="center" vertical="center" wrapText="1"/>
    </xf>
    <xf numFmtId="0" fontId="13" fillId="24" borderId="162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37" borderId="160" applyNumberFormat="0" applyProtection="0">
      <alignment horizontal="left" vertical="center" indent="1"/>
    </xf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21" borderId="141" applyNumberFormat="0" applyAlignment="0" applyProtection="0"/>
    <xf numFmtId="4" fontId="120" fillId="63" borderId="170" applyNumberFormat="0" applyProtection="0">
      <alignment horizontal="right" vertical="center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220" fontId="25" fillId="0" borderId="158" applyFont="0" applyFill="0" applyBorder="0" applyProtection="0">
      <alignment horizontal="center"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212" fontId="162" fillId="38" borderId="158">
      <alignment wrapText="1"/>
    </xf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25" fillId="0" borderId="158" applyNumberFormat="0" applyFont="0" applyFill="0" applyAlignment="0" applyProtection="0"/>
    <xf numFmtId="0" fontId="13" fillId="24" borderId="150" applyNumberFormat="0" applyFont="0" applyAlignment="0" applyProtection="0"/>
    <xf numFmtId="4" fontId="75" fillId="39" borderId="158" applyBorder="0">
      <alignment horizontal="right"/>
    </xf>
    <xf numFmtId="0" fontId="37" fillId="41" borderId="151" applyNumberFormat="0" applyAlignment="0" applyProtection="0"/>
    <xf numFmtId="49" fontId="142" fillId="0" borderId="158">
      <alignment horizontal="right" vertical="top" wrapText="1"/>
    </xf>
    <xf numFmtId="0" fontId="42" fillId="0" borderId="153" applyNumberFormat="0" applyFill="0" applyAlignment="0" applyProtection="0"/>
    <xf numFmtId="4" fontId="149" fillId="0" borderId="158">
      <alignment horizontal="left" vertical="center"/>
    </xf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3" fontId="80" fillId="0" borderId="158" applyBorder="0">
      <alignment vertical="center"/>
    </xf>
    <xf numFmtId="0" fontId="37" fillId="21" borderId="151" applyNumberFormat="0" applyAlignment="0" applyProtection="0"/>
    <xf numFmtId="0" fontId="13" fillId="75" borderId="151" applyNumberFormat="0" applyProtection="0">
      <alignment horizontal="left" vertical="center" indent="1"/>
    </xf>
    <xf numFmtId="180" fontId="76" fillId="21" borderId="149" applyNumberFormat="0" applyAlignment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0" fillId="72" borderId="152" applyNumberFormat="0" applyProtection="0">
      <alignment horizontal="left" vertical="center" indent="1"/>
    </xf>
    <xf numFmtId="0" fontId="75" fillId="37" borderId="149" applyNumberFormat="0" applyAlignment="0">
      <alignment horizontal="center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169" fontId="93" fillId="38" borderId="158" applyNumberFormat="0" applyFont="0" applyBorder="0" applyAlignment="0" applyProtection="0"/>
    <xf numFmtId="0" fontId="13" fillId="24" borderId="150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2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0" fontId="13" fillId="24" borderId="169" applyNumberFormat="0" applyFont="0" applyAlignment="0" applyProtection="0"/>
    <xf numFmtId="0" fontId="72" fillId="0" borderId="177" applyBorder="0">
      <alignment horizontal="center" vertical="center" wrapText="1"/>
    </xf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25" fillId="24" borderId="162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4" fontId="120" fillId="68" borderId="16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13" fillId="24" borderId="169" applyNumberFormat="0" applyFont="0" applyAlignment="0" applyProtection="0"/>
    <xf numFmtId="0" fontId="77" fillId="0" borderId="177">
      <alignment horizontal="left" vertical="center"/>
    </xf>
    <xf numFmtId="0" fontId="70" fillId="56" borderId="141" applyNumberFormat="0" applyAlignment="0">
      <alignment horizontal="left" vertical="center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60" applyNumberFormat="0" applyAlignment="0" applyProtection="0"/>
    <xf numFmtId="4" fontId="75" fillId="38" borderId="177" applyFont="0" applyBorder="0">
      <alignment horizontal="right"/>
    </xf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60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36" fillId="8" borderId="168" applyNumberFormat="0" applyAlignment="0" applyProtection="0"/>
    <xf numFmtId="4" fontId="120" fillId="39" borderId="170" applyNumberFormat="0" applyProtection="0">
      <alignment vertical="center"/>
    </xf>
    <xf numFmtId="169" fontId="93" fillId="38" borderId="177" applyNumberFormat="0" applyFont="0" applyBorder="0" applyAlignment="0" applyProtection="0"/>
    <xf numFmtId="0" fontId="25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210" fontId="149" fillId="0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1" fontId="170" fillId="0" borderId="158">
      <alignment horizontal="left" vertical="center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44" applyNumberFormat="0" applyFont="0" applyAlignment="0" applyProtection="0"/>
    <xf numFmtId="4" fontId="120" fillId="6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4" fillId="72" borderId="151" applyNumberFormat="0" applyProtection="0">
      <alignment horizontal="left" vertical="center" indent="1"/>
    </xf>
    <xf numFmtId="4" fontId="75" fillId="39" borderId="158" applyBorder="0">
      <alignment horizontal="right"/>
    </xf>
    <xf numFmtId="220" fontId="25" fillId="0" borderId="158" applyFont="0" applyFill="0" applyBorder="0" applyProtection="0">
      <alignment horizontal="center" vertical="center"/>
    </xf>
    <xf numFmtId="49" fontId="148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4" fontId="149" fillId="0" borderId="158">
      <alignment horizontal="left" vertical="center"/>
    </xf>
    <xf numFmtId="4" fontId="75" fillId="38" borderId="158" applyFont="0" applyBorder="0">
      <alignment horizontal="right"/>
    </xf>
    <xf numFmtId="0" fontId="13" fillId="37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72" fillId="0" borderId="158" applyBorder="0">
      <alignment horizontal="center" vertical="center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5" borderId="151" applyNumberFormat="0" applyProtection="0">
      <alignment horizontal="left" vertical="center" indent="1"/>
    </xf>
    <xf numFmtId="3" fontId="80" fillId="0" borderId="158" applyBorder="0">
      <alignment vertical="center"/>
    </xf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69" applyNumberFormat="0" applyFont="0" applyAlignment="0" applyProtection="0"/>
    <xf numFmtId="0" fontId="38" fillId="41" borderId="141" applyNumberFormat="0" applyAlignment="0" applyProtection="0"/>
    <xf numFmtId="49" fontId="114" fillId="0" borderId="177" applyNumberFormat="0">
      <alignment horizontal="left" vertical="center"/>
    </xf>
    <xf numFmtId="0" fontId="38" fillId="41" borderId="141" applyNumberFormat="0" applyAlignment="0" applyProtection="0"/>
    <xf numFmtId="0" fontId="36" fillId="8" borderId="141" applyNumberFormat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42" fillId="0" borderId="174" applyNumberFormat="0" applyFill="0" applyAlignment="0" applyProtection="0"/>
    <xf numFmtId="4" fontId="120" fillId="68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76" fillId="0" borderId="168" applyNumberFormat="0" applyAlignment="0">
      <protection locked="0"/>
    </xf>
    <xf numFmtId="0" fontId="42" fillId="0" borderId="174" applyNumberFormat="0" applyFill="0" applyAlignment="0" applyProtection="0"/>
    <xf numFmtId="210" fontId="148" fillId="0" borderId="177">
      <alignment vertical="top" wrapText="1"/>
    </xf>
    <xf numFmtId="0" fontId="37" fillId="41" borderId="142" applyNumberFormat="0" applyAlignment="0" applyProtection="0"/>
    <xf numFmtId="0" fontId="38" fillId="41" borderId="141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70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41" applyNumberFormat="0" applyAlignment="0" applyProtection="0"/>
    <xf numFmtId="4" fontId="122" fillId="71" borderId="170" applyNumberFormat="0" applyProtection="0">
      <alignment horizontal="left" vertical="center" indent="1"/>
    </xf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74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74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20" fillId="76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75" fillId="38" borderId="149" applyNumberFormat="0" applyAlignment="0">
      <alignment horizontal="left"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42" fillId="0" borderId="172" applyNumberFormat="0" applyFill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41" applyNumberFormat="0" applyAlignment="0" applyProtection="0"/>
    <xf numFmtId="0" fontId="37" fillId="41" borderId="142" applyNumberFormat="0" applyAlignment="0" applyProtection="0"/>
    <xf numFmtId="0" fontId="37" fillId="41" borderId="170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1" fontId="170" fillId="0" borderId="177">
      <alignment horizontal="left" vertical="center"/>
    </xf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2" fillId="7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13" fillId="75" borderId="160" applyNumberFormat="0" applyProtection="0">
      <alignment horizontal="left" vertical="center" indent="1"/>
    </xf>
    <xf numFmtId="210" fontId="148" fillId="0" borderId="177">
      <alignment horizontal="center" vertical="center" wrapText="1"/>
    </xf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210" fontId="148" fillId="0" borderId="177">
      <alignment vertical="top" wrapText="1"/>
    </xf>
    <xf numFmtId="0" fontId="13" fillId="37" borderId="170" applyNumberFormat="0" applyProtection="0">
      <alignment horizontal="left" vertical="center" indent="1"/>
    </xf>
    <xf numFmtId="0" fontId="37" fillId="41" borderId="142" applyNumberFormat="0" applyAlignment="0" applyProtection="0"/>
    <xf numFmtId="0" fontId="25" fillId="24" borderId="169" applyNumberFormat="0" applyFon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126" fillId="72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0" fontId="37" fillId="21" borderId="151" applyNumberFormat="0" applyAlignment="0" applyProtection="0"/>
    <xf numFmtId="49" fontId="142" fillId="0" borderId="158">
      <alignment horizontal="right" vertical="top" wrapText="1"/>
    </xf>
    <xf numFmtId="3" fontId="80" fillId="0" borderId="158" applyBorder="0">
      <alignment vertical="center"/>
    </xf>
    <xf numFmtId="210" fontId="148" fillId="0" borderId="158">
      <alignment horizontal="center" vertical="center" wrapText="1"/>
    </xf>
    <xf numFmtId="199" fontId="105" fillId="0" borderId="158">
      <alignment horizontal="right"/>
      <protection locked="0"/>
    </xf>
    <xf numFmtId="4" fontId="152" fillId="0" borderId="158">
      <alignment horizontal="center" wrapText="1"/>
    </xf>
    <xf numFmtId="0" fontId="37" fillId="21" borderId="151" applyNumberFormat="0" applyAlignment="0" applyProtection="0"/>
    <xf numFmtId="4" fontId="124" fillId="74" borderId="151" applyNumberFormat="0" applyProtection="0">
      <alignment horizontal="left" vertical="center" indent="1"/>
    </xf>
    <xf numFmtId="197" fontId="102" fillId="0" borderId="158">
      <alignment horizontal="center" vertical="center" wrapTex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210" fontId="171" fillId="0" borderId="158">
      <alignment vertical="top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75" fillId="24" borderId="150" applyNumberFormat="0" applyFont="0" applyAlignment="0" applyProtection="0"/>
    <xf numFmtId="4" fontId="149" fillId="0" borderId="158">
      <alignment horizontal="left" vertical="center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76" fillId="21" borderId="149" applyNumberFormat="0" applyAlignment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49" fillId="0" borderId="158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199" fontId="105" fillId="0" borderId="158">
      <alignment horizontal="right"/>
      <protection locked="0"/>
    </xf>
    <xf numFmtId="0" fontId="42" fillId="0" borderId="155" applyNumberFormat="0" applyFill="0" applyAlignment="0" applyProtection="0"/>
    <xf numFmtId="49" fontId="148" fillId="0" borderId="158">
      <alignment horizontal="center" vertical="center" wrapText="1"/>
    </xf>
    <xf numFmtId="1" fontId="170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71" fillId="57" borderId="149" applyNumberFormat="0" applyAlignment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7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1" fillId="76" borderId="151" applyNumberFormat="0" applyProtection="0">
      <alignment vertical="center"/>
    </xf>
    <xf numFmtId="0" fontId="37" fillId="41" borderId="151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180" fontId="75" fillId="37" borderId="149" applyNumberFormat="0" applyAlignment="0">
      <alignment horizontal="center" vertical="center"/>
    </xf>
    <xf numFmtId="4" fontId="120" fillId="76" borderId="151" applyNumberFormat="0" applyProtection="0">
      <alignment vertical="center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69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49" fillId="86" borderId="177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3" fontId="80" fillId="0" borderId="177" applyBorder="0">
      <alignment vertical="center"/>
    </xf>
    <xf numFmtId="0" fontId="38" fillId="85" borderId="168" applyNumberFormat="0" applyAlignment="0" applyProtection="0"/>
    <xf numFmtId="4" fontId="124" fillId="72" borderId="16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37" fillId="21" borderId="16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199" fontId="105" fillId="0" borderId="177">
      <alignment horizontal="right"/>
      <protection locked="0"/>
    </xf>
    <xf numFmtId="0" fontId="38" fillId="41" borderId="168" applyNumberFormat="0" applyAlignment="0" applyProtection="0"/>
    <xf numFmtId="0" fontId="25" fillId="24" borderId="162" applyNumberFormat="0" applyFont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6" fillId="8" borderId="159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70" applyNumberFormat="0" applyAlignment="0" applyProtection="0"/>
    <xf numFmtId="0" fontId="71" fillId="57" borderId="168" applyNumberFormat="0" applyAlignment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66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49" fontId="114" fillId="0" borderId="177" applyNumberFormat="0">
      <alignment horizontal="left" vertical="center"/>
    </xf>
    <xf numFmtId="180" fontId="76" fillId="0" borderId="168" applyNumberFormat="0" applyAlignment="0">
      <protection locked="0"/>
    </xf>
    <xf numFmtId="0" fontId="36" fillId="8" borderId="168" applyNumberFormat="0" applyAlignment="0" applyProtection="0"/>
    <xf numFmtId="4" fontId="150" fillId="58" borderId="177"/>
    <xf numFmtId="49" fontId="114" fillId="0" borderId="158" applyNumberFormat="0">
      <alignment horizontal="left" vertical="center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1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4" fontId="124" fillId="72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" fontId="120" fillId="65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6" fillId="8" borderId="149" applyNumberFormat="0" applyAlignment="0" applyProtection="0"/>
    <xf numFmtId="4" fontId="120" fillId="63" borderId="151" applyNumberFormat="0" applyProtection="0">
      <alignment horizontal="right" vertical="center"/>
    </xf>
    <xf numFmtId="0" fontId="13" fillId="75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0" fontId="37" fillId="41" borderId="151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210" fontId="149" fillId="0" borderId="158"/>
    <xf numFmtId="0" fontId="37" fillId="21" borderId="151" applyNumberFormat="0" applyAlignment="0" applyProtection="0"/>
    <xf numFmtId="210" fontId="171" fillId="0" borderId="158">
      <alignment vertical="top"/>
    </xf>
    <xf numFmtId="4" fontId="149" fillId="87" borderId="158"/>
    <xf numFmtId="197" fontId="102" fillId="0" borderId="158">
      <alignment horizontal="center" vertical="center" wrapText="1"/>
    </xf>
    <xf numFmtId="1" fontId="170" fillId="0" borderId="158">
      <alignment horizontal="left" vertical="center"/>
    </xf>
    <xf numFmtId="4" fontId="149" fillId="87" borderId="158"/>
    <xf numFmtId="197" fontId="102" fillId="0" borderId="158">
      <alignment horizontal="center" vertical="center" wrapText="1"/>
    </xf>
    <xf numFmtId="169" fontId="93" fillId="38" borderId="158" applyNumberFormat="0" applyFont="0" applyBorder="0" applyAlignment="0" applyProtection="0"/>
    <xf numFmtId="1" fontId="170" fillId="0" borderId="158">
      <alignment horizontal="left" vertical="center"/>
    </xf>
    <xf numFmtId="0" fontId="25" fillId="0" borderId="158" applyNumberFormat="0" applyFont="0" applyFill="0" applyAlignment="0" applyProtection="0"/>
    <xf numFmtId="4" fontId="150" fillId="58" borderId="158"/>
    <xf numFmtId="0" fontId="37" fillId="21" borderId="151" applyNumberFormat="0" applyAlignment="0" applyProtection="0"/>
    <xf numFmtId="4" fontId="75" fillId="39" borderId="158" applyBorder="0">
      <alignment horizontal="right"/>
    </xf>
    <xf numFmtId="3" fontId="80" fillId="0" borderId="158" applyBorder="0">
      <alignment vertical="center"/>
    </xf>
    <xf numFmtId="4" fontId="120" fillId="69" borderId="151" applyNumberFormat="0" applyProtection="0">
      <alignment horizontal="right" vertical="center"/>
    </xf>
    <xf numFmtId="4" fontId="121" fillId="76" borderId="151" applyNumberFormat="0" applyProtection="0">
      <alignment vertical="center"/>
    </xf>
    <xf numFmtId="0" fontId="13" fillId="74" borderId="151" applyNumberFormat="0" applyProtection="0">
      <alignment horizontal="left" vertical="center" indent="1"/>
    </xf>
    <xf numFmtId="0" fontId="71" fillId="57" borderId="149" applyNumberFormat="0" applyAlignment="0"/>
    <xf numFmtId="4" fontId="120" fillId="39" borderId="151" applyNumberFormat="0" applyProtection="0">
      <alignment horizontal="left" vertical="center" indent="1"/>
    </xf>
    <xf numFmtId="49" fontId="127" fillId="0" borderId="158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75" fillId="39" borderId="158" applyBorder="0">
      <alignment horizontal="right"/>
    </xf>
    <xf numFmtId="0" fontId="75" fillId="24" borderId="150" applyNumberFormat="0" applyFont="0" applyAlignment="0" applyProtection="0"/>
    <xf numFmtId="0" fontId="25" fillId="0" borderId="158" applyNumberFormat="0" applyFont="0" applyFill="0" applyAlignment="0" applyProtection="0"/>
    <xf numFmtId="0" fontId="13" fillId="24" borderId="150" applyNumberFormat="0" applyFont="0" applyAlignment="0" applyProtection="0"/>
    <xf numFmtId="4" fontId="149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49" fontId="148" fillId="0" borderId="158">
      <alignment horizontal="center" vertical="center" wrapTex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169" fontId="93" fillId="38" borderId="158" applyNumberFormat="0" applyFont="0" applyBorder="0" applyAlignment="0" applyProtection="0"/>
    <xf numFmtId="3" fontId="80" fillId="0" borderId="158" applyBorder="0">
      <alignment vertical="center"/>
    </xf>
    <xf numFmtId="4" fontId="149" fillId="86" borderId="158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65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39" borderId="151" applyNumberFormat="0" applyProtection="0">
      <alignment vertical="center"/>
    </xf>
    <xf numFmtId="4" fontId="75" fillId="38" borderId="158" applyFont="0" applyBorder="0">
      <alignment horizontal="right"/>
    </xf>
    <xf numFmtId="0" fontId="37" fillId="21" borderId="151" applyNumberFormat="0" applyAlignment="0" applyProtection="0"/>
    <xf numFmtId="180" fontId="75" fillId="38" borderId="149" applyNumberFormat="0" applyAlignment="0">
      <alignment horizontal="left" vertical="center"/>
    </xf>
    <xf numFmtId="4" fontId="120" fillId="66" borderId="151" applyNumberFormat="0" applyProtection="0">
      <alignment horizontal="right" vertical="center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76" fillId="21" borderId="149" applyNumberFormat="0" applyAlignment="0"/>
    <xf numFmtId="4" fontId="120" fillId="66" borderId="151" applyNumberFormat="0" applyProtection="0">
      <alignment horizontal="right" vertical="center"/>
    </xf>
    <xf numFmtId="0" fontId="36" fillId="8" borderId="149" applyNumberFormat="0" applyAlignment="0" applyProtection="0"/>
    <xf numFmtId="0" fontId="38" fillId="21" borderId="149" applyNumberFormat="0" applyAlignment="0" applyProtection="0"/>
    <xf numFmtId="4" fontId="120" fillId="39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7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4" fontId="120" fillId="39" borderId="151" applyNumberFormat="0" applyProtection="0">
      <alignment vertical="center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180" fontId="70" fillId="56" borderId="149" applyNumberFormat="0" applyAlignment="0">
      <alignment horizontal="left" vertical="center"/>
    </xf>
    <xf numFmtId="0" fontId="38" fillId="21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210" fontId="148" fillId="0" borderId="158">
      <alignment vertical="top" wrapText="1"/>
    </xf>
    <xf numFmtId="0" fontId="70" fillId="56" borderId="149" applyNumberFormat="0" applyAlignment="0">
      <alignment horizontal="left" vertical="center"/>
    </xf>
    <xf numFmtId="176" fontId="65" fillId="0" borderId="156">
      <protection locked="0"/>
    </xf>
    <xf numFmtId="0" fontId="76" fillId="21" borderId="149" applyNumberFormat="0" applyAlignment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6" fillId="8" borderId="168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69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0" fontId="37" fillId="41" borderId="151" applyNumberFormat="0" applyAlignment="0" applyProtection="0"/>
    <xf numFmtId="3" fontId="80" fillId="0" borderId="158" applyBorder="0">
      <alignment vertical="center"/>
    </xf>
    <xf numFmtId="210" fontId="148" fillId="0" borderId="158">
      <alignment horizontal="center" vertical="center" wrapText="1"/>
    </xf>
    <xf numFmtId="4" fontId="152" fillId="0" borderId="158">
      <alignment horizontal="center" wrapText="1"/>
    </xf>
    <xf numFmtId="210" fontId="148" fillId="0" borderId="158">
      <alignment vertical="top" wrapText="1"/>
    </xf>
    <xf numFmtId="210" fontId="148" fillId="0" borderId="158">
      <alignment horizontal="center" vertical="center" wrapText="1"/>
    </xf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9" fontId="142" fillId="0" borderId="158">
      <alignment horizontal="right" vertical="top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49" fontId="114" fillId="0" borderId="158" applyNumberFormat="0">
      <alignment horizontal="left" vertical="center"/>
    </xf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72" borderId="151" applyNumberFormat="0" applyProtection="0">
      <alignment horizontal="right" vertical="center"/>
    </xf>
    <xf numFmtId="0" fontId="37" fillId="41" borderId="151" applyNumberFormat="0" applyAlignment="0" applyProtection="0"/>
    <xf numFmtId="0" fontId="70" fillId="56" borderId="149" applyNumberFormat="0" applyAlignment="0">
      <alignment horizontal="left" vertical="center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4" fontId="120" fillId="72" borderId="152" applyNumberFormat="0" applyProtection="0">
      <alignment horizontal="left" vertical="center" indent="1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69" applyNumberFormat="0" applyFont="0" applyAlignment="0" applyProtection="0"/>
    <xf numFmtId="0" fontId="42" fillId="0" borderId="155" applyNumberFormat="0" applyFill="0" applyAlignment="0" applyProtection="0"/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4" fontId="124" fillId="72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60" applyNumberForma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4" fontId="75" fillId="38" borderId="158" applyFont="0" applyBorder="0">
      <alignment horizontal="right"/>
    </xf>
    <xf numFmtId="4" fontId="120" fillId="69" borderId="151" applyNumberFormat="0" applyProtection="0">
      <alignment horizontal="right" vertical="center"/>
    </xf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1" fontId="170" fillId="0" borderId="158">
      <alignment horizontal="lef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4" fontId="149" fillId="87" borderId="158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3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9" fontId="148" fillId="0" borderId="158">
      <alignment horizontal="center" vertical="center" wrapText="1"/>
    </xf>
    <xf numFmtId="49" fontId="142" fillId="0" borderId="158">
      <alignment horizontal="right" vertical="top" wrapText="1"/>
    </xf>
    <xf numFmtId="4" fontId="75" fillId="38" borderId="158" applyFont="0" applyBorder="0">
      <alignment horizontal="right"/>
    </xf>
    <xf numFmtId="0" fontId="37" fillId="41" borderId="151" applyNumberFormat="0" applyAlignment="0" applyProtection="0"/>
    <xf numFmtId="4" fontId="120" fillId="39" borderId="151" applyNumberFormat="0" applyProtection="0">
      <alignment vertical="center"/>
    </xf>
    <xf numFmtId="0" fontId="13" fillId="37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4" fontId="121" fillId="39" borderId="151" applyNumberFormat="0" applyProtection="0">
      <alignment vertical="center"/>
    </xf>
    <xf numFmtId="4" fontId="120" fillId="66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76" fillId="2" borderId="157" applyNumberFormat="0">
      <alignment horizontal="left" vertical="center" wrapText="1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4" fontId="120" fillId="65" borderId="151" applyNumberFormat="0" applyProtection="0">
      <alignment horizontal="right" vertical="center"/>
    </xf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7" fillId="85" borderId="151" applyNumberFormat="0" applyAlignment="0" applyProtection="0"/>
    <xf numFmtId="4" fontId="120" fillId="66" borderId="151" applyNumberFormat="0" applyProtection="0">
      <alignment horizontal="right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4" fontId="75" fillId="39" borderId="158" applyBorder="0">
      <alignment horizontal="right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3" borderId="170" applyNumberFormat="0" applyProtection="0">
      <alignment horizontal="right" vertical="center"/>
    </xf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4" fontId="121" fillId="72" borderId="151" applyNumberFormat="0" applyProtection="0">
      <alignment horizontal="right" vertical="center"/>
    </xf>
    <xf numFmtId="0" fontId="38" fillId="21" borderId="149" applyNumberFormat="0" applyAlignment="0" applyProtection="0"/>
    <xf numFmtId="212" fontId="162" fillId="38" borderId="158">
      <alignment wrapText="1"/>
    </xf>
    <xf numFmtId="0" fontId="37" fillId="21" borderId="151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76" fillId="2" borderId="157" applyNumberFormat="0">
      <alignment horizontal="left" vertical="center" wrapTex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72" fillId="0" borderId="158" applyBorder="0">
      <alignment horizontal="center" vertical="center" wrapText="1"/>
    </xf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76" fillId="21" borderId="149" applyNumberFormat="0" applyAlignment="0"/>
    <xf numFmtId="0" fontId="37" fillId="21" borderId="151" applyNumberFormat="0" applyAlignment="0" applyProtection="0"/>
    <xf numFmtId="4" fontId="149" fillId="86" borderId="158"/>
    <xf numFmtId="210" fontId="148" fillId="0" borderId="158">
      <alignment horizontal="center" vertical="center" wrapText="1"/>
    </xf>
    <xf numFmtId="0" fontId="37" fillId="41" borderId="151" applyNumberFormat="0" applyAlignment="0" applyProtection="0"/>
    <xf numFmtId="4" fontId="120" fillId="72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8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37" fillId="41" borderId="15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49" fontId="148" fillId="0" borderId="177">
      <alignment horizontal="center" vertical="center" wrapText="1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4" fontId="120" fillId="72" borderId="160" applyNumberFormat="0" applyProtection="0">
      <alignment horizontal="right" vertical="center"/>
    </xf>
    <xf numFmtId="0" fontId="13" fillId="24" borderId="169" applyNumberFormat="0" applyFon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13" fillId="75" borderId="151" applyNumberFormat="0" applyProtection="0">
      <alignment horizontal="left" vertical="center" indent="1"/>
    </xf>
    <xf numFmtId="4" fontId="149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3" fontId="80" fillId="0" borderId="158" applyBorder="0">
      <alignment vertical="center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42" fillId="0" borderId="153" applyNumberFormat="0" applyFill="0" applyAlignment="0" applyProtection="0"/>
    <xf numFmtId="0" fontId="76" fillId="21" borderId="149" applyNumberFormat="0" applyAlignment="0"/>
    <xf numFmtId="0" fontId="42" fillId="0" borderId="155" applyNumberFormat="0" applyFill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8" borderId="151" applyNumberFormat="0" applyProtection="0">
      <alignment horizontal="right" vertical="center"/>
    </xf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0" fillId="62" borderId="151" applyNumberFormat="0" applyProtection="0">
      <alignment horizontal="right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199" fontId="105" fillId="0" borderId="158">
      <alignment horizontal="right"/>
      <protection locked="0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77" fillId="0" borderId="177">
      <alignment horizontal="left" vertical="center"/>
    </xf>
    <xf numFmtId="4" fontId="120" fillId="66" borderId="170" applyNumberFormat="0" applyProtection="0">
      <alignment horizontal="right" vertical="center"/>
    </xf>
    <xf numFmtId="0" fontId="13" fillId="61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38" fillId="21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210" fontId="171" fillId="0" borderId="177">
      <alignment vertical="top"/>
    </xf>
    <xf numFmtId="4" fontId="120" fillId="63" borderId="16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76" fillId="21" borderId="141" applyNumberFormat="0" applyAlignment="0"/>
    <xf numFmtId="0" fontId="13" fillId="75" borderId="170" applyNumberFormat="0" applyProtection="0">
      <alignment horizontal="left" vertical="center" indent="1"/>
    </xf>
    <xf numFmtId="4" fontId="124" fillId="74" borderId="170" applyNumberFormat="0" applyProtection="0">
      <alignment horizontal="left" vertical="center" indent="1"/>
    </xf>
    <xf numFmtId="0" fontId="38" fillId="21" borderId="141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121" fillId="72" borderId="170" applyNumberFormat="0" applyProtection="0">
      <alignment horizontal="right" vertical="center"/>
    </xf>
    <xf numFmtId="220" fontId="25" fillId="0" borderId="177" applyFont="0" applyFill="0" applyBorder="0" applyProtection="0">
      <alignment horizontal="center" vertical="center"/>
    </xf>
    <xf numFmtId="0" fontId="42" fillId="0" borderId="161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59" applyNumberFormat="0" applyAlignment="0" applyProtection="0"/>
    <xf numFmtId="4" fontId="120" fillId="70" borderId="170" applyNumberFormat="0" applyProtection="0">
      <alignment horizontal="right" vertical="center"/>
    </xf>
    <xf numFmtId="4" fontId="150" fillId="58" borderId="177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4" fontId="124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4" fontId="120" fillId="39" borderId="170" applyNumberFormat="0" applyProtection="0">
      <alignment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172" fontId="173" fillId="0" borderId="177"/>
    <xf numFmtId="4" fontId="120" fillId="39" borderId="170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42" fillId="0" borderId="148" applyNumberFormat="0" applyFill="0" applyAlignment="0" applyProtection="0"/>
    <xf numFmtId="0" fontId="37" fillId="21" borderId="170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4" fontId="124" fillId="74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7" fillId="41" borderId="151" applyNumberFormat="0" applyAlignment="0" applyProtection="0"/>
    <xf numFmtId="49" fontId="148" fillId="0" borderId="158">
      <alignment horizontal="center" vertical="center" wrapText="1"/>
    </xf>
    <xf numFmtId="4" fontId="149" fillId="0" borderId="158"/>
    <xf numFmtId="210" fontId="148" fillId="0" borderId="158">
      <alignment vertical="top" wrapText="1"/>
    </xf>
    <xf numFmtId="210" fontId="149" fillId="0" borderId="158"/>
    <xf numFmtId="4" fontId="75" fillId="38" borderId="158" applyFont="0" applyBorder="0">
      <alignment horizontal="right"/>
    </xf>
    <xf numFmtId="0" fontId="13" fillId="61" borderId="151" applyNumberFormat="0" applyProtection="0">
      <alignment horizontal="left" vertical="center" indent="1"/>
    </xf>
    <xf numFmtId="4" fontId="120" fillId="65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1" fillId="37" borderId="158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172" fontId="173" fillId="0" borderId="158"/>
    <xf numFmtId="0" fontId="42" fillId="0" borderId="155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4" fontId="149" fillId="86" borderId="158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4" fontId="120" fillId="67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4" fontId="149" fillId="86" borderId="158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42" fillId="0" borderId="161" applyNumberFormat="0" applyFill="0" applyAlignment="0" applyProtection="0"/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4" fontId="122" fillId="71" borderId="170" applyNumberFormat="0" applyProtection="0">
      <alignment horizontal="left" vertical="center" indent="1"/>
    </xf>
    <xf numFmtId="0" fontId="34" fillId="90" borderId="169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6" fillId="0" borderId="168" applyNumberFormat="0" applyAlignment="0">
      <protection locked="0"/>
    </xf>
    <xf numFmtId="180" fontId="75" fillId="37" borderId="168" applyNumberFormat="0" applyAlignment="0">
      <alignment horizontal="center" vertical="center"/>
    </xf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76" fillId="2" borderId="176" applyNumberFormat="0">
      <alignment horizontal="left" vertical="center" wrapText="1"/>
    </xf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6" fillId="8" borderId="159" applyNumberFormat="0" applyAlignment="0" applyProtection="0"/>
    <xf numFmtId="0" fontId="76" fillId="21" borderId="141" applyNumberFormat="0" applyAlignment="0"/>
    <xf numFmtId="0" fontId="37" fillId="21" borderId="160" applyNumberFormat="0" applyAlignment="0" applyProtection="0"/>
    <xf numFmtId="0" fontId="36" fillId="8" borderId="168" applyNumberFormat="0" applyAlignment="0" applyProtection="0"/>
    <xf numFmtId="4" fontId="120" fillId="76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6" fillId="8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37" fillId="21" borderId="170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8" fillId="41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9" fontId="114" fillId="0" borderId="177" applyNumberFormat="0">
      <alignment horizontal="lef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75" fillId="39" borderId="177" applyBorder="0">
      <alignment horizontal="right"/>
    </xf>
    <xf numFmtId="0" fontId="38" fillId="41" borderId="168" applyNumberFormat="0" applyAlignment="0" applyProtection="0"/>
    <xf numFmtId="0" fontId="25" fillId="24" borderId="162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4" fillId="72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2" borderId="151" applyNumberFormat="0" applyProtection="0">
      <alignment horizontal="right" vertical="center"/>
    </xf>
    <xf numFmtId="0" fontId="36" fillId="8" borderId="149" applyNumberFormat="0" applyAlignment="0" applyProtection="0"/>
    <xf numFmtId="0" fontId="13" fillId="24" borderId="150" applyNumberFormat="0" applyFont="0" applyAlignment="0" applyProtection="0"/>
    <xf numFmtId="4" fontId="75" fillId="39" borderId="158" applyBorder="0">
      <alignment horizontal="right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70" borderId="151" applyNumberFormat="0" applyProtection="0">
      <alignment horizontal="right" vertical="center"/>
    </xf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75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8" fillId="21" borderId="159" applyNumberFormat="0" applyAlignment="0" applyProtection="0"/>
    <xf numFmtId="0" fontId="37" fillId="21" borderId="170" applyNumberFormat="0" applyAlignment="0" applyProtection="0"/>
    <xf numFmtId="4" fontId="121" fillId="72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4" fillId="74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4" fontId="122" fillId="71" borderId="151" applyNumberFormat="0" applyProtection="0">
      <alignment horizontal="left" vertical="center" indent="1"/>
    </xf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68" applyNumberFormat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39" borderId="170" applyNumberFormat="0" applyProtection="0">
      <alignment vertical="center"/>
    </xf>
    <xf numFmtId="0" fontId="37" fillId="21" borderId="170" applyNumberFormat="0" applyAlignment="0" applyProtection="0"/>
    <xf numFmtId="0" fontId="38" fillId="41" borderId="159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0" fontId="12" fillId="0" borderId="154">
      <alignment horizontal="left" vertical="center" wrapText="1"/>
    </xf>
    <xf numFmtId="4" fontId="149" fillId="86" borderId="158"/>
    <xf numFmtId="4" fontId="126" fillId="72" borderId="151" applyNumberFormat="0" applyProtection="0">
      <alignment horizontal="right" vertical="center"/>
    </xf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62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0" fillId="39" borderId="142" applyNumberFormat="0" applyProtection="0">
      <alignment vertical="center"/>
    </xf>
    <xf numFmtId="4" fontId="122" fillId="7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42" fillId="0" borderId="174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180" fontId="76" fillId="0" borderId="149" applyNumberFormat="0" applyAlignment="0">
      <protection locked="0"/>
    </xf>
    <xf numFmtId="3" fontId="80" fillId="0" borderId="158" applyBorder="0">
      <alignment vertical="center"/>
    </xf>
    <xf numFmtId="0" fontId="13" fillId="37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1" fontId="170" fillId="0" borderId="158">
      <alignment horizontal="left" vertical="center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4" fontId="75" fillId="39" borderId="158" applyBorder="0">
      <alignment horizontal="right"/>
    </xf>
    <xf numFmtId="0" fontId="42" fillId="0" borderId="153" applyNumberFormat="0" applyFill="0" applyAlignment="0" applyProtection="0"/>
    <xf numFmtId="49" fontId="114" fillId="0" borderId="158" applyNumberFormat="0">
      <alignment horizontal="left" vertical="center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180" fontId="70" fillId="56" borderId="149" applyNumberFormat="0" applyAlignment="0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76" fillId="2" borderId="157" applyNumberFormat="0">
      <alignment horizontal="left" vertical="center" wrapTex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75" fillId="38" borderId="149" applyNumberFormat="0" applyAlignment="0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1" fillId="76" borderId="151" applyNumberFormat="0" applyProtection="0">
      <alignment vertical="center"/>
    </xf>
    <xf numFmtId="4" fontId="120" fillId="63" borderId="151" applyNumberFormat="0" applyProtection="0">
      <alignment horizontal="righ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210" fontId="171" fillId="0" borderId="177">
      <alignment vertical="top"/>
    </xf>
    <xf numFmtId="49" fontId="127" fillId="0" borderId="177" applyNumberFormat="0" applyFill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124" fillId="72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76" fillId="21" borderId="159" applyNumberFormat="0" applyAlignment="0"/>
    <xf numFmtId="0" fontId="36" fillId="8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49" fontId="127" fillId="0" borderId="177" applyNumberFormat="0" applyFill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76" fillId="0" borderId="141" applyNumberFormat="0" applyAlignment="0">
      <protection locked="0"/>
    </xf>
    <xf numFmtId="0" fontId="38" fillId="41" borderId="168" applyNumberFormat="0" applyAlignment="0" applyProtection="0"/>
    <xf numFmtId="0" fontId="42" fillId="0" borderId="174" applyNumberFormat="0" applyFill="0" applyAlignment="0" applyProtection="0"/>
    <xf numFmtId="4" fontId="120" fillId="68" borderId="170" applyNumberFormat="0" applyProtection="0">
      <alignment horizontal="right" vertical="center"/>
    </xf>
    <xf numFmtId="1" fontId="170" fillId="0" borderId="177">
      <alignment horizontal="left" vertical="center"/>
    </xf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49" fillId="0" borderId="177">
      <alignment horizontal="left" vertical="center"/>
    </xf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4" fontId="120" fillId="72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212" fontId="162" fillId="38" borderId="177">
      <alignment wrapText="1"/>
    </xf>
    <xf numFmtId="0" fontId="13" fillId="61" borderId="16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51" fillId="37" borderId="177"/>
    <xf numFmtId="0" fontId="37" fillId="41" borderId="170" applyNumberFormat="0" applyAlignment="0" applyProtection="0"/>
    <xf numFmtId="0" fontId="36" fillId="8" borderId="168" applyNumberFormat="0" applyAlignment="0" applyProtection="0"/>
    <xf numFmtId="4" fontId="124" fillId="72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75" fillId="39" borderId="177" applyBorder="0">
      <alignment horizontal="right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36" fillId="8" borderId="159" applyNumberFormat="0" applyAlignment="0" applyProtection="0"/>
    <xf numFmtId="0" fontId="38" fillId="21" borderId="168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63" borderId="170" applyNumberFormat="0" applyProtection="0">
      <alignment horizontal="right" vertical="center"/>
    </xf>
    <xf numFmtId="0" fontId="37" fillId="21" borderId="160" applyNumberFormat="0" applyAlignment="0" applyProtection="0"/>
    <xf numFmtId="0" fontId="42" fillId="0" borderId="172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75" fillId="39" borderId="158" applyBorder="0">
      <alignment horizontal="right"/>
    </xf>
    <xf numFmtId="0" fontId="72" fillId="0" borderId="158" applyBorder="0">
      <alignment horizontal="center" vertical="center" wrapText="1"/>
    </xf>
    <xf numFmtId="4" fontId="121" fillId="76" borderId="151" applyNumberFormat="0" applyProtection="0">
      <alignment vertical="center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1" fontId="170" fillId="0" borderId="158">
      <alignment horizontal="left" vertical="center"/>
    </xf>
    <xf numFmtId="0" fontId="42" fillId="0" borderId="153" applyNumberFormat="0" applyFill="0" applyAlignment="0" applyProtection="0"/>
    <xf numFmtId="4" fontId="149" fillId="0" borderId="158"/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212" fontId="162" fillId="38" borderId="158">
      <alignment wrapText="1"/>
    </xf>
    <xf numFmtId="0" fontId="37" fillId="21" borderId="151" applyNumberFormat="0" applyAlignment="0" applyProtection="0"/>
    <xf numFmtId="0" fontId="13" fillId="75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75" fillId="38" borderId="149" applyNumberFormat="0" applyAlignment="0">
      <alignment horizontal="left" vertical="center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199" fontId="105" fillId="0" borderId="158">
      <alignment horizontal="right"/>
      <protection locked="0"/>
    </xf>
    <xf numFmtId="0" fontId="13" fillId="24" borderId="150" applyNumberFormat="0" applyFont="0" applyAlignment="0" applyProtection="0"/>
    <xf numFmtId="0" fontId="36" fillId="8" borderId="168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1" fillId="72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0" fontId="75" fillId="24" borderId="169" applyNumberFormat="0" applyFont="0" applyAlignment="0" applyProtection="0"/>
    <xf numFmtId="4" fontId="151" fillId="37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180" fontId="70" fillId="56" borderId="141" applyNumberFormat="0" applyAlignment="0">
      <alignment horizontal="left" vertical="center"/>
    </xf>
    <xf numFmtId="210" fontId="148" fillId="0" borderId="177">
      <alignment horizontal="center" vertical="center" wrapText="1"/>
    </xf>
    <xf numFmtId="210" fontId="148" fillId="0" borderId="177">
      <alignment vertical="top" wrapText="1"/>
    </xf>
    <xf numFmtId="0" fontId="76" fillId="21" borderId="168" applyNumberFormat="0" applyAlignment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1" fontId="170" fillId="0" borderId="177">
      <alignment horizontal="left" vertical="center"/>
    </xf>
    <xf numFmtId="0" fontId="13" fillId="24" borderId="169" applyNumberFormat="0" applyFont="0" applyAlignment="0" applyProtection="0"/>
    <xf numFmtId="4" fontId="120" fillId="39" borderId="170" applyNumberFormat="0" applyProtection="0">
      <alignment vertical="center"/>
    </xf>
    <xf numFmtId="210" fontId="148" fillId="0" borderId="177">
      <alignment vertical="top" wrapText="1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210" fontId="171" fillId="0" borderId="158">
      <alignment vertical="top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1" applyNumberFormat="0" applyAlignment="0" applyProtection="0"/>
    <xf numFmtId="0" fontId="25" fillId="24" borderId="169" applyNumberFormat="0" applyFon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0" fillId="76" borderId="151" applyNumberFormat="0" applyProtection="0">
      <alignment vertical="center"/>
    </xf>
    <xf numFmtId="0" fontId="36" fillId="8" borderId="159" applyNumberFormat="0" applyAlignment="0" applyProtection="0"/>
    <xf numFmtId="0" fontId="13" fillId="24" borderId="162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44" applyNumberFormat="0" applyFont="0" applyAlignment="0" applyProtection="0"/>
    <xf numFmtId="4" fontId="120" fillId="63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4" fillId="74" borderId="151" applyNumberFormat="0" applyProtection="0">
      <alignment horizontal="left" vertical="center" indent="1"/>
    </xf>
    <xf numFmtId="212" fontId="162" fillId="38" borderId="158">
      <alignment wrapText="1"/>
    </xf>
    <xf numFmtId="49" fontId="148" fillId="0" borderId="158">
      <alignment horizontal="center" vertical="center" wrapText="1"/>
    </xf>
    <xf numFmtId="49" fontId="127" fillId="0" borderId="158" applyNumberFormat="0" applyFill="0" applyAlignment="0" applyProtection="0"/>
    <xf numFmtId="0" fontId="77" fillId="0" borderId="158">
      <alignment horizontal="left" vertical="center"/>
    </xf>
    <xf numFmtId="210" fontId="148" fillId="0" borderId="158">
      <alignment vertical="top" wrapText="1"/>
    </xf>
    <xf numFmtId="220" fontId="25" fillId="0" borderId="158" applyFont="0" applyFill="0" applyBorder="0" applyProtection="0">
      <alignment horizontal="center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49" fontId="127" fillId="0" borderId="158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0" fontId="149" fillId="0" borderId="158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4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8" fillId="41" borderId="159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13" fillId="75" borderId="170" applyNumberFormat="0" applyProtection="0">
      <alignment horizontal="left" vertical="center" indent="1"/>
    </xf>
    <xf numFmtId="4" fontId="120" fillId="68" borderId="170" applyNumberFormat="0" applyProtection="0">
      <alignment horizontal="right" vertical="center"/>
    </xf>
    <xf numFmtId="4" fontId="121" fillId="39" borderId="170" applyNumberFormat="0" applyProtection="0">
      <alignment vertical="center"/>
    </xf>
    <xf numFmtId="0" fontId="38" fillId="41" borderId="159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49" fillId="87" borderId="177"/>
    <xf numFmtId="0" fontId="38" fillId="41" borderId="159" applyNumberFormat="0" applyAlignment="0" applyProtection="0"/>
    <xf numFmtId="0" fontId="72" fillId="0" borderId="177" applyBorder="0">
      <alignment horizontal="center" vertical="center" wrapText="1"/>
    </xf>
    <xf numFmtId="0" fontId="37" fillId="41" borderId="142" applyNumberFormat="0" applyAlignment="0" applyProtection="0"/>
    <xf numFmtId="0" fontId="38" fillId="41" borderId="141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4" fillId="90" borderId="144" applyNumberForma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6" fillId="8" borderId="141" applyNumberFormat="0" applyAlignment="0" applyProtection="0"/>
    <xf numFmtId="0" fontId="34" fillId="90" borderId="169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75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50" applyNumberFormat="0" applyFont="0" applyAlignment="0" applyProtection="0"/>
    <xf numFmtId="4" fontId="120" fillId="39" borderId="151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74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41" applyNumberFormat="0" applyAlignment="0" applyProtection="0"/>
    <xf numFmtId="0" fontId="42" fillId="0" borderId="174" applyNumberFormat="0" applyFill="0" applyAlignment="0" applyProtection="0"/>
    <xf numFmtId="4" fontId="120" fillId="39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4" fontId="120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75" fillId="37" borderId="149" applyNumberFormat="0" applyAlignment="0">
      <alignment horizontal="center"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42" fillId="0" borderId="174" applyNumberFormat="0" applyFill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1" fillId="76" borderId="170" applyNumberFormat="0" applyProtection="0">
      <alignment vertical="center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41" applyNumberFormat="0" applyAlignment="0" applyProtection="0"/>
    <xf numFmtId="0" fontId="37" fillId="41" borderId="142" applyNumberFormat="0" applyAlignment="0" applyProtection="0"/>
    <xf numFmtId="0" fontId="37" fillId="21" borderId="170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59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49" fontId="142" fillId="0" borderId="177">
      <alignment horizontal="right" vertical="top" wrapText="1"/>
    </xf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37" fillId="41" borderId="142" applyNumberFormat="0" applyAlignment="0" applyProtection="0"/>
    <xf numFmtId="0" fontId="36" fillId="8" borderId="168" applyNumberFormat="0" applyAlignment="0" applyProtection="0"/>
    <xf numFmtId="0" fontId="13" fillId="24" borderId="150" applyNumberFormat="0" applyFont="0" applyAlignment="0" applyProtection="0"/>
    <xf numFmtId="176" fontId="64" fillId="0" borderId="156">
      <protection locked="0"/>
    </xf>
    <xf numFmtId="4" fontId="120" fillId="39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8" fillId="85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72" fillId="0" borderId="158" applyBorder="0">
      <alignment horizontal="center" vertical="center" wrapText="1"/>
    </xf>
    <xf numFmtId="210" fontId="148" fillId="0" borderId="158">
      <alignment vertical="top" wrapText="1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197" fontId="102" fillId="0" borderId="158">
      <alignment horizontal="center" vertical="center" wrapText="1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3" fontId="80" fillId="0" borderId="158" applyBorder="0">
      <alignment vertical="center"/>
    </xf>
    <xf numFmtId="0" fontId="36" fillId="8" borderId="149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4" fontId="120" fillId="70" borderId="151" applyNumberFormat="0" applyProtection="0">
      <alignment horizontal="right" vertical="center"/>
    </xf>
    <xf numFmtId="212" fontId="162" fillId="38" borderId="158">
      <alignment wrapText="1"/>
    </xf>
    <xf numFmtId="4" fontId="150" fillId="58" borderId="158"/>
    <xf numFmtId="4" fontId="152" fillId="0" borderId="158">
      <alignment horizontal="center" wrapText="1"/>
    </xf>
    <xf numFmtId="4" fontId="120" fillId="64" borderId="151" applyNumberFormat="0" applyProtection="0">
      <alignment horizontal="right" vertical="center"/>
    </xf>
    <xf numFmtId="4" fontId="149" fillId="0" borderId="158">
      <alignment horizontal="left" vertical="center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2" fillId="71" borderId="151" applyNumberFormat="0" applyProtection="0">
      <alignment horizontal="left" vertical="center" indent="1"/>
    </xf>
    <xf numFmtId="0" fontId="34" fillId="90" borderId="150" applyNumberForma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1" fillId="39" borderId="151" applyNumberFormat="0" applyProtection="0">
      <alignment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75" fillId="37" borderId="149" applyNumberFormat="0" applyAlignment="0">
      <alignment horizontal="center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13" fillId="74" borderId="151" applyNumberFormat="0" applyProtection="0">
      <alignment horizontal="left" vertical="center" indent="1"/>
    </xf>
    <xf numFmtId="180" fontId="75" fillId="37" borderId="149" applyNumberFormat="0" applyAlignment="0">
      <alignment horizontal="center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76" fillId="2" borderId="157" applyNumberFormat="0">
      <alignment horizontal="left" vertical="center" wrapText="1"/>
    </xf>
    <xf numFmtId="0" fontId="76" fillId="21" borderId="149" applyNumberFormat="0" applyAlignment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49" fontId="142" fillId="0" borderId="158">
      <alignment horizontal="right" vertical="top" wrapText="1"/>
    </xf>
    <xf numFmtId="4" fontId="120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97" fontId="102" fillId="0" borderId="158">
      <alignment horizontal="center" vertical="center" wrapText="1"/>
    </xf>
    <xf numFmtId="4" fontId="149" fillId="0" borderId="158"/>
    <xf numFmtId="212" fontId="162" fillId="38" borderId="158">
      <alignment wrapText="1"/>
    </xf>
    <xf numFmtId="0" fontId="13" fillId="37" borderId="151" applyNumberFormat="0" applyProtection="0">
      <alignment horizontal="left" vertical="center" indent="1"/>
    </xf>
    <xf numFmtId="4" fontId="149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49" fontId="148" fillId="0" borderId="158">
      <alignment horizontal="center" vertical="center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1" fillId="37" borderId="158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5" borderId="151" applyNumberFormat="0" applyProtection="0">
      <alignment horizontal="left" vertical="center" indent="1"/>
    </xf>
    <xf numFmtId="212" fontId="162" fillId="38" borderId="158">
      <alignment wrapText="1"/>
    </xf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42" fillId="0" borderId="167" applyNumberFormat="0" applyFill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212" fontId="162" fillId="38" borderId="158">
      <alignment wrapText="1"/>
    </xf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70" fillId="56" borderId="149" applyNumberFormat="0" applyAlignment="0">
      <alignment horizontal="left" vertical="center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0" fontId="37" fillId="21" borderId="151" applyNumberFormat="0" applyAlignment="0" applyProtection="0"/>
    <xf numFmtId="212" fontId="162" fillId="38" borderId="158">
      <alignment wrapText="1"/>
    </xf>
    <xf numFmtId="4" fontId="75" fillId="39" borderId="158" applyBorder="0">
      <alignment horizontal="right"/>
    </xf>
    <xf numFmtId="210" fontId="149" fillId="0" borderId="158"/>
    <xf numFmtId="49" fontId="114" fillId="0" borderId="158" applyNumberFormat="0">
      <alignment horizontal="left" vertical="center"/>
    </xf>
    <xf numFmtId="210" fontId="149" fillId="0" borderId="158"/>
    <xf numFmtId="0" fontId="37" fillId="21" borderId="151" applyNumberFormat="0" applyAlignment="0" applyProtection="0"/>
    <xf numFmtId="4" fontId="124" fillId="72" borderId="151" applyNumberFormat="0" applyProtection="0">
      <alignment horizontal="left" vertical="center" indent="1"/>
    </xf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1" fontId="170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0" fontId="148" fillId="0" borderId="158">
      <alignment vertical="top" wrapText="1"/>
    </xf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76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37" fillId="21" borderId="151" applyNumberFormat="0" applyAlignment="0" applyProtection="0"/>
    <xf numFmtId="0" fontId="42" fillId="0" borderId="155" applyNumberFormat="0" applyFill="0" applyAlignment="0" applyProtection="0"/>
    <xf numFmtId="180" fontId="76" fillId="21" borderId="149" applyNumberFormat="0" applyAlignment="0"/>
    <xf numFmtId="4" fontId="121" fillId="76" borderId="151" applyNumberFormat="0" applyProtection="0">
      <alignment vertical="center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197" fontId="102" fillId="0" borderId="177">
      <alignment horizontal="center" vertical="center" wrapText="1"/>
    </xf>
    <xf numFmtId="0" fontId="42" fillId="0" borderId="155" applyNumberFormat="0" applyFill="0" applyAlignment="0" applyProtection="0"/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76" fillId="2" borderId="157" applyNumberFormat="0">
      <alignment horizontal="left" vertical="center" wrapText="1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4" fontId="120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37" fillId="21" borderId="151" applyNumberFormat="0" applyAlignment="0" applyProtection="0"/>
    <xf numFmtId="176" fontId="65" fillId="0" borderId="156">
      <protection locked="0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25" fillId="0" borderId="158" applyNumberFormat="0" applyFont="0" applyFill="0" applyAlignment="0" applyProtection="0"/>
    <xf numFmtId="172" fontId="173" fillId="0" borderId="158"/>
    <xf numFmtId="212" fontId="162" fillId="38" borderId="158">
      <alignment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72" fontId="173" fillId="0" borderId="158"/>
    <xf numFmtId="210" fontId="171" fillId="0" borderId="158">
      <alignment vertical="top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1" fontId="170" fillId="0" borderId="158">
      <alignment horizontal="left" vertical="center"/>
    </xf>
    <xf numFmtId="172" fontId="173" fillId="0" borderId="158"/>
    <xf numFmtId="4" fontId="149" fillId="86" borderId="158"/>
    <xf numFmtId="4" fontId="149" fillId="87" borderId="158"/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3" fontId="80" fillId="0" borderId="158" applyBorder="0">
      <alignment vertical="center"/>
    </xf>
    <xf numFmtId="4" fontId="75" fillId="39" borderId="158" applyBorder="0">
      <alignment horizontal="right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210" fontId="171" fillId="0" borderId="158">
      <alignment vertical="top"/>
    </xf>
    <xf numFmtId="49" fontId="148" fillId="0" borderId="158">
      <alignment horizontal="center" vertical="center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4" fontId="149" fillId="86" borderId="158"/>
    <xf numFmtId="4" fontId="149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9" fontId="142" fillId="0" borderId="158">
      <alignment horizontal="right" vertical="top" wrapText="1"/>
    </xf>
    <xf numFmtId="212" fontId="162" fillId="38" borderId="158">
      <alignment wrapText="1"/>
    </xf>
    <xf numFmtId="4" fontId="150" fillId="58" borderId="158"/>
    <xf numFmtId="4" fontId="149" fillId="87" borderId="158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13" fillId="74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9" fontId="114" fillId="0" borderId="158" applyNumberFormat="0">
      <alignment horizontal="left" vertical="center"/>
    </xf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50" fillId="58" borderId="158"/>
    <xf numFmtId="4" fontId="149" fillId="87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4" fontId="75" fillId="38" borderId="158" applyFont="0" applyBorder="0">
      <alignment horizontal="right"/>
    </xf>
    <xf numFmtId="4" fontId="149" fillId="0" borderId="158">
      <alignment horizontal="left" vertical="center"/>
    </xf>
    <xf numFmtId="210" fontId="148" fillId="0" borderId="158">
      <alignment vertical="top" wrapText="1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1" fillId="37" borderId="158"/>
    <xf numFmtId="0" fontId="70" fillId="56" borderId="149" applyNumberFormat="0" applyAlignment="0">
      <alignment horizontal="left" vertical="center"/>
    </xf>
    <xf numFmtId="0" fontId="77" fillId="0" borderId="158">
      <alignment horizontal="left" vertical="center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76" fillId="0" borderId="149" applyNumberFormat="0" applyAlignment="0">
      <protection locked="0"/>
    </xf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4" fontId="75" fillId="39" borderId="158" applyBorder="0">
      <alignment horizontal="right"/>
    </xf>
    <xf numFmtId="0" fontId="25" fillId="24" borderId="150" applyNumberFormat="0" applyFont="0" applyAlignment="0" applyProtection="0"/>
    <xf numFmtId="0" fontId="34" fillId="90" borderId="150" applyNumberFormat="0" applyAlignment="0" applyProtection="0"/>
    <xf numFmtId="4" fontId="120" fillId="70" borderId="151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20" fontId="25" fillId="0" borderId="158" applyFont="0" applyFill="0" applyBorder="0" applyProtection="0">
      <alignment horizontal="center" vertical="center"/>
    </xf>
    <xf numFmtId="0" fontId="71" fillId="57" borderId="149" applyNumberFormat="0" applyAlignment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58" fillId="0" borderId="154">
      <alignment horizontal="left" vertical="center" wrapText="1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0" fontId="38" fillId="41" borderId="168" applyNumberFormat="0" applyAlignment="0" applyProtection="0"/>
    <xf numFmtId="1" fontId="170" fillId="0" borderId="177">
      <alignment horizontal="left" vertical="center"/>
    </xf>
    <xf numFmtId="210" fontId="149" fillId="0" borderId="177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36" fillId="8" borderId="159" applyNumberFormat="0" applyAlignment="0" applyProtection="0"/>
    <xf numFmtId="4" fontId="120" fillId="70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41" borderId="160" applyNumberFormat="0" applyAlignment="0" applyProtection="0"/>
    <xf numFmtId="0" fontId="13" fillId="74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176" fontId="65" fillId="0" borderId="163">
      <protection locked="0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72" borderId="171" applyNumberFormat="0" applyProtection="0">
      <alignment horizontal="left" vertical="center" indent="1"/>
    </xf>
    <xf numFmtId="0" fontId="25" fillId="24" borderId="162" applyNumberFormat="0" applyFont="0" applyAlignment="0" applyProtection="0"/>
    <xf numFmtId="0" fontId="42" fillId="0" borderId="174" applyNumberFormat="0" applyFill="0" applyAlignment="0" applyProtection="0"/>
    <xf numFmtId="4" fontId="120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199" fontId="105" fillId="0" borderId="177">
      <alignment horizontal="right"/>
      <protection locked="0"/>
    </xf>
    <xf numFmtId="0" fontId="42" fillId="0" borderId="161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1" fontId="170" fillId="0" borderId="177">
      <alignment horizontal="left" vertical="center"/>
    </xf>
    <xf numFmtId="212" fontId="162" fillId="38" borderId="177">
      <alignment wrapText="1"/>
    </xf>
    <xf numFmtId="3" fontId="80" fillId="0" borderId="177" applyBorder="0">
      <alignment vertical="center"/>
    </xf>
    <xf numFmtId="0" fontId="13" fillId="24" borderId="169" applyNumberFormat="0" applyFon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6" fillId="8" borderId="159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75" fillId="24" borderId="162" applyNumberFormat="0" applyFon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4" fontId="120" fillId="76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49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21" borderId="159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0" fontId="37" fillId="21" borderId="160" applyNumberFormat="0" applyAlignment="0" applyProtection="0"/>
    <xf numFmtId="0" fontId="37" fillId="41" borderId="160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4" fontId="120" fillId="72" borderId="142" applyNumberFormat="0" applyProtection="0">
      <alignment horizontal="right" vertical="center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50" fillId="58" borderId="177"/>
    <xf numFmtId="0" fontId="13" fillId="75" borderId="170" applyNumberFormat="0" applyProtection="0">
      <alignment horizontal="left" vertical="center" indent="1"/>
    </xf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180" fontId="75" fillId="37" borderId="141" applyNumberFormat="0" applyAlignment="0">
      <alignment horizontal="center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180" fontId="75" fillId="38" borderId="141" applyNumberFormat="0" applyAlignment="0">
      <alignment horizontal="left" vertical="center"/>
    </xf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13" fillId="61" borderId="160" applyNumberFormat="0" applyProtection="0">
      <alignment horizontal="left" vertical="center" indent="1"/>
    </xf>
    <xf numFmtId="0" fontId="72" fillId="0" borderId="177" applyBorder="0">
      <alignment horizontal="center" vertical="center" wrapText="1"/>
    </xf>
    <xf numFmtId="169" fontId="93" fillId="38" borderId="177" applyNumberFormat="0" applyFont="0" applyBorder="0" applyAlignment="0" applyProtection="0"/>
    <xf numFmtId="4" fontId="124" fillId="74" borderId="160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210" fontId="149" fillId="0" borderId="177"/>
    <xf numFmtId="1" fontId="170" fillId="0" borderId="177">
      <alignment horizontal="left" vertical="center"/>
    </xf>
    <xf numFmtId="176" fontId="65" fillId="0" borderId="145">
      <protection locked="0"/>
    </xf>
    <xf numFmtId="199" fontId="105" fillId="0" borderId="177">
      <alignment horizontal="right"/>
      <protection locked="0"/>
    </xf>
    <xf numFmtId="176" fontId="64" fillId="0" borderId="145">
      <protection locked="0"/>
    </xf>
    <xf numFmtId="0" fontId="42" fillId="0" borderId="174" applyNumberFormat="0" applyFill="0" applyAlignment="0" applyProtection="0"/>
    <xf numFmtId="0" fontId="72" fillId="0" borderId="177" applyBorder="0">
      <alignment horizontal="center" vertical="center" wrapText="1"/>
    </xf>
    <xf numFmtId="0" fontId="25" fillId="24" borderId="169" applyNumberFormat="0" applyFont="0" applyAlignment="0" applyProtection="0"/>
    <xf numFmtId="212" fontId="162" fillId="38" borderId="177">
      <alignment wrapText="1"/>
    </xf>
    <xf numFmtId="0" fontId="37" fillId="21" borderId="170" applyNumberFormat="0" applyAlignment="0" applyProtection="0"/>
    <xf numFmtId="4" fontId="152" fillId="0" borderId="177">
      <alignment horizontal="center" wrapText="1"/>
    </xf>
    <xf numFmtId="197" fontId="102" fillId="0" borderId="177">
      <alignment horizontal="center" vertical="center" wrapTex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4" fontId="120" fillId="67" borderId="170" applyNumberFormat="0" applyProtection="0">
      <alignment horizontal="right" vertical="center"/>
    </xf>
    <xf numFmtId="0" fontId="77" fillId="0" borderId="177">
      <alignment horizontal="left" vertical="center"/>
    </xf>
    <xf numFmtId="4" fontId="120" fillId="39" borderId="142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74" applyNumberFormat="0" applyFill="0" applyAlignment="0" applyProtection="0"/>
    <xf numFmtId="172" fontId="173" fillId="0" borderId="158"/>
    <xf numFmtId="0" fontId="25" fillId="0" borderId="158" applyNumberFormat="0" applyFont="0" applyFill="0" applyAlignment="0" applyProtection="0"/>
    <xf numFmtId="0" fontId="37" fillId="21" borderId="160" applyNumberFormat="0" applyAlignment="0" applyProtection="0"/>
    <xf numFmtId="172" fontId="173" fillId="0" borderId="177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4" fontId="75" fillId="38" borderId="158" applyFont="0" applyBorder="0">
      <alignment horizontal="right"/>
    </xf>
    <xf numFmtId="220" fontId="25" fillId="0" borderId="158" applyFont="0" applyFill="0" applyBorder="0" applyProtection="0">
      <alignment horizontal="center" vertical="center"/>
    </xf>
    <xf numFmtId="49" fontId="148" fillId="0" borderId="158">
      <alignment horizontal="center" vertical="center" wrapText="1"/>
    </xf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42" fillId="0" borderId="167" applyNumberFormat="0" applyFill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70" fillId="56" borderId="168" applyNumberFormat="0" applyAlignment="0">
      <alignment horizontal="left" vertical="center"/>
    </xf>
    <xf numFmtId="4" fontId="120" fillId="72" borderId="164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8" fillId="41" borderId="168" applyNumberFormat="0" applyAlignment="0" applyProtection="0"/>
    <xf numFmtId="169" fontId="93" fillId="38" borderId="177" applyNumberFormat="0" applyFont="0" applyBorder="0" applyAlignment="0" applyProtection="0"/>
    <xf numFmtId="49" fontId="142" fillId="0" borderId="177">
      <alignment horizontal="right" vertical="top" wrapText="1"/>
    </xf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36" fillId="8" borderId="159" applyNumberFormat="0" applyAlignment="0" applyProtection="0"/>
    <xf numFmtId="0" fontId="38" fillId="21" borderId="159" applyNumberFormat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4" fontId="149" fillId="87" borderId="177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39" borderId="16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71" fillId="57" borderId="159" applyNumberFormat="0" applyAlignment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199" fontId="105" fillId="0" borderId="177">
      <alignment horizontal="right"/>
      <protection locked="0"/>
    </xf>
    <xf numFmtId="0" fontId="36" fillId="8" borderId="168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horizontal="center" vertical="center" wrapText="1"/>
    </xf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197" fontId="102" fillId="0" borderId="177">
      <alignment horizontal="center" vertical="center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2" fillId="71" borderId="170" applyNumberFormat="0" applyProtection="0">
      <alignment horizontal="left" vertical="center" indent="1"/>
    </xf>
    <xf numFmtId="0" fontId="37" fillId="21" borderId="170" applyNumberFormat="0" applyAlignment="0" applyProtection="0"/>
    <xf numFmtId="3" fontId="80" fillId="0" borderId="177" applyBorder="0">
      <alignment vertical="center"/>
    </xf>
    <xf numFmtId="1" fontId="170" fillId="0" borderId="177">
      <alignment horizontal="left" vertical="center"/>
    </xf>
    <xf numFmtId="210" fontId="171" fillId="0" borderId="177">
      <alignment vertical="top"/>
    </xf>
    <xf numFmtId="49" fontId="114" fillId="0" borderId="177" applyNumberFormat="0">
      <alignment horizontal="left" vertical="center"/>
    </xf>
    <xf numFmtId="4" fontId="149" fillId="87" borderId="177"/>
    <xf numFmtId="4" fontId="75" fillId="39" borderId="177" applyBorder="0">
      <alignment horizontal="right"/>
    </xf>
    <xf numFmtId="0" fontId="13" fillId="75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4" fontId="75" fillId="38" borderId="177" applyFont="0" applyBorder="0">
      <alignment horizontal="right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75" fillId="38" borderId="168" applyNumberFormat="0" applyAlignment="0">
      <alignment horizontal="lef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85" borderId="170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50" fillId="58" borderId="177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76" fillId="21" borderId="168" applyNumberFormat="0" applyAlignment="0"/>
    <xf numFmtId="4" fontId="120" fillId="76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8" fillId="41" borderId="168" applyNumberFormat="0" applyAlignment="0" applyProtection="0"/>
    <xf numFmtId="4" fontId="150" fillId="58" borderId="177"/>
    <xf numFmtId="4" fontId="149" fillId="86" borderId="177"/>
    <xf numFmtId="212" fontId="162" fillId="38" borderId="177">
      <alignment wrapText="1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49" fillId="0" borderId="177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4" fontId="124" fillId="74" borderId="170" applyNumberFormat="0" applyProtection="0">
      <alignment horizontal="left" vertical="center" indent="1"/>
    </xf>
    <xf numFmtId="4" fontId="120" fillId="65" borderId="170" applyNumberFormat="0" applyProtection="0">
      <alignment horizontal="right" vertical="center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38" fillId="21" borderId="159" applyNumberFormat="0" applyAlignment="0" applyProtection="0"/>
    <xf numFmtId="0" fontId="42" fillId="0" borderId="167" applyNumberFormat="0" applyFill="0" applyAlignment="0" applyProtection="0"/>
    <xf numFmtId="4" fontId="150" fillId="58" borderId="177"/>
    <xf numFmtId="4" fontId="120" fillId="39" borderId="170" applyNumberFormat="0" applyProtection="0">
      <alignment horizontal="left" vertical="center" indent="1"/>
    </xf>
    <xf numFmtId="0" fontId="38" fillId="41" borderId="159" applyNumberFormat="0" applyAlignment="0" applyProtection="0"/>
    <xf numFmtId="4" fontId="120" fillId="62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197" fontId="102" fillId="0" borderId="177">
      <alignment horizontal="center" vertical="center" wrapText="1"/>
    </xf>
    <xf numFmtId="0" fontId="13" fillId="24" borderId="169" applyNumberFormat="0" applyFont="0" applyAlignment="0" applyProtection="0"/>
    <xf numFmtId="4" fontId="120" fillId="72" borderId="171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76" borderId="170" applyNumberFormat="0" applyProtection="0">
      <alignment horizontal="left" vertical="center" indent="1"/>
    </xf>
    <xf numFmtId="4" fontId="120" fillId="39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8" fillId="21" borderId="159" applyNumberFormat="0" applyAlignment="0" applyProtection="0"/>
    <xf numFmtId="0" fontId="38" fillId="21" borderId="159" applyNumberForma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71" fillId="57" borderId="168" applyNumberFormat="0" applyAlignment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61" applyNumberFormat="0" applyFill="0" applyAlignment="0" applyProtection="0"/>
    <xf numFmtId="0" fontId="25" fillId="0" borderId="177" applyNumberFormat="0" applyFont="0" applyFill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13" fillId="37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49" fillId="86" borderId="177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212" fontId="162" fillId="38" borderId="177">
      <alignment wrapText="1"/>
    </xf>
    <xf numFmtId="0" fontId="38" fillId="41" borderId="159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4" fontId="150" fillId="58" borderId="177"/>
    <xf numFmtId="4" fontId="149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210" fontId="171" fillId="0" borderId="177">
      <alignment vertical="top"/>
    </xf>
    <xf numFmtId="4" fontId="124" fillId="72" borderId="170" applyNumberFormat="0" applyProtection="0">
      <alignment horizontal="left" vertical="center" indent="1"/>
    </xf>
    <xf numFmtId="0" fontId="38" fillId="41" borderId="168" applyNumberFormat="0" applyAlignment="0" applyProtection="0"/>
    <xf numFmtId="0" fontId="25" fillId="0" borderId="177" applyNumberFormat="0" applyFont="0" applyFill="0" applyAlignment="0" applyProtection="0"/>
    <xf numFmtId="4" fontId="75" fillId="39" borderId="177" applyBorder="0">
      <alignment horizontal="right"/>
    </xf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4" fontId="122" fillId="71" borderId="170" applyNumberFormat="0" applyProtection="0">
      <alignment horizontal="left" vertical="center" indent="1"/>
    </xf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4" fontId="149" fillId="86" borderId="177"/>
    <xf numFmtId="3" fontId="80" fillId="0" borderId="177" applyBorder="0">
      <alignment vertical="center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67" borderId="170" applyNumberFormat="0" applyProtection="0">
      <alignment horizontal="right" vertical="center"/>
    </xf>
    <xf numFmtId="4" fontId="120" fillId="65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75" fillId="24" borderId="169" applyNumberFormat="0" applyFont="0" applyAlignment="0" applyProtection="0"/>
    <xf numFmtId="0" fontId="36" fillId="8" borderId="168" applyNumberFormat="0" applyAlignment="0" applyProtection="0"/>
    <xf numFmtId="0" fontId="76" fillId="2" borderId="176" applyNumberFormat="0">
      <alignment horizontal="left" vertical="center" wrapText="1"/>
    </xf>
    <xf numFmtId="0" fontId="37" fillId="41" borderId="170" applyNumberFormat="0" applyAlignment="0" applyProtection="0"/>
    <xf numFmtId="4" fontId="126" fillId="72" borderId="170" applyNumberFormat="0" applyProtection="0">
      <alignment horizontal="right" vertical="center"/>
    </xf>
    <xf numFmtId="4" fontId="120" fillId="76" borderId="170" applyNumberFormat="0" applyProtection="0">
      <alignment vertical="center"/>
    </xf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4" fontId="75" fillId="38" borderId="177" applyFont="0" applyBorder="0">
      <alignment horizontal="right"/>
    </xf>
    <xf numFmtId="4" fontId="149" fillId="87" borderId="177"/>
    <xf numFmtId="169" fontId="93" fillId="38" borderId="177" applyNumberFormat="0" applyFont="0" applyBorder="0" applyAlignment="0" applyProtection="0"/>
    <xf numFmtId="4" fontId="120" fillId="76" borderId="170" applyNumberFormat="0" applyProtection="0">
      <alignment vertical="center"/>
    </xf>
    <xf numFmtId="0" fontId="13" fillId="61" borderId="170" applyNumberFormat="0" applyProtection="0">
      <alignment horizontal="left" vertical="center" indent="1"/>
    </xf>
    <xf numFmtId="4" fontId="120" fillId="67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4" fontId="75" fillId="38" borderId="177" applyFont="0" applyBorder="0">
      <alignment horizontal="right"/>
    </xf>
    <xf numFmtId="212" fontId="162" fillId="38" borderId="177">
      <alignment wrapTex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25" fillId="0" borderId="177" applyNumberFormat="0" applyFont="0" applyFill="0" applyAlignment="0" applyProtection="0"/>
    <xf numFmtId="172" fontId="173" fillId="0" borderId="177"/>
    <xf numFmtId="49" fontId="127" fillId="0" borderId="177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49" fontId="127" fillId="0" borderId="177" applyNumberFormat="0" applyFill="0" applyAlignment="0" applyProtection="0"/>
    <xf numFmtId="0" fontId="72" fillId="0" borderId="177" applyBorder="0">
      <alignment horizontal="center" vertical="center" wrapText="1"/>
    </xf>
    <xf numFmtId="49" fontId="148" fillId="0" borderId="177">
      <alignment horizontal="center" vertical="center" wrapText="1"/>
    </xf>
    <xf numFmtId="0" fontId="25" fillId="0" borderId="177" applyNumberFormat="0" applyFont="0" applyFill="0" applyAlignment="0" applyProtection="0"/>
    <xf numFmtId="172" fontId="173" fillId="0" borderId="177"/>
    <xf numFmtId="210" fontId="171" fillId="0" borderId="177">
      <alignment vertical="top"/>
    </xf>
    <xf numFmtId="1" fontId="170" fillId="0" borderId="177">
      <alignment horizontal="left" vertical="center"/>
    </xf>
    <xf numFmtId="3" fontId="80" fillId="0" borderId="177" applyBorder="0">
      <alignment vertical="center"/>
    </xf>
    <xf numFmtId="4" fontId="151" fillId="37" borderId="177"/>
    <xf numFmtId="4" fontId="150" fillId="58" borderId="177"/>
    <xf numFmtId="4" fontId="149" fillId="0" borderId="177"/>
    <xf numFmtId="4" fontId="149" fillId="0" borderId="177">
      <alignment horizontal="lef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76" fillId="2" borderId="176" applyNumberFormat="0">
      <alignment horizontal="left" vertical="center" wrapText="1"/>
    </xf>
    <xf numFmtId="0" fontId="75" fillId="38" borderId="168" applyNumberFormat="0" applyAlignment="0">
      <alignment horizontal="left" vertical="center"/>
    </xf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80" fontId="76" fillId="21" borderId="168" applyNumberFormat="0" applyAlignment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85" borderId="168" applyNumberFormat="0" applyAlignment="0" applyProtection="0"/>
    <xf numFmtId="0" fontId="25" fillId="24" borderId="169" applyNumberFormat="0" applyFont="0" applyAlignment="0" applyProtection="0"/>
    <xf numFmtId="0" fontId="75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169" fontId="93" fillId="38" borderId="177" applyNumberFormat="0" applyFont="0" applyBorder="0" applyAlignment="0" applyProtection="0"/>
    <xf numFmtId="0" fontId="77" fillId="0" borderId="177">
      <alignment horizontal="lef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4" fontId="120" fillId="72" borderId="171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8" fillId="21" borderId="159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180" fontId="75" fillId="38" borderId="159" applyNumberFormat="0" applyAlignment="0">
      <alignment horizontal="left" vertical="center"/>
    </xf>
    <xf numFmtId="4" fontId="120" fillId="63" borderId="160" applyNumberFormat="0" applyProtection="0">
      <alignment horizontal="right" vertical="center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49" fillId="0" borderId="177">
      <alignment horizontal="left" vertical="center"/>
    </xf>
    <xf numFmtId="0" fontId="13" fillId="61" borderId="170" applyNumberFormat="0" applyProtection="0">
      <alignment horizontal="left" vertical="center" indent="1"/>
    </xf>
    <xf numFmtId="4" fontId="150" fillId="58" borderId="177"/>
    <xf numFmtId="0" fontId="36" fillId="8" borderId="168" applyNumberFormat="0" applyAlignment="0" applyProtection="0"/>
    <xf numFmtId="197" fontId="102" fillId="0" borderId="177">
      <alignment horizontal="center" vertical="center" wrapText="1"/>
    </xf>
    <xf numFmtId="0" fontId="13" fillId="61" borderId="170" applyNumberFormat="0" applyProtection="0">
      <alignment horizontal="left" vertical="center" indent="1"/>
    </xf>
    <xf numFmtId="4" fontId="120" fillId="7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4" fontId="126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4" fontId="126" fillId="72" borderId="170" applyNumberFormat="0" applyProtection="0">
      <alignment horizontal="righ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" fontId="124" fillId="74" borderId="170" applyNumberFormat="0" applyProtection="0">
      <alignment horizontal="left" vertical="center" indent="1"/>
    </xf>
    <xf numFmtId="0" fontId="75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3" fontId="80" fillId="0" borderId="177" applyBorder="0">
      <alignment vertical="center"/>
    </xf>
    <xf numFmtId="4" fontId="151" fillId="37" borderId="177"/>
    <xf numFmtId="49" fontId="114" fillId="0" borderId="177" applyNumberFormat="0">
      <alignment horizontal="left" vertical="center"/>
    </xf>
    <xf numFmtId="197" fontId="102" fillId="0" borderId="177">
      <alignment horizontal="center" vertical="center" wrapText="1"/>
    </xf>
    <xf numFmtId="49" fontId="148" fillId="0" borderId="177">
      <alignment horizontal="center" vertical="center" wrapText="1"/>
    </xf>
    <xf numFmtId="0" fontId="77" fillId="0" borderId="177">
      <alignment horizontal="left" vertical="center"/>
    </xf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76" borderId="170" applyNumberFormat="0" applyProtection="0">
      <alignment vertical="center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38" fillId="41" borderId="159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25" fillId="0" borderId="177" applyNumberFormat="0" applyFont="0" applyFill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1" fillId="39" borderId="170" applyNumberFormat="0" applyProtection="0">
      <alignment vertical="center"/>
    </xf>
    <xf numFmtId="0" fontId="42" fillId="0" borderId="172" applyNumberFormat="0" applyFill="0" applyAlignment="0" applyProtection="0"/>
    <xf numFmtId="176" fontId="64" fillId="0" borderId="175">
      <protection locked="0"/>
    </xf>
    <xf numFmtId="0" fontId="13" fillId="24" borderId="169" applyNumberFormat="0" applyFont="0" applyAlignment="0" applyProtection="0"/>
    <xf numFmtId="212" fontId="162" fillId="38" borderId="177">
      <alignment wrapText="1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4" fontId="120" fillId="68" borderId="170" applyNumberFormat="0" applyProtection="0">
      <alignment horizontal="right" vertical="center"/>
    </xf>
    <xf numFmtId="0" fontId="76" fillId="21" borderId="168" applyNumberFormat="0" applyAlignment="0"/>
    <xf numFmtId="49" fontId="142" fillId="0" borderId="177">
      <alignment horizontal="right" vertical="top" wrapText="1"/>
    </xf>
    <xf numFmtId="49" fontId="148" fillId="0" borderId="177">
      <alignment horizontal="center" vertical="center" wrapText="1"/>
    </xf>
    <xf numFmtId="0" fontId="36" fillId="8" borderId="168" applyNumberFormat="0" applyAlignment="0" applyProtection="0"/>
    <xf numFmtId="0" fontId="38" fillId="21" borderId="159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180" fontId="76" fillId="0" borderId="168" applyNumberFormat="0" applyAlignment="0">
      <protection locked="0"/>
    </xf>
    <xf numFmtId="4" fontId="152" fillId="0" borderId="177">
      <alignment horizontal="center" wrapTex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37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76" fillId="0" borderId="168" applyNumberFormat="0" applyAlignment="0">
      <protection locked="0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76" borderId="170" applyNumberFormat="0" applyProtection="0">
      <alignment vertical="center"/>
    </xf>
    <xf numFmtId="0" fontId="42" fillId="0" borderId="174" applyNumberFormat="0" applyFill="0" applyAlignment="0" applyProtection="0"/>
    <xf numFmtId="4" fontId="121" fillId="39" borderId="170" applyNumberFormat="0" applyProtection="0">
      <alignment vertical="center"/>
    </xf>
    <xf numFmtId="0" fontId="38" fillId="21" borderId="159" applyNumberFormat="0" applyAlignment="0" applyProtection="0"/>
    <xf numFmtId="0" fontId="37" fillId="41" borderId="170" applyNumberForma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210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1" fillId="76" borderId="170" applyNumberFormat="0" applyProtection="0">
      <alignment vertical="center"/>
    </xf>
    <xf numFmtId="49" fontId="142" fillId="0" borderId="177">
      <alignment horizontal="right" vertical="top" wrapText="1"/>
    </xf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25" fillId="24" borderId="162" applyNumberFormat="0" applyFont="0" applyAlignment="0" applyProtection="0"/>
    <xf numFmtId="4" fontId="120" fillId="39" borderId="170" applyNumberFormat="0" applyProtection="0">
      <alignment vertical="center"/>
    </xf>
    <xf numFmtId="4" fontId="75" fillId="38" borderId="177" applyFont="0" applyBorder="0">
      <alignment horizontal="right"/>
    </xf>
    <xf numFmtId="0" fontId="37" fillId="41" borderId="160" applyNumberFormat="0" applyAlignment="0" applyProtection="0"/>
    <xf numFmtId="4" fontId="120" fillId="62" borderId="170" applyNumberFormat="0" applyProtection="0">
      <alignment horizontal="right" vertical="center"/>
    </xf>
    <xf numFmtId="4" fontId="120" fillId="70" borderId="170" applyNumberFormat="0" applyProtection="0">
      <alignment horizontal="right" vertical="center"/>
    </xf>
    <xf numFmtId="180" fontId="76" fillId="21" borderId="168" applyNumberFormat="0" applyAlignment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2" fillId="0" borderId="173">
      <alignment horizontal="left" vertical="center" wrapText="1"/>
    </xf>
    <xf numFmtId="1" fontId="170" fillId="0" borderId="177">
      <alignment horizontal="left" vertical="center"/>
    </xf>
    <xf numFmtId="0" fontId="38" fillId="21" borderId="159" applyNumberFormat="0" applyAlignment="0" applyProtection="0"/>
    <xf numFmtId="0" fontId="36" fillId="8" borderId="168" applyNumberFormat="0" applyAlignment="0" applyProtection="0"/>
    <xf numFmtId="49" fontId="114" fillId="0" borderId="177" applyNumberFormat="0">
      <alignment horizontal="left" vertical="center"/>
    </xf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4" fontId="152" fillId="0" borderId="177">
      <alignment horizontal="center" wrapText="1"/>
    </xf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75" fillId="39" borderId="177" applyBorder="0">
      <alignment horizontal="right"/>
    </xf>
    <xf numFmtId="210" fontId="171" fillId="0" borderId="177">
      <alignment vertical="top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122" fillId="71" borderId="170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13" fillId="37" borderId="160" applyNumberFormat="0" applyProtection="0">
      <alignment horizontal="left" vertical="center" indent="1"/>
    </xf>
    <xf numFmtId="0" fontId="36" fillId="8" borderId="168" applyNumberFormat="0" applyAlignment="0" applyProtection="0"/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6" fillId="8" borderId="159" applyNumberForma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76" fillId="2" borderId="176" applyNumberFormat="0">
      <alignment horizontal="left" vertical="center" wrapText="1"/>
    </xf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49" fontId="142" fillId="0" borderId="177">
      <alignment horizontal="right" vertical="top" wrapText="1"/>
    </xf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0" fontId="37" fillId="4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4" fontId="75" fillId="39" borderId="177" applyBorder="0">
      <alignment horizontal="right"/>
    </xf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0" fontId="38" fillId="21" borderId="168" applyNumberFormat="0" applyAlignment="0" applyProtection="0"/>
    <xf numFmtId="0" fontId="37" fillId="41" borderId="16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6" fillId="21" borderId="168" applyNumberFormat="0" applyAlignment="0"/>
    <xf numFmtId="0" fontId="13" fillId="61" borderId="170" applyNumberFormat="0" applyProtection="0">
      <alignment horizontal="left" vertical="center" indent="1"/>
    </xf>
    <xf numFmtId="0" fontId="72" fillId="0" borderId="177" applyBorder="0">
      <alignment horizontal="center" vertical="center" wrapText="1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212" fontId="162" fillId="38" borderId="177">
      <alignment wrapText="1"/>
    </xf>
    <xf numFmtId="0" fontId="37" fillId="21" borderId="170" applyNumberFormat="0" applyAlignment="0" applyProtection="0"/>
    <xf numFmtId="0" fontId="75" fillId="38" borderId="168" applyNumberFormat="0" applyAlignment="0">
      <alignment horizontal="left" vertical="center"/>
    </xf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72" fillId="0" borderId="177" applyBorder="0">
      <alignment horizontal="center" vertical="center" wrapTex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49" fontId="148" fillId="0" borderId="177">
      <alignment horizontal="center" vertical="center" wrapText="1"/>
    </xf>
    <xf numFmtId="220" fontId="25" fillId="0" borderId="177" applyFont="0" applyFill="0" applyBorder="0" applyProtection="0">
      <alignment horizontal="center" vertical="center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4" fontId="121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25" fillId="24" borderId="162" applyNumberFormat="0" applyFont="0" applyAlignment="0" applyProtection="0"/>
    <xf numFmtId="0" fontId="37" fillId="21" borderId="170" applyNumberFormat="0" applyAlignment="0" applyProtection="0"/>
    <xf numFmtId="4" fontId="120" fillId="69" borderId="170" applyNumberFormat="0" applyProtection="0">
      <alignment horizontal="right" vertical="center"/>
    </xf>
    <xf numFmtId="0" fontId="76" fillId="21" borderId="168" applyNumberFormat="0" applyAlignment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74" applyNumberFormat="0" applyFill="0" applyAlignment="0" applyProtection="0"/>
    <xf numFmtId="0" fontId="37" fillId="21" borderId="160" applyNumberFormat="0" applyAlignment="0" applyProtection="0"/>
    <xf numFmtId="4" fontId="149" fillId="0" borderId="177">
      <alignment horizontal="left" vertical="center"/>
    </xf>
    <xf numFmtId="0" fontId="76" fillId="2" borderId="176" applyNumberFormat="0">
      <alignment horizontal="left" vertical="center" wrapText="1"/>
    </xf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4" fontId="152" fillId="0" borderId="177">
      <alignment horizontal="center" wrapText="1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9" fontId="127" fillId="0" borderId="177" applyNumberFormat="0" applyFill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37" fillId="21" borderId="170" applyNumberFormat="0" applyAlignment="0" applyProtection="0"/>
    <xf numFmtId="210" fontId="148" fillId="0" borderId="177">
      <alignment vertical="top" wrapText="1"/>
    </xf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76" fillId="0" borderId="168" applyNumberFormat="0" applyAlignment="0">
      <protection locked="0"/>
    </xf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75" borderId="160" applyNumberFormat="0" applyProtection="0">
      <alignment horizontal="left" vertical="center" indent="1"/>
    </xf>
    <xf numFmtId="0" fontId="36" fillId="8" borderId="159" applyNumberFormat="0" applyAlignment="0" applyProtection="0"/>
    <xf numFmtId="0" fontId="38" fillId="41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0" borderId="177" applyNumberFormat="0" applyFont="0" applyFill="0" applyAlignment="0" applyProtection="0"/>
    <xf numFmtId="4" fontId="124" fillId="74" borderId="170" applyNumberFormat="0" applyProtection="0">
      <alignment horizontal="left" vertical="center" indent="1"/>
    </xf>
    <xf numFmtId="4" fontId="120" fillId="64" borderId="170" applyNumberFormat="0" applyProtection="0">
      <alignment horizontal="righ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49" fillId="87" borderId="177"/>
    <xf numFmtId="4" fontId="120" fillId="72" borderId="171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4" fontId="120" fillId="39" borderId="16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59" applyNumberFormat="0" applyAlignment="0" applyProtection="0"/>
    <xf numFmtId="0" fontId="25" fillId="24" borderId="169" applyNumberFormat="0" applyFont="0" applyAlignment="0" applyProtection="0"/>
    <xf numFmtId="0" fontId="25" fillId="24" borderId="162" applyNumberFormat="0" applyFont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61" borderId="160" applyNumberFormat="0" applyProtection="0">
      <alignment horizontal="left" vertical="center" indent="1"/>
    </xf>
    <xf numFmtId="0" fontId="37" fillId="41" borderId="170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70" borderId="170" applyNumberFormat="0" applyProtection="0">
      <alignment horizontal="right" vertical="center"/>
    </xf>
    <xf numFmtId="0" fontId="36" fillId="8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4" fontId="121" fillId="76" borderId="170" applyNumberFormat="0" applyProtection="0">
      <alignment vertical="center"/>
    </xf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0" fillId="62" borderId="17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0" fontId="38" fillId="21" borderId="159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63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20" fillId="66" borderId="16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8" fillId="41" borderId="168" applyNumberFormat="0" applyAlignment="0" applyProtection="0"/>
    <xf numFmtId="0" fontId="38" fillId="41" borderId="159" applyNumberForma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210" fontId="148" fillId="0" borderId="177">
      <alignment vertical="top" wrapTex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210" fontId="148" fillId="0" borderId="177">
      <alignment vertical="top" wrapText="1"/>
    </xf>
    <xf numFmtId="169" fontId="93" fillId="38" borderId="177" applyNumberFormat="0" applyFont="0" applyBorder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197" fontId="102" fillId="0" borderId="177">
      <alignment horizontal="center" vertical="center" wrapText="1"/>
    </xf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77" fillId="0" borderId="177">
      <alignment horizontal="left"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4" fontId="149" fillId="86" borderId="177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25" fillId="0" borderId="177" applyNumberFormat="0" applyFont="0" applyFill="0" applyAlignment="0" applyProtection="0"/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0" fontId="38" fillId="21" borderId="159" applyNumberFormat="0" applyAlignment="0" applyProtection="0"/>
    <xf numFmtId="0" fontId="37" fillId="41" borderId="170" applyNumberFormat="0" applyAlignment="0" applyProtection="0"/>
    <xf numFmtId="0" fontId="37" fillId="21" borderId="160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76" fillId="2" borderId="176" applyNumberFormat="0">
      <alignment horizontal="left" vertical="center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60" applyNumberFormat="0" applyAlignment="0" applyProtection="0"/>
    <xf numFmtId="0" fontId="76" fillId="21" borderId="159" applyNumberFormat="0" applyAlignment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25" fillId="24" borderId="162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0" fontId="37" fillId="21" borderId="160" applyNumberFormat="0" applyAlignment="0" applyProtection="0"/>
    <xf numFmtId="0" fontId="76" fillId="2" borderId="165" applyNumberFormat="0">
      <alignment horizontal="left" vertical="center" wrapText="1"/>
    </xf>
    <xf numFmtId="4" fontId="120" fillId="72" borderId="164" applyNumberFormat="0" applyProtection="0">
      <alignment horizontal="left" vertical="center" indent="1"/>
    </xf>
    <xf numFmtId="4" fontId="120" fillId="76" borderId="160" applyNumberFormat="0" applyProtection="0">
      <alignment horizontal="left" vertical="center" indent="1"/>
    </xf>
    <xf numFmtId="4" fontId="120" fillId="65" borderId="16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180" fontId="70" fillId="56" borderId="168" applyNumberFormat="0" applyAlignment="0">
      <alignment horizontal="left" vertical="center"/>
    </xf>
    <xf numFmtId="172" fontId="173" fillId="0" borderId="177"/>
    <xf numFmtId="0" fontId="38" fillId="41" borderId="168" applyNumberFormat="0" applyAlignment="0" applyProtection="0"/>
    <xf numFmtId="0" fontId="38" fillId="21" borderId="168" applyNumberFormat="0" applyAlignment="0" applyProtection="0"/>
    <xf numFmtId="197" fontId="102" fillId="0" borderId="177">
      <alignment horizontal="center" vertical="center" wrapText="1"/>
    </xf>
    <xf numFmtId="0" fontId="42" fillId="0" borderId="174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0" fillId="68" borderId="170" applyNumberFormat="0" applyProtection="0">
      <alignment horizontal="right" vertical="center"/>
    </xf>
    <xf numFmtId="0" fontId="37" fillId="41" borderId="160" applyNumberFormat="0" applyAlignment="0" applyProtection="0"/>
    <xf numFmtId="0" fontId="42" fillId="0" borderId="174" applyNumberFormat="0" applyFill="0" applyAlignment="0" applyProtection="0"/>
    <xf numFmtId="4" fontId="120" fillId="70" borderId="170" applyNumberFormat="0" applyProtection="0">
      <alignment horizontal="right" vertical="center"/>
    </xf>
    <xf numFmtId="0" fontId="25" fillId="24" borderId="162" applyNumberFormat="0" applyFont="0" applyAlignment="0" applyProtection="0"/>
    <xf numFmtId="4" fontId="121" fillId="39" borderId="160" applyNumberFormat="0" applyProtection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58" fillId="0" borderId="173">
      <alignment horizontal="left" vertical="center" wrapText="1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4" fontId="152" fillId="0" borderId="177">
      <alignment horizontal="center" wrapText="1"/>
    </xf>
    <xf numFmtId="0" fontId="42" fillId="0" borderId="161" applyNumberFormat="0" applyFill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13" fillId="75" borderId="160" applyNumberFormat="0" applyProtection="0">
      <alignment horizontal="left" vertical="center" indent="1"/>
    </xf>
    <xf numFmtId="4" fontId="126" fillId="72" borderId="160" applyNumberFormat="0" applyProtection="0">
      <alignment horizontal="right" vertical="center"/>
    </xf>
    <xf numFmtId="0" fontId="38" fillId="21" borderId="159" applyNumberFormat="0" applyAlignment="0" applyProtection="0"/>
    <xf numFmtId="0" fontId="36" fillId="8" borderId="159" applyNumberFormat="0" applyAlignment="0" applyProtection="0"/>
    <xf numFmtId="0" fontId="13" fillId="24" borderId="162" applyNumberFormat="0" applyFont="0" applyAlignment="0" applyProtection="0"/>
    <xf numFmtId="0" fontId="7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4" fontId="151" fillId="37" borderId="177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4" fontId="151" fillId="37" borderId="177"/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21" borderId="170" applyNumberFormat="0" applyAlignment="0" applyProtection="0"/>
    <xf numFmtId="212" fontId="162" fillId="38" borderId="177">
      <alignment wrapText="1"/>
    </xf>
    <xf numFmtId="0" fontId="37" fillId="41" borderId="170" applyNumberFormat="0" applyAlignment="0" applyProtection="0"/>
    <xf numFmtId="0" fontId="38" fillId="21" borderId="159" applyNumberFormat="0" applyAlignment="0" applyProtection="0"/>
    <xf numFmtId="0" fontId="37" fillId="41" borderId="170" applyNumberFormat="0" applyAlignment="0" applyProtection="0"/>
    <xf numFmtId="4" fontId="121" fillId="39" borderId="160" applyNumberFormat="0" applyProtection="0">
      <alignment vertical="center"/>
    </xf>
    <xf numFmtId="0" fontId="37" fillId="41" borderId="170" applyNumberFormat="0" applyAlignment="0" applyProtection="0"/>
    <xf numFmtId="0" fontId="37" fillId="21" borderId="16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9" fontId="127" fillId="0" borderId="177" applyNumberFormat="0" applyFill="0" applyAlignment="0" applyProtection="0"/>
    <xf numFmtId="0" fontId="25" fillId="24" borderId="162" applyNumberFormat="0" applyFon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vertical="center"/>
    </xf>
    <xf numFmtId="0" fontId="37" fillId="41" borderId="160" applyNumberFormat="0" applyAlignment="0" applyProtection="0"/>
    <xf numFmtId="4" fontId="120" fillId="39" borderId="170" applyNumberFormat="0" applyProtection="0">
      <alignment horizontal="left" vertical="center" indent="1"/>
    </xf>
    <xf numFmtId="4" fontId="152" fillId="0" borderId="177">
      <alignment horizontal="center" wrapText="1"/>
    </xf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4" fontId="152" fillId="0" borderId="177">
      <alignment horizontal="center" wrapText="1"/>
    </xf>
    <xf numFmtId="0" fontId="13" fillId="24" borderId="169" applyNumberFormat="0" applyFont="0" applyAlignment="0" applyProtection="0"/>
    <xf numFmtId="197" fontId="102" fillId="0" borderId="177">
      <alignment horizontal="center" vertical="center" wrapText="1"/>
    </xf>
    <xf numFmtId="0" fontId="42" fillId="0" borderId="174" applyNumberFormat="0" applyFill="0" applyAlignment="0" applyProtection="0"/>
    <xf numFmtId="4" fontId="149" fillId="87" borderId="177"/>
    <xf numFmtId="0" fontId="37" fillId="21" borderId="160" applyNumberFormat="0" applyAlignment="0" applyProtection="0"/>
    <xf numFmtId="0" fontId="42" fillId="0" borderId="174" applyNumberFormat="0" applyFill="0" applyAlignment="0" applyProtection="0"/>
    <xf numFmtId="49" fontId="148" fillId="0" borderId="177">
      <alignment horizontal="center" vertical="center" wrapText="1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3" fontId="80" fillId="0" borderId="177" applyBorder="0">
      <alignment vertical="center"/>
    </xf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4" fontId="120" fillId="69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67" borderId="170" applyNumberFormat="0" applyProtection="0">
      <alignment horizontal="righ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42" fillId="0" borderId="174" applyNumberFormat="0" applyFill="0" applyAlignment="0" applyProtection="0"/>
    <xf numFmtId="4" fontId="120" fillId="65" borderId="160" applyNumberFormat="0" applyProtection="0">
      <alignment horizontal="right" vertical="center"/>
    </xf>
    <xf numFmtId="4" fontId="120" fillId="76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37" fillId="21" borderId="160" applyNumberForma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172" fontId="173" fillId="0" borderId="177"/>
    <xf numFmtId="4" fontId="121" fillId="39" borderId="170" applyNumberFormat="0" applyProtection="0">
      <alignment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76" fillId="21" borderId="168" applyNumberFormat="0" applyAlignment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6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49" fontId="114" fillId="0" borderId="177" applyNumberFormat="0">
      <alignment horizontal="left" vertical="center"/>
    </xf>
    <xf numFmtId="4" fontId="124" fillId="74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36" fillId="8" borderId="159" applyNumberFormat="0" applyAlignment="0" applyProtection="0"/>
    <xf numFmtId="199" fontId="105" fillId="0" borderId="177">
      <alignment horizontal="right"/>
      <protection locked="0"/>
    </xf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76" fillId="2" borderId="176" applyNumberFormat="0">
      <alignment horizontal="left" vertical="center" wrapText="1"/>
    </xf>
    <xf numFmtId="1" fontId="170" fillId="0" borderId="177">
      <alignment horizontal="left" vertical="center"/>
    </xf>
    <xf numFmtId="0" fontId="38" fillId="21" borderId="159" applyNumberFormat="0" applyAlignment="0" applyProtection="0"/>
    <xf numFmtId="0" fontId="37" fillId="41" borderId="170" applyNumberFormat="0" applyAlignment="0" applyProtection="0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4" fontId="152" fillId="0" borderId="177">
      <alignment horizontal="center" wrapText="1"/>
    </xf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72" fillId="0" borderId="177" applyBorder="0">
      <alignment horizontal="center" vertical="center" wrapTex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210" fontId="149" fillId="0" borderId="177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49" fillId="0" borderId="177">
      <alignment horizontal="left" vertical="center"/>
    </xf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199" fontId="105" fillId="0" borderId="177">
      <alignment horizontal="right"/>
      <protection locked="0"/>
    </xf>
    <xf numFmtId="0" fontId="38" fillId="41" borderId="168" applyNumberFormat="0" applyAlignment="0" applyProtection="0"/>
    <xf numFmtId="0" fontId="37" fillId="41" borderId="160" applyNumberFormat="0" applyAlignment="0" applyProtection="0"/>
    <xf numFmtId="4" fontId="120" fillId="62" borderId="160" applyNumberFormat="0" applyProtection="0">
      <alignment horizontal="right" vertical="center"/>
    </xf>
    <xf numFmtId="0" fontId="37" fillId="21" borderId="170" applyNumberFormat="0" applyAlignment="0" applyProtection="0"/>
    <xf numFmtId="4" fontId="149" fillId="0" borderId="177">
      <alignment horizontal="left" vertical="center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49" fontId="114" fillId="0" borderId="177" applyNumberFormat="0">
      <alignment horizontal="left" vertical="center"/>
    </xf>
    <xf numFmtId="180" fontId="75" fillId="37" borderId="168" applyNumberFormat="0" applyAlignment="0">
      <alignment horizontal="center" vertical="center"/>
    </xf>
    <xf numFmtId="0" fontId="13" fillId="75" borderId="170" applyNumberFormat="0" applyProtection="0">
      <alignment horizontal="left" vertical="center" indent="1"/>
    </xf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49" fillId="0" borderId="177">
      <alignment horizontal="left" vertical="center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4" fontId="149" fillId="0" borderId="177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8" fillId="41" borderId="168" applyNumberFormat="0" applyAlignment="0" applyProtection="0"/>
    <xf numFmtId="4" fontId="149" fillId="0" borderId="177"/>
    <xf numFmtId="0" fontId="13" fillId="37" borderId="160" applyNumberFormat="0" applyProtection="0">
      <alignment horizontal="left" vertical="center" indent="1"/>
    </xf>
    <xf numFmtId="169" fontId="93" fillId="38" borderId="177" applyNumberFormat="0" applyFont="0" applyBorder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197" fontId="102" fillId="0" borderId="177">
      <alignment horizontal="center" vertical="center" wrapText="1"/>
    </xf>
    <xf numFmtId="0" fontId="36" fillId="8" borderId="168" applyNumberFormat="0" applyAlignment="0" applyProtection="0"/>
    <xf numFmtId="210" fontId="149" fillId="0" borderId="177"/>
    <xf numFmtId="0" fontId="42" fillId="0" borderId="172" applyNumberFormat="0" applyFill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4" fontId="122" fillId="71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13" fillId="74" borderId="170" applyNumberFormat="0" applyProtection="0">
      <alignment horizontal="left" vertical="center" indent="1"/>
    </xf>
    <xf numFmtId="4" fontId="75" fillId="39" borderId="177" applyBorder="0">
      <alignment horizontal="right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75" fillId="24" borderId="169" applyNumberFormat="0" applyFont="0" applyAlignment="0" applyProtection="0"/>
    <xf numFmtId="1" fontId="170" fillId="0" borderId="177">
      <alignment horizontal="left" vertical="center"/>
    </xf>
    <xf numFmtId="4" fontId="122" fillId="7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70" fillId="56" borderId="168" applyNumberFormat="0" applyAlignment="0">
      <alignment horizontal="left" vertical="center"/>
    </xf>
    <xf numFmtId="0" fontId="36" fillId="8" borderId="168" applyNumberFormat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59" applyNumberFormat="0" applyAlignment="0" applyProtection="0"/>
    <xf numFmtId="210" fontId="149" fillId="0" borderId="177"/>
    <xf numFmtId="0" fontId="37" fillId="21" borderId="160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4" fontId="149" fillId="87" borderId="177"/>
    <xf numFmtId="0" fontId="13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75" fillId="38" borderId="168" applyNumberFormat="0" applyAlignment="0">
      <alignment horizontal="left" vertical="center"/>
    </xf>
    <xf numFmtId="0" fontId="36" fillId="8" borderId="159" applyNumberFormat="0" applyAlignment="0" applyProtection="0"/>
    <xf numFmtId="4" fontId="120" fillId="76" borderId="170" applyNumberFormat="0" applyProtection="0">
      <alignment vertical="center"/>
    </xf>
    <xf numFmtId="0" fontId="13" fillId="74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4" fontId="120" fillId="39" borderId="160" applyNumberFormat="0" applyProtection="0">
      <alignment vertical="center"/>
    </xf>
    <xf numFmtId="4" fontId="120" fillId="76" borderId="160" applyNumberFormat="0" applyProtection="0">
      <alignment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25" fillId="24" borderId="162" applyNumberFormat="0" applyFon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4" fontId="120" fillId="6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4" fontId="120" fillId="63" borderId="170" applyNumberFormat="0" applyProtection="0">
      <alignment horizontal="right" vertical="center"/>
    </xf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62" borderId="16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176" fontId="65" fillId="0" borderId="175">
      <protection locked="0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21" fillId="76" borderId="170" applyNumberFormat="0" applyProtection="0">
      <alignment vertical="center"/>
    </xf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76" fillId="2" borderId="176" applyNumberFormat="0">
      <alignment horizontal="left" vertical="center" wrapText="1"/>
    </xf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180" fontId="70" fillId="56" borderId="168" applyNumberFormat="0" applyAlignment="0">
      <alignment horizontal="left" vertical="center"/>
    </xf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39" borderId="160" applyNumberFormat="0" applyProtection="0">
      <alignment horizontal="left" vertical="center" indent="1"/>
    </xf>
    <xf numFmtId="0" fontId="76" fillId="2" borderId="176" applyNumberFormat="0">
      <alignment horizontal="left" vertical="center" wrapText="1"/>
    </xf>
    <xf numFmtId="0" fontId="38" fillId="41" borderId="168" applyNumberFormat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0" fontId="36" fillId="8" borderId="159" applyNumberFormat="0" applyAlignment="0" applyProtection="0"/>
    <xf numFmtId="212" fontId="162" fillId="38" borderId="177">
      <alignment wrapText="1"/>
    </xf>
    <xf numFmtId="0" fontId="37" fillId="21" borderId="170" applyNumberFormat="0" applyAlignment="0" applyProtection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4" fontId="149" fillId="0" borderId="177"/>
    <xf numFmtId="0" fontId="37" fillId="41" borderId="170" applyNumberFormat="0" applyAlignment="0" applyProtection="0"/>
    <xf numFmtId="49" fontId="114" fillId="0" borderId="177" applyNumberFormat="0">
      <alignment horizontal="left" vertical="center"/>
    </xf>
    <xf numFmtId="4" fontId="122" fillId="71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38" fillId="21" borderId="159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180" fontId="75" fillId="37" borderId="168" applyNumberFormat="0" applyAlignment="0">
      <alignment horizontal="center" vertical="center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4" fontId="120" fillId="72" borderId="160" applyNumberFormat="0" applyProtection="0">
      <alignment horizontal="right" vertical="center"/>
    </xf>
    <xf numFmtId="4" fontId="124" fillId="74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38" fillId="41" borderId="159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0" borderId="177" applyNumberFormat="0" applyFont="0" applyFill="0" applyAlignment="0" applyProtection="0"/>
    <xf numFmtId="0" fontId="36" fillId="8" borderId="168" applyNumberFormat="0" applyAlignment="0" applyProtection="0"/>
    <xf numFmtId="0" fontId="37" fillId="21" borderId="160" applyNumberFormat="0" applyAlignment="0" applyProtection="0"/>
    <xf numFmtId="4" fontId="124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7" fillId="41" borderId="170" applyNumberFormat="0" applyAlignment="0" applyProtection="0"/>
    <xf numFmtId="49" fontId="142" fillId="0" borderId="177">
      <alignment horizontal="right" vertical="top" wrapText="1"/>
    </xf>
    <xf numFmtId="49" fontId="142" fillId="0" borderId="177">
      <alignment horizontal="right" vertical="top" wrapText="1"/>
    </xf>
    <xf numFmtId="210" fontId="171" fillId="0" borderId="177">
      <alignment vertical="top"/>
    </xf>
    <xf numFmtId="4" fontId="152" fillId="0" borderId="177">
      <alignment horizontal="center" wrapText="1"/>
    </xf>
    <xf numFmtId="0" fontId="13" fillId="24" borderId="169" applyNumberFormat="0" applyFont="0" applyAlignment="0" applyProtection="0"/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3" fontId="80" fillId="0" borderId="177" applyBorder="0">
      <alignment vertical="center"/>
    </xf>
    <xf numFmtId="0" fontId="37" fillId="21" borderId="170" applyNumberFormat="0" applyAlignment="0" applyProtection="0"/>
    <xf numFmtId="0" fontId="38" fillId="41" borderId="168" applyNumberFormat="0" applyAlignment="0" applyProtection="0"/>
    <xf numFmtId="176" fontId="64" fillId="0" borderId="175">
      <protection locked="0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25" fillId="0" borderId="177" applyNumberFormat="0" applyFont="0" applyFill="0" applyAlignment="0" applyProtection="0"/>
    <xf numFmtId="4" fontId="120" fillId="72" borderId="171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25" fillId="0" borderId="177" applyNumberFormat="0" applyFont="0" applyFill="0" applyAlignment="0" applyProtection="0"/>
    <xf numFmtId="4" fontId="120" fillId="76" borderId="170" applyNumberFormat="0" applyProtection="0">
      <alignment horizontal="left" vertical="center" indent="1"/>
    </xf>
    <xf numFmtId="4" fontId="122" fillId="7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7" fillId="41" borderId="160" applyNumberFormat="0" applyAlignment="0" applyProtection="0"/>
    <xf numFmtId="0" fontId="25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4" fontId="120" fillId="70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4" fontId="150" fillId="58" borderId="177"/>
    <xf numFmtId="4" fontId="149" fillId="87" borderId="177"/>
    <xf numFmtId="0" fontId="37" fillId="4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72" fillId="0" borderId="177" applyBorder="0">
      <alignment horizontal="center" vertical="center" wrapText="1"/>
    </xf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210" fontId="148" fillId="0" borderId="177">
      <alignment horizontal="center" vertical="center" wrapText="1"/>
    </xf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9" fontId="142" fillId="0" borderId="177">
      <alignment horizontal="right" vertical="top" wrapText="1"/>
    </xf>
    <xf numFmtId="4" fontId="75" fillId="38" borderId="177" applyFont="0" applyBorder="0">
      <alignment horizontal="right"/>
    </xf>
    <xf numFmtId="4" fontId="149" fillId="87" borderId="177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7" fillId="21" borderId="160" applyNumberFormat="0" applyAlignment="0" applyProtection="0"/>
    <xf numFmtId="4" fontId="120" fillId="67" borderId="160" applyNumberFormat="0" applyProtection="0">
      <alignment horizontal="right" vertical="center"/>
    </xf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4" fontId="120" fillId="67" borderId="170" applyNumberFormat="0" applyProtection="0">
      <alignment horizontal="right" vertical="center"/>
    </xf>
    <xf numFmtId="0" fontId="38" fillId="21" borderId="168" applyNumberFormat="0" applyAlignment="0" applyProtection="0"/>
    <xf numFmtId="0" fontId="42" fillId="0" borderId="161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0" fillId="65" borderId="170" applyNumberFormat="0" applyProtection="0">
      <alignment horizontal="right" vertical="center"/>
    </xf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vertical="center"/>
    </xf>
    <xf numFmtId="4" fontId="149" fillId="86" borderId="177"/>
    <xf numFmtId="0" fontId="36" fillId="8" borderId="168" applyNumberFormat="0" applyAlignment="0" applyProtection="0"/>
    <xf numFmtId="49" fontId="148" fillId="0" borderId="177">
      <alignment horizontal="center" vertical="center" wrapText="1"/>
    </xf>
    <xf numFmtId="0" fontId="38" fillId="85" borderId="159" applyNumberFormat="0" applyAlignment="0" applyProtection="0"/>
    <xf numFmtId="4" fontId="120" fillId="76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4" fontId="126" fillId="72" borderId="170" applyNumberFormat="0" applyProtection="0">
      <alignment horizontal="right" vertical="center"/>
    </xf>
    <xf numFmtId="4" fontId="149" fillId="87" borderId="177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37" fillId="41" borderId="170" applyNumberFormat="0" applyAlignment="0" applyProtection="0"/>
    <xf numFmtId="0" fontId="36" fillId="8" borderId="168" applyNumberFormat="0" applyAlignment="0" applyProtection="0"/>
    <xf numFmtId="169" fontId="93" fillId="38" borderId="177" applyNumberFormat="0" applyFont="0" applyBorder="0" applyAlignment="0" applyProtection="0"/>
    <xf numFmtId="210" fontId="148" fillId="0" borderId="177">
      <alignment horizontal="center" vertical="center" wrapText="1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74" borderId="16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176" fontId="65" fillId="0" borderId="175">
      <protection locked="0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5" borderId="170" applyNumberFormat="0" applyProtection="0">
      <alignment horizontal="right" vertical="center"/>
    </xf>
    <xf numFmtId="4" fontId="124" fillId="72" borderId="170" applyNumberFormat="0" applyProtection="0">
      <alignment horizontal="left" vertical="center" indent="1"/>
    </xf>
    <xf numFmtId="4" fontId="120" fillId="68" borderId="170" applyNumberFormat="0" applyProtection="0">
      <alignment horizontal="right"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49" fillId="86" borderId="177"/>
    <xf numFmtId="4" fontId="124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4" fontId="120" fillId="72" borderId="164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25" fillId="0" borderId="177" applyNumberFormat="0" applyFont="0" applyFill="0" applyAlignment="0" applyProtection="0"/>
    <xf numFmtId="4" fontId="120" fillId="70" borderId="170" applyNumberFormat="0" applyProtection="0">
      <alignment horizontal="right" vertical="center"/>
    </xf>
    <xf numFmtId="0" fontId="72" fillId="0" borderId="177" applyBorder="0">
      <alignment horizontal="center" vertical="center" wrapText="1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4" fontId="120" fillId="70" borderId="160" applyNumberFormat="0" applyProtection="0">
      <alignment horizontal="right" vertical="center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13" fillId="75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4" fontId="75" fillId="39" borderId="177" applyBorder="0">
      <alignment horizontal="right"/>
    </xf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4" fillId="74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" fontId="120" fillId="66" borderId="170" applyNumberFormat="0" applyProtection="0">
      <alignment horizontal="right" vertical="center"/>
    </xf>
    <xf numFmtId="4" fontId="126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8" fillId="21" borderId="168" applyNumberFormat="0" applyAlignment="0" applyProtection="0"/>
    <xf numFmtId="210" fontId="148" fillId="0" borderId="177">
      <alignment horizontal="center" vertical="center" wrapText="1"/>
    </xf>
    <xf numFmtId="0" fontId="38" fillId="21" borderId="159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172" fontId="173" fillId="0" borderId="177"/>
    <xf numFmtId="0" fontId="36" fillId="8" borderId="168" applyNumberFormat="0" applyAlignment="0" applyProtection="0"/>
    <xf numFmtId="4" fontId="149" fillId="0" borderId="177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75" fillId="38" borderId="177" applyFont="0" applyBorder="0">
      <alignment horizontal="right"/>
    </xf>
    <xf numFmtId="4" fontId="120" fillId="64" borderId="170" applyNumberFormat="0" applyProtection="0">
      <alignment horizontal="right" vertical="center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169" fontId="93" fillId="38" borderId="177" applyNumberFormat="0" applyFont="0" applyBorder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77" fillId="0" borderId="177">
      <alignment horizontal="left" vertical="center"/>
    </xf>
    <xf numFmtId="4" fontId="149" fillId="87" borderId="177"/>
    <xf numFmtId="0" fontId="37" fillId="41" borderId="170" applyNumberFormat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25" fillId="24" borderId="169" applyNumberFormat="0" applyFont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4" fontId="120" fillId="63" borderId="160" applyNumberFormat="0" applyProtection="0">
      <alignment horizontal="right" vertical="center"/>
    </xf>
    <xf numFmtId="4" fontId="149" fillId="86" borderId="177"/>
    <xf numFmtId="0" fontId="37" fillId="21" borderId="170" applyNumberFormat="0" applyAlignment="0" applyProtection="0"/>
    <xf numFmtId="0" fontId="36" fillId="8" borderId="159" applyNumberFormat="0" applyAlignment="0" applyProtection="0"/>
    <xf numFmtId="4" fontId="124" fillId="74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37" fillId="41" borderId="160" applyNumberFormat="0" applyAlignment="0" applyProtection="0"/>
    <xf numFmtId="4" fontId="150" fillId="58" borderId="177"/>
    <xf numFmtId="0" fontId="42" fillId="0" borderId="172" applyNumberFormat="0" applyFill="0" applyAlignment="0" applyProtection="0"/>
    <xf numFmtId="4" fontId="120" fillId="66" borderId="170" applyNumberFormat="0" applyProtection="0">
      <alignment horizontal="right" vertical="center"/>
    </xf>
    <xf numFmtId="0" fontId="36" fillId="8" borderId="168" applyNumberFormat="0" applyAlignment="0" applyProtection="0"/>
    <xf numFmtId="197" fontId="102" fillId="0" borderId="177">
      <alignment horizontal="center" vertical="center" wrapText="1"/>
    </xf>
    <xf numFmtId="176" fontId="65" fillId="0" borderId="163">
      <protection locked="0"/>
    </xf>
    <xf numFmtId="4" fontId="151" fillId="37" borderId="177"/>
    <xf numFmtId="0" fontId="42" fillId="0" borderId="172" applyNumberFormat="0" applyFill="0" applyAlignment="0" applyProtection="0"/>
    <xf numFmtId="49" fontId="142" fillId="0" borderId="177">
      <alignment horizontal="right" vertical="top" wrapText="1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4" fontId="120" fillId="70" borderId="170" applyNumberFormat="0" applyProtection="0">
      <alignment horizontal="right" vertical="center"/>
    </xf>
    <xf numFmtId="4" fontId="120" fillId="69" borderId="170" applyNumberFormat="0" applyProtection="0">
      <alignment horizontal="right" vertical="center"/>
    </xf>
    <xf numFmtId="4" fontId="120" fillId="68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4" fontId="120" fillId="69" borderId="170" applyNumberFormat="0" applyProtection="0">
      <alignment horizontal="right" vertical="center"/>
    </xf>
    <xf numFmtId="0" fontId="13" fillId="75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75" borderId="170" applyNumberFormat="0" applyProtection="0">
      <alignment horizontal="left" vertical="center" indent="1"/>
    </xf>
    <xf numFmtId="0" fontId="36" fillId="8" borderId="168" applyNumberFormat="0" applyAlignment="0" applyProtection="0"/>
    <xf numFmtId="197" fontId="102" fillId="0" borderId="177">
      <alignment horizontal="center" vertical="center" wrapText="1"/>
    </xf>
    <xf numFmtId="0" fontId="75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75" borderId="170" applyNumberFormat="0" applyProtection="0">
      <alignment horizontal="left" vertical="center" indent="1"/>
    </xf>
    <xf numFmtId="176" fontId="65" fillId="0" borderId="175">
      <protection locked="0"/>
    </xf>
    <xf numFmtId="210" fontId="149" fillId="0" borderId="177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180" fontId="75" fillId="38" borderId="168" applyNumberFormat="0" applyAlignment="0">
      <alignment horizontal="left" vertical="center"/>
    </xf>
    <xf numFmtId="0" fontId="38" fillId="41" borderId="159" applyNumberFormat="0" applyAlignment="0" applyProtection="0"/>
    <xf numFmtId="0" fontId="37" fillId="41" borderId="160" applyNumberFormat="0" applyAlignment="0" applyProtection="0"/>
    <xf numFmtId="4" fontId="120" fillId="67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75" fillId="37" borderId="168" applyNumberFormat="0" applyAlignment="0">
      <alignment horizontal="center" vertical="center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0" fillId="65" borderId="170" applyNumberFormat="0" applyProtection="0">
      <alignment horizontal="right" vertical="center"/>
    </xf>
    <xf numFmtId="210" fontId="171" fillId="0" borderId="177">
      <alignment vertical="top"/>
    </xf>
    <xf numFmtId="0" fontId="37" fillId="21" borderId="170" applyNumberFormat="0" applyAlignment="0" applyProtection="0"/>
    <xf numFmtId="210" fontId="149" fillId="0" borderId="177"/>
    <xf numFmtId="4" fontId="75" fillId="39" borderId="177" applyBorder="0">
      <alignment horizontal="right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4" fontId="151" fillId="37" borderId="177"/>
    <xf numFmtId="0" fontId="37" fillId="41" borderId="170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50" fillId="58" borderId="177"/>
    <xf numFmtId="0" fontId="38" fillId="41" borderId="168" applyNumberFormat="0" applyAlignment="0" applyProtection="0"/>
    <xf numFmtId="0" fontId="13" fillId="37" borderId="16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70" borderId="170" applyNumberFormat="0" applyProtection="0">
      <alignment horizontal="right" vertical="center"/>
    </xf>
    <xf numFmtId="0" fontId="37" fillId="41" borderId="170" applyNumberFormat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169" fontId="93" fillId="38" borderId="177" applyNumberFormat="0" applyFont="0" applyBorder="0" applyAlignment="0" applyProtection="0"/>
    <xf numFmtId="180" fontId="76" fillId="0" borderId="168" applyNumberFormat="0" applyAlignment="0">
      <protection locked="0"/>
    </xf>
    <xf numFmtId="0" fontId="37" fillId="21" borderId="170" applyNumberFormat="0" applyAlignment="0" applyProtection="0"/>
    <xf numFmtId="0" fontId="37" fillId="21" borderId="170" applyNumberFormat="0" applyAlignment="0" applyProtection="0"/>
    <xf numFmtId="169" fontId="93" fillId="38" borderId="177" applyNumberFormat="0" applyFont="0" applyBorder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0" fontId="37" fillId="21" borderId="170" applyNumberFormat="0" applyAlignment="0" applyProtection="0"/>
    <xf numFmtId="220" fontId="25" fillId="0" borderId="177" applyFont="0" applyFill="0" applyBorder="0" applyProtection="0">
      <alignment horizontal="center" vertical="center"/>
    </xf>
    <xf numFmtId="4" fontId="149" fillId="0" borderId="177">
      <alignment horizontal="left" vertical="center"/>
    </xf>
    <xf numFmtId="4" fontId="120" fillId="72" borderId="164" applyNumberFormat="0" applyProtection="0">
      <alignment horizontal="left" vertical="center" indent="1"/>
    </xf>
    <xf numFmtId="0" fontId="37" fillId="41" borderId="160" applyNumberFormat="0" applyAlignment="0" applyProtection="0"/>
    <xf numFmtId="0" fontId="76" fillId="0" borderId="168" applyNumberFormat="0" applyAlignment="0">
      <protection locked="0"/>
    </xf>
    <xf numFmtId="4" fontId="120" fillId="39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1" fillId="76" borderId="170" applyNumberFormat="0" applyProtection="0">
      <alignment vertical="center"/>
    </xf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0" fontId="77" fillId="0" borderId="177">
      <alignment horizontal="left" vertical="center"/>
    </xf>
    <xf numFmtId="0" fontId="38" fillId="21" borderId="159" applyNumberFormat="0" applyAlignment="0" applyProtection="0"/>
    <xf numFmtId="4" fontId="75" fillId="38" borderId="177" applyFont="0" applyBorder="0">
      <alignment horizontal="right"/>
    </xf>
    <xf numFmtId="0" fontId="77" fillId="0" borderId="177">
      <alignment horizontal="left" vertical="center"/>
    </xf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13" fillId="24" borderId="162" applyNumberFormat="0" applyFont="0" applyAlignment="0" applyProtection="0"/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210" fontId="171" fillId="0" borderId="177">
      <alignment vertical="top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6" fillId="8" borderId="159" applyNumberFormat="0" applyAlignment="0" applyProtection="0"/>
    <xf numFmtId="0" fontId="36" fillId="8" borderId="168" applyNumberFormat="0" applyAlignment="0" applyProtection="0"/>
    <xf numFmtId="4" fontId="120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85" borderId="170" applyNumberFormat="0" applyAlignment="0" applyProtection="0"/>
    <xf numFmtId="0" fontId="13" fillId="74" borderId="170" applyNumberFormat="0" applyProtection="0">
      <alignment horizontal="left" vertical="center" indent="1"/>
    </xf>
    <xf numFmtId="197" fontId="102" fillId="0" borderId="177">
      <alignment horizontal="center" vertical="center" wrapText="1"/>
    </xf>
    <xf numFmtId="0" fontId="76" fillId="2" borderId="176" applyNumberFormat="0">
      <alignment horizontal="left" vertical="center" wrapText="1"/>
    </xf>
    <xf numFmtId="0" fontId="37" fillId="21" borderId="160" applyNumberFormat="0" applyAlignment="0" applyProtection="0"/>
    <xf numFmtId="0" fontId="25" fillId="24" borderId="162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" fontId="120" fillId="68" borderId="170" applyNumberFormat="0" applyProtection="0">
      <alignment horizontal="right" vertical="center"/>
    </xf>
    <xf numFmtId="0" fontId="36" fillId="8" borderId="159" applyNumberFormat="0" applyAlignment="0" applyProtection="0"/>
    <xf numFmtId="199" fontId="105" fillId="0" borderId="177">
      <alignment horizontal="right"/>
      <protection locked="0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4" fontId="149" fillId="0" borderId="177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2" fillId="71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4" fontId="120" fillId="76" borderId="160" applyNumberFormat="0" applyProtection="0">
      <alignment horizontal="left" vertical="center" indent="1"/>
    </xf>
    <xf numFmtId="0" fontId="13" fillId="61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8" fillId="41" borderId="159" applyNumberForma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49" fontId="127" fillId="0" borderId="177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4" fontId="75" fillId="38" borderId="177" applyFont="0" applyBorder="0">
      <alignment horizontal="right"/>
    </xf>
    <xf numFmtId="4" fontId="124" fillId="74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4" fontId="126" fillId="72" borderId="170" applyNumberFormat="0" applyProtection="0">
      <alignment horizontal="right" vertical="center"/>
    </xf>
    <xf numFmtId="4" fontId="149" fillId="86" borderId="177"/>
    <xf numFmtId="0" fontId="13" fillId="24" borderId="169" applyNumberFormat="0" applyFont="0" applyAlignment="0" applyProtection="0"/>
    <xf numFmtId="4" fontId="149" fillId="86" borderId="177"/>
    <xf numFmtId="4" fontId="149" fillId="0" borderId="177">
      <alignment horizontal="left" vertical="center"/>
    </xf>
    <xf numFmtId="0" fontId="36" fillId="8" borderId="168" applyNumberFormat="0" applyAlignment="0" applyProtection="0"/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172" fontId="173" fillId="0" borderId="177"/>
    <xf numFmtId="4" fontId="124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8" fillId="41" borderId="168" applyNumberFormat="0" applyAlignment="0" applyProtection="0"/>
    <xf numFmtId="0" fontId="58" fillId="0" borderId="173">
      <alignment horizontal="left" vertical="center" wrapText="1" indent="1"/>
    </xf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42" fillId="0" borderId="174" applyNumberFormat="0" applyFill="0" applyAlignment="0" applyProtection="0"/>
    <xf numFmtId="4" fontId="152" fillId="0" borderId="177">
      <alignment horizontal="center" wrapText="1"/>
    </xf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212" fontId="162" fillId="38" borderId="177">
      <alignment wrapText="1"/>
    </xf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4" fontId="75" fillId="38" borderId="177" applyFont="0" applyBorder="0">
      <alignment horizontal="right"/>
    </xf>
    <xf numFmtId="0" fontId="13" fillId="24" borderId="162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9" fontId="127" fillId="0" borderId="177" applyNumberFormat="0" applyFill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52" fillId="0" borderId="177">
      <alignment horizontal="center" wrapText="1"/>
    </xf>
    <xf numFmtId="0" fontId="25" fillId="24" borderId="169" applyNumberFormat="0" applyFont="0" applyAlignment="0" applyProtection="0"/>
    <xf numFmtId="0" fontId="76" fillId="2" borderId="176" applyNumberFormat="0">
      <alignment horizontal="left" vertical="center" wrapText="1"/>
    </xf>
    <xf numFmtId="220" fontId="25" fillId="0" borderId="177" applyFont="0" applyFill="0" applyBorder="0" applyProtection="0">
      <alignment horizontal="center" vertical="center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7" fillId="41" borderId="160" applyNumberFormat="0" applyAlignment="0" applyProtection="0"/>
    <xf numFmtId="4" fontId="120" fillId="62" borderId="160" applyNumberFormat="0" applyProtection="0">
      <alignment horizontal="right" vertical="center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8" fillId="21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0" fontId="37" fillId="21" borderId="170" applyNumberFormat="0" applyAlignment="0" applyProtection="0"/>
    <xf numFmtId="49" fontId="114" fillId="0" borderId="177" applyNumberFormat="0">
      <alignment horizontal="left" vertical="center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5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64" borderId="17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0" fontId="77" fillId="0" borderId="177">
      <alignment horizontal="left" vertical="center"/>
    </xf>
    <xf numFmtId="0" fontId="36" fillId="8" borderId="168" applyNumberFormat="0" applyAlignment="0" applyProtection="0"/>
    <xf numFmtId="4" fontId="120" fillId="72" borderId="171" applyNumberFormat="0" applyProtection="0">
      <alignment horizontal="left" vertical="center" indent="1"/>
    </xf>
    <xf numFmtId="0" fontId="36" fillId="8" borderId="159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0" fontId="75" fillId="24" borderId="169" applyNumberFormat="0" applyFon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4" fontId="151" fillId="37" borderId="177"/>
    <xf numFmtId="0" fontId="13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212" fontId="162" fillId="38" borderId="177">
      <alignment wrapText="1"/>
    </xf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180" fontId="75" fillId="38" borderId="168" applyNumberFormat="0" applyAlignment="0">
      <alignment horizontal="left" vertical="center"/>
    </xf>
    <xf numFmtId="0" fontId="12" fillId="0" borderId="166">
      <alignment horizontal="left" vertical="center" wrapText="1"/>
    </xf>
    <xf numFmtId="4" fontId="120" fillId="68" borderId="160" applyNumberFormat="0" applyProtection="0">
      <alignment horizontal="right" vertical="center"/>
    </xf>
    <xf numFmtId="0" fontId="76" fillId="2" borderId="176" applyNumberFormat="0">
      <alignment horizontal="left" vertical="center" wrapText="1"/>
    </xf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120" fillId="70" borderId="170" applyNumberFormat="0" applyProtection="0">
      <alignment horizontal="right" vertical="center"/>
    </xf>
    <xf numFmtId="4" fontId="120" fillId="72" borderId="164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21" fillId="72" borderId="170" applyNumberFormat="0" applyProtection="0">
      <alignment horizontal="right" vertical="center"/>
    </xf>
    <xf numFmtId="0" fontId="37" fillId="21" borderId="170" applyNumberFormat="0" applyAlignment="0" applyProtection="0"/>
    <xf numFmtId="4" fontId="151" fillId="37" borderId="177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4" fontId="120" fillId="76" borderId="170" applyNumberFormat="0" applyProtection="0">
      <alignment horizontal="left" vertical="center" indent="1"/>
    </xf>
    <xf numFmtId="210" fontId="148" fillId="0" borderId="177">
      <alignment horizontal="center" vertical="center" wrapText="1"/>
    </xf>
    <xf numFmtId="4" fontId="149" fillId="0" borderId="177">
      <alignment horizontal="left" vertical="center"/>
    </xf>
    <xf numFmtId="0" fontId="76" fillId="0" borderId="159" applyNumberFormat="0" applyAlignment="0">
      <protection locked="0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1" fontId="170" fillId="0" borderId="177">
      <alignment horizontal="left" vertical="center"/>
    </xf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71" fillId="0" borderId="177">
      <alignment vertical="top"/>
    </xf>
    <xf numFmtId="4" fontId="121" fillId="39" borderId="170" applyNumberFormat="0" applyProtection="0">
      <alignment vertical="center"/>
    </xf>
    <xf numFmtId="220" fontId="25" fillId="0" borderId="177" applyFont="0" applyFill="0" applyBorder="0" applyProtection="0">
      <alignment horizontal="center" vertical="center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7" fillId="41" borderId="160" applyNumberFormat="0" applyAlignment="0" applyProtection="0"/>
    <xf numFmtId="4" fontId="120" fillId="69" borderId="160" applyNumberFormat="0" applyProtection="0">
      <alignment horizontal="right" vertical="center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1" fillId="76" borderId="170" applyNumberFormat="0" applyProtection="0">
      <alignment vertical="center"/>
    </xf>
    <xf numFmtId="0" fontId="76" fillId="21" borderId="168" applyNumberFormat="0" applyAlignment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0" fontId="13" fillId="61" borderId="16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0" fontId="13" fillId="24" borderId="169" applyNumberFormat="0" applyFont="0" applyAlignment="0" applyProtection="0"/>
    <xf numFmtId="49" fontId="148" fillId="0" borderId="177">
      <alignment horizontal="center" vertical="center" wrapText="1"/>
    </xf>
    <xf numFmtId="0" fontId="42" fillId="0" borderId="174" applyNumberFormat="0" applyFill="0" applyAlignment="0" applyProtection="0"/>
    <xf numFmtId="4" fontId="120" fillId="64" borderId="170" applyNumberFormat="0" applyProtection="0">
      <alignment horizontal="right" vertical="center"/>
    </xf>
    <xf numFmtId="0" fontId="36" fillId="8" borderId="159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4" fontId="121" fillId="72" borderId="170" applyNumberFormat="0" applyProtection="0">
      <alignment horizontal="right" vertical="center"/>
    </xf>
    <xf numFmtId="210" fontId="148" fillId="0" borderId="177">
      <alignment vertical="top" wrapText="1"/>
    </xf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8" fillId="2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0" fontId="38" fillId="41" borderId="168" applyNumberFormat="0" applyAlignment="0" applyProtection="0"/>
    <xf numFmtId="4" fontId="121" fillId="76" borderId="170" applyNumberFormat="0" applyProtection="0">
      <alignment vertical="center"/>
    </xf>
    <xf numFmtId="4" fontId="121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37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36" fillId="8" borderId="168" applyNumberFormat="0" applyAlignment="0" applyProtection="0"/>
    <xf numFmtId="0" fontId="75" fillId="38" borderId="168" applyNumberFormat="0" applyAlignment="0">
      <alignment horizontal="left" vertical="center"/>
    </xf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38" fillId="21" borderId="168" applyNumberFormat="0" applyAlignment="0" applyProtection="0"/>
    <xf numFmtId="212" fontId="162" fillId="38" borderId="177">
      <alignment wrapText="1"/>
    </xf>
    <xf numFmtId="0" fontId="42" fillId="0" borderId="174" applyNumberFormat="0" applyFill="0" applyAlignment="0" applyProtection="0"/>
    <xf numFmtId="0" fontId="36" fillId="8" borderId="159" applyNumberFormat="0" applyAlignment="0" applyProtection="0"/>
    <xf numFmtId="4" fontId="120" fillId="64" borderId="16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4" fontId="149" fillId="87" borderId="177"/>
    <xf numFmtId="4" fontId="75" fillId="39" borderId="177" applyBorder="0">
      <alignment horizontal="right"/>
    </xf>
    <xf numFmtId="210" fontId="148" fillId="0" borderId="177">
      <alignment horizontal="center" vertical="center" wrapText="1"/>
    </xf>
    <xf numFmtId="0" fontId="25" fillId="24" borderId="169" applyNumberFormat="0" applyFont="0" applyAlignment="0" applyProtection="0"/>
    <xf numFmtId="4" fontId="150" fillId="58" borderId="177"/>
    <xf numFmtId="0" fontId="37" fillId="2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212" fontId="162" fillId="38" borderId="177">
      <alignment wrapText="1"/>
    </xf>
    <xf numFmtId="4" fontId="120" fillId="68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4" fontId="120" fillId="66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169" fontId="93" fillId="38" borderId="177" applyNumberFormat="0" applyFont="0" applyBorder="0" applyAlignment="0" applyProtection="0"/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4" fontId="120" fillId="66" borderId="170" applyNumberFormat="0" applyProtection="0">
      <alignment horizontal="right" vertical="center"/>
    </xf>
    <xf numFmtId="0" fontId="37" fillId="41" borderId="160" applyNumberFormat="0" applyAlignment="0" applyProtection="0"/>
    <xf numFmtId="0" fontId="37" fillId="41" borderId="170" applyNumberFormat="0" applyAlignment="0" applyProtection="0"/>
    <xf numFmtId="0" fontId="75" fillId="37" borderId="168" applyNumberFormat="0" applyAlignment="0">
      <alignment horizontal="center" vertical="center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176" fontId="65" fillId="0" borderId="175">
      <protection locked="0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4" fontId="120" fillId="62" borderId="170" applyNumberFormat="0" applyProtection="0">
      <alignment horizontal="right" vertical="center"/>
    </xf>
    <xf numFmtId="0" fontId="37" fillId="21" borderId="170" applyNumberFormat="0" applyAlignment="0" applyProtection="0"/>
    <xf numFmtId="4" fontId="151" fillId="37" borderId="177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38" fillId="21" borderId="168" applyNumberFormat="0" applyAlignment="0" applyProtection="0"/>
    <xf numFmtId="0" fontId="42" fillId="0" borderId="167" applyNumberFormat="0" applyFill="0" applyAlignment="0" applyProtection="0"/>
    <xf numFmtId="220" fontId="25" fillId="0" borderId="177" applyFont="0" applyFill="0" applyBorder="0" applyProtection="0">
      <alignment horizontal="center" vertical="center"/>
    </xf>
    <xf numFmtId="0" fontId="76" fillId="0" borderId="168" applyNumberFormat="0" applyAlignment="0">
      <protection locked="0"/>
    </xf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176" fontId="65" fillId="0" borderId="175">
      <protection locked="0"/>
    </xf>
    <xf numFmtId="0" fontId="37" fillId="21" borderId="170" applyNumberFormat="0" applyAlignment="0" applyProtection="0"/>
    <xf numFmtId="0" fontId="36" fillId="8" borderId="159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76" fillId="21" borderId="168" applyNumberFormat="0" applyAlignment="0"/>
    <xf numFmtId="210" fontId="148" fillId="0" borderId="177">
      <alignment horizontal="center" vertical="center" wrapText="1"/>
    </xf>
    <xf numFmtId="49" fontId="114" fillId="0" borderId="177" applyNumberFormat="0">
      <alignment horizontal="left" vertical="center"/>
    </xf>
    <xf numFmtId="0" fontId="13" fillId="61" borderId="170" applyNumberFormat="0" applyProtection="0">
      <alignment horizontal="left" vertical="center" indent="1"/>
    </xf>
    <xf numFmtId="4" fontId="149" fillId="0" borderId="177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2" fillId="71" borderId="170" applyNumberFormat="0" applyProtection="0">
      <alignment horizontal="left" vertical="center" indent="1"/>
    </xf>
    <xf numFmtId="210" fontId="171" fillId="0" borderId="177">
      <alignment vertical="top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75" borderId="170" applyNumberFormat="0" applyProtection="0">
      <alignment horizontal="left" vertical="center" indent="1"/>
    </xf>
    <xf numFmtId="4" fontId="120" fillId="39" borderId="170" applyNumberFormat="0" applyProtection="0">
      <alignment vertical="center"/>
    </xf>
    <xf numFmtId="4" fontId="120" fillId="72" borderId="164" applyNumberFormat="0" applyProtection="0">
      <alignment horizontal="left" vertical="center" indent="1"/>
    </xf>
    <xf numFmtId="4" fontId="149" fillId="87" borderId="177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21" borderId="170" applyNumberFormat="0" applyAlignment="0" applyProtection="0"/>
    <xf numFmtId="4" fontId="149" fillId="86" borderId="177"/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4" fontId="120" fillId="62" borderId="170" applyNumberFormat="0" applyProtection="0">
      <alignment horizontal="right" vertical="center"/>
    </xf>
    <xf numFmtId="0" fontId="37" fillId="21" borderId="170" applyNumberFormat="0" applyAlignment="0" applyProtection="0"/>
    <xf numFmtId="172" fontId="173" fillId="0" borderId="177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49" fontId="114" fillId="0" borderId="177" applyNumberFormat="0">
      <alignment horizontal="left" vertical="center"/>
    </xf>
    <xf numFmtId="4" fontId="75" fillId="38" borderId="177" applyFont="0" applyBorder="0">
      <alignment horizontal="right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4" fontId="124" fillId="74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75" fillId="38" borderId="159" applyNumberFormat="0" applyAlignment="0">
      <alignment horizontal="left" vertical="center"/>
    </xf>
    <xf numFmtId="0" fontId="37" fillId="41" borderId="170" applyNumberFormat="0" applyAlignment="0" applyProtection="0"/>
    <xf numFmtId="4" fontId="151" fillId="37" borderId="177"/>
    <xf numFmtId="4" fontId="120" fillId="72" borderId="164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42" fillId="0" borderId="161" applyNumberFormat="0" applyFill="0" applyAlignment="0" applyProtection="0"/>
    <xf numFmtId="4" fontId="120" fillId="39" borderId="170" applyNumberFormat="0" applyProtection="0">
      <alignment vertical="center"/>
    </xf>
    <xf numFmtId="0" fontId="13" fillId="61" borderId="170" applyNumberFormat="0" applyProtection="0">
      <alignment horizontal="left" vertical="center" indent="1"/>
    </xf>
    <xf numFmtId="4" fontId="121" fillId="76" borderId="170" applyNumberFormat="0" applyProtection="0">
      <alignment vertical="center"/>
    </xf>
    <xf numFmtId="0" fontId="42" fillId="0" borderId="174" applyNumberFormat="0" applyFill="0" applyAlignment="0" applyProtection="0"/>
    <xf numFmtId="0" fontId="70" fillId="56" borderId="168" applyNumberFormat="0" applyAlignment="0">
      <alignment horizontal="left" vertical="center"/>
    </xf>
    <xf numFmtId="212" fontId="162" fillId="38" borderId="177">
      <alignment wrapTex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49" fontId="148" fillId="0" borderId="177">
      <alignment horizontal="center" vertical="center" wrapText="1"/>
    </xf>
    <xf numFmtId="4" fontId="121" fillId="76" borderId="170" applyNumberFormat="0" applyProtection="0">
      <alignment vertical="center"/>
    </xf>
    <xf numFmtId="172" fontId="173" fillId="0" borderId="177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4" fontId="150" fillId="58" borderId="177"/>
    <xf numFmtId="0" fontId="38" fillId="41" borderId="159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212" fontId="162" fillId="38" borderId="177">
      <alignment wrapText="1"/>
    </xf>
    <xf numFmtId="0" fontId="36" fillId="8" borderId="168" applyNumberFormat="0" applyAlignment="0" applyProtection="0"/>
    <xf numFmtId="3" fontId="80" fillId="0" borderId="177" applyBorder="0">
      <alignment vertical="center"/>
    </xf>
    <xf numFmtId="0" fontId="38" fillId="41" borderId="168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210" fontId="171" fillId="0" borderId="177">
      <alignment vertical="top"/>
    </xf>
    <xf numFmtId="0" fontId="76" fillId="21" borderId="168" applyNumberFormat="0" applyAlignment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220" fontId="25" fillId="0" borderId="177" applyFont="0" applyFill="0" applyBorder="0" applyProtection="0">
      <alignment horizontal="center" vertical="center"/>
    </xf>
    <xf numFmtId="0" fontId="13" fillId="24" borderId="169" applyNumberFormat="0" applyFont="0" applyAlignment="0" applyProtection="0"/>
    <xf numFmtId="4" fontId="124" fillId="72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41" borderId="159" applyNumberFormat="0" applyAlignment="0" applyProtection="0"/>
    <xf numFmtId="0" fontId="37" fillId="41" borderId="170" applyNumberFormat="0" applyAlignment="0" applyProtection="0"/>
    <xf numFmtId="4" fontId="75" fillId="39" borderId="177" applyBorder="0">
      <alignment horizontal="right"/>
    </xf>
    <xf numFmtId="4" fontId="120" fillId="69" borderId="170" applyNumberFormat="0" applyProtection="0">
      <alignment horizontal="right" vertical="center"/>
    </xf>
    <xf numFmtId="0" fontId="38" fillId="41" borderId="159" applyNumberFormat="0" applyAlignment="0" applyProtection="0"/>
    <xf numFmtId="0" fontId="38" fillId="41" borderId="168" applyNumberFormat="0" applyAlignment="0" applyProtection="0"/>
    <xf numFmtId="4" fontId="126" fillId="7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3" fontId="80" fillId="0" borderId="177" applyBorder="0">
      <alignment vertical="center"/>
    </xf>
    <xf numFmtId="0" fontId="38" fillId="41" borderId="159" applyNumberFormat="0" applyAlignment="0" applyProtection="0"/>
    <xf numFmtId="0" fontId="38" fillId="21" borderId="159" applyNumberFormat="0" applyAlignment="0" applyProtection="0"/>
    <xf numFmtId="4" fontId="149" fillId="86" borderId="177"/>
    <xf numFmtId="4" fontId="151" fillId="37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75" fillId="37" borderId="168" applyNumberFormat="0" applyAlignment="0">
      <alignment horizontal="center" vertical="center"/>
    </xf>
    <xf numFmtId="4" fontId="75" fillId="38" borderId="177" applyFont="0" applyBorder="0">
      <alignment horizontal="right"/>
    </xf>
    <xf numFmtId="210" fontId="171" fillId="0" borderId="177">
      <alignment vertical="top"/>
    </xf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52" fillId="0" borderId="177">
      <alignment horizontal="center" wrapText="1"/>
    </xf>
    <xf numFmtId="4" fontId="120" fillId="67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76" borderId="170" applyNumberFormat="0" applyProtection="0">
      <alignment vertical="center"/>
    </xf>
    <xf numFmtId="0" fontId="13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13" fillId="37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4" fontId="149" fillId="87" borderId="177"/>
    <xf numFmtId="0" fontId="42" fillId="0" borderId="172" applyNumberFormat="0" applyFill="0" applyAlignment="0" applyProtection="0"/>
    <xf numFmtId="0" fontId="77" fillId="0" borderId="177">
      <alignment horizontal="lef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77" fillId="0" borderId="177">
      <alignment horizontal="left" vertical="center"/>
    </xf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197" fontId="102" fillId="0" borderId="177">
      <alignment horizontal="center" vertical="center" wrapTex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210" fontId="171" fillId="0" borderId="177">
      <alignment vertical="top"/>
    </xf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4" fontId="121" fillId="39" borderId="170" applyNumberFormat="0" applyProtection="0">
      <alignment vertical="center"/>
    </xf>
    <xf numFmtId="0" fontId="25" fillId="0" borderId="177" applyNumberFormat="0" applyFon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197" fontId="102" fillId="0" borderId="177">
      <alignment horizontal="center" vertical="center" wrapText="1"/>
    </xf>
    <xf numFmtId="0" fontId="25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4" fontId="121" fillId="7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51" fillId="37" borderId="177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72" borderId="171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38" fillId="41" borderId="159" applyNumberFormat="0" applyAlignment="0" applyProtection="0"/>
    <xf numFmtId="180" fontId="75" fillId="38" borderId="168" applyNumberFormat="0" applyAlignment="0">
      <alignment horizontal="left" vertical="center"/>
    </xf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76" fillId="21" borderId="159" applyNumberFormat="0" applyAlignment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7" fillId="21" borderId="16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6" fillId="72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8" fillId="21" borderId="159" applyNumberFormat="0" applyAlignment="0" applyProtection="0"/>
    <xf numFmtId="4" fontId="121" fillId="72" borderId="170" applyNumberFormat="0" applyProtection="0">
      <alignment horizontal="right" vertical="center"/>
    </xf>
    <xf numFmtId="0" fontId="77" fillId="0" borderId="177">
      <alignment horizontal="left" vertical="center"/>
    </xf>
    <xf numFmtId="0" fontId="13" fillId="61" borderId="170" applyNumberFormat="0" applyProtection="0">
      <alignment horizontal="left" vertical="center" indent="1"/>
    </xf>
    <xf numFmtId="4" fontId="124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75" fillId="39" borderId="177" applyBorder="0">
      <alignment horizontal="right"/>
    </xf>
    <xf numFmtId="0" fontId="37" fillId="41" borderId="170" applyNumberFormat="0" applyAlignment="0" applyProtection="0"/>
    <xf numFmtId="0" fontId="36" fillId="8" borderId="159" applyNumberForma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20" fillId="39" borderId="170" applyNumberFormat="0" applyProtection="0">
      <alignment vertical="center"/>
    </xf>
    <xf numFmtId="0" fontId="76" fillId="2" borderId="176" applyNumberFormat="0">
      <alignment horizontal="left" vertical="center" wrapText="1"/>
    </xf>
    <xf numFmtId="0" fontId="42" fillId="0" borderId="172" applyNumberFormat="0" applyFill="0" applyAlignment="0" applyProtection="0"/>
    <xf numFmtId="49" fontId="114" fillId="0" borderId="177" applyNumberFormat="0">
      <alignment horizontal="left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8" fillId="41" borderId="159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76" fillId="0" borderId="168" applyNumberFormat="0" applyAlignment="0">
      <protection locked="0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49" fontId="114" fillId="0" borderId="177" applyNumberFormat="0">
      <alignment horizontal="left" vertical="center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42" fillId="0" borderId="161" applyNumberFormat="0" applyFill="0" applyAlignment="0" applyProtection="0"/>
    <xf numFmtId="0" fontId="75" fillId="24" borderId="169" applyNumberFormat="0" applyFont="0" applyAlignment="0" applyProtection="0"/>
    <xf numFmtId="210" fontId="148" fillId="0" borderId="177">
      <alignment vertical="top" wrapText="1"/>
    </xf>
    <xf numFmtId="4" fontId="120" fillId="68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4" fontId="149" fillId="0" borderId="177">
      <alignment horizontal="left" vertical="center"/>
    </xf>
    <xf numFmtId="4" fontId="124" fillId="72" borderId="170" applyNumberFormat="0" applyProtection="0">
      <alignment horizontal="left" vertical="center" indent="1"/>
    </xf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4" fontId="149" fillId="86" borderId="177"/>
    <xf numFmtId="0" fontId="13" fillId="24" borderId="162" applyNumberFormat="0" applyFont="0" applyAlignment="0" applyProtection="0"/>
    <xf numFmtId="49" fontId="127" fillId="0" borderId="177" applyNumberFormat="0" applyFill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169" fontId="93" fillId="38" borderId="177" applyNumberFormat="0" applyFont="0" applyBorder="0" applyAlignment="0" applyProtection="0"/>
    <xf numFmtId="0" fontId="37" fillId="21" borderId="170" applyNumberFormat="0" applyAlignment="0" applyProtection="0"/>
    <xf numFmtId="49" fontId="127" fillId="0" borderId="177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1" fontId="170" fillId="0" borderId="177">
      <alignment horizontal="left" vertical="center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75" fillId="37" borderId="159" applyNumberFormat="0" applyAlignment="0">
      <alignment horizontal="center" vertical="center"/>
    </xf>
    <xf numFmtId="0" fontId="37" fillId="21" borderId="160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77" fillId="0" borderId="177">
      <alignment horizontal="left" vertical="center"/>
    </xf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50" fillId="58" borderId="177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9" fontId="114" fillId="0" borderId="177" applyNumberFormat="0">
      <alignment horizontal="left" vertical="center"/>
    </xf>
    <xf numFmtId="0" fontId="36" fillId="8" borderId="168" applyNumberFormat="0" applyAlignment="0" applyProtection="0"/>
    <xf numFmtId="0" fontId="75" fillId="37" borderId="168" applyNumberFormat="0" applyAlignment="0">
      <alignment horizontal="center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76" fillId="2" borderId="176" applyNumberFormat="0">
      <alignment horizontal="left" vertical="center" wrapTex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4" fontId="121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76" fillId="21" borderId="168" applyNumberFormat="0" applyAlignment="0"/>
    <xf numFmtId="0" fontId="37" fillId="21" borderId="160" applyNumberFormat="0" applyAlignment="0" applyProtection="0"/>
    <xf numFmtId="0" fontId="76" fillId="2" borderId="176" applyNumberFormat="0">
      <alignment horizontal="left" vertical="center" wrapText="1"/>
    </xf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2" borderId="152" applyNumberFormat="0" applyProtection="0">
      <alignment horizontal="left" vertical="center" indent="1"/>
    </xf>
    <xf numFmtId="4" fontId="121" fillId="76" borderId="170" applyNumberFormat="0" applyProtection="0">
      <alignment vertical="center"/>
    </xf>
    <xf numFmtId="4" fontId="149" fillId="0" borderId="177"/>
    <xf numFmtId="0" fontId="13" fillId="61" borderId="160" applyNumberFormat="0" applyProtection="0">
      <alignment horizontal="left" vertical="center" indent="1"/>
    </xf>
    <xf numFmtId="0" fontId="37" fillId="41" borderId="170" applyNumberFormat="0" applyAlignment="0" applyProtection="0"/>
    <xf numFmtId="199" fontId="105" fillId="0" borderId="177">
      <alignment horizontal="right"/>
      <protection locked="0"/>
    </xf>
    <xf numFmtId="0" fontId="37" fillId="21" borderId="160" applyNumberFormat="0" applyAlignment="0" applyProtection="0"/>
    <xf numFmtId="0" fontId="13" fillId="24" borderId="169" applyNumberFormat="0" applyFont="0" applyAlignment="0" applyProtection="0"/>
    <xf numFmtId="176" fontId="65" fillId="0" borderId="175">
      <protection locked="0"/>
    </xf>
    <xf numFmtId="0" fontId="75" fillId="24" borderId="169" applyNumberFormat="0" applyFont="0" applyAlignment="0" applyProtection="0"/>
    <xf numFmtId="0" fontId="25" fillId="24" borderId="169" applyNumberFormat="0" applyFont="0" applyAlignment="0" applyProtection="0"/>
    <xf numFmtId="0" fontId="36" fillId="47" borderId="168" applyNumberFormat="0" applyAlignment="0" applyProtection="0"/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172" fontId="173" fillId="0" borderId="177"/>
    <xf numFmtId="0" fontId="25" fillId="24" borderId="169" applyNumberFormat="0" applyFont="0" applyAlignment="0" applyProtection="0"/>
    <xf numFmtId="0" fontId="76" fillId="2" borderId="176" applyNumberFormat="0">
      <alignment horizontal="left" vertical="center" wrapTex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4" fontId="120" fillId="64" borderId="170" applyNumberFormat="0" applyProtection="0">
      <alignment horizontal="right" vertical="center"/>
    </xf>
    <xf numFmtId="4" fontId="121" fillId="7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9" fontId="127" fillId="0" borderId="177" applyNumberFormat="0" applyFill="0" applyAlignment="0" applyProtection="0"/>
    <xf numFmtId="49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4" fontId="126" fillId="72" borderId="160" applyNumberFormat="0" applyProtection="0">
      <alignment horizontal="right" vertical="center"/>
    </xf>
    <xf numFmtId="0" fontId="42" fillId="0" borderId="161" applyNumberFormat="0" applyFill="0" applyAlignment="0" applyProtection="0"/>
    <xf numFmtId="4" fontId="120" fillId="70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39" borderId="160" applyNumberFormat="0" applyProtection="0">
      <alignment vertical="center"/>
    </xf>
    <xf numFmtId="197" fontId="102" fillId="0" borderId="177">
      <alignment horizontal="center" vertical="center" wrapText="1"/>
    </xf>
    <xf numFmtId="0" fontId="37" fillId="21" borderId="160" applyNumberFormat="0" applyAlignment="0" applyProtection="0"/>
    <xf numFmtId="4" fontId="150" fillId="58" borderId="177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2" applyNumberFormat="0" applyFont="0" applyAlignment="0" applyProtection="0"/>
    <xf numFmtId="176" fontId="65" fillId="0" borderId="175">
      <protection locked="0"/>
    </xf>
    <xf numFmtId="0" fontId="13" fillId="24" borderId="169" applyNumberFormat="0" applyFont="0" applyAlignment="0" applyProtection="0"/>
    <xf numFmtId="4" fontId="149" fillId="0" borderId="177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0" fillId="76" borderId="170" applyNumberFormat="0" applyProtection="0">
      <alignment vertical="center"/>
    </xf>
    <xf numFmtId="4" fontId="120" fillId="72" borderId="152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60" applyNumberForma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1" fontId="170" fillId="0" borderId="177">
      <alignment horizontal="left" vertical="center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25" fillId="0" borderId="177" applyNumberFormat="0" applyFont="0" applyFill="0" applyAlignment="0" applyProtection="0"/>
    <xf numFmtId="4" fontId="120" fillId="66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1" fillId="76" borderId="170" applyNumberFormat="0" applyProtection="0">
      <alignment vertical="center"/>
    </xf>
    <xf numFmtId="212" fontId="162" fillId="38" borderId="177">
      <alignment wrapText="1"/>
    </xf>
    <xf numFmtId="0" fontId="37" fillId="21" borderId="170" applyNumberFormat="0" applyAlignment="0" applyProtection="0"/>
    <xf numFmtId="4" fontId="120" fillId="72" borderId="152" applyNumberFormat="0" applyProtection="0">
      <alignment horizontal="left" vertical="center" indent="1"/>
    </xf>
    <xf numFmtId="0" fontId="37" fillId="41" borderId="170" applyNumberFormat="0" applyAlignment="0" applyProtection="0"/>
    <xf numFmtId="197" fontId="102" fillId="0" borderId="177">
      <alignment horizontal="center" vertical="center" wrapText="1"/>
    </xf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0" fillId="76" borderId="170" applyNumberFormat="0" applyProtection="0">
      <alignment vertical="center"/>
    </xf>
    <xf numFmtId="0" fontId="13" fillId="24" borderId="162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vertical="top" wrapText="1"/>
    </xf>
    <xf numFmtId="0" fontId="25" fillId="24" borderId="162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25" fillId="0" borderId="177" applyNumberFormat="0" applyFon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0" fillId="64" borderId="160" applyNumberFormat="0" applyProtection="0">
      <alignment horizontal="right" vertical="center"/>
    </xf>
    <xf numFmtId="0" fontId="37" fillId="21" borderId="160" applyNumberFormat="0" applyAlignment="0" applyProtection="0"/>
    <xf numFmtId="4" fontId="120" fillId="76" borderId="160" applyNumberFormat="0" applyProtection="0">
      <alignment horizontal="left" vertical="center" indent="1"/>
    </xf>
    <xf numFmtId="4" fontId="120" fillId="72" borderId="164" applyNumberFormat="0" applyProtection="0">
      <alignment horizontal="left" vertical="center" indent="1"/>
    </xf>
    <xf numFmtId="0" fontId="37" fillId="21" borderId="160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72" borderId="152" applyNumberFormat="0" applyProtection="0">
      <alignment horizontal="left" vertical="center" indent="1"/>
    </xf>
    <xf numFmtId="199" fontId="105" fillId="0" borderId="177">
      <alignment horizontal="right"/>
      <protection locked="0"/>
    </xf>
    <xf numFmtId="0" fontId="13" fillId="61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0" fontId="75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220" fontId="25" fillId="0" borderId="177" applyFont="0" applyFill="0" applyBorder="0" applyProtection="0">
      <alignment horizontal="center" vertical="center"/>
    </xf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7" fillId="21" borderId="160" applyNumberForma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76" fillId="21" borderId="168" applyNumberFormat="0" applyAlignment="0"/>
    <xf numFmtId="0" fontId="37" fillId="41" borderId="170" applyNumberFormat="0" applyAlignment="0" applyProtection="0"/>
    <xf numFmtId="0" fontId="36" fillId="8" borderId="168" applyNumberFormat="0" applyAlignment="0" applyProtection="0"/>
    <xf numFmtId="210" fontId="171" fillId="0" borderId="177">
      <alignment vertical="top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70" fillId="56" borderId="168" applyNumberFormat="0" applyAlignment="0">
      <alignment horizontal="left" vertical="center"/>
    </xf>
    <xf numFmtId="0" fontId="37" fillId="21" borderId="160" applyNumberFormat="0" applyAlignment="0" applyProtection="0"/>
    <xf numFmtId="0" fontId="76" fillId="2" borderId="176" applyNumberFormat="0">
      <alignment horizontal="left" vertical="center" wrapText="1"/>
    </xf>
    <xf numFmtId="0" fontId="37" fillId="41" borderId="160" applyNumberFormat="0" applyAlignment="0" applyProtection="0"/>
    <xf numFmtId="0" fontId="42" fillId="0" borderId="174" applyNumberFormat="0" applyFill="0" applyAlignment="0" applyProtection="0"/>
    <xf numFmtId="210" fontId="149" fillId="0" borderId="177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49" fontId="148" fillId="0" borderId="177">
      <alignment horizontal="center" vertical="center" wrapText="1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" fontId="149" fillId="87" borderId="177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9" fontId="114" fillId="0" borderId="177" applyNumberFormat="0">
      <alignment horizontal="left" vertical="center"/>
    </xf>
    <xf numFmtId="0" fontId="38" fillId="41" borderId="168" applyNumberFormat="0" applyAlignment="0" applyProtection="0"/>
    <xf numFmtId="0" fontId="37" fillId="41" borderId="160" applyNumberFormat="0" applyAlignment="0" applyProtection="0"/>
    <xf numFmtId="0" fontId="13" fillId="61" borderId="16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76" fillId="0" borderId="168" applyNumberFormat="0" applyAlignment="0">
      <protection locked="0"/>
    </xf>
    <xf numFmtId="1" fontId="170" fillId="0" borderId="177">
      <alignment horizontal="left" vertical="center"/>
    </xf>
    <xf numFmtId="0" fontId="38" fillId="21" borderId="168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210" fontId="149" fillId="0" borderId="177"/>
    <xf numFmtId="210" fontId="148" fillId="0" borderId="177">
      <alignment horizontal="center" vertical="center" wrapTex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197" fontId="102" fillId="0" borderId="177">
      <alignment horizontal="center" vertical="center" wrapText="1"/>
    </xf>
    <xf numFmtId="0" fontId="36" fillId="8" borderId="159" applyNumberFormat="0" applyAlignment="0" applyProtection="0"/>
    <xf numFmtId="0" fontId="37" fillId="41" borderId="170" applyNumberForma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4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4" fontId="120" fillId="72" borderId="152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4" fontId="149" fillId="0" borderId="177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180" fontId="76" fillId="21" borderId="168" applyNumberFormat="0" applyAlignment="0"/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76" fillId="2" borderId="165" applyNumberFormat="0">
      <alignment horizontal="left" vertical="center" wrapText="1"/>
    </xf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42" fillId="0" borderId="172" applyNumberFormat="0" applyFill="0" applyAlignment="0" applyProtection="0"/>
    <xf numFmtId="4" fontId="120" fillId="65" borderId="160" applyNumberFormat="0" applyProtection="0">
      <alignment horizontal="right" vertical="center"/>
    </xf>
    <xf numFmtId="0" fontId="38" fillId="41" borderId="159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50" fillId="58" borderId="177"/>
    <xf numFmtId="210" fontId="171" fillId="0" borderId="177">
      <alignment vertical="top"/>
    </xf>
    <xf numFmtId="0" fontId="36" fillId="8" borderId="159" applyNumberFormat="0" applyAlignment="0" applyProtection="0"/>
    <xf numFmtId="0" fontId="37" fillId="21" borderId="170" applyNumberFormat="0" applyAlignment="0" applyProtection="0"/>
    <xf numFmtId="4" fontId="120" fillId="62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4" fontId="120" fillId="62" borderId="170" applyNumberFormat="0" applyProtection="0">
      <alignment horizontal="right" vertical="center"/>
    </xf>
    <xf numFmtId="4" fontId="120" fillId="63" borderId="170" applyNumberFormat="0" applyProtection="0">
      <alignment horizontal="right" vertical="center"/>
    </xf>
    <xf numFmtId="0" fontId="36" fillId="8" borderId="159" applyNumberForma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4" fontId="120" fillId="76" borderId="160" applyNumberFormat="0" applyProtection="0">
      <alignment vertical="center"/>
    </xf>
    <xf numFmtId="0" fontId="36" fillId="8" borderId="168" applyNumberForma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67" applyNumberFormat="0" applyFill="0" applyAlignment="0" applyProtection="0"/>
    <xf numFmtId="0" fontId="13" fillId="24" borderId="162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41" borderId="159" applyNumberFormat="0" applyAlignment="0" applyProtection="0"/>
    <xf numFmtId="0" fontId="38" fillId="41" borderId="168" applyNumberFormat="0" applyAlignment="0" applyProtection="0"/>
    <xf numFmtId="0" fontId="36" fillId="8" borderId="159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172" fontId="173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169" fontId="93" fillId="38" borderId="177" applyNumberFormat="0" applyFont="0" applyBorder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75" fillId="39" borderId="177" applyBorder="0">
      <alignment horizontal="right"/>
    </xf>
    <xf numFmtId="0" fontId="13" fillId="37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7" fillId="21" borderId="160" applyNumberFormat="0" applyAlignment="0" applyProtection="0"/>
    <xf numFmtId="0" fontId="25" fillId="0" borderId="177" applyNumberFormat="0" applyFont="0" applyFill="0" applyAlignment="0" applyProtection="0"/>
    <xf numFmtId="0" fontId="37" fillId="41" borderId="16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70" borderId="170" applyNumberFormat="0" applyProtection="0">
      <alignment horizontal="right" vertical="center"/>
    </xf>
    <xf numFmtId="0" fontId="72" fillId="0" borderId="177" applyBorder="0">
      <alignment horizontal="center" vertical="center" wrapText="1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51" fillId="37" borderId="177"/>
    <xf numFmtId="0" fontId="37" fillId="41" borderId="170" applyNumberFormat="0" applyAlignment="0" applyProtection="0"/>
    <xf numFmtId="4" fontId="120" fillId="72" borderId="160" applyNumberFormat="0" applyProtection="0">
      <alignment horizontal="right" vertical="center"/>
    </xf>
    <xf numFmtId="4" fontId="124" fillId="72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38" fillId="41" borderId="159" applyNumberForma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4" fontId="75" fillId="38" borderId="177" applyFont="0" applyBorder="0">
      <alignment horizontal="right"/>
    </xf>
    <xf numFmtId="4" fontId="149" fillId="86" borderId="177"/>
    <xf numFmtId="4" fontId="120" fillId="72" borderId="152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7" fillId="41" borderId="170" applyNumberFormat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4" fontId="149" fillId="87" borderId="177"/>
    <xf numFmtId="4" fontId="149" fillId="0" borderId="177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4" fontId="75" fillId="39" borderId="177" applyBorder="0">
      <alignment horizontal="right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0" borderId="177" applyNumberFormat="0" applyFon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4" fontId="120" fillId="39" borderId="170" applyNumberFormat="0" applyProtection="0">
      <alignment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41" borderId="170" applyNumberFormat="0" applyAlignment="0" applyProtection="0"/>
    <xf numFmtId="4" fontId="121" fillId="39" borderId="170" applyNumberFormat="0" applyProtection="0">
      <alignment vertical="center"/>
    </xf>
    <xf numFmtId="0" fontId="36" fillId="8" borderId="168" applyNumberFormat="0" applyAlignment="0" applyProtection="0"/>
    <xf numFmtId="176" fontId="64" fillId="0" borderId="175">
      <protection locked="0"/>
    </xf>
    <xf numFmtId="0" fontId="36" fillId="8" borderId="159" applyNumberFormat="0" applyAlignment="0" applyProtection="0"/>
    <xf numFmtId="4" fontId="149" fillId="0" borderId="177">
      <alignment horizontal="left" vertical="center"/>
    </xf>
    <xf numFmtId="4" fontId="120" fillId="76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49" fillId="0" borderId="177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210" fontId="148" fillId="0" borderId="177">
      <alignment horizontal="center" vertical="center" wrapText="1"/>
    </xf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4" fontId="120" fillId="72" borderId="171" applyNumberFormat="0" applyProtection="0">
      <alignment horizontal="left" vertical="center" indent="1"/>
    </xf>
    <xf numFmtId="4" fontId="152" fillId="0" borderId="177">
      <alignment horizontal="center" wrapText="1"/>
    </xf>
    <xf numFmtId="0" fontId="42" fillId="0" borderId="172" applyNumberFormat="0" applyFill="0" applyAlignment="0" applyProtection="0"/>
    <xf numFmtId="4" fontId="121" fillId="39" borderId="170" applyNumberFormat="0" applyProtection="0">
      <alignment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49" fillId="0" borderId="177"/>
    <xf numFmtId="0" fontId="13" fillId="24" borderId="169" applyNumberFormat="0" applyFont="0" applyAlignment="0" applyProtection="0"/>
    <xf numFmtId="210" fontId="148" fillId="0" borderId="177">
      <alignment vertical="top" wrapTex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41" borderId="160" applyNumberFormat="0" applyAlignment="0" applyProtection="0"/>
    <xf numFmtId="4" fontId="120" fillId="66" borderId="160" applyNumberFormat="0" applyProtection="0">
      <alignment horizontal="right" vertical="center"/>
    </xf>
    <xf numFmtId="0" fontId="38" fillId="21" borderId="168" applyNumberFormat="0" applyAlignment="0" applyProtection="0"/>
    <xf numFmtId="4" fontId="75" fillId="39" borderId="177" applyBorder="0">
      <alignment horizontal="right"/>
    </xf>
    <xf numFmtId="4" fontId="120" fillId="39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0" fillId="66" borderId="170" applyNumberFormat="0" applyProtection="0">
      <alignment horizontal="right" vertical="center"/>
    </xf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71" fillId="57" borderId="168" applyNumberFormat="0" applyAlignment="0"/>
    <xf numFmtId="0" fontId="36" fillId="8" borderId="168" applyNumberForma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176" fontId="65" fillId="0" borderId="175">
      <protection locked="0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169" fontId="93" fillId="38" borderId="177" applyNumberFormat="0" applyFont="0" applyBorder="0" applyAlignment="0" applyProtection="0"/>
    <xf numFmtId="0" fontId="36" fillId="8" borderId="168" applyNumberFormat="0" applyAlignment="0" applyProtection="0"/>
    <xf numFmtId="1" fontId="170" fillId="0" borderId="177">
      <alignment horizontal="left" vertical="center"/>
    </xf>
    <xf numFmtId="0" fontId="36" fillId="8" borderId="159" applyNumberFormat="0" applyAlignment="0" applyProtection="0"/>
    <xf numFmtId="4" fontId="120" fillId="76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212" fontId="162" fillId="38" borderId="177">
      <alignment wrapText="1"/>
    </xf>
    <xf numFmtId="0" fontId="38" fillId="21" borderId="168" applyNumberFormat="0" applyAlignment="0" applyProtection="0"/>
    <xf numFmtId="4" fontId="75" fillId="39" borderId="177" applyBorder="0">
      <alignment horizontal="right"/>
    </xf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9" fontId="114" fillId="0" borderId="177" applyNumberFormat="0">
      <alignment horizontal="left" vertical="center"/>
    </xf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210" fontId="149" fillId="0" borderId="177"/>
    <xf numFmtId="0" fontId="13" fillId="75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75" fillId="38" borderId="177" applyFont="0" applyBorder="0">
      <alignment horizontal="right"/>
    </xf>
    <xf numFmtId="0" fontId="13" fillId="24" borderId="162" applyNumberFormat="0" applyFont="0" applyAlignment="0" applyProtection="0"/>
    <xf numFmtId="169" fontId="93" fillId="38" borderId="177" applyNumberFormat="0" applyFont="0" applyBorder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horizontal="left" vertical="center" indent="1"/>
    </xf>
    <xf numFmtId="4" fontId="120" fillId="69" borderId="170" applyNumberFormat="0" applyProtection="0">
      <alignment horizontal="right" vertical="center"/>
    </xf>
    <xf numFmtId="0" fontId="36" fillId="8" borderId="159" applyNumberFormat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6" fillId="0" borderId="168" applyNumberFormat="0" applyAlignment="0">
      <protection locked="0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220" fontId="25" fillId="0" borderId="177" applyFont="0" applyFill="0" applyBorder="0" applyProtection="0">
      <alignment horizontal="center" vertical="center"/>
    </xf>
    <xf numFmtId="0" fontId="38" fillId="41" borderId="168" applyNumberFormat="0" applyAlignment="0" applyProtection="0"/>
    <xf numFmtId="0" fontId="37" fillId="4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72" fillId="0" borderId="177" applyBorder="0">
      <alignment horizontal="center" vertical="center" wrapText="1"/>
    </xf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5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172" fontId="173" fillId="0" borderId="177"/>
    <xf numFmtId="4" fontId="120" fillId="69" borderId="170" applyNumberFormat="0" applyProtection="0">
      <alignment horizontal="right" vertical="center"/>
    </xf>
    <xf numFmtId="49" fontId="148" fillId="0" borderId="177">
      <alignment horizontal="center" vertical="center" wrapText="1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21" borderId="160" applyNumberFormat="0" applyAlignment="0" applyProtection="0"/>
    <xf numFmtId="4" fontId="120" fillId="69" borderId="160" applyNumberFormat="0" applyProtection="0">
      <alignment horizontal="right" vertical="center"/>
    </xf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4" fontId="120" fillId="70" borderId="170" applyNumberFormat="0" applyProtection="0">
      <alignment horizontal="righ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36" fillId="8" borderId="159" applyNumberFormat="0" applyAlignment="0" applyProtection="0"/>
    <xf numFmtId="199" fontId="105" fillId="0" borderId="177">
      <alignment horizontal="right"/>
      <protection locked="0"/>
    </xf>
    <xf numFmtId="0" fontId="42" fillId="0" borderId="174" applyNumberFormat="0" applyFill="0" applyAlignment="0" applyProtection="0"/>
    <xf numFmtId="172" fontId="173" fillId="0" borderId="177"/>
    <xf numFmtId="4" fontId="121" fillId="39" borderId="170" applyNumberFormat="0" applyProtection="0">
      <alignment vertical="center"/>
    </xf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2" borderId="170" applyNumberFormat="0" applyProtection="0">
      <alignment horizontal="right" vertical="center"/>
    </xf>
    <xf numFmtId="210" fontId="171" fillId="0" borderId="177">
      <alignment vertical="top"/>
    </xf>
    <xf numFmtId="0" fontId="76" fillId="2" borderId="176" applyNumberFormat="0">
      <alignment horizontal="left" vertical="center" wrapText="1"/>
    </xf>
    <xf numFmtId="4" fontId="120" fillId="66" borderId="170" applyNumberFormat="0" applyProtection="0">
      <alignment horizontal="right" vertical="center"/>
    </xf>
    <xf numFmtId="4" fontId="121" fillId="72" borderId="170" applyNumberFormat="0" applyProtection="0">
      <alignment horizontal="right" vertical="center"/>
    </xf>
    <xf numFmtId="4" fontId="149" fillId="0" borderId="177">
      <alignment horizontal="left" vertical="center"/>
    </xf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8" fillId="21" borderId="159" applyNumberFormat="0" applyAlignment="0" applyProtection="0"/>
    <xf numFmtId="4" fontId="120" fillId="72" borderId="152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220" fontId="25" fillId="0" borderId="177" applyFont="0" applyFill="0" applyBorder="0" applyProtection="0">
      <alignment horizontal="center" vertical="center"/>
    </xf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72" fillId="0" borderId="177" applyBorder="0">
      <alignment horizontal="center" vertical="center" wrapText="1"/>
    </xf>
    <xf numFmtId="0" fontId="42" fillId="0" borderId="172" applyNumberFormat="0" applyFill="0" applyAlignment="0" applyProtection="0"/>
    <xf numFmtId="210" fontId="149" fillId="0" borderId="177"/>
    <xf numFmtId="4" fontId="124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210" fontId="148" fillId="0" borderId="177">
      <alignment vertical="top" wrapText="1"/>
    </xf>
    <xf numFmtId="4" fontId="151" fillId="37" borderId="177"/>
    <xf numFmtId="0" fontId="37" fillId="21" borderId="170" applyNumberFormat="0" applyAlignment="0" applyProtection="0"/>
    <xf numFmtId="210" fontId="149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0" fillId="69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4" fontId="120" fillId="67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97" fontId="102" fillId="0" borderId="177">
      <alignment horizontal="center" vertical="center" wrapText="1"/>
    </xf>
    <xf numFmtId="0" fontId="13" fillId="61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76" fillId="21" borderId="168" applyNumberFormat="0" applyAlignment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20" fillId="69" borderId="170" applyNumberFormat="0" applyProtection="0">
      <alignment horizontal="right" vertical="center"/>
    </xf>
    <xf numFmtId="0" fontId="37" fillId="21" borderId="170" applyNumberFormat="0" applyAlignment="0" applyProtection="0"/>
    <xf numFmtId="4" fontId="152" fillId="0" borderId="177">
      <alignment horizontal="center" wrapText="1"/>
    </xf>
    <xf numFmtId="0" fontId="37" fillId="21" borderId="170" applyNumberFormat="0" applyAlignment="0" applyProtection="0"/>
    <xf numFmtId="197" fontId="102" fillId="0" borderId="177">
      <alignment horizontal="center" vertical="center" wrapText="1"/>
    </xf>
    <xf numFmtId="0" fontId="36" fillId="8" borderId="159" applyNumberFormat="0" applyAlignment="0" applyProtection="0"/>
    <xf numFmtId="0" fontId="37" fillId="41" borderId="170" applyNumberFormat="0" applyAlignment="0" applyProtection="0"/>
    <xf numFmtId="4" fontId="152" fillId="0" borderId="177">
      <alignment horizontal="center" wrapText="1"/>
    </xf>
    <xf numFmtId="4" fontId="149" fillId="0" borderId="177">
      <alignment horizontal="left" vertical="center"/>
    </xf>
    <xf numFmtId="0" fontId="36" fillId="8" borderId="159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169" fontId="93" fillId="38" borderId="177" applyNumberFormat="0" applyFont="0" applyBorder="0" applyAlignment="0" applyProtection="0"/>
    <xf numFmtId="0" fontId="37" fillId="21" borderId="170" applyNumberFormat="0" applyAlignment="0" applyProtection="0"/>
    <xf numFmtId="4" fontId="120" fillId="76" borderId="170" applyNumberFormat="0" applyProtection="0">
      <alignment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1" fontId="170" fillId="0" borderId="177">
      <alignment horizontal="left" vertical="center"/>
    </xf>
    <xf numFmtId="0" fontId="75" fillId="37" borderId="168" applyNumberFormat="0" applyAlignment="0">
      <alignment horizontal="center" vertical="center"/>
    </xf>
    <xf numFmtId="4" fontId="152" fillId="0" borderId="177">
      <alignment horizontal="center" wrapText="1"/>
    </xf>
    <xf numFmtId="210" fontId="148" fillId="0" borderId="177">
      <alignment horizontal="center" vertical="center" wrapTex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4" fillId="74" borderId="170" applyNumberFormat="0" applyProtection="0">
      <alignment horizontal="left" vertical="center" indent="1"/>
    </xf>
    <xf numFmtId="172" fontId="173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0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50" fillId="58" borderId="177"/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4" fontId="75" fillId="39" borderId="177" applyBorder="0">
      <alignment horizontal="right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212" fontId="162" fillId="38" borderId="177">
      <alignment wrapText="1"/>
    </xf>
    <xf numFmtId="4" fontId="149" fillId="87" borderId="177"/>
    <xf numFmtId="0" fontId="25" fillId="24" borderId="169" applyNumberFormat="0" applyFont="0" applyAlignment="0" applyProtection="0"/>
    <xf numFmtId="4" fontId="120" fillId="39" borderId="160" applyNumberFormat="0" applyProtection="0">
      <alignment vertical="center"/>
    </xf>
    <xf numFmtId="4" fontId="120" fillId="69" borderId="170" applyNumberFormat="0" applyProtection="0">
      <alignment horizontal="right" vertical="center"/>
    </xf>
    <xf numFmtId="4" fontId="120" fillId="62" borderId="170" applyNumberFormat="0" applyProtection="0">
      <alignment horizontal="right" vertical="center"/>
    </xf>
    <xf numFmtId="0" fontId="37" fillId="21" borderId="170" applyNumberFormat="0" applyAlignment="0" applyProtection="0"/>
    <xf numFmtId="1" fontId="170" fillId="0" borderId="177">
      <alignment horizontal="left" vertical="center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75" fillId="38" borderId="168" applyNumberFormat="0" applyAlignment="0">
      <alignment horizontal="left" vertical="center"/>
    </xf>
    <xf numFmtId="180" fontId="70" fillId="56" borderId="168" applyNumberFormat="0" applyAlignment="0">
      <alignment horizontal="lef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0" fontId="13" fillId="24" borderId="169" applyNumberFormat="0" applyFont="0" applyAlignment="0" applyProtection="0"/>
    <xf numFmtId="180" fontId="76" fillId="21" borderId="159" applyNumberFormat="0" applyAlignment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77" fillId="0" borderId="177">
      <alignment horizontal="lef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0" fontId="75" fillId="38" borderId="168" applyNumberFormat="0" applyAlignment="0">
      <alignment horizontal="left" vertical="center"/>
    </xf>
    <xf numFmtId="212" fontId="162" fillId="38" borderId="177">
      <alignment wrapText="1"/>
    </xf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49" fontId="127" fillId="0" borderId="177" applyNumberFormat="0" applyFill="0" applyAlignment="0" applyProtection="0"/>
    <xf numFmtId="0" fontId="38" fillId="21" borderId="159" applyNumberFormat="0" applyAlignment="0" applyProtection="0"/>
    <xf numFmtId="4" fontId="120" fillId="39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4" fontId="120" fillId="69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0" fontId="36" fillId="8" borderId="168" applyNumberFormat="0" applyAlignment="0" applyProtection="0"/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1" fillId="76" borderId="160" applyNumberFormat="0" applyProtection="0">
      <alignment vertical="center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72" borderId="152" applyNumberFormat="0" applyProtection="0">
      <alignment horizontal="left" vertical="center" indent="1"/>
    </xf>
    <xf numFmtId="0" fontId="25" fillId="24" borderId="169" applyNumberFormat="0" applyFont="0" applyAlignment="0" applyProtection="0"/>
    <xf numFmtId="4" fontId="120" fillId="72" borderId="152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1" fillId="72" borderId="170" applyNumberFormat="0" applyProtection="0">
      <alignment horizontal="right" vertical="center"/>
    </xf>
    <xf numFmtId="0" fontId="25" fillId="24" borderId="162" applyNumberFormat="0" applyFont="0" applyAlignment="0" applyProtection="0"/>
    <xf numFmtId="1" fontId="170" fillId="0" borderId="177">
      <alignment horizontal="left" vertical="center"/>
    </xf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0" fontId="37" fillId="21" borderId="16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75" borderId="170" applyNumberFormat="0" applyProtection="0">
      <alignment horizontal="left" vertical="center" indent="1"/>
    </xf>
    <xf numFmtId="210" fontId="148" fillId="0" borderId="177">
      <alignment vertical="top" wrapText="1"/>
    </xf>
    <xf numFmtId="4" fontId="120" fillId="72" borderId="152" applyNumberFormat="0" applyProtection="0">
      <alignment horizontal="left" vertical="center" indent="1"/>
    </xf>
    <xf numFmtId="199" fontId="105" fillId="0" borderId="177">
      <alignment horizontal="right"/>
      <protection locked="0"/>
    </xf>
    <xf numFmtId="4" fontId="150" fillId="58" borderId="177"/>
    <xf numFmtId="4" fontId="120" fillId="64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68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49" fillId="0" borderId="177"/>
    <xf numFmtId="4" fontId="124" fillId="72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0" fontId="37" fillId="21" borderId="160" applyNumberFormat="0" applyAlignment="0" applyProtection="0"/>
    <xf numFmtId="0" fontId="13" fillId="61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197" fontId="102" fillId="0" borderId="177">
      <alignment horizontal="center" vertical="center" wrapText="1"/>
    </xf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1" fontId="170" fillId="0" borderId="177">
      <alignment horizontal="left" vertical="center"/>
    </xf>
    <xf numFmtId="0" fontId="42" fillId="0" borderId="161" applyNumberFormat="0" applyFill="0" applyAlignment="0" applyProtection="0"/>
    <xf numFmtId="0" fontId="42" fillId="0" borderId="174" applyNumberFormat="0" applyFill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7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4" fontId="120" fillId="72" borderId="171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25" fillId="24" borderId="169" applyNumberFormat="0" applyFont="0" applyAlignment="0" applyProtection="0"/>
    <xf numFmtId="4" fontId="120" fillId="70" borderId="160" applyNumberFormat="0" applyProtection="0">
      <alignment horizontal="right" vertical="center"/>
    </xf>
    <xf numFmtId="4" fontId="121" fillId="39" borderId="170" applyNumberFormat="0" applyProtection="0">
      <alignment vertical="center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4" fontId="152" fillId="0" borderId="177">
      <alignment horizontal="center" wrapText="1"/>
    </xf>
    <xf numFmtId="0" fontId="42" fillId="0" borderId="172" applyNumberFormat="0" applyFill="0" applyAlignment="0" applyProtection="0"/>
    <xf numFmtId="0" fontId="70" fillId="56" borderId="159" applyNumberFormat="0" applyAlignment="0">
      <alignment horizontal="lef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4" fontId="149" fillId="86" borderId="177"/>
    <xf numFmtId="4" fontId="120" fillId="67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36" fillId="8" borderId="168" applyNumberFormat="0" applyAlignment="0" applyProtection="0"/>
    <xf numFmtId="4" fontId="150" fillId="58" borderId="177"/>
    <xf numFmtId="0" fontId="37" fillId="21" borderId="16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49" fillId="0" borderId="177">
      <alignment horizontal="left" vertical="center"/>
    </xf>
    <xf numFmtId="199" fontId="105" fillId="0" borderId="177">
      <alignment horizontal="right"/>
      <protection locked="0"/>
    </xf>
    <xf numFmtId="0" fontId="36" fillId="8" borderId="168" applyNumberFormat="0" applyAlignment="0" applyProtection="0"/>
    <xf numFmtId="0" fontId="37" fillId="21" borderId="170" applyNumberFormat="0" applyAlignment="0" applyProtection="0"/>
    <xf numFmtId="4" fontId="149" fillId="86" borderId="177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66" borderId="170" applyNumberFormat="0" applyProtection="0">
      <alignment horizontal="right" vertical="center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4" fillId="72" borderId="170" applyNumberFormat="0" applyProtection="0">
      <alignment horizontal="left" vertical="center" indent="1"/>
    </xf>
    <xf numFmtId="0" fontId="38" fillId="41" borderId="168" applyNumberFormat="0" applyAlignment="0" applyProtection="0"/>
    <xf numFmtId="3" fontId="80" fillId="0" borderId="177" applyBorder="0">
      <alignment vertical="center"/>
    </xf>
    <xf numFmtId="0" fontId="77" fillId="0" borderId="177">
      <alignment horizontal="lef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4" fontId="149" fillId="87" borderId="177"/>
    <xf numFmtId="4" fontId="75" fillId="39" borderId="177" applyBorder="0">
      <alignment horizontal="right"/>
    </xf>
    <xf numFmtId="49" fontId="148" fillId="0" borderId="177">
      <alignment horizontal="center" vertical="center" wrapText="1"/>
    </xf>
    <xf numFmtId="0" fontId="13" fillId="24" borderId="169" applyNumberFormat="0" applyFont="0" applyAlignment="0" applyProtection="0"/>
    <xf numFmtId="210" fontId="171" fillId="0" borderId="177">
      <alignment vertical="top"/>
    </xf>
    <xf numFmtId="0" fontId="76" fillId="0" borderId="168" applyNumberFormat="0" applyAlignment="0">
      <protection locked="0"/>
    </xf>
    <xf numFmtId="0" fontId="38" fillId="85" borderId="168" applyNumberFormat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38" fillId="21" borderId="159" applyNumberFormat="0" applyAlignment="0" applyProtection="0"/>
    <xf numFmtId="0" fontId="37" fillId="21" borderId="170" applyNumberFormat="0" applyAlignment="0" applyProtection="0"/>
    <xf numFmtId="210" fontId="148" fillId="0" borderId="177">
      <alignment vertical="top" wrapText="1"/>
    </xf>
    <xf numFmtId="0" fontId="36" fillId="8" borderId="159" applyNumberFormat="0" applyAlignment="0" applyProtection="0"/>
    <xf numFmtId="0" fontId="13" fillId="75" borderId="160" applyNumberFormat="0" applyProtection="0">
      <alignment horizontal="left" vertical="center" indent="1"/>
    </xf>
    <xf numFmtId="4" fontId="120" fillId="70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72" borderId="152" applyNumberFormat="0" applyProtection="0">
      <alignment horizontal="left" vertical="center" indent="1"/>
    </xf>
    <xf numFmtId="0" fontId="42" fillId="0" borderId="174" applyNumberFormat="0" applyFill="0" applyAlignment="0" applyProtection="0"/>
    <xf numFmtId="210" fontId="149" fillId="0" borderId="177"/>
    <xf numFmtId="49" fontId="148" fillId="0" borderId="177">
      <alignment horizontal="center" vertical="center" wrapTex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6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75" fillId="38" borderId="177" applyFont="0" applyBorder="0">
      <alignment horizontal="right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49" fontId="142" fillId="0" borderId="177">
      <alignment horizontal="right" vertical="top" wrapText="1"/>
    </xf>
    <xf numFmtId="210" fontId="171" fillId="0" borderId="177">
      <alignment vertical="top"/>
    </xf>
    <xf numFmtId="0" fontId="72" fillId="0" borderId="177" applyBorder="0">
      <alignment horizontal="center" vertical="center" wrapText="1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0" fontId="37" fillId="41" borderId="160" applyNumberFormat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4" fontId="149" fillId="86" borderId="177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70" fillId="56" borderId="159" applyNumberFormat="0" applyAlignment="0">
      <alignment horizontal="left" vertical="center"/>
    </xf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2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8" fillId="41" borderId="159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20" fillId="63" borderId="170" applyNumberFormat="0" applyProtection="0">
      <alignment horizontal="right" vertical="center"/>
    </xf>
    <xf numFmtId="0" fontId="37" fillId="21" borderId="170" applyNumberFormat="0" applyAlignment="0" applyProtection="0"/>
    <xf numFmtId="0" fontId="37" fillId="41" borderId="170" applyNumberFormat="0" applyAlignment="0" applyProtection="0"/>
    <xf numFmtId="4" fontId="149" fillId="86" borderId="177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176" fontId="64" fillId="0" borderId="163">
      <protection locked="0"/>
    </xf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172" fontId="173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49" fillId="86" borderId="177"/>
    <xf numFmtId="0" fontId="37" fillId="41" borderId="170" applyNumberFormat="0" applyAlignment="0" applyProtection="0"/>
    <xf numFmtId="4" fontId="120" fillId="76" borderId="170" applyNumberFormat="0" applyProtection="0">
      <alignment vertical="center"/>
    </xf>
    <xf numFmtId="4" fontId="149" fillId="86" borderId="177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6" fillId="47" borderId="159" applyNumberForma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65" borderId="170" applyNumberFormat="0" applyProtection="0">
      <alignment horizontal="right" vertical="center"/>
    </xf>
    <xf numFmtId="4" fontId="120" fillId="39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37" fillId="41" borderId="160" applyNumberFormat="0" applyAlignment="0" applyProtection="0"/>
    <xf numFmtId="0" fontId="37" fillId="21" borderId="160" applyNumberFormat="0" applyAlignment="0" applyProtection="0"/>
    <xf numFmtId="0" fontId="42" fillId="0" borderId="167" applyNumberFormat="0" applyFill="0" applyAlignment="0" applyProtection="0"/>
    <xf numFmtId="4" fontId="120" fillId="64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77" fillId="0" borderId="177">
      <alignment horizontal="left" vertical="center"/>
    </xf>
    <xf numFmtId="0" fontId="38" fillId="21" borderId="168" applyNumberFormat="0" applyAlignment="0" applyProtection="0"/>
    <xf numFmtId="0" fontId="42" fillId="0" borderId="172" applyNumberFormat="0" applyFill="0" applyAlignment="0" applyProtection="0"/>
    <xf numFmtId="4" fontId="75" fillId="39" borderId="177" applyBorder="0">
      <alignment horizontal="right"/>
    </xf>
    <xf numFmtId="0" fontId="25" fillId="0" borderId="177" applyNumberFormat="0" applyFont="0" applyFill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8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3" fontId="80" fillId="0" borderId="177" applyBorder="0">
      <alignment vertical="center"/>
    </xf>
    <xf numFmtId="4" fontId="120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60" applyNumberFormat="0" applyAlignment="0" applyProtection="0"/>
    <xf numFmtId="0" fontId="38" fillId="41" borderId="159" applyNumberFormat="0" applyAlignment="0" applyProtection="0"/>
    <xf numFmtId="0" fontId="37" fillId="41" borderId="170" applyNumberFormat="0" applyAlignment="0" applyProtection="0"/>
    <xf numFmtId="169" fontId="93" fillId="38" borderId="177" applyNumberFormat="0" applyFont="0" applyBorder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76" fillId="0" borderId="168" applyNumberFormat="0" applyAlignment="0">
      <protection locked="0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76" fillId="21" borderId="168" applyNumberFormat="0" applyAlignment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38" fillId="21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180" fontId="75" fillId="37" borderId="159" applyNumberFormat="0" applyAlignment="0">
      <alignment horizontal="center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169" fontId="93" fillId="38" borderId="177" applyNumberFormat="0" applyFont="0" applyBorder="0" applyAlignment="0" applyProtection="0"/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37" fillId="21" borderId="160" applyNumberFormat="0" applyAlignment="0" applyProtection="0"/>
    <xf numFmtId="0" fontId="36" fillId="8" borderId="159" applyNumberFormat="0" applyAlignment="0" applyProtection="0"/>
    <xf numFmtId="0" fontId="42" fillId="0" borderId="161" applyNumberFormat="0" applyFill="0" applyAlignment="0" applyProtection="0"/>
    <xf numFmtId="0" fontId="13" fillId="61" borderId="160" applyNumberFormat="0" applyProtection="0">
      <alignment horizontal="left" vertical="center" indent="1"/>
    </xf>
    <xf numFmtId="4" fontId="120" fillId="76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7" fillId="0" borderId="177">
      <alignment horizontal="left" vertical="center"/>
    </xf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4" fontId="151" fillId="37" borderId="177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vertical="center"/>
    </xf>
    <xf numFmtId="4" fontId="120" fillId="64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9" fontId="114" fillId="0" borderId="177" applyNumberFormat="0">
      <alignment horizontal="left" vertical="center"/>
    </xf>
    <xf numFmtId="4" fontId="126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4" fontId="150" fillId="58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20" fillId="65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38" fillId="21" borderId="159" applyNumberFormat="0" applyAlignment="0" applyProtection="0"/>
    <xf numFmtId="0" fontId="38" fillId="21" borderId="159" applyNumberFormat="0" applyAlignment="0" applyProtection="0"/>
    <xf numFmtId="0" fontId="38" fillId="41" borderId="159" applyNumberFormat="0" applyAlignment="0" applyProtection="0"/>
    <xf numFmtId="0" fontId="38" fillId="41" borderId="159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76" fillId="2" borderId="165" applyNumberFormat="0">
      <alignment horizontal="left" vertical="center" wrapText="1"/>
    </xf>
    <xf numFmtId="4" fontId="126" fillId="72" borderId="160" applyNumberFormat="0" applyProtection="0">
      <alignment horizontal="right" vertical="center"/>
    </xf>
    <xf numFmtId="4" fontId="121" fillId="76" borderId="160" applyNumberFormat="0" applyProtection="0">
      <alignment vertical="center"/>
    </xf>
    <xf numFmtId="0" fontId="13" fillId="61" borderId="160" applyNumberFormat="0" applyProtection="0">
      <alignment horizontal="left" vertical="center" indent="1"/>
    </xf>
    <xf numFmtId="0" fontId="13" fillId="61" borderId="160" applyNumberFormat="0" applyProtection="0">
      <alignment horizontal="left" vertical="center" indent="1"/>
    </xf>
    <xf numFmtId="0" fontId="13" fillId="75" borderId="160" applyNumberFormat="0" applyProtection="0">
      <alignment horizontal="left" vertical="center" indent="1"/>
    </xf>
    <xf numFmtId="0" fontId="13" fillId="75" borderId="160" applyNumberFormat="0" applyProtection="0">
      <alignment horizontal="left" vertical="center" indent="1"/>
    </xf>
    <xf numFmtId="4" fontId="122" fillId="71" borderId="160" applyNumberFormat="0" applyProtection="0">
      <alignment horizontal="left" vertical="center" indent="1"/>
    </xf>
    <xf numFmtId="0" fontId="75" fillId="24" borderId="162" applyNumberFormat="0" applyFont="0" applyAlignment="0" applyProtection="0"/>
    <xf numFmtId="4" fontId="120" fillId="64" borderId="160" applyNumberFormat="0" applyProtection="0">
      <alignment horizontal="right" vertical="center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42" fillId="0" borderId="161" applyNumberFormat="0" applyFill="0" applyAlignment="0" applyProtection="0"/>
    <xf numFmtId="0" fontId="25" fillId="24" borderId="162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0" fillId="70" borderId="170" applyNumberFormat="0" applyProtection="0">
      <alignment horizontal="right" vertical="center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4" fontId="120" fillId="68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67" applyNumberFormat="0" applyFill="0" applyAlignment="0" applyProtection="0"/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76" borderId="170" applyNumberFormat="0" applyProtection="0">
      <alignment vertical="center"/>
    </xf>
    <xf numFmtId="0" fontId="37" fillId="4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3" fontId="80" fillId="0" borderId="177" applyBorder="0">
      <alignment vertical="center"/>
    </xf>
    <xf numFmtId="0" fontId="38" fillId="21" borderId="168" applyNumberFormat="0" applyAlignment="0" applyProtection="0"/>
    <xf numFmtId="180" fontId="76" fillId="0" borderId="159" applyNumberFormat="0" applyAlignment="0">
      <protection locked="0"/>
    </xf>
    <xf numFmtId="4" fontId="120" fillId="76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4" fontId="75" fillId="38" borderId="177" applyFont="0" applyBorder="0">
      <alignment horizontal="right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0" fontId="25" fillId="24" borderId="169" applyNumberFormat="0" applyFont="0" applyAlignment="0" applyProtection="0"/>
    <xf numFmtId="4" fontId="149" fillId="0" borderId="177"/>
    <xf numFmtId="0" fontId="42" fillId="0" borderId="174" applyNumberFormat="0" applyFill="0" applyAlignment="0" applyProtection="0"/>
    <xf numFmtId="0" fontId="37" fillId="41" borderId="160" applyNumberFormat="0" applyAlignment="0" applyProtection="0"/>
    <xf numFmtId="4" fontId="124" fillId="72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1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37" fillId="41" borderId="170" applyNumberFormat="0" applyAlignment="0" applyProtection="0"/>
    <xf numFmtId="4" fontId="121" fillId="76" borderId="170" applyNumberFormat="0" applyProtection="0">
      <alignment vertical="center"/>
    </xf>
    <xf numFmtId="4" fontId="120" fillId="76" borderId="170" applyNumberFormat="0" applyProtection="0">
      <alignment vertical="center"/>
    </xf>
    <xf numFmtId="4" fontId="120" fillId="39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210" fontId="171" fillId="0" borderId="177">
      <alignment vertical="top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74" borderId="170" applyNumberFormat="0" applyProtection="0">
      <alignment horizontal="left" vertical="center" indent="1"/>
    </xf>
    <xf numFmtId="4" fontId="151" fillId="37" borderId="177"/>
    <xf numFmtId="212" fontId="162" fillId="38" borderId="177">
      <alignment wrapText="1"/>
    </xf>
    <xf numFmtId="0" fontId="72" fillId="0" borderId="177" applyBorder="0">
      <alignment horizontal="center" vertical="center" wrapText="1"/>
    </xf>
    <xf numFmtId="4" fontId="75" fillId="38" borderId="177" applyFont="0" applyBorder="0">
      <alignment horizontal="right"/>
    </xf>
    <xf numFmtId="49" fontId="127" fillId="0" borderId="177" applyNumberFormat="0" applyFill="0" applyAlignment="0" applyProtection="0"/>
    <xf numFmtId="210" fontId="148" fillId="0" borderId="177">
      <alignment vertical="top" wrapText="1"/>
    </xf>
    <xf numFmtId="199" fontId="105" fillId="0" borderId="177">
      <alignment horizontal="right"/>
      <protection locked="0"/>
    </xf>
    <xf numFmtId="210" fontId="149" fillId="0" borderId="177"/>
    <xf numFmtId="4" fontId="152" fillId="0" borderId="177">
      <alignment horizontal="center" wrapText="1"/>
    </xf>
    <xf numFmtId="4" fontId="149" fillId="0" borderId="177"/>
    <xf numFmtId="0" fontId="37" fillId="21" borderId="170" applyNumberFormat="0" applyAlignment="0" applyProtection="0"/>
    <xf numFmtId="4" fontId="75" fillId="38" borderId="177" applyFont="0" applyBorder="0">
      <alignment horizontal="right"/>
    </xf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0" fillId="56" borderId="168" applyNumberFormat="0" applyAlignment="0">
      <alignment horizontal="left" vertical="center"/>
    </xf>
    <xf numFmtId="0" fontId="76" fillId="0" borderId="168" applyNumberFormat="0" applyAlignment="0">
      <protection locked="0"/>
    </xf>
    <xf numFmtId="0" fontId="77" fillId="0" borderId="177">
      <alignment horizontal="left" vertical="center"/>
    </xf>
    <xf numFmtId="0" fontId="75" fillId="38" borderId="168" applyNumberFormat="0" applyAlignment="0">
      <alignment horizontal="left" vertical="center"/>
    </xf>
    <xf numFmtId="0" fontId="75" fillId="38" borderId="168" applyNumberFormat="0" applyAlignment="0">
      <alignment horizontal="left" vertical="center"/>
    </xf>
    <xf numFmtId="0" fontId="75" fillId="37" borderId="168" applyNumberFormat="0" applyAlignment="0">
      <alignment horizontal="center" vertical="center"/>
    </xf>
    <xf numFmtId="0" fontId="36" fillId="8" borderId="168" applyNumberFormat="0" applyAlignment="0" applyProtection="0"/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4" fontId="120" fillId="68" borderId="170" applyNumberFormat="0" applyProtection="0">
      <alignment horizontal="right" vertical="center"/>
    </xf>
    <xf numFmtId="4" fontId="120" fillId="69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20" fillId="70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176" fontId="64" fillId="0" borderId="178">
      <protection locked="0"/>
    </xf>
    <xf numFmtId="176" fontId="65" fillId="0" borderId="178">
      <protection locked="0"/>
    </xf>
    <xf numFmtId="176" fontId="65" fillId="0" borderId="178">
      <protection locked="0"/>
    </xf>
    <xf numFmtId="0" fontId="76" fillId="2" borderId="179" applyNumberFormat="0">
      <alignment horizontal="left" vertical="center" wrapText="1"/>
    </xf>
    <xf numFmtId="0" fontId="76" fillId="2" borderId="179" applyNumberFormat="0">
      <alignment horizontal="left" vertical="center" wrapText="1"/>
    </xf>
    <xf numFmtId="0" fontId="76" fillId="2" borderId="179" applyNumberFormat="0">
      <alignment horizontal="left" vertical="center" wrapText="1"/>
    </xf>
    <xf numFmtId="0" fontId="76" fillId="2" borderId="179" applyNumberFormat="0">
      <alignment horizontal="left" vertical="center" wrapText="1"/>
    </xf>
    <xf numFmtId="0" fontId="12" fillId="0" borderId="180">
      <alignment horizontal="left" vertical="center" wrapText="1"/>
    </xf>
    <xf numFmtId="0" fontId="58" fillId="0" borderId="180">
      <alignment horizontal="left" vertical="center" wrapText="1" indent="1"/>
    </xf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12" fillId="0" borderId="187">
      <alignment horizontal="left" vertical="center" wrapText="1"/>
    </xf>
    <xf numFmtId="0" fontId="58" fillId="0" borderId="187">
      <alignment horizontal="left" vertical="center" wrapText="1" indent="1"/>
    </xf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6" fontId="65" fillId="0" borderId="189">
      <protection locked="0"/>
    </xf>
    <xf numFmtId="0" fontId="36" fillId="8" borderId="182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0" fontId="76" fillId="2" borderId="190" applyNumberFormat="0">
      <alignment horizontal="left" vertical="center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0" fontId="76" fillId="21" borderId="182" applyNumberFormat="0" applyAlignment="0"/>
    <xf numFmtId="0" fontId="75" fillId="37" borderId="182" applyNumberFormat="0" applyAlignment="0">
      <alignment horizontal="center" vertical="center"/>
    </xf>
    <xf numFmtId="169" fontId="93" fillId="38" borderId="191" applyNumberFormat="0" applyFont="0" applyBorder="0" applyAlignment="0" applyProtection="0"/>
    <xf numFmtId="0" fontId="75" fillId="38" borderId="182" applyNumberFormat="0" applyAlignment="0">
      <alignment horizontal="left" vertical="center"/>
    </xf>
    <xf numFmtId="0" fontId="77" fillId="0" borderId="191">
      <alignment horizontal="left" vertical="center"/>
    </xf>
    <xf numFmtId="0" fontId="76" fillId="0" borderId="182" applyNumberFormat="0" applyAlignment="0">
      <protection locked="0"/>
    </xf>
    <xf numFmtId="0" fontId="70" fillId="56" borderId="182" applyNumberFormat="0" applyAlignment="0">
      <alignment horizontal="left" vertical="center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176" fontId="65" fillId="0" borderId="189">
      <protection locked="0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1" fillId="57" borderId="182" applyNumberFormat="0" applyAlignment="0"/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212" fontId="162" fillId="38" borderId="191">
      <alignment wrapText="1"/>
    </xf>
    <xf numFmtId="3" fontId="80" fillId="0" borderId="191" applyBorder="0">
      <alignment vertical="center"/>
    </xf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42" fillId="0" borderId="186" applyNumberFormat="0" applyFill="0" applyAlignment="0" applyProtection="0"/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37" fillId="21" borderId="184" applyNumberFormat="0" applyAlignment="0" applyProtection="0"/>
    <xf numFmtId="0" fontId="75" fillId="24" borderId="183" applyNumberFormat="0" applyFont="0" applyAlignment="0" applyProtection="0"/>
    <xf numFmtId="0" fontId="36" fillId="8" borderId="182" applyNumberFormat="0" applyAlignment="0" applyProtection="0"/>
    <xf numFmtId="180" fontId="76" fillId="21" borderId="182" applyNumberFormat="0" applyAlignment="0"/>
    <xf numFmtId="180" fontId="75" fillId="37" borderId="182" applyNumberFormat="0" applyAlignment="0">
      <alignment horizontal="center" vertical="center"/>
    </xf>
    <xf numFmtId="180" fontId="75" fillId="38" borderId="182" applyNumberFormat="0" applyAlignment="0">
      <alignment horizontal="left" vertical="center"/>
    </xf>
    <xf numFmtId="180" fontId="70" fillId="56" borderId="182" applyNumberFormat="0" applyAlignment="0">
      <alignment horizontal="left" vertical="center"/>
    </xf>
    <xf numFmtId="0" fontId="34" fillId="90" borderId="183" applyNumberFormat="0" applyAlignment="0" applyProtection="0"/>
    <xf numFmtId="0" fontId="25" fillId="24" borderId="183" applyNumberFormat="0" applyFont="0" applyAlignment="0" applyProtection="0"/>
    <xf numFmtId="0" fontId="38" fillId="85" borderId="182" applyNumberFormat="0" applyAlignment="0" applyProtection="0"/>
    <xf numFmtId="0" fontId="37" fillId="85" borderId="184" applyNumberFormat="0" applyAlignment="0" applyProtection="0"/>
    <xf numFmtId="0" fontId="37" fillId="21" borderId="184" applyNumberFormat="0" applyAlignment="0" applyProtection="0"/>
    <xf numFmtId="176" fontId="65" fillId="0" borderId="189">
      <protection locked="0"/>
    </xf>
    <xf numFmtId="176" fontId="64" fillId="0" borderId="189">
      <protection locked="0"/>
    </xf>
    <xf numFmtId="4" fontId="75" fillId="38" borderId="191" applyFont="0" applyBorder="0">
      <alignment horizontal="right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212" fontId="162" fillId="38" borderId="191">
      <alignment wrapText="1"/>
    </xf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4" fontId="75" fillId="39" borderId="191" applyBorder="0">
      <alignment horizontal="right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42" fillId="0" borderId="186" applyNumberFormat="0" applyFill="0" applyAlignment="0" applyProtection="0"/>
    <xf numFmtId="0" fontId="37" fillId="21" borderId="184" applyNumberFormat="0" applyAlignment="0" applyProtection="0"/>
    <xf numFmtId="0" fontId="75" fillId="24" borderId="183" applyNumberFormat="0" applyFont="0" applyAlignment="0" applyProtection="0"/>
    <xf numFmtId="0" fontId="36" fillId="8" borderId="182" applyNumberFormat="0" applyAlignment="0" applyProtection="0"/>
    <xf numFmtId="0" fontId="38" fillId="21" borderId="182" applyNumberFormat="0" applyAlignment="0" applyProtection="0"/>
    <xf numFmtId="4" fontId="120" fillId="72" borderId="185" applyNumberFormat="0" applyProtection="0">
      <alignment horizontal="left" vertical="center" indent="1"/>
    </xf>
    <xf numFmtId="0" fontId="76" fillId="2" borderId="190" applyNumberFormat="0">
      <alignment horizontal="left" vertical="center" wrapText="1"/>
    </xf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70" fillId="56" borderId="182" applyNumberFormat="0" applyAlignment="0">
      <alignment horizontal="left" vertical="center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76" fillId="0" borderId="182" applyNumberFormat="0" applyAlignment="0">
      <protection locked="0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5" fillId="38" borderId="182" applyNumberFormat="0" applyAlignment="0">
      <alignment horizontal="left" vertical="center"/>
    </xf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0" fontId="76" fillId="2" borderId="190" applyNumberFormat="0">
      <alignment horizontal="left" vertical="center" wrapText="1"/>
    </xf>
    <xf numFmtId="0" fontId="13" fillId="61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76" fillId="2" borderId="190" applyNumberFormat="0">
      <alignment horizontal="left" vertical="center" wrapText="1"/>
    </xf>
    <xf numFmtId="0" fontId="37" fillId="21" borderId="184" applyNumberFormat="0" applyAlignment="0" applyProtection="0"/>
    <xf numFmtId="0" fontId="75" fillId="24" borderId="183" applyNumberFormat="0" applyFont="0" applyAlignment="0" applyProtection="0"/>
    <xf numFmtId="0" fontId="36" fillId="8" borderId="182" applyNumberFormat="0" applyAlignment="0" applyProtection="0"/>
    <xf numFmtId="0" fontId="76" fillId="21" borderId="182" applyNumberFormat="0" applyAlignment="0"/>
    <xf numFmtId="0" fontId="75" fillId="37" borderId="182" applyNumberFormat="0" applyAlignment="0">
      <alignment horizontal="center" vertical="center"/>
    </xf>
    <xf numFmtId="0" fontId="75" fillId="38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38" fillId="21" borderId="182" applyNumberFormat="0" applyAlignment="0" applyProtection="0"/>
    <xf numFmtId="0" fontId="70" fillId="56" borderId="182" applyNumberFormat="0" applyAlignment="0">
      <alignment horizontal="left" vertical="center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176" fontId="64" fillId="0" borderId="189">
      <protection locked="0"/>
    </xf>
    <xf numFmtId="176" fontId="65" fillId="0" borderId="189">
      <protection locked="0"/>
    </xf>
    <xf numFmtId="0" fontId="36" fillId="8" borderId="182" applyNumberFormat="0" applyAlignment="0" applyProtection="0"/>
    <xf numFmtId="0" fontId="13" fillId="24" borderId="183" applyNumberFormat="0" applyFont="0" applyAlignment="0" applyProtection="0"/>
    <xf numFmtId="0" fontId="36" fillId="47" borderId="182" applyNumberFormat="0" applyAlignment="0" applyProtection="0"/>
    <xf numFmtId="0" fontId="37" fillId="21" borderId="184" applyNumberFormat="0" applyAlignment="0" applyProtection="0"/>
    <xf numFmtId="0" fontId="37" fillId="85" borderId="184" applyNumberFormat="0" applyAlignment="0" applyProtection="0"/>
    <xf numFmtId="0" fontId="38" fillId="85" borderId="182" applyNumberFormat="0" applyAlignment="0" applyProtection="0"/>
    <xf numFmtId="4" fontId="75" fillId="39" borderId="191" applyBorder="0">
      <alignment horizontal="right"/>
    </xf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34" fillId="90" borderId="183" applyNumberFormat="0" applyAlignment="0" applyProtection="0"/>
    <xf numFmtId="180" fontId="70" fillId="56" borderId="182" applyNumberFormat="0" applyAlignment="0">
      <alignment horizontal="left" vertical="center"/>
    </xf>
    <xf numFmtId="180" fontId="76" fillId="0" borderId="182" applyNumberFormat="0" applyAlignment="0">
      <protection locked="0"/>
    </xf>
    <xf numFmtId="0" fontId="36" fillId="8" borderId="182" applyNumberFormat="0" applyAlignment="0" applyProtection="0"/>
    <xf numFmtId="180" fontId="75" fillId="38" borderId="182" applyNumberFormat="0" applyAlignment="0">
      <alignment horizontal="left" vertical="center"/>
    </xf>
    <xf numFmtId="180" fontId="75" fillId="37" borderId="182" applyNumberFormat="0" applyAlignment="0">
      <alignment horizontal="center" vertical="center"/>
    </xf>
    <xf numFmtId="180" fontId="76" fillId="21" borderId="182" applyNumberFormat="0" applyAlignment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4" fontId="120" fillId="66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3" fontId="80" fillId="0" borderId="191" applyBorder="0">
      <alignment vertical="center"/>
    </xf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0" fontId="71" fillId="57" borderId="182" applyNumberFormat="0" applyAlignment="0"/>
    <xf numFmtId="0" fontId="76" fillId="21" borderId="182" applyNumberFormat="0" applyAlignment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37" fillId="21" borderId="184" applyNumberFormat="0" applyAlignment="0" applyProtection="0"/>
    <xf numFmtId="0" fontId="36" fillId="8" borderId="182" applyNumberFormat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77" fillId="0" borderId="191">
      <alignment horizontal="left" vertical="center"/>
    </xf>
    <xf numFmtId="0" fontId="70" fillId="56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77" fillId="0" borderId="191">
      <alignment horizontal="left" vertical="center"/>
    </xf>
    <xf numFmtId="0" fontId="75" fillId="38" borderId="182" applyNumberFormat="0" applyAlignment="0">
      <alignment horizontal="left" vertical="center"/>
    </xf>
    <xf numFmtId="169" fontId="93" fillId="38" borderId="191" applyNumberFormat="0" applyFont="0" applyBorder="0" applyAlignment="0" applyProtection="0"/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0" fontId="76" fillId="2" borderId="190" applyNumberFormat="0">
      <alignment horizontal="left" vertical="center" wrapText="1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2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4" fontId="120" fillId="72" borderId="185" applyNumberFormat="0" applyProtection="0">
      <alignment horizontal="left" vertical="center" indent="1"/>
    </xf>
    <xf numFmtId="0" fontId="71" fillId="57" borderId="182" applyNumberFormat="0" applyAlignment="0"/>
    <xf numFmtId="0" fontId="76" fillId="21" borderId="182" applyNumberFormat="0" applyAlignment="0"/>
    <xf numFmtId="49" fontId="142" fillId="0" borderId="191">
      <alignment horizontal="right" vertical="top" wrapText="1"/>
    </xf>
    <xf numFmtId="4" fontId="75" fillId="39" borderId="191" applyBorder="0">
      <alignment horizontal="right"/>
    </xf>
    <xf numFmtId="49" fontId="114" fillId="0" borderId="191" applyNumberFormat="0">
      <alignment horizontal="left" vertical="center"/>
    </xf>
    <xf numFmtId="197" fontId="102" fillId="0" borderId="191">
      <alignment horizontal="center" vertical="center" wrapText="1"/>
    </xf>
    <xf numFmtId="0" fontId="77" fillId="0" borderId="191">
      <alignment horizontal="left" vertical="center"/>
    </xf>
    <xf numFmtId="49" fontId="127" fillId="0" borderId="191" applyNumberFormat="0" applyFill="0" applyAlignment="0" applyProtection="0"/>
    <xf numFmtId="49" fontId="148" fillId="0" borderId="191">
      <alignment horizontal="center" vertical="center" wrapText="1"/>
    </xf>
    <xf numFmtId="210" fontId="171" fillId="0" borderId="191">
      <alignment vertical="top"/>
    </xf>
    <xf numFmtId="4" fontId="149" fillId="0" borderId="191"/>
    <xf numFmtId="0" fontId="77" fillId="0" borderId="191">
      <alignment horizontal="left"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3" fontId="80" fillId="0" borderId="191" applyBorder="0">
      <alignment vertical="center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4" fontId="75" fillId="38" borderId="191" applyFont="0" applyBorder="0">
      <alignment horizontal="right"/>
    </xf>
    <xf numFmtId="4" fontId="75" fillId="39" borderId="191" applyBorder="0">
      <alignment horizontal="right"/>
    </xf>
    <xf numFmtId="49" fontId="127" fillId="0" borderId="191" applyNumberFormat="0" applyFill="0" applyAlignment="0" applyProtection="0"/>
    <xf numFmtId="0" fontId="72" fillId="0" borderId="191" applyBorder="0">
      <alignment horizontal="center" vertical="center" wrapText="1"/>
    </xf>
    <xf numFmtId="49" fontId="148" fillId="0" borderId="191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25" fillId="0" borderId="191" applyNumberFormat="0" applyFont="0" applyFill="0" applyAlignment="0" applyProtection="0"/>
    <xf numFmtId="172" fontId="173" fillId="0" borderId="191"/>
    <xf numFmtId="210" fontId="171" fillId="0" borderId="191">
      <alignment vertical="top"/>
    </xf>
    <xf numFmtId="1" fontId="170" fillId="0" borderId="191">
      <alignment horizontal="left" vertical="center"/>
    </xf>
    <xf numFmtId="212" fontId="162" fillId="38" borderId="191">
      <alignment wrapText="1"/>
    </xf>
    <xf numFmtId="3" fontId="80" fillId="0" borderId="191" applyBorder="0">
      <alignment vertical="center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199" fontId="105" fillId="0" borderId="191">
      <alignment horizontal="right"/>
      <protection locked="0"/>
    </xf>
    <xf numFmtId="169" fontId="93" fillId="38" borderId="191" applyNumberFormat="0" applyFont="0" applyBorder="0" applyAlignment="0" applyProtection="0"/>
    <xf numFmtId="0" fontId="25" fillId="0" borderId="191" applyNumberFormat="0" applyFont="0" applyFill="0" applyAlignment="0" applyProtection="0"/>
    <xf numFmtId="172" fontId="173" fillId="0" borderId="191"/>
    <xf numFmtId="1" fontId="170" fillId="0" borderId="191">
      <alignment horizontal="left" vertical="center"/>
    </xf>
    <xf numFmtId="49" fontId="142" fillId="0" borderId="191">
      <alignment horizontal="right" vertical="top" wrapText="1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4" fontId="120" fillId="63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72" fillId="0" borderId="191" applyBorder="0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212" fontId="162" fillId="38" borderId="191">
      <alignment wrapText="1"/>
    </xf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197" fontId="102" fillId="0" borderId="191">
      <alignment horizontal="center" vertical="center" wrapText="1"/>
    </xf>
    <xf numFmtId="0" fontId="25" fillId="24" borderId="183" applyNumberFormat="0" applyFont="0" applyAlignment="0" applyProtection="0"/>
    <xf numFmtId="0" fontId="42" fillId="0" borderId="188" applyNumberFormat="0" applyFill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6" fillId="21" borderId="182" applyNumberFormat="0" applyAlignment="0"/>
    <xf numFmtId="0" fontId="72" fillId="0" borderId="191" applyBorder="0">
      <alignment horizontal="center" vertical="center" wrapText="1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4" fontId="120" fillId="76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3" borderId="184" applyNumberFormat="0" applyProtection="0">
      <alignment horizontal="right" vertical="center"/>
    </xf>
    <xf numFmtId="0" fontId="38" fillId="21" borderId="182" applyNumberFormat="0" applyAlignment="0" applyProtection="0"/>
    <xf numFmtId="180" fontId="76" fillId="0" borderId="182" applyNumberFormat="0" applyAlignment="0">
      <protection locked="0"/>
    </xf>
    <xf numFmtId="0" fontId="42" fillId="0" borderId="186" applyNumberFormat="0" applyFill="0" applyAlignment="0" applyProtection="0"/>
    <xf numFmtId="4" fontId="75" fillId="39" borderId="191" applyBorder="0">
      <alignment horizontal="right"/>
    </xf>
    <xf numFmtId="0" fontId="36" fillId="47" borderId="182" applyNumberForma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42" fillId="0" borderId="186" applyNumberFormat="0" applyFill="0" applyAlignment="0" applyProtection="0"/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0" fillId="69" borderId="184" applyNumberFormat="0" applyProtection="0">
      <alignment horizontal="right" vertical="center"/>
    </xf>
    <xf numFmtId="0" fontId="12" fillId="0" borderId="187">
      <alignment horizontal="left" vertical="center" wrapText="1"/>
    </xf>
    <xf numFmtId="0" fontId="58" fillId="0" borderId="187">
      <alignment horizontal="left" vertical="center" wrapText="1" indent="1"/>
    </xf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2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4" fontId="120" fillId="72" borderId="185" applyNumberFormat="0" applyProtection="0">
      <alignment horizontal="left" vertical="center" indent="1"/>
    </xf>
    <xf numFmtId="0" fontId="71" fillId="57" borderId="182" applyNumberFormat="0" applyAlignment="0"/>
    <xf numFmtId="0" fontId="76" fillId="21" borderId="182" applyNumberFormat="0" applyAlignment="0"/>
    <xf numFmtId="49" fontId="142" fillId="0" borderId="191">
      <alignment horizontal="right" vertical="top" wrapText="1"/>
    </xf>
    <xf numFmtId="4" fontId="75" fillId="39" borderId="191" applyBorder="0">
      <alignment horizontal="right"/>
    </xf>
    <xf numFmtId="49" fontId="114" fillId="0" borderId="191" applyNumberFormat="0">
      <alignment horizontal="left" vertical="center"/>
    </xf>
    <xf numFmtId="197" fontId="102" fillId="0" borderId="191">
      <alignment horizontal="center" vertical="center" wrapText="1"/>
    </xf>
    <xf numFmtId="0" fontId="77" fillId="0" borderId="191">
      <alignment horizontal="left" vertical="center"/>
    </xf>
    <xf numFmtId="49" fontId="127" fillId="0" borderId="191" applyNumberFormat="0" applyFill="0" applyAlignment="0" applyProtection="0"/>
    <xf numFmtId="49" fontId="148" fillId="0" borderId="191">
      <alignment horizontal="center" vertical="center" wrapText="1"/>
    </xf>
    <xf numFmtId="210" fontId="171" fillId="0" borderId="191">
      <alignment vertical="top"/>
    </xf>
    <xf numFmtId="4" fontId="149" fillId="0" borderId="191"/>
    <xf numFmtId="0" fontId="77" fillId="0" borderId="191">
      <alignment horizontal="left"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3" fontId="80" fillId="0" borderId="191" applyBorder="0">
      <alignment vertical="center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4" fontId="75" fillId="38" borderId="191" applyFont="0" applyBorder="0">
      <alignment horizontal="right"/>
    </xf>
    <xf numFmtId="4" fontId="75" fillId="39" borderId="191" applyBorder="0">
      <alignment horizontal="right"/>
    </xf>
    <xf numFmtId="49" fontId="127" fillId="0" borderId="191" applyNumberFormat="0" applyFill="0" applyAlignment="0" applyProtection="0"/>
    <xf numFmtId="0" fontId="72" fillId="0" borderId="191" applyBorder="0">
      <alignment horizontal="center" vertical="center" wrapText="1"/>
    </xf>
    <xf numFmtId="49" fontId="148" fillId="0" borderId="191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25" fillId="0" borderId="191" applyNumberFormat="0" applyFont="0" applyFill="0" applyAlignment="0" applyProtection="0"/>
    <xf numFmtId="172" fontId="173" fillId="0" borderId="191"/>
    <xf numFmtId="210" fontId="171" fillId="0" borderId="191">
      <alignment vertical="top"/>
    </xf>
    <xf numFmtId="1" fontId="170" fillId="0" borderId="191">
      <alignment horizontal="left" vertical="center"/>
    </xf>
    <xf numFmtId="212" fontId="162" fillId="38" borderId="191">
      <alignment wrapText="1"/>
    </xf>
    <xf numFmtId="3" fontId="80" fillId="0" borderId="191" applyBorder="0">
      <alignment vertical="center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199" fontId="105" fillId="0" borderId="191">
      <alignment horizontal="right"/>
      <protection locked="0"/>
    </xf>
    <xf numFmtId="169" fontId="93" fillId="38" borderId="191" applyNumberFormat="0" applyFont="0" applyBorder="0" applyAlignment="0" applyProtection="0"/>
    <xf numFmtId="0" fontId="25" fillId="0" borderId="191" applyNumberFormat="0" applyFont="0" applyFill="0" applyAlignment="0" applyProtection="0"/>
    <xf numFmtId="172" fontId="173" fillId="0" borderId="191"/>
    <xf numFmtId="1" fontId="170" fillId="0" borderId="191">
      <alignment horizontal="left" vertical="center"/>
    </xf>
    <xf numFmtId="49" fontId="142" fillId="0" borderId="191">
      <alignment horizontal="right" vertical="top" wrapText="1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0" fontId="72" fillId="0" borderId="191" applyBorder="0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212" fontId="162" fillId="38" borderId="191">
      <alignment wrapText="1"/>
    </xf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6" fontId="65" fillId="0" borderId="189">
      <protection locked="0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176" fontId="65" fillId="0" borderId="189">
      <protection locked="0"/>
    </xf>
    <xf numFmtId="0" fontId="36" fillId="8" borderId="182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176" fontId="65" fillId="0" borderId="189">
      <protection locked="0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70" fillId="56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75" fillId="38" borderId="182" applyNumberFormat="0" applyAlignment="0">
      <alignment horizontal="left" vertical="center"/>
    </xf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0" fontId="13" fillId="61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76" fillId="2" borderId="190" applyNumberFormat="0">
      <alignment horizontal="left" vertical="center" wrapText="1"/>
    </xf>
    <xf numFmtId="0" fontId="37" fillId="21" borderId="184" applyNumberForma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176" fontId="64" fillId="0" borderId="189">
      <protection locked="0"/>
    </xf>
    <xf numFmtId="176" fontId="65" fillId="0" borderId="189">
      <protection locked="0"/>
    </xf>
    <xf numFmtId="0" fontId="36" fillId="47" borderId="182" applyNumberFormat="0" applyAlignment="0" applyProtection="0"/>
    <xf numFmtId="0" fontId="37" fillId="21" borderId="184" applyNumberFormat="0" applyAlignment="0" applyProtection="0"/>
    <xf numFmtId="0" fontId="37" fillId="85" borderId="184" applyNumberFormat="0" applyAlignment="0" applyProtection="0"/>
    <xf numFmtId="0" fontId="38" fillId="85" borderId="182" applyNumberFormat="0" applyAlignment="0" applyProtection="0"/>
    <xf numFmtId="4" fontId="75" fillId="39" borderId="191" applyBorder="0">
      <alignment horizontal="right"/>
    </xf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34" fillId="90" borderId="183" applyNumberFormat="0" applyAlignment="0" applyProtection="0"/>
    <xf numFmtId="180" fontId="70" fillId="56" borderId="182" applyNumberFormat="0" applyAlignment="0">
      <alignment horizontal="left" vertical="center"/>
    </xf>
    <xf numFmtId="180" fontId="76" fillId="0" borderId="182" applyNumberFormat="0" applyAlignment="0">
      <protection locked="0"/>
    </xf>
    <xf numFmtId="180" fontId="75" fillId="38" borderId="182" applyNumberFormat="0" applyAlignment="0">
      <alignment horizontal="left" vertical="center"/>
    </xf>
    <xf numFmtId="180" fontId="75" fillId="37" borderId="182" applyNumberFormat="0" applyAlignment="0">
      <alignment horizontal="center" vertical="center"/>
    </xf>
    <xf numFmtId="180" fontId="76" fillId="21" borderId="182" applyNumberFormat="0" applyAlignment="0"/>
    <xf numFmtId="4" fontId="120" fillId="66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3" fontId="80" fillId="0" borderId="191" applyBorder="0">
      <alignment vertical="center"/>
    </xf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0" fontId="71" fillId="57" borderId="182" applyNumberFormat="0" applyAlignment="0"/>
    <xf numFmtId="0" fontId="76" fillId="21" borderId="182" applyNumberFormat="0" applyAlignment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37" fillId="21" borderId="184" applyNumberFormat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0" fillId="56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77" fillId="0" borderId="191">
      <alignment horizontal="left" vertical="center"/>
    </xf>
    <xf numFmtId="0" fontId="75" fillId="38" borderId="182" applyNumberFormat="0" applyAlignment="0">
      <alignment horizontal="left" vertical="center"/>
    </xf>
    <xf numFmtId="169" fontId="93" fillId="38" borderId="191" applyNumberFormat="0" applyFont="0" applyBorder="0" applyAlignment="0" applyProtection="0"/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0" fontId="76" fillId="2" borderId="190" applyNumberFormat="0">
      <alignment horizontal="left" vertical="center" wrapText="1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2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0" fontId="71" fillId="57" borderId="182" applyNumberFormat="0" applyAlignment="0"/>
    <xf numFmtId="0" fontId="76" fillId="21" borderId="182" applyNumberFormat="0" applyAlignment="0"/>
    <xf numFmtId="49" fontId="142" fillId="0" borderId="191">
      <alignment horizontal="right" vertical="top" wrapText="1"/>
    </xf>
    <xf numFmtId="4" fontId="75" fillId="39" borderId="191" applyBorder="0">
      <alignment horizontal="right"/>
    </xf>
    <xf numFmtId="49" fontId="114" fillId="0" borderId="191" applyNumberFormat="0">
      <alignment horizontal="left" vertical="center"/>
    </xf>
    <xf numFmtId="197" fontId="102" fillId="0" borderId="191">
      <alignment horizontal="center" vertical="center" wrapText="1"/>
    </xf>
    <xf numFmtId="0" fontId="77" fillId="0" borderId="191">
      <alignment horizontal="left" vertical="center"/>
    </xf>
    <xf numFmtId="49" fontId="127" fillId="0" borderId="191" applyNumberFormat="0" applyFill="0" applyAlignment="0" applyProtection="0"/>
    <xf numFmtId="49" fontId="148" fillId="0" borderId="191">
      <alignment horizontal="center" vertical="center" wrapText="1"/>
    </xf>
    <xf numFmtId="210" fontId="171" fillId="0" borderId="191">
      <alignment vertical="top"/>
    </xf>
    <xf numFmtId="4" fontId="149" fillId="0" borderId="191"/>
    <xf numFmtId="0" fontId="77" fillId="0" borderId="191">
      <alignment horizontal="left"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3" fontId="80" fillId="0" borderId="191" applyBorder="0">
      <alignment vertical="center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4" fontId="75" fillId="38" borderId="191" applyFont="0" applyBorder="0">
      <alignment horizontal="right"/>
    </xf>
    <xf numFmtId="4" fontId="75" fillId="39" borderId="191" applyBorder="0">
      <alignment horizontal="right"/>
    </xf>
    <xf numFmtId="49" fontId="127" fillId="0" borderId="191" applyNumberFormat="0" applyFill="0" applyAlignment="0" applyProtection="0"/>
    <xf numFmtId="0" fontId="72" fillId="0" borderId="191" applyBorder="0">
      <alignment horizontal="center" vertical="center" wrapText="1"/>
    </xf>
    <xf numFmtId="49" fontId="148" fillId="0" borderId="191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25" fillId="0" borderId="191" applyNumberFormat="0" applyFont="0" applyFill="0" applyAlignment="0" applyProtection="0"/>
    <xf numFmtId="172" fontId="173" fillId="0" borderId="191"/>
    <xf numFmtId="210" fontId="171" fillId="0" borderId="191">
      <alignment vertical="top"/>
    </xf>
    <xf numFmtId="1" fontId="170" fillId="0" borderId="191">
      <alignment horizontal="left" vertical="center"/>
    </xf>
    <xf numFmtId="212" fontId="162" fillId="38" borderId="191">
      <alignment wrapText="1"/>
    </xf>
    <xf numFmtId="3" fontId="80" fillId="0" borderId="191" applyBorder="0">
      <alignment vertical="center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199" fontId="105" fillId="0" borderId="191">
      <alignment horizontal="right"/>
      <protection locked="0"/>
    </xf>
    <xf numFmtId="169" fontId="93" fillId="38" borderId="191" applyNumberFormat="0" applyFont="0" applyBorder="0" applyAlignment="0" applyProtection="0"/>
    <xf numFmtId="0" fontId="25" fillId="0" borderId="191" applyNumberFormat="0" applyFont="0" applyFill="0" applyAlignment="0" applyProtection="0"/>
    <xf numFmtId="172" fontId="173" fillId="0" borderId="191"/>
    <xf numFmtId="1" fontId="170" fillId="0" borderId="191">
      <alignment horizontal="left" vertical="center"/>
    </xf>
    <xf numFmtId="49" fontId="142" fillId="0" borderId="191">
      <alignment horizontal="right" vertical="top" wrapText="1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7" fontId="102" fillId="0" borderId="191">
      <alignment horizontal="center" vertical="center" wrapText="1"/>
    </xf>
    <xf numFmtId="169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4" fontId="120" fillId="63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72" fillId="0" borderId="191" applyBorder="0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77" fillId="0" borderId="191">
      <alignment horizontal="left" vertical="center"/>
    </xf>
    <xf numFmtId="169" fontId="93" fillId="38" borderId="191" applyNumberFormat="0" applyFont="0" applyBorder="0" applyAlignment="0" applyProtection="0"/>
    <xf numFmtId="197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212" fontId="162" fillId="38" borderId="191">
      <alignment wrapText="1"/>
    </xf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76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3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9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176" fontId="65" fillId="0" borderId="189">
      <protection locked="0"/>
    </xf>
    <xf numFmtId="176" fontId="65" fillId="0" borderId="189">
      <protection locked="0"/>
    </xf>
    <xf numFmtId="176" fontId="65" fillId="0" borderId="189">
      <protection locked="0"/>
    </xf>
    <xf numFmtId="176" fontId="65" fillId="0" borderId="189">
      <protection locked="0"/>
    </xf>
    <xf numFmtId="176" fontId="65" fillId="0" borderId="189">
      <protection locked="0"/>
    </xf>
    <xf numFmtId="176" fontId="65" fillId="0" borderId="189">
      <protection locked="0"/>
    </xf>
    <xf numFmtId="176" fontId="65" fillId="0" borderId="189">
      <protection locked="0"/>
    </xf>
    <xf numFmtId="176" fontId="65" fillId="0" borderId="189">
      <protection locked="0"/>
    </xf>
    <xf numFmtId="0" fontId="70" fillId="56" borderId="182" applyNumberFormat="0" applyAlignment="0">
      <alignment horizontal="left" vertical="center"/>
    </xf>
    <xf numFmtId="0" fontId="70" fillId="56" borderId="182" applyNumberFormat="0" applyAlignment="0">
      <alignment horizontal="left" vertical="center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7" fillId="0" borderId="191">
      <alignment horizontal="left" vertical="center"/>
    </xf>
    <xf numFmtId="0" fontId="75" fillId="38" borderId="182" applyNumberFormat="0" applyAlignment="0">
      <alignment horizontal="left" vertical="center"/>
    </xf>
    <xf numFmtId="0" fontId="75" fillId="38" borderId="182" applyNumberFormat="0" applyAlignment="0">
      <alignment horizontal="left" vertical="center"/>
    </xf>
    <xf numFmtId="0" fontId="75" fillId="38" borderId="182" applyNumberFormat="0" applyAlignment="0">
      <alignment horizontal="left" vertical="center"/>
    </xf>
    <xf numFmtId="0" fontId="75" fillId="38" borderId="182" applyNumberFormat="0" applyAlignment="0">
      <alignment horizontal="left" vertical="center"/>
    </xf>
    <xf numFmtId="169" fontId="93" fillId="38" borderId="191" applyNumberFormat="0" applyFont="0" applyBorder="0" applyAlignment="0" applyProtection="0"/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0" fontId="76" fillId="21" borderId="182" applyNumberFormat="0" applyAlignment="0"/>
    <xf numFmtId="0" fontId="76" fillId="21" borderId="182" applyNumberFormat="0" applyAlignment="0"/>
    <xf numFmtId="0" fontId="76" fillId="21" borderId="182" applyNumberFormat="0" applyAlignment="0"/>
    <xf numFmtId="0" fontId="75" fillId="37" borderId="182" applyNumberFormat="0" applyAlignment="0">
      <alignment horizontal="center" vertical="center"/>
    </xf>
    <xf numFmtId="0" fontId="75" fillId="37" borderId="182" applyNumberFormat="0" applyAlignment="0">
      <alignment horizontal="center" vertical="center"/>
    </xf>
    <xf numFmtId="197" fontId="102" fillId="0" borderId="191">
      <alignment horizontal="center" vertical="center" wrapText="1"/>
    </xf>
    <xf numFmtId="0" fontId="36" fillId="8" borderId="182" applyNumberFormat="0" applyAlignment="0" applyProtection="0"/>
    <xf numFmtId="0" fontId="36" fillId="8" borderId="182" applyNumberFormat="0" applyAlignment="0" applyProtection="0"/>
    <xf numFmtId="199" fontId="105" fillId="0" borderId="191">
      <alignment horizontal="right"/>
      <protection locked="0"/>
    </xf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9" fontId="114" fillId="0" borderId="191" applyNumberFormat="0">
      <alignment horizontal="left"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210" fontId="148" fillId="0" borderId="191">
      <alignment vertical="top" wrapText="1"/>
    </xf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2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12" fillId="0" borderId="196">
      <alignment horizontal="left" vertical="center" wrapText="1"/>
    </xf>
    <xf numFmtId="0" fontId="58" fillId="0" borderId="196">
      <alignment horizontal="left" vertical="center" wrapText="1" indent="1"/>
    </xf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6" fontId="65" fillId="0" borderId="198">
      <protection locked="0"/>
    </xf>
    <xf numFmtId="0" fontId="36" fillId="8" borderId="192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0" fontId="76" fillId="2" borderId="199" applyNumberFormat="0">
      <alignment horizontal="left" vertical="center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0" fontId="76" fillId="21" borderId="192" applyNumberFormat="0" applyAlignment="0"/>
    <xf numFmtId="0" fontId="75" fillId="37" borderId="192" applyNumberFormat="0" applyAlignment="0">
      <alignment horizontal="center" vertical="center"/>
    </xf>
    <xf numFmtId="169" fontId="93" fillId="38" borderId="200" applyNumberFormat="0" applyFont="0" applyBorder="0" applyAlignment="0" applyProtection="0"/>
    <xf numFmtId="0" fontId="75" fillId="38" borderId="192" applyNumberFormat="0" applyAlignment="0">
      <alignment horizontal="left" vertical="center"/>
    </xf>
    <xf numFmtId="0" fontId="77" fillId="0" borderId="200">
      <alignment horizontal="left" vertical="center"/>
    </xf>
    <xf numFmtId="0" fontId="76" fillId="0" borderId="192" applyNumberFormat="0" applyAlignment="0">
      <protection locked="0"/>
    </xf>
    <xf numFmtId="0" fontId="70" fillId="56" borderId="192" applyNumberFormat="0" applyAlignment="0">
      <alignment horizontal="left" vertical="center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176" fontId="65" fillId="0" borderId="198">
      <protection locked="0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1" fillId="57" borderId="192" applyNumberFormat="0" applyAlignment="0"/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212" fontId="162" fillId="38" borderId="200">
      <alignment wrapText="1"/>
    </xf>
    <xf numFmtId="3" fontId="80" fillId="0" borderId="200" applyBorder="0">
      <alignment vertical="center"/>
    </xf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42" fillId="0" borderId="195" applyNumberFormat="0" applyFill="0" applyAlignment="0" applyProtection="0"/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37" fillId="21" borderId="194" applyNumberFormat="0" applyAlignment="0" applyProtection="0"/>
    <xf numFmtId="0" fontId="75" fillId="24" borderId="193" applyNumberFormat="0" applyFont="0" applyAlignment="0" applyProtection="0"/>
    <xf numFmtId="0" fontId="36" fillId="8" borderId="192" applyNumberFormat="0" applyAlignment="0" applyProtection="0"/>
    <xf numFmtId="180" fontId="76" fillId="21" borderId="192" applyNumberFormat="0" applyAlignment="0"/>
    <xf numFmtId="180" fontId="75" fillId="37" borderId="192" applyNumberFormat="0" applyAlignment="0">
      <alignment horizontal="center" vertical="center"/>
    </xf>
    <xf numFmtId="180" fontId="75" fillId="38" borderId="192" applyNumberFormat="0" applyAlignment="0">
      <alignment horizontal="left" vertical="center"/>
    </xf>
    <xf numFmtId="180" fontId="70" fillId="56" borderId="192" applyNumberFormat="0" applyAlignment="0">
      <alignment horizontal="left" vertical="center"/>
    </xf>
    <xf numFmtId="0" fontId="34" fillId="90" borderId="193" applyNumberFormat="0" applyAlignment="0" applyProtection="0"/>
    <xf numFmtId="0" fontId="25" fillId="24" borderId="193" applyNumberFormat="0" applyFont="0" applyAlignment="0" applyProtection="0"/>
    <xf numFmtId="0" fontId="38" fillId="85" borderId="192" applyNumberFormat="0" applyAlignment="0" applyProtection="0"/>
    <xf numFmtId="0" fontId="37" fillId="85" borderId="194" applyNumberFormat="0" applyAlignment="0" applyProtection="0"/>
    <xf numFmtId="0" fontId="37" fillId="21" borderId="194" applyNumberFormat="0" applyAlignment="0" applyProtection="0"/>
    <xf numFmtId="176" fontId="65" fillId="0" borderId="198">
      <protection locked="0"/>
    </xf>
    <xf numFmtId="176" fontId="64" fillId="0" borderId="198">
      <protection locked="0"/>
    </xf>
    <xf numFmtId="4" fontId="75" fillId="38" borderId="200" applyFont="0" applyBorder="0">
      <alignment horizontal="right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212" fontId="162" fillId="38" borderId="200">
      <alignment wrapText="1"/>
    </xf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4" fontId="75" fillId="39" borderId="200" applyBorder="0">
      <alignment horizontal="right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42" fillId="0" borderId="195" applyNumberFormat="0" applyFill="0" applyAlignment="0" applyProtection="0"/>
    <xf numFmtId="0" fontId="37" fillId="21" borderId="194" applyNumberFormat="0" applyAlignment="0" applyProtection="0"/>
    <xf numFmtId="0" fontId="75" fillId="24" borderId="193" applyNumberFormat="0" applyFont="0" applyAlignment="0" applyProtection="0"/>
    <xf numFmtId="0" fontId="36" fillId="8" borderId="192" applyNumberFormat="0" applyAlignment="0" applyProtection="0"/>
    <xf numFmtId="0" fontId="38" fillId="21" borderId="192" applyNumberFormat="0" applyAlignment="0" applyProtection="0"/>
    <xf numFmtId="0" fontId="76" fillId="2" borderId="199" applyNumberFormat="0">
      <alignment horizontal="left" vertical="center" wrapText="1"/>
    </xf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70" fillId="56" borderId="192" applyNumberFormat="0" applyAlignment="0">
      <alignment horizontal="left" vertical="center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76" fillId="0" borderId="192" applyNumberFormat="0" applyAlignment="0">
      <protection locked="0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5" fillId="38" borderId="192" applyNumberFormat="0" applyAlignment="0">
      <alignment horizontal="left" vertical="center"/>
    </xf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0" fontId="76" fillId="2" borderId="199" applyNumberFormat="0">
      <alignment horizontal="left" vertical="center" wrapText="1"/>
    </xf>
    <xf numFmtId="0" fontId="13" fillId="61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76" fillId="2" borderId="199" applyNumberFormat="0">
      <alignment horizontal="left" vertical="center" wrapText="1"/>
    </xf>
    <xf numFmtId="0" fontId="37" fillId="21" borderId="194" applyNumberFormat="0" applyAlignment="0" applyProtection="0"/>
    <xf numFmtId="0" fontId="75" fillId="24" borderId="193" applyNumberFormat="0" applyFont="0" applyAlignment="0" applyProtection="0"/>
    <xf numFmtId="0" fontId="36" fillId="8" borderId="192" applyNumberFormat="0" applyAlignment="0" applyProtection="0"/>
    <xf numFmtId="0" fontId="76" fillId="21" borderId="192" applyNumberFormat="0" applyAlignment="0"/>
    <xf numFmtId="0" fontId="75" fillId="37" borderId="192" applyNumberFormat="0" applyAlignment="0">
      <alignment horizontal="center" vertical="center"/>
    </xf>
    <xf numFmtId="0" fontId="75" fillId="38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38" fillId="21" borderId="192" applyNumberFormat="0" applyAlignment="0" applyProtection="0"/>
    <xf numFmtId="0" fontId="70" fillId="56" borderId="192" applyNumberFormat="0" applyAlignment="0">
      <alignment horizontal="left" vertical="center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176" fontId="64" fillId="0" borderId="198">
      <protection locked="0"/>
    </xf>
    <xf numFmtId="176" fontId="65" fillId="0" borderId="198">
      <protection locked="0"/>
    </xf>
    <xf numFmtId="0" fontId="36" fillId="8" borderId="192" applyNumberFormat="0" applyAlignment="0" applyProtection="0"/>
    <xf numFmtId="0" fontId="13" fillId="24" borderId="193" applyNumberFormat="0" applyFont="0" applyAlignment="0" applyProtection="0"/>
    <xf numFmtId="0" fontId="36" fillId="47" borderId="192" applyNumberFormat="0" applyAlignment="0" applyProtection="0"/>
    <xf numFmtId="0" fontId="37" fillId="21" borderId="194" applyNumberFormat="0" applyAlignment="0" applyProtection="0"/>
    <xf numFmtId="0" fontId="37" fillId="85" borderId="194" applyNumberFormat="0" applyAlignment="0" applyProtection="0"/>
    <xf numFmtId="0" fontId="38" fillId="85" borderId="192" applyNumberFormat="0" applyAlignment="0" applyProtection="0"/>
    <xf numFmtId="4" fontId="75" fillId="39" borderId="200" applyBorder="0">
      <alignment horizontal="right"/>
    </xf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34" fillId="90" borderId="193" applyNumberFormat="0" applyAlignment="0" applyProtection="0"/>
    <xf numFmtId="180" fontId="70" fillId="56" borderId="192" applyNumberFormat="0" applyAlignment="0">
      <alignment horizontal="left" vertical="center"/>
    </xf>
    <xf numFmtId="180" fontId="76" fillId="0" borderId="192" applyNumberFormat="0" applyAlignment="0">
      <protection locked="0"/>
    </xf>
    <xf numFmtId="0" fontId="36" fillId="8" borderId="192" applyNumberFormat="0" applyAlignment="0" applyProtection="0"/>
    <xf numFmtId="180" fontId="75" fillId="38" borderId="192" applyNumberFormat="0" applyAlignment="0">
      <alignment horizontal="left" vertical="center"/>
    </xf>
    <xf numFmtId="180" fontId="75" fillId="37" borderId="192" applyNumberFormat="0" applyAlignment="0">
      <alignment horizontal="center" vertical="center"/>
    </xf>
    <xf numFmtId="180" fontId="76" fillId="21" borderId="192" applyNumberFormat="0" applyAlignment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4" fontId="120" fillId="66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3" fontId="80" fillId="0" borderId="200" applyBorder="0">
      <alignment vertical="center"/>
    </xf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0" fontId="71" fillId="57" borderId="192" applyNumberFormat="0" applyAlignment="0"/>
    <xf numFmtId="0" fontId="76" fillId="21" borderId="192" applyNumberFormat="0" applyAlignment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37" fillId="21" borderId="194" applyNumberFormat="0" applyAlignment="0" applyProtection="0"/>
    <xf numFmtId="0" fontId="36" fillId="8" borderId="192" applyNumberFormat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77" fillId="0" borderId="200">
      <alignment horizontal="left" vertical="center"/>
    </xf>
    <xf numFmtId="0" fontId="70" fillId="56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77" fillId="0" borderId="200">
      <alignment horizontal="left" vertical="center"/>
    </xf>
    <xf numFmtId="0" fontId="75" fillId="38" borderId="192" applyNumberFormat="0" applyAlignment="0">
      <alignment horizontal="left" vertical="center"/>
    </xf>
    <xf numFmtId="169" fontId="93" fillId="38" borderId="200" applyNumberFormat="0" applyFont="0" applyBorder="0" applyAlignment="0" applyProtection="0"/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0" fontId="76" fillId="2" borderId="199" applyNumberFormat="0">
      <alignment horizontal="left" vertical="center" wrapText="1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2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0" fontId="71" fillId="57" borderId="192" applyNumberFormat="0" applyAlignment="0"/>
    <xf numFmtId="0" fontId="76" fillId="21" borderId="192" applyNumberFormat="0" applyAlignment="0"/>
    <xf numFmtId="49" fontId="142" fillId="0" borderId="200">
      <alignment horizontal="right" vertical="top" wrapText="1"/>
    </xf>
    <xf numFmtId="4" fontId="75" fillId="39" borderId="200" applyBorder="0">
      <alignment horizontal="right"/>
    </xf>
    <xf numFmtId="49" fontId="114" fillId="0" borderId="200" applyNumberFormat="0">
      <alignment horizontal="left" vertical="center"/>
    </xf>
    <xf numFmtId="197" fontId="102" fillId="0" borderId="200">
      <alignment horizontal="center" vertical="center" wrapText="1"/>
    </xf>
    <xf numFmtId="0" fontId="77" fillId="0" borderId="200">
      <alignment horizontal="left" vertical="center"/>
    </xf>
    <xf numFmtId="49" fontId="127" fillId="0" borderId="200" applyNumberFormat="0" applyFill="0" applyAlignment="0" applyProtection="0"/>
    <xf numFmtId="49" fontId="148" fillId="0" borderId="200">
      <alignment horizontal="center" vertical="center" wrapText="1"/>
    </xf>
    <xf numFmtId="210" fontId="171" fillId="0" borderId="200">
      <alignment vertical="top"/>
    </xf>
    <xf numFmtId="4" fontId="149" fillId="0" borderId="200"/>
    <xf numFmtId="0" fontId="77" fillId="0" borderId="200">
      <alignment horizontal="left"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3" fontId="80" fillId="0" borderId="200" applyBorder="0">
      <alignment vertical="center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4" fontId="75" fillId="38" borderId="200" applyFont="0" applyBorder="0">
      <alignment horizontal="right"/>
    </xf>
    <xf numFmtId="4" fontId="75" fillId="39" borderId="200" applyBorder="0">
      <alignment horizontal="right"/>
    </xf>
    <xf numFmtId="49" fontId="127" fillId="0" borderId="200" applyNumberFormat="0" applyFill="0" applyAlignment="0" applyProtection="0"/>
    <xf numFmtId="0" fontId="72" fillId="0" borderId="200" applyBorder="0">
      <alignment horizontal="center" vertical="center" wrapText="1"/>
    </xf>
    <xf numFmtId="49" fontId="148" fillId="0" borderId="20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25" fillId="0" borderId="200" applyNumberFormat="0" applyFont="0" applyFill="0" applyAlignment="0" applyProtection="0"/>
    <xf numFmtId="172" fontId="173" fillId="0" borderId="200"/>
    <xf numFmtId="210" fontId="171" fillId="0" borderId="200">
      <alignment vertical="top"/>
    </xf>
    <xf numFmtId="1" fontId="170" fillId="0" borderId="200">
      <alignment horizontal="left" vertical="center"/>
    </xf>
    <xf numFmtId="212" fontId="162" fillId="38" borderId="200">
      <alignment wrapText="1"/>
    </xf>
    <xf numFmtId="3" fontId="80" fillId="0" borderId="200" applyBorder="0">
      <alignment vertical="center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199" fontId="105" fillId="0" borderId="200">
      <alignment horizontal="right"/>
      <protection locked="0"/>
    </xf>
    <xf numFmtId="169" fontId="93" fillId="38" borderId="200" applyNumberFormat="0" applyFont="0" applyBorder="0" applyAlignment="0" applyProtection="0"/>
    <xf numFmtId="0" fontId="25" fillId="0" borderId="200" applyNumberFormat="0" applyFont="0" applyFill="0" applyAlignment="0" applyProtection="0"/>
    <xf numFmtId="172" fontId="173" fillId="0" borderId="200"/>
    <xf numFmtId="1" fontId="170" fillId="0" borderId="200">
      <alignment horizontal="left" vertical="center"/>
    </xf>
    <xf numFmtId="49" fontId="142" fillId="0" borderId="200">
      <alignment horizontal="right" vertical="top" wrapText="1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4" fontId="120" fillId="63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72" fillId="0" borderId="200" applyBorder="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212" fontId="162" fillId="38" borderId="200">
      <alignment wrapText="1"/>
    </xf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197" fontId="102" fillId="0" borderId="200">
      <alignment horizontal="center" vertical="center" wrapText="1"/>
    </xf>
    <xf numFmtId="0" fontId="25" fillId="24" borderId="193" applyNumberFormat="0" applyFont="0" applyAlignment="0" applyProtection="0"/>
    <xf numFmtId="0" fontId="42" fillId="0" borderId="197" applyNumberFormat="0" applyFill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6" fillId="21" borderId="192" applyNumberFormat="0" applyAlignment="0"/>
    <xf numFmtId="0" fontId="72" fillId="0" borderId="200" applyBorder="0">
      <alignment horizontal="center" vertical="center" wrapText="1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4" fontId="120" fillId="76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3" borderId="194" applyNumberFormat="0" applyProtection="0">
      <alignment horizontal="right" vertical="center"/>
    </xf>
    <xf numFmtId="0" fontId="38" fillId="21" borderId="192" applyNumberFormat="0" applyAlignment="0" applyProtection="0"/>
    <xf numFmtId="180" fontId="76" fillId="0" borderId="192" applyNumberFormat="0" applyAlignment="0">
      <protection locked="0"/>
    </xf>
    <xf numFmtId="0" fontId="42" fillId="0" borderId="195" applyNumberFormat="0" applyFill="0" applyAlignment="0" applyProtection="0"/>
    <xf numFmtId="4" fontId="75" fillId="39" borderId="200" applyBorder="0">
      <alignment horizontal="right"/>
    </xf>
    <xf numFmtId="0" fontId="36" fillId="47" borderId="192" applyNumberForma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42" fillId="0" borderId="195" applyNumberFormat="0" applyFill="0" applyAlignment="0" applyProtection="0"/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9" borderId="194" applyNumberFormat="0" applyProtection="0">
      <alignment horizontal="right" vertical="center"/>
    </xf>
    <xf numFmtId="0" fontId="12" fillId="0" borderId="196">
      <alignment horizontal="left" vertical="center" wrapText="1"/>
    </xf>
    <xf numFmtId="0" fontId="58" fillId="0" borderId="196">
      <alignment horizontal="left" vertical="center" wrapText="1" indent="1"/>
    </xf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2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0" fontId="71" fillId="57" borderId="192" applyNumberFormat="0" applyAlignment="0"/>
    <xf numFmtId="0" fontId="76" fillId="21" borderId="192" applyNumberFormat="0" applyAlignment="0"/>
    <xf numFmtId="49" fontId="142" fillId="0" borderId="200">
      <alignment horizontal="right" vertical="top" wrapText="1"/>
    </xf>
    <xf numFmtId="4" fontId="75" fillId="39" borderId="200" applyBorder="0">
      <alignment horizontal="right"/>
    </xf>
    <xf numFmtId="49" fontId="114" fillId="0" borderId="200" applyNumberFormat="0">
      <alignment horizontal="left" vertical="center"/>
    </xf>
    <xf numFmtId="197" fontId="102" fillId="0" borderId="200">
      <alignment horizontal="center" vertical="center" wrapText="1"/>
    </xf>
    <xf numFmtId="0" fontId="77" fillId="0" borderId="200">
      <alignment horizontal="left" vertical="center"/>
    </xf>
    <xf numFmtId="49" fontId="127" fillId="0" borderId="200" applyNumberFormat="0" applyFill="0" applyAlignment="0" applyProtection="0"/>
    <xf numFmtId="49" fontId="148" fillId="0" borderId="200">
      <alignment horizontal="center" vertical="center" wrapText="1"/>
    </xf>
    <xf numFmtId="210" fontId="171" fillId="0" borderId="200">
      <alignment vertical="top"/>
    </xf>
    <xf numFmtId="4" fontId="149" fillId="0" borderId="200"/>
    <xf numFmtId="0" fontId="77" fillId="0" borderId="200">
      <alignment horizontal="left"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3" fontId="80" fillId="0" borderId="200" applyBorder="0">
      <alignment vertical="center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4" fontId="75" fillId="38" borderId="200" applyFont="0" applyBorder="0">
      <alignment horizontal="right"/>
    </xf>
    <xf numFmtId="4" fontId="75" fillId="39" borderId="200" applyBorder="0">
      <alignment horizontal="right"/>
    </xf>
    <xf numFmtId="49" fontId="127" fillId="0" borderId="200" applyNumberFormat="0" applyFill="0" applyAlignment="0" applyProtection="0"/>
    <xf numFmtId="0" fontId="72" fillId="0" borderId="200" applyBorder="0">
      <alignment horizontal="center" vertical="center" wrapText="1"/>
    </xf>
    <xf numFmtId="49" fontId="148" fillId="0" borderId="20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25" fillId="0" borderId="200" applyNumberFormat="0" applyFont="0" applyFill="0" applyAlignment="0" applyProtection="0"/>
    <xf numFmtId="172" fontId="173" fillId="0" borderId="200"/>
    <xf numFmtId="210" fontId="171" fillId="0" borderId="200">
      <alignment vertical="top"/>
    </xf>
    <xf numFmtId="1" fontId="170" fillId="0" borderId="200">
      <alignment horizontal="left" vertical="center"/>
    </xf>
    <xf numFmtId="212" fontId="162" fillId="38" borderId="200">
      <alignment wrapText="1"/>
    </xf>
    <xf numFmtId="3" fontId="80" fillId="0" borderId="200" applyBorder="0">
      <alignment vertical="center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199" fontId="105" fillId="0" borderId="200">
      <alignment horizontal="right"/>
      <protection locked="0"/>
    </xf>
    <xf numFmtId="169" fontId="93" fillId="38" borderId="200" applyNumberFormat="0" applyFont="0" applyBorder="0" applyAlignment="0" applyProtection="0"/>
    <xf numFmtId="0" fontId="25" fillId="0" borderId="200" applyNumberFormat="0" applyFont="0" applyFill="0" applyAlignment="0" applyProtection="0"/>
    <xf numFmtId="172" fontId="173" fillId="0" borderId="200"/>
    <xf numFmtId="1" fontId="170" fillId="0" borderId="200">
      <alignment horizontal="left" vertical="center"/>
    </xf>
    <xf numFmtId="49" fontId="142" fillId="0" borderId="200">
      <alignment horizontal="right" vertical="top" wrapText="1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0" fontId="72" fillId="0" borderId="200" applyBorder="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212" fontId="162" fillId="38" borderId="200">
      <alignment wrapText="1"/>
    </xf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6" fontId="65" fillId="0" borderId="198">
      <protection locked="0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176" fontId="65" fillId="0" borderId="198">
      <protection locked="0"/>
    </xf>
    <xf numFmtId="0" fontId="36" fillId="8" borderId="192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176" fontId="65" fillId="0" borderId="198">
      <protection locked="0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4" fontId="120" fillId="72" borderId="185" applyNumberFormat="0" applyProtection="0">
      <alignment horizontal="left" vertical="center" indent="1"/>
    </xf>
    <xf numFmtId="0" fontId="70" fillId="56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75" fillId="38" borderId="192" applyNumberFormat="0" applyAlignment="0">
      <alignment horizontal="left" vertical="center"/>
    </xf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0" fontId="13" fillId="61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76" fillId="2" borderId="199" applyNumberFormat="0">
      <alignment horizontal="left" vertical="center" wrapText="1"/>
    </xf>
    <xf numFmtId="0" fontId="37" fillId="21" borderId="194" applyNumberForma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176" fontId="64" fillId="0" borderId="198">
      <protection locked="0"/>
    </xf>
    <xf numFmtId="176" fontId="65" fillId="0" borderId="198">
      <protection locked="0"/>
    </xf>
    <xf numFmtId="0" fontId="36" fillId="47" borderId="192" applyNumberFormat="0" applyAlignment="0" applyProtection="0"/>
    <xf numFmtId="0" fontId="37" fillId="21" borderId="194" applyNumberFormat="0" applyAlignment="0" applyProtection="0"/>
    <xf numFmtId="0" fontId="37" fillId="85" borderId="194" applyNumberFormat="0" applyAlignment="0" applyProtection="0"/>
    <xf numFmtId="0" fontId="38" fillId="85" borderId="192" applyNumberFormat="0" applyAlignment="0" applyProtection="0"/>
    <xf numFmtId="4" fontId="75" fillId="39" borderId="200" applyBorder="0">
      <alignment horizontal="right"/>
    </xf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34" fillId="90" borderId="193" applyNumberFormat="0" applyAlignment="0" applyProtection="0"/>
    <xf numFmtId="180" fontId="70" fillId="56" borderId="192" applyNumberFormat="0" applyAlignment="0">
      <alignment horizontal="left" vertical="center"/>
    </xf>
    <xf numFmtId="180" fontId="76" fillId="0" borderId="192" applyNumberFormat="0" applyAlignment="0">
      <protection locked="0"/>
    </xf>
    <xf numFmtId="180" fontId="75" fillId="38" borderId="192" applyNumberFormat="0" applyAlignment="0">
      <alignment horizontal="left" vertical="center"/>
    </xf>
    <xf numFmtId="180" fontId="75" fillId="37" borderId="192" applyNumberFormat="0" applyAlignment="0">
      <alignment horizontal="center" vertical="center"/>
    </xf>
    <xf numFmtId="180" fontId="76" fillId="21" borderId="192" applyNumberFormat="0" applyAlignment="0"/>
    <xf numFmtId="4" fontId="120" fillId="66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3" fontId="80" fillId="0" borderId="200" applyBorder="0">
      <alignment vertical="center"/>
    </xf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0" fontId="71" fillId="57" borderId="192" applyNumberFormat="0" applyAlignment="0"/>
    <xf numFmtId="0" fontId="76" fillId="21" borderId="192" applyNumberFormat="0" applyAlignment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37" fillId="21" borderId="194" applyNumberFormat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0" fillId="56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77" fillId="0" borderId="200">
      <alignment horizontal="left" vertical="center"/>
    </xf>
    <xf numFmtId="0" fontId="75" fillId="38" borderId="192" applyNumberFormat="0" applyAlignment="0">
      <alignment horizontal="left" vertical="center"/>
    </xf>
    <xf numFmtId="169" fontId="93" fillId="38" borderId="200" applyNumberFormat="0" applyFont="0" applyBorder="0" applyAlignment="0" applyProtection="0"/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0" fontId="76" fillId="2" borderId="199" applyNumberFormat="0">
      <alignment horizontal="left" vertical="center" wrapText="1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2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4" fontId="120" fillId="72" borderId="185" applyNumberFormat="0" applyProtection="0">
      <alignment horizontal="left" vertical="center" indent="1"/>
    </xf>
    <xf numFmtId="0" fontId="71" fillId="57" borderId="192" applyNumberFormat="0" applyAlignment="0"/>
    <xf numFmtId="0" fontId="76" fillId="21" borderId="192" applyNumberFormat="0" applyAlignment="0"/>
    <xf numFmtId="49" fontId="142" fillId="0" borderId="200">
      <alignment horizontal="right" vertical="top" wrapText="1"/>
    </xf>
    <xf numFmtId="4" fontId="75" fillId="39" borderId="200" applyBorder="0">
      <alignment horizontal="right"/>
    </xf>
    <xf numFmtId="49" fontId="114" fillId="0" borderId="200" applyNumberFormat="0">
      <alignment horizontal="left" vertical="center"/>
    </xf>
    <xf numFmtId="197" fontId="102" fillId="0" borderId="200">
      <alignment horizontal="center" vertical="center" wrapText="1"/>
    </xf>
    <xf numFmtId="0" fontId="77" fillId="0" borderId="200">
      <alignment horizontal="left" vertical="center"/>
    </xf>
    <xf numFmtId="49" fontId="127" fillId="0" borderId="200" applyNumberFormat="0" applyFill="0" applyAlignment="0" applyProtection="0"/>
    <xf numFmtId="49" fontId="148" fillId="0" borderId="200">
      <alignment horizontal="center" vertical="center" wrapText="1"/>
    </xf>
    <xf numFmtId="210" fontId="171" fillId="0" borderId="200">
      <alignment vertical="top"/>
    </xf>
    <xf numFmtId="4" fontId="149" fillId="0" borderId="200"/>
    <xf numFmtId="0" fontId="77" fillId="0" borderId="200">
      <alignment horizontal="left"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3" fontId="80" fillId="0" borderId="200" applyBorder="0">
      <alignment vertical="center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4" fontId="75" fillId="38" borderId="200" applyFont="0" applyBorder="0">
      <alignment horizontal="right"/>
    </xf>
    <xf numFmtId="4" fontId="75" fillId="39" borderId="200" applyBorder="0">
      <alignment horizontal="right"/>
    </xf>
    <xf numFmtId="49" fontId="127" fillId="0" borderId="200" applyNumberFormat="0" applyFill="0" applyAlignment="0" applyProtection="0"/>
    <xf numFmtId="0" fontId="72" fillId="0" borderId="200" applyBorder="0">
      <alignment horizontal="center" vertical="center" wrapText="1"/>
    </xf>
    <xf numFmtId="49" fontId="148" fillId="0" borderId="20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25" fillId="0" borderId="200" applyNumberFormat="0" applyFont="0" applyFill="0" applyAlignment="0" applyProtection="0"/>
    <xf numFmtId="172" fontId="173" fillId="0" borderId="200"/>
    <xf numFmtId="210" fontId="171" fillId="0" borderId="200">
      <alignment vertical="top"/>
    </xf>
    <xf numFmtId="1" fontId="170" fillId="0" borderId="200">
      <alignment horizontal="left" vertical="center"/>
    </xf>
    <xf numFmtId="212" fontId="162" fillId="38" borderId="200">
      <alignment wrapText="1"/>
    </xf>
    <xf numFmtId="3" fontId="80" fillId="0" borderId="200" applyBorder="0">
      <alignment vertical="center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199" fontId="105" fillId="0" borderId="200">
      <alignment horizontal="right"/>
      <protection locked="0"/>
    </xf>
    <xf numFmtId="169" fontId="93" fillId="38" borderId="200" applyNumberFormat="0" applyFont="0" applyBorder="0" applyAlignment="0" applyProtection="0"/>
    <xf numFmtId="0" fontId="25" fillId="0" borderId="200" applyNumberFormat="0" applyFont="0" applyFill="0" applyAlignment="0" applyProtection="0"/>
    <xf numFmtId="172" fontId="173" fillId="0" borderId="200"/>
    <xf numFmtId="1" fontId="170" fillId="0" borderId="200">
      <alignment horizontal="left" vertical="center"/>
    </xf>
    <xf numFmtId="49" fontId="142" fillId="0" borderId="200">
      <alignment horizontal="right" vertical="top" wrapText="1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7" fontId="102" fillId="0" borderId="200">
      <alignment horizontal="center" vertical="center" wrapText="1"/>
    </xf>
    <xf numFmtId="169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4" fontId="120" fillId="63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72" fillId="0" borderId="200" applyBorder="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77" fillId="0" borderId="200">
      <alignment horizontal="left" vertical="center"/>
    </xf>
    <xf numFmtId="169" fontId="93" fillId="38" borderId="200" applyNumberFormat="0" applyFont="0" applyBorder="0" applyAlignment="0" applyProtection="0"/>
    <xf numFmtId="197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212" fontId="162" fillId="38" borderId="200">
      <alignment wrapText="1"/>
    </xf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76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3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0" fillId="69" borderId="194" applyNumberFormat="0" applyProtection="0">
      <alignment horizontal="right" vertical="center"/>
    </xf>
    <xf numFmtId="4" fontId="120" fillId="72" borderId="185" applyNumberFormat="0" applyProtection="0">
      <alignment horizontal="left" vertical="center" indent="1"/>
    </xf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72" borderId="185" applyNumberFormat="0" applyProtection="0">
      <alignment horizontal="left" vertical="center" indent="1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176" fontId="65" fillId="0" borderId="198">
      <protection locked="0"/>
    </xf>
    <xf numFmtId="176" fontId="65" fillId="0" borderId="198">
      <protection locked="0"/>
    </xf>
    <xf numFmtId="176" fontId="65" fillId="0" borderId="198">
      <protection locked="0"/>
    </xf>
    <xf numFmtId="176" fontId="65" fillId="0" borderId="198">
      <protection locked="0"/>
    </xf>
    <xf numFmtId="176" fontId="65" fillId="0" borderId="198">
      <protection locked="0"/>
    </xf>
    <xf numFmtId="176" fontId="65" fillId="0" borderId="198">
      <protection locked="0"/>
    </xf>
    <xf numFmtId="176" fontId="65" fillId="0" borderId="198">
      <protection locked="0"/>
    </xf>
    <xf numFmtId="176" fontId="65" fillId="0" borderId="198">
      <protection locked="0"/>
    </xf>
    <xf numFmtId="0" fontId="70" fillId="56" borderId="192" applyNumberFormat="0" applyAlignment="0">
      <alignment horizontal="left" vertical="center"/>
    </xf>
    <xf numFmtId="0" fontId="70" fillId="56" borderId="192" applyNumberFormat="0" applyAlignment="0">
      <alignment horizontal="left" vertical="center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7" fillId="0" borderId="200">
      <alignment horizontal="left" vertical="center"/>
    </xf>
    <xf numFmtId="0" fontId="75" fillId="38" borderId="192" applyNumberFormat="0" applyAlignment="0">
      <alignment horizontal="left" vertical="center"/>
    </xf>
    <xf numFmtId="0" fontId="75" fillId="38" borderId="192" applyNumberFormat="0" applyAlignment="0">
      <alignment horizontal="left" vertical="center"/>
    </xf>
    <xf numFmtId="0" fontId="75" fillId="38" borderId="192" applyNumberFormat="0" applyAlignment="0">
      <alignment horizontal="left" vertical="center"/>
    </xf>
    <xf numFmtId="0" fontId="75" fillId="38" borderId="192" applyNumberFormat="0" applyAlignment="0">
      <alignment horizontal="left" vertical="center"/>
    </xf>
    <xf numFmtId="169" fontId="93" fillId="38" borderId="200" applyNumberFormat="0" applyFont="0" applyBorder="0" applyAlignment="0" applyProtection="0"/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0" fontId="76" fillId="21" borderId="192" applyNumberFormat="0" applyAlignment="0"/>
    <xf numFmtId="0" fontId="76" fillId="21" borderId="192" applyNumberFormat="0" applyAlignment="0"/>
    <xf numFmtId="0" fontId="76" fillId="21" borderId="192" applyNumberFormat="0" applyAlignment="0"/>
    <xf numFmtId="0" fontId="75" fillId="37" borderId="192" applyNumberFormat="0" applyAlignment="0">
      <alignment horizontal="center" vertical="center"/>
    </xf>
    <xf numFmtId="0" fontId="75" fillId="37" borderId="192" applyNumberFormat="0" applyAlignment="0">
      <alignment horizontal="center" vertical="center"/>
    </xf>
    <xf numFmtId="197" fontId="102" fillId="0" borderId="200">
      <alignment horizontal="center" vertical="center" wrapText="1"/>
    </xf>
    <xf numFmtId="0" fontId="36" fillId="8" borderId="192" applyNumberFormat="0" applyAlignment="0" applyProtection="0"/>
    <xf numFmtId="0" fontId="36" fillId="8" borderId="192" applyNumberFormat="0" applyAlignment="0" applyProtection="0"/>
    <xf numFmtId="199" fontId="105" fillId="0" borderId="200">
      <alignment horizontal="right"/>
      <protection locked="0"/>
    </xf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9" fontId="114" fillId="0" borderId="200" applyNumberFormat="0">
      <alignment horizontal="left"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210" fontId="148" fillId="0" borderId="200">
      <alignment vertical="top" wrapText="1"/>
    </xf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2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</cellStyleXfs>
  <cellXfs count="656">
    <xf numFmtId="0" fontId="0" fillId="0" borderId="0" xfId="0"/>
    <xf numFmtId="0" fontId="1" fillId="0" borderId="1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vertical="center"/>
    </xf>
    <xf numFmtId="0" fontId="6" fillId="0" borderId="0" xfId="0" applyFont="1" applyFill="1"/>
    <xf numFmtId="0" fontId="21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169" fontId="2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49" fontId="1" fillId="0" borderId="14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49" fontId="2" fillId="0" borderId="14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 wrapText="1"/>
    </xf>
    <xf numFmtId="0" fontId="22" fillId="0" borderId="19" xfId="0" applyNumberFormat="1" applyFont="1" applyFill="1" applyBorder="1" applyAlignment="1">
      <alignment horizontal="center" vertical="center" wrapText="1"/>
    </xf>
    <xf numFmtId="4" fontId="14" fillId="0" borderId="19" xfId="0" applyNumberFormat="1" applyFont="1" applyFill="1" applyBorder="1" applyAlignment="1">
      <alignment horizontal="center" vertical="center" wrapText="1"/>
    </xf>
    <xf numFmtId="0" fontId="12" fillId="0" borderId="19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left" vertical="center" wrapText="1"/>
    </xf>
    <xf numFmtId="0" fontId="15" fillId="0" borderId="19" xfId="0" applyFont="1" applyFill="1" applyBorder="1" applyAlignment="1">
      <alignment horizontal="center" vertical="center" wrapText="1"/>
    </xf>
    <xf numFmtId="4" fontId="15" fillId="0" borderId="19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5" fillId="0" borderId="0" xfId="0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49" fontId="6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0" fontId="1" fillId="0" borderId="1" xfId="0" applyNumberFormat="1" applyFont="1" applyFill="1" applyBorder="1" applyAlignment="1">
      <alignment horizontal="center" vertical="center" wrapText="1"/>
    </xf>
    <xf numFmtId="169" fontId="1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horizontal="center" vertical="center" wrapText="1"/>
    </xf>
    <xf numFmtId="172" fontId="15" fillId="0" borderId="12" xfId="0" applyNumberFormat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 wrapText="1"/>
    </xf>
    <xf numFmtId="0" fontId="8" fillId="92" borderId="14" xfId="4115" applyFont="1" applyFill="1" applyBorder="1" applyAlignment="1" applyProtection="1">
      <alignment horizontal="center" vertical="center"/>
    </xf>
    <xf numFmtId="0" fontId="8" fillId="38" borderId="67" xfId="4115" applyFont="1" applyFill="1" applyBorder="1" applyAlignment="1" applyProtection="1">
      <alignment horizontal="center" vertical="center"/>
    </xf>
    <xf numFmtId="0" fontId="8" fillId="38" borderId="57" xfId="4115" applyFont="1" applyFill="1" applyBorder="1" applyAlignment="1" applyProtection="1">
      <alignment horizontal="center" vertical="center"/>
    </xf>
    <xf numFmtId="0" fontId="8" fillId="38" borderId="51" xfId="4115" applyFont="1" applyFill="1" applyBorder="1" applyAlignment="1" applyProtection="1">
      <alignment horizontal="center" vertical="center"/>
    </xf>
    <xf numFmtId="0" fontId="8" fillId="38" borderId="59" xfId="4115" applyFont="1" applyFill="1" applyBorder="1" applyAlignment="1" applyProtection="1">
      <alignment horizontal="center" vertical="center"/>
    </xf>
    <xf numFmtId="49" fontId="19" fillId="38" borderId="51" xfId="4115" applyNumberFormat="1" applyFont="1" applyFill="1" applyBorder="1" applyAlignment="1" applyProtection="1">
      <alignment horizontal="left" vertical="center"/>
    </xf>
    <xf numFmtId="0" fontId="22" fillId="38" borderId="51" xfId="4115" applyFont="1" applyFill="1" applyBorder="1" applyAlignment="1" applyProtection="1">
      <alignment horizontal="left" vertical="center"/>
    </xf>
    <xf numFmtId="49" fontId="22" fillId="38" borderId="52" xfId="4115" applyNumberFormat="1" applyFont="1" applyFill="1" applyBorder="1" applyAlignment="1" applyProtection="1">
      <alignment horizontal="left" vertical="center"/>
    </xf>
    <xf numFmtId="0" fontId="12" fillId="38" borderId="59" xfId="4115" applyFont="1" applyFill="1" applyBorder="1" applyAlignment="1" applyProtection="1">
      <alignment horizontal="center" vertical="center"/>
    </xf>
    <xf numFmtId="0" fontId="12" fillId="38" borderId="0" xfId="4117" applyFont="1" applyFill="1" applyBorder="1" applyProtection="1"/>
    <xf numFmtId="0" fontId="22" fillId="38" borderId="52" xfId="4114" applyFont="1" applyFill="1" applyBorder="1" applyAlignment="1" applyProtection="1">
      <alignment horizontal="left" vertical="center"/>
    </xf>
    <xf numFmtId="0" fontId="12" fillId="38" borderId="51" xfId="4115" applyFont="1" applyFill="1" applyBorder="1" applyAlignment="1" applyProtection="1">
      <alignment horizontal="center" vertical="center"/>
    </xf>
    <xf numFmtId="0" fontId="19" fillId="39" borderId="58" xfId="4115" applyFont="1" applyFill="1" applyBorder="1" applyAlignment="1" applyProtection="1">
      <alignment horizontal="center" vertical="center"/>
      <protection locked="0"/>
    </xf>
    <xf numFmtId="0" fontId="22" fillId="38" borderId="58" xfId="4115" applyFont="1" applyFill="1" applyBorder="1" applyAlignment="1" applyProtection="1">
      <alignment horizontal="center" vertical="center"/>
    </xf>
    <xf numFmtId="49" fontId="22" fillId="38" borderId="51" xfId="4115" applyNumberFormat="1" applyFont="1" applyFill="1" applyBorder="1" applyAlignment="1" applyProtection="1">
      <alignment horizontal="left" vertical="center"/>
    </xf>
    <xf numFmtId="0" fontId="22" fillId="38" borderId="52" xfId="4114" applyFont="1" applyFill="1" applyBorder="1" applyAlignment="1" applyProtection="1">
      <alignment horizontal="left" vertical="center" indent="1"/>
    </xf>
    <xf numFmtId="0" fontId="22" fillId="38" borderId="58" xfId="4114" applyFont="1" applyFill="1" applyBorder="1" applyAlignment="1" applyProtection="1">
      <alignment horizontal="left" vertical="center"/>
    </xf>
    <xf numFmtId="0" fontId="22" fillId="38" borderId="59" xfId="4114" applyFont="1" applyFill="1" applyBorder="1" applyAlignment="1" applyProtection="1">
      <alignment horizontal="center"/>
    </xf>
    <xf numFmtId="0" fontId="19" fillId="38" borderId="0" xfId="4114" applyFont="1" applyFill="1" applyBorder="1" applyProtection="1"/>
    <xf numFmtId="0" fontId="19" fillId="38" borderId="52" xfId="4114" applyFont="1" applyFill="1" applyBorder="1" applyAlignment="1" applyProtection="1">
      <alignment vertical="center" wrapText="1"/>
    </xf>
    <xf numFmtId="0" fontId="19" fillId="38" borderId="58" xfId="4114" applyFont="1" applyFill="1" applyBorder="1" applyAlignment="1" applyProtection="1">
      <alignment vertical="center" wrapText="1"/>
    </xf>
    <xf numFmtId="0" fontId="19" fillId="38" borderId="59" xfId="4114" applyFont="1" applyFill="1" applyBorder="1" applyAlignment="1" applyProtection="1">
      <alignment horizontal="center"/>
    </xf>
    <xf numFmtId="0" fontId="22" fillId="38" borderId="67" xfId="4115" applyFont="1" applyFill="1" applyBorder="1" applyAlignment="1" applyProtection="1">
      <alignment horizontal="left" vertical="center"/>
    </xf>
    <xf numFmtId="0" fontId="12" fillId="38" borderId="11" xfId="4115" applyFont="1" applyFill="1" applyBorder="1" applyAlignment="1" applyProtection="1">
      <alignment horizontal="left" vertical="center"/>
    </xf>
    <xf numFmtId="0" fontId="22" fillId="38" borderId="52" xfId="4115" applyFont="1" applyFill="1" applyBorder="1" applyAlignment="1" applyProtection="1">
      <alignment vertical="center"/>
    </xf>
    <xf numFmtId="0" fontId="22" fillId="38" borderId="58" xfId="4115" applyFont="1" applyFill="1" applyBorder="1" applyAlignment="1" applyProtection="1">
      <alignment vertical="center"/>
    </xf>
    <xf numFmtId="0" fontId="8" fillId="38" borderId="68" xfId="4115" applyFont="1" applyFill="1" applyBorder="1" applyAlignment="1" applyProtection="1">
      <alignment horizontal="center" vertical="center"/>
    </xf>
    <xf numFmtId="0" fontId="8" fillId="38" borderId="60" xfId="4115" applyFont="1" applyFill="1" applyBorder="1" applyAlignment="1" applyProtection="1">
      <alignment horizontal="center" vertical="center"/>
    </xf>
    <xf numFmtId="49" fontId="8" fillId="38" borderId="67" xfId="4115" applyNumberFormat="1" applyFont="1" applyFill="1" applyBorder="1" applyAlignment="1" applyProtection="1">
      <alignment horizontal="center" vertical="center"/>
    </xf>
    <xf numFmtId="49" fontId="8" fillId="38" borderId="51" xfId="4115" applyNumberFormat="1" applyFont="1" applyFill="1" applyBorder="1" applyAlignment="1" applyProtection="1">
      <alignment horizontal="center" vertical="center"/>
    </xf>
    <xf numFmtId="0" fontId="22" fillId="38" borderId="51" xfId="4115" applyFont="1" applyFill="1" applyBorder="1" applyAlignment="1" applyProtection="1">
      <alignment horizontal="left" vertical="center" wrapText="1"/>
    </xf>
    <xf numFmtId="0" fontId="19" fillId="38" borderId="51" xfId="4114" applyFont="1" applyFill="1" applyBorder="1" applyAlignment="1" applyProtection="1">
      <alignment horizontal="left" vertical="center"/>
    </xf>
    <xf numFmtId="0" fontId="19" fillId="38" borderId="52" xfId="4114" applyFont="1" applyFill="1" applyBorder="1" applyAlignment="1" applyProtection="1">
      <alignment horizontal="left" vertical="center"/>
    </xf>
    <xf numFmtId="49" fontId="19" fillId="38" borderId="52" xfId="4115" applyNumberFormat="1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vertical="center" wrapText="1"/>
    </xf>
    <xf numFmtId="49" fontId="12" fillId="38" borderId="58" xfId="4115" applyNumberFormat="1" applyFont="1" applyFill="1" applyBorder="1" applyAlignment="1" applyProtection="1">
      <alignment horizontal="left" vertical="center"/>
    </xf>
    <xf numFmtId="0" fontId="12" fillId="38" borderId="58" xfId="4115" applyFont="1" applyFill="1" applyBorder="1" applyAlignment="1" applyProtection="1">
      <alignment horizontal="left" vertical="center"/>
    </xf>
    <xf numFmtId="0" fontId="12" fillId="38" borderId="52" xfId="4115" applyFont="1" applyFill="1" applyBorder="1" applyAlignment="1" applyProtection="1">
      <alignment horizontal="left" vertical="center"/>
    </xf>
    <xf numFmtId="0" fontId="12" fillId="38" borderId="51" xfId="4115" applyFont="1" applyFill="1" applyBorder="1" applyAlignment="1" applyProtection="1">
      <alignment horizontal="left" vertical="center"/>
    </xf>
    <xf numFmtId="49" fontId="8" fillId="38" borderId="68" xfId="4115" applyNumberFormat="1" applyFont="1" applyFill="1" applyBorder="1" applyAlignment="1" applyProtection="1">
      <alignment horizontal="center" vertical="center"/>
    </xf>
    <xf numFmtId="0" fontId="12" fillId="38" borderId="68" xfId="4115" applyFont="1" applyFill="1" applyBorder="1" applyAlignment="1" applyProtection="1">
      <alignment horizontal="left" vertical="center"/>
    </xf>
    <xf numFmtId="0" fontId="12" fillId="38" borderId="61" xfId="4115" applyFont="1" applyFill="1" applyBorder="1" applyAlignment="1" applyProtection="1">
      <alignment horizontal="left" vertical="center"/>
    </xf>
    <xf numFmtId="0" fontId="12" fillId="38" borderId="60" xfId="4115" applyFont="1" applyFill="1" applyBorder="1" applyAlignment="1" applyProtection="1">
      <alignment horizontal="center" vertical="center"/>
    </xf>
    <xf numFmtId="0" fontId="19" fillId="38" borderId="57" xfId="4114" applyFont="1" applyFill="1" applyBorder="1" applyAlignment="1" applyProtection="1">
      <alignment horizontal="center"/>
    </xf>
    <xf numFmtId="0" fontId="22" fillId="38" borderId="51" xfId="4114" applyFont="1" applyFill="1" applyBorder="1" applyAlignment="1" applyProtection="1">
      <alignment vertical="center" wrapText="1"/>
    </xf>
    <xf numFmtId="0" fontId="12" fillId="38" borderId="52" xfId="4117" applyFont="1" applyFill="1" applyBorder="1" applyAlignment="1" applyProtection="1">
      <alignment vertical="center" wrapText="1"/>
    </xf>
    <xf numFmtId="0" fontId="12" fillId="38" borderId="58" xfId="4117" applyFont="1" applyFill="1" applyBorder="1" applyAlignment="1" applyProtection="1">
      <alignment vertical="center" wrapText="1"/>
    </xf>
    <xf numFmtId="49" fontId="19" fillId="38" borderId="51" xfId="4114" applyNumberFormat="1" applyFont="1" applyFill="1" applyBorder="1" applyAlignment="1" applyProtection="1">
      <alignment vertical="center"/>
    </xf>
    <xf numFmtId="0" fontId="19" fillId="38" borderId="52" xfId="4114" applyFont="1" applyFill="1" applyBorder="1" applyAlignment="1" applyProtection="1">
      <alignment vertical="center"/>
    </xf>
    <xf numFmtId="0" fontId="19" fillId="38" borderId="58" xfId="4114" applyFont="1" applyFill="1" applyBorder="1" applyAlignment="1" applyProtection="1">
      <alignment vertical="center"/>
    </xf>
    <xf numFmtId="0" fontId="22" fillId="38" borderId="51" xfId="4114" applyFont="1" applyFill="1" applyBorder="1" applyAlignment="1" applyProtection="1">
      <alignment vertical="center"/>
    </xf>
    <xf numFmtId="0" fontId="22" fillId="38" borderId="52" xfId="4114" applyFont="1" applyFill="1" applyBorder="1" applyAlignment="1" applyProtection="1">
      <alignment vertical="center"/>
    </xf>
    <xf numFmtId="0" fontId="22" fillId="38" borderId="58" xfId="4114" applyFont="1" applyFill="1" applyBorder="1" applyAlignment="1" applyProtection="1">
      <alignment vertical="center"/>
    </xf>
    <xf numFmtId="0" fontId="19" fillId="38" borderId="59" xfId="4114" applyFont="1" applyFill="1" applyBorder="1" applyAlignment="1" applyProtection="1">
      <alignment horizontal="center" vertical="center"/>
    </xf>
    <xf numFmtId="49" fontId="22" fillId="38" borderId="51" xfId="4114" applyNumberFormat="1" applyFont="1" applyFill="1" applyBorder="1" applyAlignment="1" applyProtection="1">
      <alignment horizontal="left" vertical="center"/>
    </xf>
    <xf numFmtId="0" fontId="22" fillId="38" borderId="58" xfId="4114" applyFont="1" applyFill="1" applyBorder="1" applyAlignment="1" applyProtection="1">
      <alignment horizontal="left" vertical="center" indent="1"/>
    </xf>
    <xf numFmtId="49" fontId="19" fillId="38" borderId="51" xfId="4114" applyNumberFormat="1" applyFont="1" applyFill="1" applyBorder="1" applyAlignment="1" applyProtection="1">
      <alignment horizontal="left" vertical="center"/>
    </xf>
    <xf numFmtId="49" fontId="22" fillId="38" borderId="68" xfId="4114" applyNumberFormat="1" applyFont="1" applyFill="1" applyBorder="1" applyAlignment="1" applyProtection="1">
      <alignment horizontal="left" vertical="center"/>
    </xf>
    <xf numFmtId="0" fontId="22" fillId="38" borderId="61" xfId="4114" applyFont="1" applyFill="1" applyBorder="1" applyAlignment="1" applyProtection="1">
      <alignment horizontal="left" vertical="center"/>
    </xf>
    <xf numFmtId="49" fontId="19" fillId="38" borderId="11" xfId="4114" applyNumberFormat="1" applyFont="1" applyFill="1" applyBorder="1" applyAlignment="1" applyProtection="1">
      <alignment horizontal="left" vertical="center"/>
    </xf>
    <xf numFmtId="0" fontId="19" fillId="38" borderId="0" xfId="4114" applyFont="1" applyFill="1" applyBorder="1" applyAlignment="1" applyProtection="1">
      <alignment horizontal="left" vertical="center"/>
    </xf>
    <xf numFmtId="0" fontId="19" fillId="38" borderId="0" xfId="4114" applyFont="1" applyFill="1" applyBorder="1" applyAlignment="1" applyProtection="1">
      <alignment vertical="center"/>
    </xf>
    <xf numFmtId="0" fontId="19" fillId="38" borderId="13" xfId="4114" applyFont="1" applyFill="1" applyBorder="1" applyAlignment="1" applyProtection="1">
      <alignment vertical="center"/>
    </xf>
    <xf numFmtId="0" fontId="19" fillId="38" borderId="52" xfId="4114" applyFont="1" applyFill="1" applyBorder="1" applyAlignment="1" applyProtection="1">
      <alignment horizontal="left" vertical="center" indent="1"/>
    </xf>
    <xf numFmtId="0" fontId="19" fillId="38" borderId="58" xfId="4114" applyFont="1" applyFill="1" applyBorder="1" applyAlignment="1" applyProtection="1">
      <alignment horizontal="left" vertical="center" indent="1"/>
    </xf>
    <xf numFmtId="49" fontId="12" fillId="38" borderId="51" xfId="4115" applyNumberFormat="1" applyFont="1" applyFill="1" applyBorder="1" applyAlignment="1" applyProtection="1">
      <alignment horizontal="center" vertical="center"/>
    </xf>
    <xf numFmtId="49" fontId="22" fillId="38" borderId="67" xfId="4114" applyNumberFormat="1" applyFont="1" applyFill="1" applyBorder="1" applyAlignment="1" applyProtection="1">
      <alignment horizontal="left" vertical="center"/>
    </xf>
    <xf numFmtId="0" fontId="22" fillId="38" borderId="55" xfId="4114" applyFont="1" applyFill="1" applyBorder="1" applyAlignment="1" applyProtection="1">
      <alignment horizontal="left" vertical="center" indent="1"/>
    </xf>
    <xf numFmtId="0" fontId="22" fillId="38" borderId="56" xfId="4114" applyFont="1" applyFill="1" applyBorder="1" applyAlignment="1" applyProtection="1">
      <alignment horizontal="left" vertical="center" indent="1"/>
    </xf>
    <xf numFmtId="0" fontId="22" fillId="38" borderId="57" xfId="4114" applyFont="1" applyFill="1" applyBorder="1" applyAlignment="1" applyProtection="1">
      <alignment horizontal="center"/>
    </xf>
    <xf numFmtId="49" fontId="19" fillId="38" borderId="51" xfId="4114" applyNumberFormat="1" applyFont="1" applyFill="1" applyBorder="1" applyAlignment="1" applyProtection="1">
      <alignment horizontal="center" vertical="center"/>
    </xf>
    <xf numFmtId="0" fontId="12" fillId="38" borderId="51" xfId="4116" applyFont="1" applyFill="1" applyBorder="1" applyAlignment="1" applyProtection="1">
      <alignment vertical="center"/>
    </xf>
    <xf numFmtId="0" fontId="12" fillId="38" borderId="67" xfId="4116" applyFont="1" applyFill="1" applyBorder="1" applyAlignment="1" applyProtection="1">
      <alignment vertical="center"/>
    </xf>
    <xf numFmtId="0" fontId="12" fillId="38" borderId="68" xfId="4116" applyFont="1" applyFill="1" applyBorder="1" applyAlignment="1" applyProtection="1">
      <alignment vertical="center"/>
    </xf>
    <xf numFmtId="0" fontId="22" fillId="38" borderId="60" xfId="4114" applyFont="1" applyFill="1" applyBorder="1" applyAlignment="1" applyProtection="1">
      <alignment horizontal="center"/>
    </xf>
    <xf numFmtId="0" fontId="8" fillId="38" borderId="51" xfId="4116" applyFont="1" applyFill="1" applyBorder="1" applyAlignment="1" applyProtection="1">
      <alignment vertical="center"/>
    </xf>
    <xf numFmtId="0" fontId="8" fillId="38" borderId="59" xfId="4116" applyFont="1" applyFill="1" applyBorder="1" applyAlignment="1" applyProtection="1">
      <alignment horizontal="left" vertical="center"/>
    </xf>
    <xf numFmtId="0" fontId="19" fillId="38" borderId="60" xfId="4114" applyFont="1" applyFill="1" applyBorder="1" applyAlignment="1" applyProtection="1">
      <alignment horizontal="center"/>
    </xf>
    <xf numFmtId="0" fontId="8" fillId="38" borderId="68" xfId="4116" applyFont="1" applyFill="1" applyBorder="1" applyAlignment="1" applyProtection="1">
      <alignment vertical="center"/>
    </xf>
    <xf numFmtId="0" fontId="8" fillId="38" borderId="60" xfId="4116" applyFont="1" applyFill="1" applyBorder="1" applyAlignment="1" applyProtection="1">
      <alignment horizontal="left" vertical="center"/>
    </xf>
    <xf numFmtId="0" fontId="19" fillId="38" borderId="62" xfId="4114" applyFont="1" applyFill="1" applyBorder="1" applyAlignment="1" applyProtection="1">
      <alignment horizontal="left" vertical="center" indent="1"/>
    </xf>
    <xf numFmtId="0" fontId="8" fillId="0" borderId="0" xfId="4115" applyFont="1" applyAlignment="1" applyProtection="1">
      <alignment horizontal="center" vertical="center"/>
    </xf>
    <xf numFmtId="0" fontId="12" fillId="0" borderId="0" xfId="4115" applyFont="1" applyAlignment="1" applyProtection="1">
      <alignment horizontal="left" vertical="center"/>
    </xf>
    <xf numFmtId="0" fontId="12" fillId="0" borderId="0" xfId="4115" applyFont="1" applyAlignment="1" applyProtection="1">
      <alignment horizontal="center" vertical="center"/>
    </xf>
    <xf numFmtId="0" fontId="19" fillId="0" borderId="0" xfId="4114" applyFont="1" applyFill="1" applyBorder="1" applyAlignment="1" applyProtection="1">
      <alignment horizontal="center" vertical="center"/>
    </xf>
    <xf numFmtId="0" fontId="22" fillId="0" borderId="0" xfId="4114" applyFont="1" applyFill="1" applyBorder="1" applyProtection="1"/>
    <xf numFmtId="0" fontId="22" fillId="0" borderId="0" xfId="4114" applyFont="1" applyFill="1" applyBorder="1" applyAlignment="1" applyProtection="1">
      <alignment horizontal="center"/>
    </xf>
    <xf numFmtId="49" fontId="19" fillId="39" borderId="70" xfId="4114" applyNumberFormat="1" applyFont="1" applyFill="1" applyBorder="1" applyAlignment="1" applyProtection="1">
      <alignment horizontal="left" vertical="center"/>
      <protection locked="0"/>
    </xf>
    <xf numFmtId="49" fontId="19" fillId="39" borderId="51" xfId="4114" applyNumberFormat="1" applyFont="1" applyFill="1" applyBorder="1" applyAlignment="1" applyProtection="1">
      <alignment horizontal="left" vertical="center"/>
      <protection locked="0"/>
    </xf>
    <xf numFmtId="49" fontId="19" fillId="39" borderId="53" xfId="4114" applyNumberFormat="1" applyFont="1" applyFill="1" applyBorder="1" applyAlignment="1" applyProtection="1">
      <alignment horizontal="left" vertical="center"/>
      <protection locked="0"/>
    </xf>
    <xf numFmtId="0" fontId="12" fillId="0" borderId="0" xfId="4115" applyFont="1" applyBorder="1" applyAlignment="1" applyProtection="1">
      <alignment horizontal="left" vertical="center"/>
    </xf>
    <xf numFmtId="0" fontId="19" fillId="0" borderId="0" xfId="4114" applyFont="1" applyFill="1" applyBorder="1" applyAlignment="1" applyProtection="1">
      <alignment vertical="center" wrapText="1"/>
    </xf>
    <xf numFmtId="0" fontId="22" fillId="0" borderId="0" xfId="4114" applyFont="1" applyFill="1" applyBorder="1" applyAlignment="1" applyProtection="1">
      <alignment horizontal="center" vertical="center"/>
    </xf>
    <xf numFmtId="1" fontId="19" fillId="0" borderId="0" xfId="4114" applyNumberFormat="1" applyFont="1" applyFill="1" applyBorder="1" applyAlignment="1" applyProtection="1">
      <alignment horizontal="center" vertical="center"/>
    </xf>
    <xf numFmtId="0" fontId="8" fillId="0" borderId="0" xfId="4115" applyFont="1" applyBorder="1" applyAlignment="1" applyProtection="1">
      <alignment horizontal="left" vertical="center"/>
    </xf>
    <xf numFmtId="0" fontId="8" fillId="0" borderId="0" xfId="4115" applyFont="1" applyAlignment="1" applyProtection="1">
      <alignment horizontal="left" vertical="center"/>
    </xf>
    <xf numFmtId="0" fontId="19" fillId="0" borderId="0" xfId="4114" applyFont="1" applyFill="1" applyBorder="1" applyProtection="1"/>
    <xf numFmtId="0" fontId="8" fillId="0" borderId="0" xfId="4117" applyFont="1" applyAlignment="1" applyProtection="1">
      <alignment horizontal="left" vertical="center"/>
    </xf>
    <xf numFmtId="0" fontId="8" fillId="0" borderId="0" xfId="4117" applyFont="1" applyAlignment="1" applyProtection="1">
      <alignment vertical="center"/>
    </xf>
    <xf numFmtId="0" fontId="8" fillId="0" borderId="0" xfId="4117" applyFont="1" applyProtection="1"/>
    <xf numFmtId="0" fontId="12" fillId="0" borderId="0" xfId="4117" applyFont="1" applyAlignment="1" applyProtection="1">
      <alignment horizontal="center"/>
    </xf>
    <xf numFmtId="0" fontId="19" fillId="38" borderId="52" xfId="4115" applyFont="1" applyFill="1" applyBorder="1" applyAlignment="1" applyProtection="1">
      <alignment horizontal="left" vertical="center" wrapText="1"/>
    </xf>
    <xf numFmtId="0" fontId="19" fillId="38" borderId="58" xfId="4115" applyFont="1" applyFill="1" applyBorder="1" applyAlignment="1" applyProtection="1">
      <alignment horizontal="left" vertical="center" wrapText="1"/>
    </xf>
    <xf numFmtId="0" fontId="178" fillId="38" borderId="52" xfId="4115" applyFont="1" applyFill="1" applyBorder="1" applyAlignment="1" applyProtection="1">
      <alignment horizontal="left" vertical="center"/>
    </xf>
    <xf numFmtId="0" fontId="178" fillId="38" borderId="52" xfId="4115" applyFont="1" applyFill="1" applyBorder="1" applyAlignment="1" applyProtection="1">
      <alignment horizontal="left" vertical="center" wrapText="1"/>
    </xf>
    <xf numFmtId="0" fontId="178" fillId="38" borderId="58" xfId="4115" applyFont="1" applyFill="1" applyBorder="1" applyAlignment="1" applyProtection="1">
      <alignment horizontal="left" vertical="center" wrapText="1"/>
    </xf>
    <xf numFmtId="0" fontId="10" fillId="38" borderId="59" xfId="4115" applyFont="1" applyFill="1" applyBorder="1" applyAlignment="1" applyProtection="1">
      <alignment horizontal="center" vertical="center"/>
    </xf>
    <xf numFmtId="0" fontId="22" fillId="39" borderId="52" xfId="4115" applyFont="1" applyFill="1" applyBorder="1" applyAlignment="1" applyProtection="1">
      <alignment vertical="center"/>
      <protection locked="0"/>
    </xf>
    <xf numFmtId="49" fontId="10" fillId="38" borderId="51" xfId="4115" applyNumberFormat="1" applyFont="1" applyFill="1" applyBorder="1" applyAlignment="1" applyProtection="1">
      <alignment horizontal="center" vertical="center"/>
    </xf>
    <xf numFmtId="0" fontId="179" fillId="38" borderId="51" xfId="4115" applyFont="1" applyFill="1" applyBorder="1" applyAlignment="1" applyProtection="1">
      <alignment horizontal="left" vertical="center"/>
    </xf>
    <xf numFmtId="0" fontId="22" fillId="39" borderId="58" xfId="4115" applyFont="1" applyFill="1" applyBorder="1" applyAlignment="1" applyProtection="1">
      <alignment vertical="center"/>
      <protection locked="0"/>
    </xf>
    <xf numFmtId="49" fontId="8" fillId="38" borderId="53" xfId="4115" applyNumberFormat="1" applyFont="1" applyFill="1" applyBorder="1" applyAlignment="1" applyProtection="1">
      <alignment horizontal="center" vertical="center"/>
    </xf>
    <xf numFmtId="0" fontId="22" fillId="38" borderId="53" xfId="4115" applyFont="1" applyFill="1" applyBorder="1" applyAlignment="1" applyProtection="1">
      <alignment horizontal="left" vertical="center"/>
    </xf>
    <xf numFmtId="49" fontId="22" fillId="38" borderId="54" xfId="4115" applyNumberFormat="1" applyFont="1" applyFill="1" applyBorder="1" applyAlignment="1" applyProtection="1">
      <alignment horizontal="left" vertical="center"/>
    </xf>
    <xf numFmtId="0" fontId="12" fillId="38" borderId="63" xfId="4115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10" fontId="17" fillId="0" borderId="0" xfId="0" applyNumberFormat="1" applyFont="1" applyFill="1" applyAlignment="1">
      <alignment horizontal="center" vertical="center" wrapText="1"/>
    </xf>
    <xf numFmtId="49" fontId="8" fillId="38" borderId="14" xfId="4118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/>
    <xf numFmtId="0" fontId="180" fillId="0" borderId="1" xfId="0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2" fontId="8" fillId="0" borderId="3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center" vertical="center" wrapText="1"/>
    </xf>
    <xf numFmtId="2" fontId="180" fillId="0" borderId="14" xfId="0" applyNumberFormat="1" applyFont="1" applyFill="1" applyBorder="1" applyAlignment="1">
      <alignment horizontal="center" vertical="center"/>
    </xf>
    <xf numFmtId="0" fontId="180" fillId="0" borderId="0" xfId="0" applyFont="1" applyFill="1"/>
    <xf numFmtId="2" fontId="186" fillId="0" borderId="14" xfId="0" applyNumberFormat="1" applyFont="1" applyFill="1" applyBorder="1" applyAlignment="1">
      <alignment horizontal="center" vertical="center"/>
    </xf>
    <xf numFmtId="0" fontId="186" fillId="0" borderId="0" xfId="0" applyFont="1" applyFill="1"/>
    <xf numFmtId="0" fontId="6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2" fontId="12" fillId="0" borderId="14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19" fillId="38" borderId="15" xfId="4114" applyFont="1" applyFill="1" applyBorder="1" applyAlignment="1" applyProtection="1">
      <alignment horizontal="center" vertical="center" wrapText="1"/>
    </xf>
    <xf numFmtId="0" fontId="19" fillId="38" borderId="14" xfId="4114" applyFont="1" applyFill="1" applyBorder="1" applyAlignment="1" applyProtection="1">
      <alignment horizontal="center" vertical="center"/>
    </xf>
    <xf numFmtId="0" fontId="22" fillId="38" borderId="52" xfId="4115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horizontal="left" vertical="center"/>
    </xf>
    <xf numFmtId="0" fontId="19" fillId="38" borderId="51" xfId="4115" applyFont="1" applyFill="1" applyBorder="1" applyAlignment="1" applyProtection="1">
      <alignment horizontal="left" vertical="center"/>
    </xf>
    <xf numFmtId="0" fontId="19" fillId="38" borderId="52" xfId="4115" applyFont="1" applyFill="1" applyBorder="1" applyAlignment="1" applyProtection="1">
      <alignment horizontal="left" vertical="center"/>
    </xf>
    <xf numFmtId="0" fontId="19" fillId="38" borderId="58" xfId="4115" applyFont="1" applyFill="1" applyBorder="1" applyAlignment="1" applyProtection="1">
      <alignment horizontal="left" vertical="center"/>
    </xf>
    <xf numFmtId="0" fontId="8" fillId="38" borderId="58" xfId="4115" applyFont="1" applyFill="1" applyBorder="1" applyAlignment="1" applyProtection="1">
      <alignment horizontal="left" vertical="center"/>
    </xf>
    <xf numFmtId="0" fontId="8" fillId="92" borderId="15" xfId="4115" applyFont="1" applyFill="1" applyBorder="1" applyAlignment="1" applyProtection="1">
      <alignment horizontal="center" vertical="center"/>
    </xf>
    <xf numFmtId="0" fontId="12" fillId="39" borderId="61" xfId="4115" applyFont="1" applyFill="1" applyBorder="1" applyAlignment="1" applyProtection="1">
      <alignment horizontal="left" vertical="center"/>
      <protection locked="0"/>
    </xf>
    <xf numFmtId="0" fontId="12" fillId="39" borderId="62" xfId="4115" applyFont="1" applyFill="1" applyBorder="1" applyAlignment="1" applyProtection="1">
      <alignment horizontal="left" vertical="center"/>
      <protection locked="0"/>
    </xf>
    <xf numFmtId="0" fontId="19" fillId="38" borderId="67" xfId="4114" applyFont="1" applyFill="1" applyBorder="1" applyAlignment="1" applyProtection="1">
      <alignment vertical="center" wrapText="1"/>
    </xf>
    <xf numFmtId="0" fontId="19" fillId="38" borderId="55" xfId="4114" applyFont="1" applyFill="1" applyBorder="1" applyAlignment="1" applyProtection="1">
      <alignment vertical="center" wrapText="1"/>
    </xf>
    <xf numFmtId="0" fontId="19" fillId="38" borderId="56" xfId="4114" applyFont="1" applyFill="1" applyBorder="1" applyAlignment="1" applyProtection="1">
      <alignment vertical="center" wrapText="1"/>
    </xf>
    <xf numFmtId="0" fontId="22" fillId="38" borderId="52" xfId="4115" applyFont="1" applyFill="1" applyBorder="1" applyAlignment="1" applyProtection="1">
      <alignment horizontal="left" vertical="center" wrapText="1"/>
    </xf>
    <xf numFmtId="0" fontId="22" fillId="38" borderId="58" xfId="4115" applyFont="1" applyFill="1" applyBorder="1" applyAlignment="1" applyProtection="1">
      <alignment horizontal="left" vertical="center" wrapText="1"/>
    </xf>
    <xf numFmtId="0" fontId="19" fillId="0" borderId="0" xfId="4114" applyFont="1" applyFill="1" applyAlignment="1" applyProtection="1">
      <alignment horizontal="center" vertical="center"/>
    </xf>
    <xf numFmtId="49" fontId="8" fillId="39" borderId="14" xfId="4118" applyNumberFormat="1" applyFont="1" applyFill="1" applyBorder="1" applyAlignment="1" applyProtection="1">
      <alignment horizontal="center" vertical="center"/>
      <protection locked="0"/>
    </xf>
    <xf numFmtId="0" fontId="19" fillId="0" borderId="0" xfId="4114" applyFont="1" applyFill="1" applyAlignment="1" applyProtection="1">
      <alignment vertical="center"/>
    </xf>
    <xf numFmtId="0" fontId="19" fillId="0" borderId="0" xfId="4114" applyFont="1" applyFill="1" applyAlignment="1" applyProtection="1">
      <alignment horizontal="center"/>
    </xf>
    <xf numFmtId="4" fontId="22" fillId="0" borderId="0" xfId="4114" applyNumberFormat="1" applyFont="1" applyFill="1" applyBorder="1" applyProtection="1"/>
    <xf numFmtId="40" fontId="22" fillId="0" borderId="0" xfId="4114" applyNumberFormat="1" applyFont="1" applyFill="1" applyBorder="1" applyProtection="1"/>
    <xf numFmtId="0" fontId="22" fillId="0" borderId="0" xfId="4114" applyFont="1" applyFill="1" applyBorder="1" applyAlignment="1" applyProtection="1">
      <alignment horizontal="right"/>
    </xf>
    <xf numFmtId="49" fontId="22" fillId="0" borderId="0" xfId="4114" applyNumberFormat="1" applyFont="1" applyFill="1" applyBorder="1" applyProtection="1"/>
    <xf numFmtId="49" fontId="22" fillId="0" borderId="0" xfId="4114" applyNumberFormat="1" applyFont="1" applyFill="1" applyBorder="1" applyAlignment="1" applyProtection="1">
      <alignment horizontal="right"/>
    </xf>
    <xf numFmtId="49" fontId="22" fillId="0" borderId="0" xfId="4114" applyNumberFormat="1" applyFont="1" applyFill="1" applyProtection="1"/>
    <xf numFmtId="0" fontId="22" fillId="0" borderId="0" xfId="4114" applyFont="1" applyFill="1" applyProtection="1"/>
    <xf numFmtId="49" fontId="8" fillId="0" borderId="0" xfId="4117" applyNumberFormat="1" applyFont="1" applyFill="1" applyBorder="1" applyAlignment="1" applyProtection="1">
      <alignment vertical="center" wrapText="1"/>
    </xf>
    <xf numFmtId="49" fontId="8" fillId="0" borderId="0" xfId="4117" applyNumberFormat="1" applyFont="1" applyFill="1" applyBorder="1" applyAlignment="1" applyProtection="1">
      <alignment horizontal="right" vertical="center" wrapText="1"/>
    </xf>
    <xf numFmtId="49" fontId="19" fillId="39" borderId="94" xfId="4114" applyNumberFormat="1" applyFont="1" applyFill="1" applyBorder="1" applyAlignment="1" applyProtection="1">
      <alignment horizontal="left" vertical="center"/>
      <protection locked="0"/>
    </xf>
    <xf numFmtId="49" fontId="19" fillId="39" borderId="94" xfId="4114" applyNumberFormat="1" applyFont="1" applyFill="1" applyBorder="1" applyAlignment="1" applyProtection="1">
      <alignment horizontal="right" vertical="center"/>
      <protection locked="0"/>
    </xf>
    <xf numFmtId="49" fontId="19" fillId="39" borderId="95" xfId="4114" applyNumberFormat="1" applyFont="1" applyFill="1" applyBorder="1" applyAlignment="1" applyProtection="1">
      <alignment horizontal="left" vertical="center"/>
      <protection locked="0"/>
    </xf>
    <xf numFmtId="49" fontId="19" fillId="39" borderId="52" xfId="4114" applyNumberFormat="1" applyFont="1" applyFill="1" applyBorder="1" applyAlignment="1" applyProtection="1">
      <alignment horizontal="left" vertical="center"/>
      <protection locked="0"/>
    </xf>
    <xf numFmtId="49" fontId="19" fillId="39" borderId="52" xfId="4114" applyNumberFormat="1" applyFont="1" applyFill="1" applyBorder="1" applyAlignment="1" applyProtection="1">
      <alignment horizontal="right" vertical="center"/>
      <protection locked="0"/>
    </xf>
    <xf numFmtId="49" fontId="19" fillId="39" borderId="58" xfId="4114" applyNumberFormat="1" applyFont="1" applyFill="1" applyBorder="1" applyAlignment="1" applyProtection="1">
      <alignment horizontal="left" vertical="center"/>
      <protection locked="0"/>
    </xf>
    <xf numFmtId="0" fontId="22" fillId="0" borderId="0" xfId="4114" applyFont="1" applyFill="1" applyBorder="1" applyAlignment="1" applyProtection="1">
      <alignment vertical="center" wrapText="1"/>
    </xf>
    <xf numFmtId="49" fontId="19" fillId="39" borderId="54" xfId="4114" applyNumberFormat="1" applyFont="1" applyFill="1" applyBorder="1" applyAlignment="1" applyProtection="1">
      <alignment horizontal="left" vertical="center"/>
      <protection locked="0"/>
    </xf>
    <xf numFmtId="49" fontId="19" fillId="39" borderId="54" xfId="4114" applyNumberFormat="1" applyFont="1" applyFill="1" applyBorder="1" applyAlignment="1" applyProtection="1">
      <alignment horizontal="right" vertical="center"/>
      <protection locked="0"/>
    </xf>
    <xf numFmtId="49" fontId="19" fillId="39" borderId="69" xfId="4114" applyNumberFormat="1" applyFont="1" applyFill="1" applyBorder="1" applyAlignment="1" applyProtection="1">
      <alignment horizontal="left" vertical="center"/>
      <protection locked="0"/>
    </xf>
    <xf numFmtId="40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30" xfId="4114" applyNumberFormat="1" applyFont="1" applyFill="1" applyBorder="1" applyAlignment="1" applyProtection="1">
      <alignment horizontal="center" vertical="center" wrapText="1"/>
    </xf>
    <xf numFmtId="1" fontId="27" fillId="39" borderId="30" xfId="4114" applyNumberFormat="1" applyFont="1" applyFill="1" applyBorder="1" applyAlignment="1" applyProtection="1">
      <alignment horizontal="center" vertical="center" wrapText="1"/>
      <protection locked="0"/>
    </xf>
    <xf numFmtId="223" fontId="27" fillId="38" borderId="30" xfId="4114" applyNumberFormat="1" applyFont="1" applyFill="1" applyBorder="1" applyAlignment="1" applyProtection="1">
      <alignment horizontal="center" vertical="center" wrapText="1"/>
    </xf>
    <xf numFmtId="223" fontId="177" fillId="38" borderId="6" xfId="4114" applyNumberFormat="1" applyFont="1" applyFill="1" applyBorder="1" applyAlignment="1" applyProtection="1">
      <alignment horizontal="center" vertical="center" wrapText="1"/>
    </xf>
    <xf numFmtId="1" fontId="176" fillId="38" borderId="30" xfId="4114" applyNumberFormat="1" applyFont="1" applyFill="1" applyBorder="1" applyAlignment="1" applyProtection="1">
      <alignment horizontal="center" vertical="center"/>
    </xf>
    <xf numFmtId="43" fontId="12" fillId="92" borderId="14" xfId="9319" applyFont="1" applyFill="1" applyBorder="1" applyAlignment="1" applyProtection="1">
      <alignment horizontal="right" vertical="center"/>
    </xf>
    <xf numFmtId="43" fontId="12" fillId="92" borderId="15" xfId="9319" applyFont="1" applyFill="1" applyBorder="1" applyAlignment="1" applyProtection="1">
      <alignment horizontal="right" vertical="center"/>
    </xf>
    <xf numFmtId="43" fontId="8" fillId="39" borderId="57" xfId="9319" applyFont="1" applyFill="1" applyBorder="1" applyAlignment="1" applyProtection="1">
      <alignment horizontal="right" vertical="center"/>
      <protection locked="0"/>
    </xf>
    <xf numFmtId="43" fontId="8" fillId="38" borderId="57" xfId="9319" applyFont="1" applyFill="1" applyBorder="1" applyAlignment="1" applyProtection="1">
      <alignment horizontal="right" vertical="center"/>
    </xf>
    <xf numFmtId="43" fontId="12" fillId="93" borderId="57" xfId="9319" applyFont="1" applyFill="1" applyBorder="1" applyAlignment="1" applyProtection="1">
      <alignment horizontal="right" vertical="center"/>
      <protection locked="0"/>
    </xf>
    <xf numFmtId="43" fontId="12" fillId="39" borderId="57" xfId="9319" applyFont="1" applyFill="1" applyBorder="1" applyAlignment="1" applyProtection="1">
      <alignment horizontal="right" vertical="center"/>
      <protection locked="0"/>
    </xf>
    <xf numFmtId="43" fontId="8" fillId="38" borderId="67" xfId="9319" applyFont="1" applyFill="1" applyBorder="1" applyAlignment="1" applyProtection="1">
      <alignment horizontal="right" vertical="center"/>
    </xf>
    <xf numFmtId="43" fontId="8" fillId="39" borderId="59" xfId="9319" applyFont="1" applyFill="1" applyBorder="1" applyAlignment="1" applyProtection="1">
      <alignment horizontal="right" vertical="center"/>
      <protection locked="0"/>
    </xf>
    <xf numFmtId="43" fontId="8" fillId="38" borderId="59" xfId="9319" applyFont="1" applyFill="1" applyBorder="1" applyAlignment="1" applyProtection="1">
      <alignment horizontal="right" vertical="center"/>
    </xf>
    <xf numFmtId="43" fontId="8" fillId="38" borderId="51" xfId="9319" applyFont="1" applyFill="1" applyBorder="1" applyAlignment="1" applyProtection="1">
      <alignment horizontal="right" vertical="center"/>
    </xf>
    <xf numFmtId="43" fontId="8" fillId="38" borderId="59" xfId="9319" applyFont="1" applyFill="1" applyBorder="1" applyAlignment="1" applyProtection="1">
      <alignment horizontal="center" vertical="center" wrapText="1"/>
    </xf>
    <xf numFmtId="43" fontId="8" fillId="38" borderId="59" xfId="9319" applyFont="1" applyFill="1" applyBorder="1" applyAlignment="1" applyProtection="1">
      <alignment horizontal="right" vertical="center" wrapText="1"/>
    </xf>
    <xf numFmtId="43" fontId="8" fillId="38" borderId="59" xfId="9319" applyFont="1" applyFill="1" applyBorder="1" applyAlignment="1" applyProtection="1">
      <alignment horizontal="center" vertical="center"/>
    </xf>
    <xf numFmtId="0" fontId="22" fillId="38" borderId="0" xfId="4115" applyFont="1" applyFill="1" applyBorder="1" applyAlignment="1" applyProtection="1">
      <alignment horizontal="left" vertical="center"/>
    </xf>
    <xf numFmtId="43" fontId="12" fillId="39" borderId="59" xfId="9319" applyFont="1" applyFill="1" applyBorder="1" applyAlignment="1" applyProtection="1">
      <alignment horizontal="right" vertical="center"/>
      <protection locked="0"/>
    </xf>
    <xf numFmtId="43" fontId="12" fillId="38" borderId="59" xfId="9319" applyFont="1" applyFill="1" applyBorder="1" applyAlignment="1" applyProtection="1">
      <alignment horizontal="right" vertical="center"/>
    </xf>
    <xf numFmtId="43" fontId="12" fillId="38" borderId="51" xfId="9319" applyFont="1" applyFill="1" applyBorder="1" applyAlignment="1" applyProtection="1">
      <alignment horizontal="right" vertical="center"/>
    </xf>
    <xf numFmtId="0" fontId="8" fillId="38" borderId="0" xfId="4117" applyFont="1" applyFill="1" applyBorder="1" applyProtection="1"/>
    <xf numFmtId="0" fontId="178" fillId="38" borderId="52" xfId="4114" applyFont="1" applyFill="1" applyBorder="1" applyAlignment="1" applyProtection="1">
      <alignment horizontal="left" vertical="center"/>
    </xf>
    <xf numFmtId="43" fontId="12" fillId="94" borderId="57" xfId="9319" applyFont="1" applyFill="1" applyBorder="1" applyAlignment="1" applyProtection="1">
      <alignment horizontal="right" vertical="center"/>
      <protection locked="0"/>
    </xf>
    <xf numFmtId="43" fontId="8" fillId="95" borderId="59" xfId="9319" applyFont="1" applyFill="1" applyBorder="1" applyAlignment="1" applyProtection="1">
      <alignment horizontal="right" vertical="center"/>
    </xf>
    <xf numFmtId="43" fontId="8" fillId="38" borderId="60" xfId="9319" applyFont="1" applyFill="1" applyBorder="1" applyAlignment="1" applyProtection="1">
      <alignment horizontal="right" vertical="center"/>
    </xf>
    <xf numFmtId="43" fontId="8" fillId="38" borderId="68" xfId="9319" applyFont="1" applyFill="1" applyBorder="1" applyAlignment="1" applyProtection="1">
      <alignment horizontal="right" vertical="center"/>
    </xf>
    <xf numFmtId="43" fontId="12" fillId="38" borderId="57" xfId="9319" applyFont="1" applyFill="1" applyBorder="1" applyAlignment="1" applyProtection="1">
      <alignment horizontal="right" vertical="center"/>
    </xf>
    <xf numFmtId="43" fontId="12" fillId="39" borderId="60" xfId="9319" applyFont="1" applyFill="1" applyBorder="1" applyAlignment="1" applyProtection="1">
      <alignment horizontal="right" vertical="center"/>
      <protection locked="0"/>
    </xf>
    <xf numFmtId="43" fontId="12" fillId="39" borderId="9" xfId="9319" applyFont="1" applyFill="1" applyBorder="1" applyAlignment="1" applyProtection="1">
      <alignment horizontal="right" vertical="center"/>
      <protection locked="0"/>
    </xf>
    <xf numFmtId="43" fontId="12" fillId="38" borderId="60" xfId="9319" applyFont="1" applyFill="1" applyBorder="1" applyAlignment="1" applyProtection="1">
      <alignment horizontal="right" vertical="center"/>
    </xf>
    <xf numFmtId="43" fontId="12" fillId="38" borderId="9" xfId="9319" applyFont="1" applyFill="1" applyBorder="1" applyAlignment="1" applyProtection="1">
      <alignment horizontal="right" vertical="center"/>
    </xf>
    <xf numFmtId="43" fontId="12" fillId="38" borderId="68" xfId="9319" applyFont="1" applyFill="1" applyBorder="1" applyAlignment="1" applyProtection="1">
      <alignment horizontal="right" vertical="center"/>
    </xf>
    <xf numFmtId="49" fontId="8" fillId="38" borderId="15" xfId="4115" applyNumberFormat="1" applyFont="1" applyFill="1" applyBorder="1" applyAlignment="1" applyProtection="1">
      <alignment horizontal="center" vertical="center"/>
    </xf>
    <xf numFmtId="0" fontId="8" fillId="38" borderId="14" xfId="4115" applyFont="1" applyFill="1" applyBorder="1" applyAlignment="1" applyProtection="1">
      <alignment horizontal="center" vertical="center"/>
    </xf>
    <xf numFmtId="43" fontId="8" fillId="38" borderId="14" xfId="9319" applyFont="1" applyFill="1" applyBorder="1" applyAlignment="1" applyProtection="1">
      <alignment horizontal="right" vertical="center"/>
    </xf>
    <xf numFmtId="43" fontId="8" fillId="38" borderId="15" xfId="9319" applyFont="1" applyFill="1" applyBorder="1" applyAlignment="1" applyProtection="1">
      <alignment horizontal="right" vertical="center"/>
    </xf>
    <xf numFmtId="0" fontId="22" fillId="38" borderId="59" xfId="4114" applyFont="1" applyFill="1" applyBorder="1" applyAlignment="1" applyProtection="1">
      <alignment horizontal="center" vertical="center"/>
    </xf>
    <xf numFmtId="43" fontId="8" fillId="38" borderId="9" xfId="9319" applyFont="1" applyFill="1" applyBorder="1" applyAlignment="1" applyProtection="1">
      <alignment horizontal="right" vertical="center"/>
    </xf>
    <xf numFmtId="43" fontId="8" fillId="39" borderId="60" xfId="9319" applyFont="1" applyFill="1" applyBorder="1" applyAlignment="1" applyProtection="1">
      <alignment horizontal="right" vertical="center"/>
      <protection locked="0"/>
    </xf>
    <xf numFmtId="43" fontId="8" fillId="39" borderId="9" xfId="9319" applyFont="1" applyFill="1" applyBorder="1" applyAlignment="1" applyProtection="1">
      <alignment horizontal="right" vertical="center"/>
      <protection locked="0"/>
    </xf>
    <xf numFmtId="43" fontId="12" fillId="39" borderId="14" xfId="9319" applyFont="1" applyFill="1" applyBorder="1" applyAlignment="1" applyProtection="1">
      <alignment horizontal="right" vertical="center"/>
      <protection locked="0"/>
    </xf>
    <xf numFmtId="49" fontId="8" fillId="38" borderId="11" xfId="4115" applyNumberFormat="1" applyFont="1" applyFill="1" applyBorder="1" applyAlignment="1" applyProtection="1">
      <alignment horizontal="center" vertical="center"/>
    </xf>
    <xf numFmtId="0" fontId="19" fillId="38" borderId="57" xfId="4114" applyFont="1" applyFill="1" applyBorder="1" applyAlignment="1" applyProtection="1">
      <alignment horizontal="center" vertical="center"/>
    </xf>
    <xf numFmtId="0" fontId="19" fillId="38" borderId="63" xfId="4114" applyFont="1" applyFill="1" applyBorder="1" applyAlignment="1" applyProtection="1">
      <alignment horizontal="center" vertical="center"/>
    </xf>
    <xf numFmtId="43" fontId="8" fillId="39" borderId="63" xfId="9319" applyFont="1" applyFill="1" applyBorder="1" applyAlignment="1" applyProtection="1">
      <alignment horizontal="right" vertical="center"/>
      <protection locked="0"/>
    </xf>
    <xf numFmtId="43" fontId="8" fillId="38" borderId="63" xfId="9319" applyFont="1" applyFill="1" applyBorder="1" applyAlignment="1" applyProtection="1">
      <alignment horizontal="right" vertical="center"/>
    </xf>
    <xf numFmtId="43" fontId="12" fillId="39" borderId="63" xfId="9319" applyFont="1" applyFill="1" applyBorder="1" applyAlignment="1" applyProtection="1">
      <alignment horizontal="right" vertical="center"/>
      <protection locked="0"/>
    </xf>
    <xf numFmtId="43" fontId="8" fillId="38" borderId="3" xfId="9319" applyFont="1" applyFill="1" applyBorder="1" applyAlignment="1" applyProtection="1">
      <alignment horizontal="right" vertical="center"/>
    </xf>
    <xf numFmtId="43" fontId="8" fillId="38" borderId="53" xfId="9319" applyFont="1" applyFill="1" applyBorder="1" applyAlignment="1" applyProtection="1">
      <alignment horizontal="right" vertical="center"/>
    </xf>
    <xf numFmtId="0" fontId="22" fillId="0" borderId="0" xfId="4114" applyFont="1" applyFill="1" applyAlignment="1" applyProtection="1">
      <alignment horizontal="left" vertical="center"/>
    </xf>
    <xf numFmtId="0" fontId="22" fillId="0" borderId="0" xfId="4114" applyFont="1" applyFill="1" applyAlignment="1" applyProtection="1">
      <alignment horizontal="center" vertical="center"/>
    </xf>
    <xf numFmtId="40" fontId="22" fillId="0" borderId="0" xfId="4114" applyNumberFormat="1" applyFont="1" applyFill="1" applyAlignment="1" applyProtection="1">
      <alignment horizontal="left" vertical="center"/>
    </xf>
    <xf numFmtId="43" fontId="22" fillId="0" borderId="0" xfId="4114" applyNumberFormat="1" applyFont="1" applyFill="1" applyAlignment="1" applyProtection="1">
      <alignment horizontal="left" vertical="center"/>
    </xf>
    <xf numFmtId="2" fontId="22" fillId="0" borderId="0" xfId="4114" applyNumberFormat="1" applyFont="1" applyFill="1" applyAlignment="1" applyProtection="1">
      <alignment horizontal="left" vertical="center"/>
    </xf>
    <xf numFmtId="2" fontId="22" fillId="0" borderId="0" xfId="4114" applyNumberFormat="1" applyFont="1" applyFill="1" applyBorder="1" applyAlignment="1" applyProtection="1">
      <alignment horizontal="left" vertical="center"/>
    </xf>
    <xf numFmtId="224" fontId="22" fillId="0" borderId="0" xfId="4114" applyNumberFormat="1" applyFont="1" applyFill="1" applyAlignment="1" applyProtection="1">
      <alignment horizontal="left" vertical="center"/>
    </xf>
    <xf numFmtId="0" fontId="22" fillId="0" borderId="0" xfId="4114" applyFont="1" applyFill="1" applyBorder="1" applyAlignment="1" applyProtection="1">
      <alignment horizontal="left" vertical="center"/>
    </xf>
    <xf numFmtId="0" fontId="8" fillId="0" borderId="0" xfId="4116" applyFont="1" applyProtection="1"/>
    <xf numFmtId="0" fontId="8" fillId="39" borderId="0" xfId="4117" applyFont="1" applyFill="1" applyProtection="1">
      <protection locked="0"/>
    </xf>
    <xf numFmtId="0" fontId="8" fillId="0" borderId="0" xfId="9326" applyFont="1" applyAlignment="1" applyProtection="1">
      <alignment horizontal="left" vertical="center"/>
    </xf>
    <xf numFmtId="49" fontId="12" fillId="0" borderId="0" xfId="4115" applyNumberFormat="1" applyFont="1" applyAlignment="1" applyProtection="1">
      <alignment horizontal="left" vertical="center"/>
    </xf>
    <xf numFmtId="43" fontId="8" fillId="0" borderId="0" xfId="4115" applyNumberFormat="1" applyFont="1" applyBorder="1" applyAlignment="1" applyProtection="1">
      <alignment horizontal="left" vertical="center"/>
    </xf>
    <xf numFmtId="43" fontId="12" fillId="0" borderId="0" xfId="4115" applyNumberFormat="1" applyFont="1" applyBorder="1" applyAlignment="1" applyProtection="1">
      <alignment horizontal="left" vertical="center"/>
    </xf>
    <xf numFmtId="4" fontId="177" fillId="38" borderId="30" xfId="4114" applyNumberFormat="1" applyFont="1" applyFill="1" applyBorder="1" applyAlignment="1" applyProtection="1">
      <alignment horizontal="center" vertical="center" wrapText="1"/>
    </xf>
    <xf numFmtId="223" fontId="177" fillId="38" borderId="18" xfId="4114" applyNumberFormat="1" applyFont="1" applyFill="1" applyBorder="1" applyAlignment="1" applyProtection="1">
      <alignment horizontal="center" vertical="center" wrapText="1"/>
    </xf>
    <xf numFmtId="223" fontId="177" fillId="38" borderId="9" xfId="4114" applyNumberFormat="1" applyFont="1" applyFill="1" applyBorder="1" applyAlignment="1" applyProtection="1">
      <alignment horizontal="center" vertical="center" wrapText="1"/>
    </xf>
    <xf numFmtId="223" fontId="177" fillId="38" borderId="17" xfId="4114" applyNumberFormat="1" applyFont="1" applyFill="1" applyBorder="1" applyAlignment="1" applyProtection="1">
      <alignment horizontal="center" vertical="center" wrapText="1"/>
    </xf>
    <xf numFmtId="4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14" xfId="4114" applyNumberFormat="1" applyFont="1" applyFill="1" applyBorder="1" applyAlignment="1" applyProtection="1">
      <alignment vertical="center" wrapText="1"/>
    </xf>
    <xf numFmtId="223" fontId="177" fillId="38" borderId="3" xfId="4114" applyNumberFormat="1" applyFont="1" applyFill="1" applyBorder="1" applyAlignment="1" applyProtection="1">
      <alignment vertical="center" wrapText="1"/>
    </xf>
    <xf numFmtId="1" fontId="177" fillId="39" borderId="3" xfId="4114" applyNumberFormat="1" applyFont="1" applyFill="1" applyBorder="1" applyAlignment="1" applyProtection="1">
      <alignment horizontal="center" vertical="center" wrapText="1"/>
      <protection locked="0"/>
    </xf>
    <xf numFmtId="2" fontId="8" fillId="38" borderId="59" xfId="4115" applyNumberFormat="1" applyFont="1" applyFill="1" applyBorder="1" applyAlignment="1" applyProtection="1">
      <alignment horizontal="right" vertical="center"/>
    </xf>
    <xf numFmtId="2" fontId="8" fillId="38" borderId="57" xfId="4115" applyNumberFormat="1" applyFont="1" applyFill="1" applyBorder="1" applyAlignment="1" applyProtection="1">
      <alignment horizontal="right" vertical="center"/>
    </xf>
    <xf numFmtId="2" fontId="12" fillId="38" borderId="57" xfId="4114" applyNumberFormat="1" applyFont="1" applyFill="1" applyBorder="1" applyAlignment="1" applyProtection="1">
      <alignment horizontal="right" vertical="center"/>
    </xf>
    <xf numFmtId="2" fontId="12" fillId="38" borderId="59" xfId="4115" applyNumberFormat="1" applyFont="1" applyFill="1" applyBorder="1" applyAlignment="1" applyProtection="1">
      <alignment horizontal="right" vertical="center"/>
    </xf>
    <xf numFmtId="2" fontId="12" fillId="38" borderId="51" xfId="4115" applyNumberFormat="1" applyFont="1" applyFill="1" applyBorder="1" applyAlignment="1" applyProtection="1">
      <alignment horizontal="right" vertical="center"/>
    </xf>
    <xf numFmtId="172" fontId="12" fillId="39" borderId="71" xfId="4115" applyNumberFormat="1" applyFont="1" applyFill="1" applyBorder="1" applyAlignment="1" applyProtection="1">
      <alignment horizontal="right" vertical="center"/>
      <protection locked="0"/>
    </xf>
    <xf numFmtId="172" fontId="12" fillId="39" borderId="57" xfId="4115" applyNumberFormat="1" applyFont="1" applyFill="1" applyBorder="1" applyAlignment="1" applyProtection="1">
      <alignment horizontal="right" vertical="center"/>
      <protection locked="0"/>
    </xf>
    <xf numFmtId="2" fontId="12" fillId="39" borderId="59" xfId="4115" applyNumberFormat="1" applyFont="1" applyFill="1" applyBorder="1" applyAlignment="1" applyProtection="1">
      <alignment horizontal="right" vertical="center"/>
      <protection locked="0"/>
    </xf>
    <xf numFmtId="2" fontId="10" fillId="38" borderId="57" xfId="4114" applyNumberFormat="1" applyFont="1" applyFill="1" applyBorder="1" applyAlignment="1" applyProtection="1">
      <alignment horizontal="right" vertical="center"/>
    </xf>
    <xf numFmtId="2" fontId="10" fillId="38" borderId="59" xfId="4115" applyNumberFormat="1" applyFont="1" applyFill="1" applyBorder="1" applyAlignment="1" applyProtection="1">
      <alignment horizontal="right" vertical="center"/>
    </xf>
    <xf numFmtId="2" fontId="10" fillId="38" borderId="51" xfId="4115" applyNumberFormat="1" applyFont="1" applyFill="1" applyBorder="1" applyAlignment="1" applyProtection="1">
      <alignment horizontal="right" vertical="center"/>
    </xf>
    <xf numFmtId="2" fontId="8" fillId="39" borderId="59" xfId="4115" applyNumberFormat="1" applyFont="1" applyFill="1" applyBorder="1" applyAlignment="1" applyProtection="1">
      <alignment horizontal="right" vertical="center"/>
      <protection locked="0"/>
    </xf>
    <xf numFmtId="4" fontId="10" fillId="39" borderId="59" xfId="4115" applyNumberFormat="1" applyFont="1" applyFill="1" applyBorder="1" applyAlignment="1" applyProtection="1">
      <alignment horizontal="right" vertical="center"/>
      <protection locked="0"/>
    </xf>
    <xf numFmtId="4" fontId="8" fillId="38" borderId="59" xfId="4115" applyNumberFormat="1" applyFont="1" applyFill="1" applyBorder="1" applyAlignment="1" applyProtection="1">
      <alignment horizontal="right" vertical="center"/>
    </xf>
    <xf numFmtId="2" fontId="8" fillId="38" borderId="59" xfId="4115" applyNumberFormat="1" applyFont="1" applyFill="1" applyBorder="1" applyAlignment="1" applyProtection="1">
      <alignment horizontal="right" vertical="center" wrapText="1"/>
    </xf>
    <xf numFmtId="2" fontId="12" fillId="39" borderId="63" xfId="4115" applyNumberFormat="1" applyFont="1" applyFill="1" applyBorder="1" applyAlignment="1" applyProtection="1">
      <alignment horizontal="right" vertical="center"/>
      <protection locked="0"/>
    </xf>
    <xf numFmtId="2" fontId="12" fillId="38" borderId="63" xfId="4114" applyNumberFormat="1" applyFont="1" applyFill="1" applyBorder="1" applyAlignment="1" applyProtection="1">
      <alignment horizontal="right" vertical="center"/>
    </xf>
    <xf numFmtId="2" fontId="12" fillId="38" borderId="63" xfId="4115" applyNumberFormat="1" applyFont="1" applyFill="1" applyBorder="1" applyAlignment="1" applyProtection="1">
      <alignment horizontal="right" vertical="center"/>
    </xf>
    <xf numFmtId="2" fontId="12" fillId="38" borderId="53" xfId="4115" applyNumberFormat="1" applyFont="1" applyFill="1" applyBorder="1" applyAlignment="1" applyProtection="1">
      <alignment horizontal="right" vertical="center"/>
    </xf>
    <xf numFmtId="172" fontId="12" fillId="39" borderId="3" xfId="4115" applyNumberFormat="1" applyFont="1" applyFill="1" applyBorder="1" applyAlignment="1" applyProtection="1">
      <alignment horizontal="right" vertical="center"/>
      <protection locked="0"/>
    </xf>
    <xf numFmtId="190" fontId="12" fillId="92" borderId="14" xfId="3958" applyFont="1" applyFill="1" applyBorder="1" applyAlignment="1" applyProtection="1">
      <alignment horizontal="right" vertical="center"/>
    </xf>
    <xf numFmtId="190" fontId="8" fillId="39" borderId="57" xfId="3958" applyFont="1" applyFill="1" applyBorder="1" applyAlignment="1" applyProtection="1">
      <alignment horizontal="right" vertical="center"/>
      <protection locked="0"/>
    </xf>
    <xf numFmtId="43" fontId="8" fillId="0" borderId="0" xfId="4115" applyNumberFormat="1" applyFont="1" applyAlignment="1" applyProtection="1">
      <alignment horizontal="left" vertical="center"/>
    </xf>
    <xf numFmtId="190" fontId="8" fillId="39" borderId="59" xfId="3958" applyFont="1" applyFill="1" applyBorder="1" applyAlignment="1" applyProtection="1">
      <alignment horizontal="right" vertical="center"/>
      <protection locked="0"/>
    </xf>
    <xf numFmtId="190" fontId="8" fillId="38" borderId="59" xfId="3958" applyFont="1" applyFill="1" applyBorder="1" applyAlignment="1" applyProtection="1">
      <alignment horizontal="right" vertical="center"/>
    </xf>
    <xf numFmtId="190" fontId="12" fillId="39" borderId="59" xfId="3958" applyFont="1" applyFill="1" applyBorder="1" applyAlignment="1" applyProtection="1">
      <alignment horizontal="right" vertical="center"/>
      <protection locked="0"/>
    </xf>
    <xf numFmtId="190" fontId="12" fillId="38" borderId="59" xfId="3958" applyFont="1" applyFill="1" applyBorder="1" applyAlignment="1" applyProtection="1">
      <alignment horizontal="right" vertical="center"/>
    </xf>
    <xf numFmtId="0" fontId="8" fillId="38" borderId="58" xfId="4115" applyFont="1" applyFill="1" applyBorder="1" applyAlignment="1" applyProtection="1">
      <alignment horizontal="left" vertical="center"/>
    </xf>
    <xf numFmtId="0" fontId="22" fillId="38" borderId="52" xfId="4115" applyFont="1" applyFill="1" applyBorder="1" applyAlignment="1" applyProtection="1">
      <alignment horizontal="left" vertical="center" wrapText="1"/>
    </xf>
    <xf numFmtId="0" fontId="22" fillId="38" borderId="58" xfId="4115" applyFont="1" applyFill="1" applyBorder="1" applyAlignment="1" applyProtection="1">
      <alignment horizontal="left" vertical="center" wrapText="1"/>
    </xf>
    <xf numFmtId="223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9" xfId="4114" applyNumberFormat="1" applyFont="1" applyFill="1" applyBorder="1" applyAlignment="1" applyProtection="1">
      <alignment horizontal="center" vertical="center" wrapText="1"/>
    </xf>
    <xf numFmtId="0" fontId="19" fillId="38" borderId="14" xfId="4114" applyFont="1" applyFill="1" applyBorder="1" applyAlignment="1" applyProtection="1">
      <alignment horizontal="center" vertical="center"/>
    </xf>
    <xf numFmtId="4" fontId="177" fillId="38" borderId="3" xfId="4114" applyNumberFormat="1" applyFont="1" applyFill="1" applyBorder="1" applyAlignment="1" applyProtection="1">
      <alignment horizontal="center" vertical="center" wrapText="1"/>
    </xf>
    <xf numFmtId="0" fontId="22" fillId="38" borderId="52" xfId="4115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horizontal="left" vertical="center"/>
    </xf>
    <xf numFmtId="0" fontId="19" fillId="38" borderId="52" xfId="4115" applyFont="1" applyFill="1" applyBorder="1" applyAlignment="1" applyProtection="1">
      <alignment horizontal="left" vertical="center"/>
    </xf>
    <xf numFmtId="0" fontId="19" fillId="38" borderId="58" xfId="4115" applyFont="1" applyFill="1" applyBorder="1" applyAlignment="1" applyProtection="1">
      <alignment horizontal="left" vertical="center"/>
    </xf>
    <xf numFmtId="0" fontId="19" fillId="38" borderId="51" xfId="4115" applyFont="1" applyFill="1" applyBorder="1" applyAlignment="1" applyProtection="1">
      <alignment horizontal="left" vertical="center"/>
    </xf>
    <xf numFmtId="1" fontId="177" fillId="39" borderId="3" xfId="4114" applyNumberFormat="1" applyFont="1" applyFill="1" applyBorder="1" applyAlignment="1" applyProtection="1">
      <alignment horizontal="center" vertical="center" wrapText="1"/>
      <protection locked="0"/>
    </xf>
    <xf numFmtId="49" fontId="8" fillId="38" borderId="14" xfId="4118" applyNumberFormat="1" applyFont="1" applyFill="1" applyBorder="1" applyAlignment="1" applyProtection="1">
      <alignment horizontal="center" vertical="center" wrapText="1"/>
    </xf>
    <xf numFmtId="49" fontId="8" fillId="39" borderId="14" xfId="4118" applyNumberFormat="1" applyFont="1" applyFill="1" applyBorder="1" applyAlignment="1" applyProtection="1">
      <alignment horizontal="center" vertical="center"/>
      <protection locked="0"/>
    </xf>
    <xf numFmtId="0" fontId="12" fillId="39" borderId="61" xfId="4115" applyFont="1" applyFill="1" applyBorder="1" applyAlignment="1" applyProtection="1">
      <alignment horizontal="left" vertical="center"/>
      <protection locked="0"/>
    </xf>
    <xf numFmtId="0" fontId="12" fillId="39" borderId="62" xfId="4115" applyFont="1" applyFill="1" applyBorder="1" applyAlignment="1" applyProtection="1">
      <alignment horizontal="left" vertical="center"/>
      <protection locked="0"/>
    </xf>
    <xf numFmtId="0" fontId="19" fillId="38" borderId="67" xfId="4114" applyFont="1" applyFill="1" applyBorder="1" applyAlignment="1" applyProtection="1">
      <alignment vertical="center" wrapText="1"/>
    </xf>
    <xf numFmtId="0" fontId="19" fillId="38" borderId="55" xfId="4114" applyFont="1" applyFill="1" applyBorder="1" applyAlignment="1" applyProtection="1">
      <alignment vertical="center" wrapText="1"/>
    </xf>
    <xf numFmtId="0" fontId="19" fillId="38" borderId="56" xfId="4114" applyFont="1" applyFill="1" applyBorder="1" applyAlignment="1" applyProtection="1">
      <alignment vertical="center" wrapText="1"/>
    </xf>
    <xf numFmtId="223" fontId="177" fillId="38" borderId="96" xfId="4114" applyNumberFormat="1" applyFont="1" applyFill="1" applyBorder="1" applyAlignment="1" applyProtection="1">
      <alignment horizontal="center" vertical="center" wrapText="1"/>
    </xf>
    <xf numFmtId="1" fontId="27" fillId="39" borderId="96" xfId="4114" applyNumberFormat="1" applyFont="1" applyFill="1" applyBorder="1" applyAlignment="1" applyProtection="1">
      <alignment horizontal="center" vertical="center" wrapText="1"/>
      <protection locked="0"/>
    </xf>
    <xf numFmtId="223" fontId="27" fillId="38" borderId="96" xfId="4114" applyNumberFormat="1" applyFont="1" applyFill="1" applyBorder="1" applyAlignment="1" applyProtection="1">
      <alignment horizontal="center" vertical="center" wrapText="1"/>
    </xf>
    <xf numFmtId="223" fontId="177" fillId="38" borderId="100" xfId="4114" applyNumberFormat="1" applyFont="1" applyFill="1" applyBorder="1" applyAlignment="1" applyProtection="1">
      <alignment horizontal="center" vertical="center" wrapText="1"/>
    </xf>
    <xf numFmtId="1" fontId="176" fillId="38" borderId="96" xfId="4114" applyNumberFormat="1" applyFont="1" applyFill="1" applyBorder="1" applyAlignment="1" applyProtection="1">
      <alignment horizontal="center" vertical="center"/>
    </xf>
    <xf numFmtId="0" fontId="8" fillId="92" borderId="97" xfId="4115" applyFont="1" applyFill="1" applyBorder="1" applyAlignment="1" applyProtection="1">
      <alignment horizontal="center" vertical="center"/>
    </xf>
    <xf numFmtId="43" fontId="12" fillId="92" borderId="97" xfId="9319" applyFont="1" applyFill="1" applyBorder="1" applyAlignment="1" applyProtection="1">
      <alignment horizontal="right" vertical="center"/>
    </xf>
    <xf numFmtId="49" fontId="8" fillId="38" borderId="97" xfId="4115" applyNumberFormat="1" applyFont="1" applyFill="1" applyBorder="1" applyAlignment="1" applyProtection="1">
      <alignment horizontal="center" vertical="center"/>
    </xf>
    <xf numFmtId="43" fontId="8" fillId="38" borderId="97" xfId="9319" applyFont="1" applyFill="1" applyBorder="1" applyAlignment="1" applyProtection="1">
      <alignment horizontal="right" vertical="center"/>
    </xf>
    <xf numFmtId="0" fontId="19" fillId="38" borderId="97" xfId="4114" applyFont="1" applyFill="1" applyBorder="1" applyAlignment="1" applyProtection="1">
      <alignment horizontal="center" vertical="center" wrapText="1"/>
    </xf>
    <xf numFmtId="4" fontId="177" fillId="38" borderId="96" xfId="4114" applyNumberFormat="1" applyFont="1" applyFill="1" applyBorder="1" applyAlignment="1" applyProtection="1">
      <alignment horizontal="center" vertical="center" wrapText="1"/>
    </xf>
    <xf numFmtId="223" fontId="177" fillId="38" borderId="99" xfId="4114" applyNumberFormat="1" applyFont="1" applyFill="1" applyBorder="1" applyAlignment="1" applyProtection="1">
      <alignment horizontal="center" vertical="center" wrapText="1"/>
    </xf>
    <xf numFmtId="223" fontId="177" fillId="38" borderId="98" xfId="4114" applyNumberFormat="1" applyFont="1" applyFill="1" applyBorder="1" applyAlignment="1" applyProtection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88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right" vertical="center" wrapText="1"/>
    </xf>
    <xf numFmtId="0" fontId="21" fillId="2" borderId="0" xfId="0" applyFont="1" applyFill="1" applyAlignment="1">
      <alignment horizontal="left" vertical="center" wrapText="1"/>
    </xf>
    <xf numFmtId="49" fontId="58" fillId="2" borderId="3" xfId="0" applyNumberFormat="1" applyFont="1" applyFill="1" applyBorder="1" applyAlignment="1">
      <alignment horizontal="center" vertical="center" wrapText="1"/>
    </xf>
    <xf numFmtId="0" fontId="187" fillId="2" borderId="3" xfId="0" applyFont="1" applyFill="1" applyBorder="1" applyAlignment="1">
      <alignment horizontal="left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left" vertical="center" wrapText="1"/>
    </xf>
    <xf numFmtId="0" fontId="58" fillId="2" borderId="0" xfId="0" applyFont="1" applyFill="1" applyAlignment="1">
      <alignment horizontal="center" vertical="center" wrapText="1"/>
    </xf>
    <xf numFmtId="0" fontId="27" fillId="2" borderId="3" xfId="0" applyFont="1" applyFill="1" applyBorder="1" applyAlignment="1">
      <alignment horizontal="left" vertical="center" wrapText="1"/>
    </xf>
    <xf numFmtId="49" fontId="188" fillId="2" borderId="0" xfId="0" applyNumberFormat="1" applyFont="1" applyFill="1" applyAlignment="1">
      <alignment horizontal="center" vertical="center" wrapText="1"/>
    </xf>
    <xf numFmtId="0" fontId="188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left" vertical="center"/>
    </xf>
    <xf numFmtId="2" fontId="15" fillId="2" borderId="14" xfId="0" applyNumberFormat="1" applyFont="1" applyFill="1" applyBorder="1" applyAlignment="1">
      <alignment horizontal="center" vertical="center" wrapText="1"/>
    </xf>
    <xf numFmtId="49" fontId="21" fillId="2" borderId="0" xfId="0" applyNumberFormat="1" applyFont="1" applyFill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24" fillId="2" borderId="14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2" fontId="24" fillId="2" borderId="14" xfId="0" applyNumberFormat="1" applyFont="1" applyFill="1" applyBorder="1" applyAlignment="1">
      <alignment horizontal="center" vertical="center" wrapText="1"/>
    </xf>
    <xf numFmtId="0" fontId="188" fillId="2" borderId="0" xfId="0" applyFont="1" applyFill="1" applyAlignment="1">
      <alignment horizontal="left" vertical="center"/>
    </xf>
    <xf numFmtId="170" fontId="27" fillId="2" borderId="14" xfId="0" applyNumberFormat="1" applyFont="1" applyFill="1" applyBorder="1" applyAlignment="1">
      <alignment horizontal="center" vertical="center" wrapText="1"/>
    </xf>
    <xf numFmtId="0" fontId="180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6" fillId="0" borderId="0" xfId="0" applyFont="1" applyFill="1"/>
    <xf numFmtId="0" fontId="12" fillId="0" borderId="0" xfId="0" applyFont="1" applyFill="1"/>
    <xf numFmtId="0" fontId="9" fillId="0" borderId="0" xfId="0" applyFont="1" applyFill="1"/>
    <xf numFmtId="0" fontId="186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2" fontId="186" fillId="0" borderId="14" xfId="0" applyNumberFormat="1" applyFont="1" applyFill="1" applyBorder="1" applyAlignment="1">
      <alignment vertical="center"/>
    </xf>
    <xf numFmtId="2" fontId="8" fillId="0" borderId="14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top"/>
    </xf>
    <xf numFmtId="0" fontId="21" fillId="2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1" fillId="0" borderId="14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3" xfId="0" applyFont="1" applyFill="1" applyBorder="1" applyAlignment="1">
      <alignment horizontal="left" vertical="center" wrapText="1"/>
    </xf>
    <xf numFmtId="2" fontId="1" fillId="0" borderId="14" xfId="0" applyNumberFormat="1" applyFont="1" applyFill="1" applyBorder="1" applyAlignment="1">
      <alignment horizontal="center" vertical="center" wrapText="1"/>
    </xf>
    <xf numFmtId="172" fontId="1" fillId="0" borderId="14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2" fontId="18" fillId="2" borderId="14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left" vertical="top" wrapText="1"/>
    </xf>
    <xf numFmtId="0" fontId="21" fillId="0" borderId="14" xfId="0" applyFont="1" applyFill="1" applyBorder="1" applyAlignment="1">
      <alignment vertical="center" wrapText="1"/>
    </xf>
    <xf numFmtId="4" fontId="21" fillId="0" borderId="14" xfId="0" applyNumberFormat="1" applyFont="1" applyFill="1" applyBorder="1" applyAlignment="1">
      <alignment horizontal="center" vertical="center"/>
    </xf>
    <xf numFmtId="4" fontId="1" fillId="0" borderId="14" xfId="0" applyNumberFormat="1" applyFont="1" applyFill="1" applyBorder="1" applyAlignment="1">
      <alignment horizontal="center" vertical="center"/>
    </xf>
    <xf numFmtId="0" fontId="21" fillId="0" borderId="50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top" wrapText="1"/>
    </xf>
    <xf numFmtId="0" fontId="21" fillId="0" borderId="14" xfId="0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vertical="center" wrapText="1"/>
    </xf>
    <xf numFmtId="0" fontId="21" fillId="0" borderId="14" xfId="0" applyFont="1" applyFill="1" applyBorder="1" applyAlignment="1">
      <alignment horizontal="center" vertical="center"/>
    </xf>
    <xf numFmtId="4" fontId="21" fillId="0" borderId="3" xfId="0" applyNumberFormat="1" applyFont="1" applyFill="1" applyBorder="1" applyAlignment="1">
      <alignment horizontal="center" vertical="center"/>
    </xf>
    <xf numFmtId="2" fontId="1" fillId="2" borderId="14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49" fontId="27" fillId="2" borderId="0" xfId="0" applyNumberFormat="1" applyFont="1" applyFill="1" applyAlignment="1">
      <alignment horizontal="center" vertical="center" wrapText="1"/>
    </xf>
    <xf numFmtId="49" fontId="21" fillId="2" borderId="16" xfId="0" applyNumberFormat="1" applyFont="1" applyFill="1" applyBorder="1" applyAlignment="1">
      <alignment horizontal="center" vertical="center" wrapText="1"/>
    </xf>
    <xf numFmtId="49" fontId="21" fillId="2" borderId="9" xfId="0" applyNumberFormat="1" applyFont="1" applyFill="1" applyBorder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20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" fillId="0" borderId="50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49" fontId="1" fillId="0" borderId="65" xfId="0" applyNumberFormat="1" applyFont="1" applyFill="1" applyBorder="1" applyAlignment="1">
      <alignment horizontal="center" vertical="center" wrapText="1"/>
    </xf>
    <xf numFmtId="0" fontId="1" fillId="0" borderId="65" xfId="0" applyFont="1" applyFill="1" applyBorder="1" applyAlignment="1">
      <alignment horizontal="center" vertical="center" wrapText="1"/>
    </xf>
    <xf numFmtId="0" fontId="22" fillId="39" borderId="52" xfId="4115" applyFont="1" applyFill="1" applyBorder="1" applyAlignment="1" applyProtection="1">
      <alignment horizontal="left" vertical="center"/>
      <protection locked="0"/>
    </xf>
    <xf numFmtId="0" fontId="22" fillId="39" borderId="58" xfId="4115" applyFont="1" applyFill="1" applyBorder="1" applyAlignment="1" applyProtection="1">
      <alignment horizontal="left" vertical="center"/>
      <protection locked="0"/>
    </xf>
    <xf numFmtId="0" fontId="22" fillId="39" borderId="54" xfId="4115" applyFont="1" applyFill="1" applyBorder="1" applyAlignment="1" applyProtection="1">
      <alignment horizontal="left" vertical="center"/>
      <protection locked="0"/>
    </xf>
    <xf numFmtId="0" fontId="22" fillId="39" borderId="69" xfId="4115" applyFont="1" applyFill="1" applyBorder="1" applyAlignment="1" applyProtection="1">
      <alignment horizontal="left" vertical="center"/>
      <protection locked="0"/>
    </xf>
    <xf numFmtId="0" fontId="8" fillId="38" borderId="51" xfId="4115" applyFont="1" applyFill="1" applyBorder="1" applyAlignment="1" applyProtection="1">
      <alignment horizontal="left" vertical="center"/>
    </xf>
    <xf numFmtId="0" fontId="8" fillId="38" borderId="52" xfId="4115" applyFont="1" applyFill="1" applyBorder="1" applyAlignment="1" applyProtection="1">
      <alignment horizontal="left" vertical="center"/>
    </xf>
    <xf numFmtId="0" fontId="8" fillId="38" borderId="58" xfId="4115" applyFont="1" applyFill="1" applyBorder="1" applyAlignment="1" applyProtection="1">
      <alignment horizontal="left" vertical="center"/>
    </xf>
    <xf numFmtId="0" fontId="22" fillId="38" borderId="52" xfId="4115" applyFont="1" applyFill="1" applyBorder="1" applyAlignment="1" applyProtection="1">
      <alignment horizontal="left" vertical="center" wrapText="1"/>
    </xf>
    <xf numFmtId="0" fontId="22" fillId="38" borderId="58" xfId="4115" applyFont="1" applyFill="1" applyBorder="1" applyAlignment="1" applyProtection="1">
      <alignment horizontal="left" vertical="center" wrapText="1"/>
    </xf>
    <xf numFmtId="221" fontId="177" fillId="38" borderId="17" xfId="4114" applyNumberFormat="1" applyFont="1" applyFill="1" applyBorder="1" applyAlignment="1" applyProtection="1">
      <alignment horizontal="center" vertical="center" wrapText="1"/>
    </xf>
    <xf numFmtId="221" fontId="177" fillId="38" borderId="18" xfId="4114" applyNumberFormat="1" applyFont="1" applyFill="1" applyBorder="1" applyAlignment="1" applyProtection="1">
      <alignment horizontal="center" vertical="center" wrapText="1"/>
    </xf>
    <xf numFmtId="223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30" xfId="4114" applyNumberFormat="1" applyFont="1" applyFill="1" applyBorder="1" applyAlignment="1" applyProtection="1">
      <alignment horizontal="center" vertical="center" wrapText="1"/>
    </xf>
    <xf numFmtId="223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9" xfId="4114" applyNumberFormat="1" applyFont="1" applyFill="1" applyBorder="1" applyAlignment="1" applyProtection="1">
      <alignment horizontal="center" vertical="center" wrapText="1"/>
    </xf>
    <xf numFmtId="223" fontId="177" fillId="38" borderId="15" xfId="4114" applyNumberFormat="1" applyFont="1" applyFill="1" applyBorder="1" applyAlignment="1" applyProtection="1">
      <alignment horizontal="center" vertical="center" wrapText="1"/>
    </xf>
    <xf numFmtId="223" fontId="177" fillId="38" borderId="18" xfId="4114" applyNumberFormat="1" applyFont="1" applyFill="1" applyBorder="1" applyAlignment="1" applyProtection="1">
      <alignment horizontal="center" vertical="center" wrapText="1"/>
    </xf>
    <xf numFmtId="223" fontId="177" fillId="38" borderId="17" xfId="4114" applyNumberFormat="1" applyFont="1" applyFill="1" applyBorder="1" applyAlignment="1" applyProtection="1">
      <alignment horizontal="center" vertical="center" wrapText="1"/>
    </xf>
    <xf numFmtId="221" fontId="19" fillId="38" borderId="15" xfId="4114" applyNumberFormat="1" applyFont="1" applyFill="1" applyBorder="1" applyAlignment="1" applyProtection="1">
      <alignment horizontal="center" vertical="center"/>
    </xf>
    <xf numFmtId="221" fontId="19" fillId="38" borderId="17" xfId="4114" applyNumberFormat="1" applyFont="1" applyFill="1" applyBorder="1" applyAlignment="1" applyProtection="1">
      <alignment horizontal="center" vertical="center"/>
    </xf>
    <xf numFmtId="223" fontId="19" fillId="38" borderId="14" xfId="4114" applyNumberFormat="1" applyFont="1" applyFill="1" applyBorder="1" applyAlignment="1" applyProtection="1">
      <alignment horizontal="center" vertical="center" wrapText="1"/>
    </xf>
    <xf numFmtId="223" fontId="19" fillId="38" borderId="15" xfId="4114" applyNumberFormat="1" applyFont="1" applyFill="1" applyBorder="1" applyAlignment="1" applyProtection="1">
      <alignment horizontal="center" vertical="center" wrapText="1"/>
    </xf>
    <xf numFmtId="223" fontId="19" fillId="38" borderId="17" xfId="4114" applyNumberFormat="1" applyFont="1" applyFill="1" applyBorder="1" applyAlignment="1" applyProtection="1">
      <alignment horizontal="center" vertical="center" wrapText="1"/>
    </xf>
    <xf numFmtId="49" fontId="19" fillId="38" borderId="67" xfId="4114" applyNumberFormat="1" applyFont="1" applyFill="1" applyBorder="1" applyAlignment="1" applyProtection="1">
      <alignment horizontal="center" vertical="center"/>
    </xf>
    <xf numFmtId="49" fontId="19" fillId="38" borderId="55" xfId="4114" applyNumberFormat="1" applyFont="1" applyFill="1" applyBorder="1" applyAlignment="1" applyProtection="1">
      <alignment horizontal="center" vertical="center"/>
    </xf>
    <xf numFmtId="49" fontId="19" fillId="38" borderId="56" xfId="4114" applyNumberFormat="1" applyFont="1" applyFill="1" applyBorder="1" applyAlignment="1" applyProtection="1">
      <alignment horizontal="center" vertical="center"/>
    </xf>
    <xf numFmtId="49" fontId="19" fillId="38" borderId="53" xfId="4114" applyNumberFormat="1" applyFont="1" applyFill="1" applyBorder="1" applyAlignment="1" applyProtection="1">
      <alignment horizontal="center" vertical="center"/>
    </xf>
    <xf numFmtId="49" fontId="19" fillId="38" borderId="54" xfId="4114" applyNumberFormat="1" applyFont="1" applyFill="1" applyBorder="1" applyAlignment="1" applyProtection="1">
      <alignment horizontal="center" vertical="center"/>
    </xf>
    <xf numFmtId="49" fontId="19" fillId="38" borderId="69" xfId="4114" applyNumberFormat="1" applyFont="1" applyFill="1" applyBorder="1" applyAlignment="1" applyProtection="1">
      <alignment horizontal="center" vertical="center"/>
    </xf>
    <xf numFmtId="0" fontId="19" fillId="38" borderId="15" xfId="4114" applyFont="1" applyFill="1" applyBorder="1" applyAlignment="1" applyProtection="1">
      <alignment horizontal="center" vertical="center" wrapText="1"/>
    </xf>
    <xf numFmtId="0" fontId="19" fillId="38" borderId="14" xfId="4114" applyFont="1" applyFill="1" applyBorder="1" applyAlignment="1" applyProtection="1">
      <alignment horizontal="center" vertical="center"/>
    </xf>
    <xf numFmtId="0" fontId="19" fillId="38" borderId="14" xfId="4114" applyFont="1" applyFill="1" applyBorder="1" applyAlignment="1" applyProtection="1">
      <alignment horizontal="center" vertical="center" wrapText="1"/>
    </xf>
    <xf numFmtId="223" fontId="19" fillId="38" borderId="18" xfId="4114" applyNumberFormat="1" applyFont="1" applyFill="1" applyBorder="1" applyAlignment="1" applyProtection="1">
      <alignment horizontal="center" vertical="center" wrapText="1"/>
    </xf>
    <xf numFmtId="221" fontId="19" fillId="38" borderId="15" xfId="4114" applyNumberFormat="1" applyFont="1" applyFill="1" applyBorder="1" applyAlignment="1" applyProtection="1">
      <alignment horizontal="center" vertical="center" wrapText="1"/>
    </xf>
    <xf numFmtId="221" fontId="19" fillId="38" borderId="17" xfId="4114" applyNumberFormat="1" applyFont="1" applyFill="1" applyBorder="1" applyAlignment="1" applyProtection="1">
      <alignment horizontal="center" vertical="center" wrapText="1"/>
    </xf>
    <xf numFmtId="221" fontId="19" fillId="38" borderId="18" xfId="4114" applyNumberFormat="1" applyFont="1" applyFill="1" applyBorder="1" applyAlignment="1" applyProtection="1">
      <alignment horizontal="center" vertical="center" wrapText="1"/>
    </xf>
    <xf numFmtId="4" fontId="177" fillId="38" borderId="30" xfId="4114" applyNumberFormat="1" applyFont="1" applyFill="1" applyBorder="1" applyAlignment="1" applyProtection="1">
      <alignment horizontal="center" vertical="center" wrapText="1"/>
    </xf>
    <xf numFmtId="4" fontId="177" fillId="38" borderId="3" xfId="4114" applyNumberFormat="1" applyFont="1" applyFill="1" applyBorder="1" applyAlignment="1" applyProtection="1">
      <alignment horizontal="center" vertical="center" wrapText="1"/>
    </xf>
    <xf numFmtId="0" fontId="12" fillId="39" borderId="52" xfId="4115" applyFont="1" applyFill="1" applyBorder="1" applyAlignment="1" applyProtection="1">
      <alignment horizontal="left" vertical="center"/>
      <protection locked="0"/>
    </xf>
    <xf numFmtId="0" fontId="12" fillId="39" borderId="58" xfId="4115" applyFont="1" applyFill="1" applyBorder="1" applyAlignment="1" applyProtection="1">
      <alignment horizontal="left" vertical="center"/>
      <protection locked="0"/>
    </xf>
    <xf numFmtId="0" fontId="22" fillId="38" borderId="52" xfId="4115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horizontal="left" vertical="center"/>
    </xf>
    <xf numFmtId="0" fontId="22" fillId="39" borderId="52" xfId="4115" applyFont="1" applyFill="1" applyBorder="1" applyAlignment="1" applyProtection="1">
      <alignment horizontal="center" vertical="center"/>
      <protection locked="0"/>
    </xf>
    <xf numFmtId="0" fontId="22" fillId="39" borderId="58" xfId="4115" applyFont="1" applyFill="1" applyBorder="1" applyAlignment="1" applyProtection="1">
      <alignment horizontal="center" vertical="center"/>
      <protection locked="0"/>
    </xf>
    <xf numFmtId="190" fontId="12" fillId="39" borderId="60" xfId="3958" applyFont="1" applyFill="1" applyBorder="1" applyAlignment="1" applyProtection="1">
      <alignment horizontal="center" vertical="center"/>
      <protection locked="0"/>
    </xf>
    <xf numFmtId="190" fontId="12" fillId="39" borderId="9" xfId="3958" applyFont="1" applyFill="1" applyBorder="1" applyAlignment="1" applyProtection="1">
      <alignment horizontal="center" vertical="center"/>
      <protection locked="0"/>
    </xf>
    <xf numFmtId="190" fontId="12" fillId="39" borderId="57" xfId="3958" applyFont="1" applyFill="1" applyBorder="1" applyAlignment="1" applyProtection="1">
      <alignment horizontal="center" vertical="center"/>
      <protection locked="0"/>
    </xf>
    <xf numFmtId="0" fontId="19" fillId="38" borderId="67" xfId="4115" applyFont="1" applyFill="1" applyBorder="1" applyAlignment="1" applyProtection="1">
      <alignment horizontal="left" vertical="center"/>
    </xf>
    <xf numFmtId="0" fontId="19" fillId="38" borderId="52" xfId="4115" applyFont="1" applyFill="1" applyBorder="1" applyAlignment="1" applyProtection="1">
      <alignment horizontal="left" vertical="center"/>
    </xf>
    <xf numFmtId="0" fontId="19" fillId="38" borderId="58" xfId="4115" applyFont="1" applyFill="1" applyBorder="1" applyAlignment="1" applyProtection="1">
      <alignment horizontal="left" vertical="center"/>
    </xf>
    <xf numFmtId="0" fontId="19" fillId="38" borderId="51" xfId="4115" applyFont="1" applyFill="1" applyBorder="1" applyAlignment="1" applyProtection="1">
      <alignment horizontal="left" vertical="center"/>
    </xf>
    <xf numFmtId="0" fontId="19" fillId="38" borderId="51" xfId="4114" applyFont="1" applyFill="1" applyBorder="1" applyAlignment="1" applyProtection="1">
      <alignment horizontal="left" vertical="center" wrapText="1"/>
    </xf>
    <xf numFmtId="0" fontId="19" fillId="38" borderId="52" xfId="4114" applyFont="1" applyFill="1" applyBorder="1" applyAlignment="1" applyProtection="1">
      <alignment horizontal="left" vertical="center" wrapText="1"/>
    </xf>
    <xf numFmtId="0" fontId="19" fillId="38" borderId="58" xfId="4114" applyFont="1" applyFill="1" applyBorder="1" applyAlignment="1" applyProtection="1">
      <alignment horizontal="left" vertical="center" wrapText="1"/>
    </xf>
    <xf numFmtId="190" fontId="8" fillId="38" borderId="60" xfId="3958" applyFont="1" applyFill="1" applyBorder="1" applyAlignment="1" applyProtection="1">
      <alignment horizontal="center" vertical="center" wrapText="1"/>
    </xf>
    <xf numFmtId="190" fontId="8" fillId="38" borderId="9" xfId="3958" applyFont="1" applyFill="1" applyBorder="1" applyAlignment="1" applyProtection="1">
      <alignment horizontal="center" vertical="center" wrapText="1"/>
    </xf>
    <xf numFmtId="190" fontId="8" fillId="38" borderId="57" xfId="3958" applyFont="1" applyFill="1" applyBorder="1" applyAlignment="1" applyProtection="1">
      <alignment horizontal="center" vertical="center" wrapText="1"/>
    </xf>
    <xf numFmtId="1" fontId="176" fillId="38" borderId="6" xfId="4114" applyNumberFormat="1" applyFont="1" applyFill="1" applyBorder="1" applyAlignment="1" applyProtection="1">
      <alignment horizontal="center" vertical="center"/>
    </xf>
    <xf numFmtId="1" fontId="176" fillId="38" borderId="31" xfId="4114" applyNumberFormat="1" applyFont="1" applyFill="1" applyBorder="1" applyAlignment="1" applyProtection="1">
      <alignment horizontal="center" vertical="center"/>
    </xf>
    <xf numFmtId="1" fontId="176" fillId="38" borderId="8" xfId="4114" applyNumberFormat="1" applyFont="1" applyFill="1" applyBorder="1" applyAlignment="1" applyProtection="1">
      <alignment horizontal="center" vertical="center"/>
    </xf>
    <xf numFmtId="0" fontId="8" fillId="92" borderId="15" xfId="4115" applyFont="1" applyFill="1" applyBorder="1" applyAlignment="1" applyProtection="1">
      <alignment horizontal="center" vertical="center"/>
    </xf>
    <xf numFmtId="0" fontId="8" fillId="92" borderId="17" xfId="4115" applyFont="1" applyFill="1" applyBorder="1" applyAlignment="1" applyProtection="1">
      <alignment horizontal="center" vertical="center"/>
    </xf>
    <xf numFmtId="0" fontId="8" fillId="92" borderId="18" xfId="4115" applyFont="1" applyFill="1" applyBorder="1" applyAlignment="1" applyProtection="1">
      <alignment horizontal="center" vertical="center"/>
    </xf>
    <xf numFmtId="0" fontId="19" fillId="38" borderId="55" xfId="4115" applyFont="1" applyFill="1" applyBorder="1" applyAlignment="1" applyProtection="1">
      <alignment horizontal="left" vertical="center"/>
    </xf>
    <xf numFmtId="0" fontId="19" fillId="38" borderId="56" xfId="4115" applyFont="1" applyFill="1" applyBorder="1" applyAlignment="1" applyProtection="1">
      <alignment horizontal="left" vertical="center"/>
    </xf>
    <xf numFmtId="1" fontId="177" fillId="39" borderId="30" xfId="4114" applyNumberFormat="1" applyFont="1" applyFill="1" applyBorder="1" applyAlignment="1" applyProtection="1">
      <alignment horizontal="center" vertical="center" wrapText="1"/>
      <protection locked="0"/>
    </xf>
    <xf numFmtId="1" fontId="177" fillId="39" borderId="9" xfId="4114" applyNumberFormat="1" applyFont="1" applyFill="1" applyBorder="1" applyAlignment="1" applyProtection="1">
      <alignment horizontal="center" vertical="center" wrapText="1"/>
      <protection locked="0"/>
    </xf>
    <xf numFmtId="1" fontId="177" fillId="39" borderId="3" xfId="4114" applyNumberFormat="1" applyFont="1" applyFill="1" applyBorder="1" applyAlignment="1" applyProtection="1">
      <alignment horizontal="center" vertical="center" wrapText="1"/>
      <protection locked="0"/>
    </xf>
    <xf numFmtId="223" fontId="177" fillId="38" borderId="6" xfId="4114" applyNumberFormat="1" applyFont="1" applyFill="1" applyBorder="1" applyAlignment="1" applyProtection="1">
      <alignment horizontal="center" vertical="center" wrapText="1"/>
    </xf>
    <xf numFmtId="223" fontId="177" fillId="38" borderId="11" xfId="4114" applyNumberFormat="1" applyFont="1" applyFill="1" applyBorder="1" applyAlignment="1" applyProtection="1">
      <alignment horizontal="center" vertical="center" wrapText="1"/>
    </xf>
    <xf numFmtId="223" fontId="177" fillId="38" borderId="64" xfId="4114" applyNumberFormat="1" applyFont="1" applyFill="1" applyBorder="1" applyAlignment="1" applyProtection="1">
      <alignment horizontal="center" vertical="center" wrapText="1"/>
    </xf>
    <xf numFmtId="0" fontId="19" fillId="39" borderId="0" xfId="4114" applyFont="1" applyFill="1" applyAlignment="1" applyProtection="1">
      <alignment horizontal="left" wrapText="1"/>
      <protection locked="0"/>
    </xf>
    <xf numFmtId="49" fontId="8" fillId="38" borderId="14" xfId="4118" applyNumberFormat="1" applyFont="1" applyFill="1" applyBorder="1" applyAlignment="1" applyProtection="1">
      <alignment horizontal="center" vertical="center"/>
    </xf>
    <xf numFmtId="49" fontId="8" fillId="38" borderId="14" xfId="4118" applyNumberFormat="1" applyFont="1" applyFill="1" applyBorder="1" applyAlignment="1" applyProtection="1">
      <alignment horizontal="center" vertical="center" wrapText="1"/>
    </xf>
    <xf numFmtId="49" fontId="8" fillId="39" borderId="14" xfId="4118" applyNumberFormat="1" applyFont="1" applyFill="1" applyBorder="1" applyAlignment="1" applyProtection="1">
      <alignment horizontal="center" vertical="center"/>
      <protection locked="0"/>
    </xf>
    <xf numFmtId="0" fontId="8" fillId="39" borderId="14" xfId="4118" applyNumberFormat="1" applyFont="1" applyFill="1" applyBorder="1" applyAlignment="1" applyProtection="1">
      <alignment horizontal="center" vertical="center"/>
      <protection locked="0"/>
    </xf>
    <xf numFmtId="49" fontId="8" fillId="38" borderId="15" xfId="4118" applyNumberFormat="1" applyFont="1" applyFill="1" applyBorder="1" applyAlignment="1" applyProtection="1">
      <alignment horizontal="left" vertical="center"/>
    </xf>
    <xf numFmtId="49" fontId="8" fillId="38" borderId="17" xfId="4118" applyNumberFormat="1" applyFont="1" applyFill="1" applyBorder="1" applyAlignment="1" applyProtection="1">
      <alignment horizontal="left" vertical="center"/>
    </xf>
    <xf numFmtId="49" fontId="8" fillId="38" borderId="18" xfId="4118" applyNumberFormat="1" applyFont="1" applyFill="1" applyBorder="1" applyAlignment="1" applyProtection="1">
      <alignment horizontal="left" vertical="center"/>
    </xf>
    <xf numFmtId="49" fontId="8" fillId="38" borderId="14" xfId="4118" applyNumberFormat="1" applyFont="1" applyFill="1" applyBorder="1" applyAlignment="1" applyProtection="1">
      <alignment horizontal="left" vertical="center" wrapText="1"/>
    </xf>
    <xf numFmtId="49" fontId="8" fillId="38" borderId="15" xfId="4118" applyNumberFormat="1" applyFont="1" applyFill="1" applyBorder="1" applyAlignment="1" applyProtection="1">
      <alignment horizontal="left" vertical="center" wrapText="1"/>
    </xf>
    <xf numFmtId="0" fontId="22" fillId="39" borderId="61" xfId="4114" applyFont="1" applyFill="1" applyBorder="1" applyAlignment="1" applyProtection="1">
      <alignment horizontal="left" vertical="center"/>
      <protection locked="0"/>
    </xf>
    <xf numFmtId="0" fontId="22" fillId="39" borderId="62" xfId="4114" applyFont="1" applyFill="1" applyBorder="1" applyAlignment="1" applyProtection="1">
      <alignment horizontal="left" vertical="center"/>
      <protection locked="0"/>
    </xf>
    <xf numFmtId="0" fontId="12" fillId="39" borderId="61" xfId="4115" applyFont="1" applyFill="1" applyBorder="1" applyAlignment="1" applyProtection="1">
      <alignment horizontal="left" vertical="center"/>
      <protection locked="0"/>
    </xf>
    <xf numFmtId="0" fontId="12" fillId="39" borderId="62" xfId="4115" applyFont="1" applyFill="1" applyBorder="1" applyAlignment="1" applyProtection="1">
      <alignment horizontal="left" vertical="center"/>
      <protection locked="0"/>
    </xf>
    <xf numFmtId="0" fontId="8" fillId="38" borderId="15" xfId="4115" applyFont="1" applyFill="1" applyBorder="1" applyAlignment="1" applyProtection="1">
      <alignment horizontal="center" vertical="center"/>
    </xf>
    <xf numFmtId="0" fontId="8" fillId="38" borderId="17" xfId="4115" applyFont="1" applyFill="1" applyBorder="1" applyAlignment="1" applyProtection="1">
      <alignment horizontal="center" vertical="center"/>
    </xf>
    <xf numFmtId="0" fontId="8" fillId="38" borderId="18" xfId="4115" applyFont="1" applyFill="1" applyBorder="1" applyAlignment="1" applyProtection="1">
      <alignment horizontal="center" vertical="center"/>
    </xf>
    <xf numFmtId="0" fontId="19" fillId="38" borderId="68" xfId="4115" applyFont="1" applyFill="1" applyBorder="1" applyAlignment="1" applyProtection="1">
      <alignment horizontal="left" vertical="center"/>
    </xf>
    <xf numFmtId="0" fontId="19" fillId="38" borderId="61" xfId="4115" applyFont="1" applyFill="1" applyBorder="1" applyAlignment="1" applyProtection="1">
      <alignment horizontal="left" vertical="center"/>
    </xf>
    <xf numFmtId="0" fontId="19" fillId="38" borderId="62" xfId="4115" applyFont="1" applyFill="1" applyBorder="1" applyAlignment="1" applyProtection="1">
      <alignment horizontal="left" vertical="center"/>
    </xf>
    <xf numFmtId="0" fontId="19" fillId="38" borderId="67" xfId="4115" applyFont="1" applyFill="1" applyBorder="1" applyAlignment="1" applyProtection="1">
      <alignment horizontal="left" vertical="center" wrapText="1"/>
    </xf>
    <xf numFmtId="0" fontId="19" fillId="38" borderId="55" xfId="4115" applyFont="1" applyFill="1" applyBorder="1" applyAlignment="1" applyProtection="1">
      <alignment horizontal="left" vertical="center" wrapText="1"/>
    </xf>
    <xf numFmtId="0" fontId="19" fillId="38" borderId="56" xfId="4115" applyFont="1" applyFill="1" applyBorder="1" applyAlignment="1" applyProtection="1">
      <alignment horizontal="left" vertical="center" wrapText="1"/>
    </xf>
    <xf numFmtId="49" fontId="19" fillId="38" borderId="15" xfId="4114" applyNumberFormat="1" applyFont="1" applyFill="1" applyBorder="1" applyAlignment="1" applyProtection="1">
      <alignment horizontal="center" vertical="center"/>
    </xf>
    <xf numFmtId="49" fontId="19" fillId="38" borderId="17" xfId="4114" applyNumberFormat="1" applyFont="1" applyFill="1" applyBorder="1" applyAlignment="1" applyProtection="1">
      <alignment horizontal="center" vertical="center"/>
    </xf>
    <xf numFmtId="49" fontId="19" fillId="38" borderId="18" xfId="4114" applyNumberFormat="1" applyFont="1" applyFill="1" applyBorder="1" applyAlignment="1" applyProtection="1">
      <alignment horizontal="center" vertical="center"/>
    </xf>
    <xf numFmtId="0" fontId="22" fillId="39" borderId="52" xfId="4114" applyFont="1" applyFill="1" applyBorder="1" applyAlignment="1" applyProtection="1">
      <alignment horizontal="left" vertical="center"/>
      <protection locked="0"/>
    </xf>
    <xf numFmtId="0" fontId="22" fillId="39" borderId="58" xfId="4114" applyFont="1" applyFill="1" applyBorder="1" applyAlignment="1" applyProtection="1">
      <alignment horizontal="left" vertical="center"/>
      <protection locked="0"/>
    </xf>
    <xf numFmtId="0" fontId="19" fillId="38" borderId="15" xfId="4114" applyFont="1" applyFill="1" applyBorder="1" applyAlignment="1" applyProtection="1">
      <alignment horizontal="center" vertical="center"/>
    </xf>
    <xf numFmtId="0" fontId="19" fillId="38" borderId="17" xfId="4114" applyFont="1" applyFill="1" applyBorder="1" applyAlignment="1" applyProtection="1">
      <alignment horizontal="center" vertical="center"/>
    </xf>
    <xf numFmtId="0" fontId="19" fillId="38" borderId="18" xfId="4114" applyFont="1" applyFill="1" applyBorder="1" applyAlignment="1" applyProtection="1">
      <alignment horizontal="center" vertical="center"/>
    </xf>
    <xf numFmtId="0" fontId="19" fillId="38" borderId="67" xfId="4114" applyFont="1" applyFill="1" applyBorder="1" applyAlignment="1" applyProtection="1">
      <alignment vertical="center" wrapText="1"/>
    </xf>
    <xf numFmtId="0" fontId="19" fillId="38" borderId="55" xfId="4114" applyFont="1" applyFill="1" applyBorder="1" applyAlignment="1" applyProtection="1">
      <alignment vertical="center" wrapText="1"/>
    </xf>
    <xf numFmtId="0" fontId="19" fillId="38" borderId="56" xfId="4114" applyFont="1" applyFill="1" applyBorder="1" applyAlignment="1" applyProtection="1">
      <alignment vertical="center" wrapText="1"/>
    </xf>
    <xf numFmtId="0" fontId="8" fillId="0" borderId="52" xfId="4117" applyFont="1" applyBorder="1" applyAlignment="1" applyProtection="1">
      <alignment vertical="center" wrapText="1"/>
    </xf>
    <xf numFmtId="0" fontId="8" fillId="0" borderId="58" xfId="4117" applyFont="1" applyBorder="1" applyAlignment="1" applyProtection="1">
      <alignment vertical="center" wrapText="1"/>
    </xf>
    <xf numFmtId="0" fontId="22" fillId="38" borderId="52" xfId="4114" applyFont="1" applyFill="1" applyBorder="1" applyAlignment="1" applyProtection="1">
      <alignment horizontal="left" vertical="center" wrapText="1"/>
    </xf>
    <xf numFmtId="0" fontId="22" fillId="38" borderId="58" xfId="4114" applyFont="1" applyFill="1" applyBorder="1" applyAlignment="1" applyProtection="1">
      <alignment horizontal="left" vertical="center" wrapText="1"/>
    </xf>
    <xf numFmtId="0" fontId="22" fillId="38" borderId="52" xfId="4114" applyFont="1" applyFill="1" applyBorder="1" applyAlignment="1" applyProtection="1">
      <alignment horizontal="left" vertical="center" wrapText="1" indent="1"/>
    </xf>
    <xf numFmtId="0" fontId="22" fillId="38" borderId="58" xfId="4114" applyFont="1" applyFill="1" applyBorder="1" applyAlignment="1" applyProtection="1">
      <alignment horizontal="left" vertical="center" wrapText="1" indent="1"/>
    </xf>
    <xf numFmtId="0" fontId="19" fillId="38" borderId="30" xfId="4114" applyFont="1" applyFill="1" applyBorder="1" applyAlignment="1" applyProtection="1">
      <alignment horizontal="center" vertical="center" wrapText="1"/>
    </xf>
    <xf numFmtId="0" fontId="19" fillId="38" borderId="3" xfId="4114" applyFont="1" applyFill="1" applyBorder="1" applyAlignment="1" applyProtection="1">
      <alignment horizontal="center" vertical="center" wrapText="1"/>
    </xf>
    <xf numFmtId="49" fontId="8" fillId="38" borderId="14" xfId="4119" applyNumberFormat="1" applyFont="1" applyFill="1" applyBorder="1" applyAlignment="1" applyProtection="1">
      <alignment horizontal="left" vertical="center" wrapText="1"/>
    </xf>
    <xf numFmtId="49" fontId="8" fillId="38" borderId="15" xfId="4119" applyNumberFormat="1" applyFont="1" applyFill="1" applyBorder="1" applyAlignment="1" applyProtection="1">
      <alignment horizontal="left" vertical="center" wrapText="1"/>
    </xf>
    <xf numFmtId="49" fontId="8" fillId="38" borderId="14" xfId="4120" applyNumberFormat="1" applyFont="1" applyFill="1" applyBorder="1" applyAlignment="1" applyProtection="1">
      <alignment horizontal="left" vertical="center" wrapText="1"/>
    </xf>
    <xf numFmtId="49" fontId="8" fillId="38" borderId="15" xfId="4120" applyNumberFormat="1" applyFont="1" applyFill="1" applyBorder="1" applyAlignment="1" applyProtection="1">
      <alignment horizontal="left" vertical="center" wrapText="1"/>
    </xf>
    <xf numFmtId="49" fontId="8" fillId="38" borderId="97" xfId="4118" applyNumberFormat="1" applyFont="1" applyFill="1" applyBorder="1" applyAlignment="1" applyProtection="1">
      <alignment horizontal="left" vertical="center" wrapText="1"/>
    </xf>
    <xf numFmtId="49" fontId="8" fillId="38" borderId="97" xfId="4119" applyNumberFormat="1" applyFont="1" applyFill="1" applyBorder="1" applyAlignment="1" applyProtection="1">
      <alignment horizontal="left" vertical="center" wrapText="1"/>
    </xf>
    <xf numFmtId="49" fontId="8" fillId="38" borderId="97" xfId="4120" applyNumberFormat="1" applyFont="1" applyFill="1" applyBorder="1" applyAlignment="1" applyProtection="1">
      <alignment horizontal="left" vertical="center" wrapText="1"/>
    </xf>
    <xf numFmtId="0" fontId="19" fillId="38" borderId="97" xfId="4114" applyFont="1" applyFill="1" applyBorder="1" applyAlignment="1" applyProtection="1">
      <alignment horizontal="center" vertical="center" wrapText="1"/>
    </xf>
    <xf numFmtId="49" fontId="8" fillId="38" borderId="97" xfId="4118" applyNumberFormat="1" applyFont="1" applyFill="1" applyBorder="1" applyAlignment="1" applyProtection="1">
      <alignment horizontal="left" vertical="center"/>
    </xf>
    <xf numFmtId="49" fontId="8" fillId="38" borderId="98" xfId="4118" applyNumberFormat="1" applyFont="1" applyFill="1" applyBorder="1" applyAlignment="1" applyProtection="1">
      <alignment horizontal="left" vertical="center"/>
    </xf>
    <xf numFmtId="49" fontId="8" fillId="38" borderId="99" xfId="4118" applyNumberFormat="1" applyFont="1" applyFill="1" applyBorder="1" applyAlignment="1" applyProtection="1">
      <alignment horizontal="left" vertical="center"/>
    </xf>
    <xf numFmtId="0" fontId="19" fillId="38" borderId="96" xfId="4114" applyFont="1" applyFill="1" applyBorder="1" applyAlignment="1" applyProtection="1">
      <alignment horizontal="center" vertical="center" wrapText="1"/>
    </xf>
    <xf numFmtId="223" fontId="19" fillId="38" borderId="98" xfId="4114" applyNumberFormat="1" applyFont="1" applyFill="1" applyBorder="1" applyAlignment="1" applyProtection="1">
      <alignment horizontal="center" vertical="center" wrapText="1"/>
    </xf>
    <xf numFmtId="223" fontId="19" fillId="38" borderId="99" xfId="4114" applyNumberFormat="1" applyFont="1" applyFill="1" applyBorder="1" applyAlignment="1" applyProtection="1">
      <alignment horizontal="center" vertical="center" wrapText="1"/>
    </xf>
    <xf numFmtId="221" fontId="19" fillId="38" borderId="97" xfId="4114" applyNumberFormat="1" applyFont="1" applyFill="1" applyBorder="1" applyAlignment="1" applyProtection="1">
      <alignment horizontal="center" vertical="center" wrapText="1"/>
    </xf>
    <xf numFmtId="221" fontId="19" fillId="38" borderId="98" xfId="4114" applyNumberFormat="1" applyFont="1" applyFill="1" applyBorder="1" applyAlignment="1" applyProtection="1">
      <alignment horizontal="center" vertical="center" wrapText="1"/>
    </xf>
    <xf numFmtId="221" fontId="19" fillId="38" borderId="99" xfId="4114" applyNumberFormat="1" applyFont="1" applyFill="1" applyBorder="1" applyAlignment="1" applyProtection="1">
      <alignment horizontal="center" vertical="center" wrapText="1"/>
    </xf>
    <xf numFmtId="221" fontId="19" fillId="38" borderId="97" xfId="4114" applyNumberFormat="1" applyFont="1" applyFill="1" applyBorder="1" applyAlignment="1" applyProtection="1">
      <alignment horizontal="center" vertical="center"/>
    </xf>
    <xf numFmtId="221" fontId="19" fillId="38" borderId="98" xfId="4114" applyNumberFormat="1" applyFont="1" applyFill="1" applyBorder="1" applyAlignment="1" applyProtection="1">
      <alignment horizontal="center" vertical="center"/>
    </xf>
    <xf numFmtId="1" fontId="177" fillId="39" borderId="96" xfId="4114" applyNumberFormat="1" applyFont="1" applyFill="1" applyBorder="1" applyAlignment="1" applyProtection="1">
      <alignment horizontal="center" vertical="center" wrapText="1"/>
      <protection locked="0"/>
    </xf>
    <xf numFmtId="223" fontId="177" fillId="38" borderId="100" xfId="4114" applyNumberFormat="1" applyFont="1" applyFill="1" applyBorder="1" applyAlignment="1" applyProtection="1">
      <alignment horizontal="center" vertical="center" wrapText="1"/>
    </xf>
    <xf numFmtId="223" fontId="177" fillId="38" borderId="96" xfId="4114" applyNumberFormat="1" applyFont="1" applyFill="1" applyBorder="1" applyAlignment="1" applyProtection="1">
      <alignment horizontal="center" vertical="center" wrapText="1"/>
    </xf>
    <xf numFmtId="223" fontId="19" fillId="38" borderId="97" xfId="4114" applyNumberFormat="1" applyFont="1" applyFill="1" applyBorder="1" applyAlignment="1" applyProtection="1">
      <alignment horizontal="center" vertical="center" wrapText="1"/>
    </xf>
    <xf numFmtId="1" fontId="176" fillId="38" borderId="100" xfId="4114" applyNumberFormat="1" applyFont="1" applyFill="1" applyBorder="1" applyAlignment="1" applyProtection="1">
      <alignment horizontal="center" vertical="center"/>
    </xf>
    <xf numFmtId="1" fontId="176" fillId="38" borderId="101" xfId="4114" applyNumberFormat="1" applyFont="1" applyFill="1" applyBorder="1" applyAlignment="1" applyProtection="1">
      <alignment horizontal="center" vertical="center"/>
    </xf>
    <xf numFmtId="1" fontId="176" fillId="38" borderId="102" xfId="4114" applyNumberFormat="1" applyFont="1" applyFill="1" applyBorder="1" applyAlignment="1" applyProtection="1">
      <alignment horizontal="center" vertical="center"/>
    </xf>
    <xf numFmtId="0" fontId="8" fillId="92" borderId="97" xfId="4115" applyFont="1" applyFill="1" applyBorder="1" applyAlignment="1" applyProtection="1">
      <alignment horizontal="center" vertical="center"/>
    </xf>
    <xf numFmtId="0" fontId="8" fillId="92" borderId="98" xfId="4115" applyFont="1" applyFill="1" applyBorder="1" applyAlignment="1" applyProtection="1">
      <alignment horizontal="center" vertical="center"/>
    </xf>
    <xf numFmtId="0" fontId="8" fillId="92" borderId="99" xfId="4115" applyFont="1" applyFill="1" applyBorder="1" applyAlignment="1" applyProtection="1">
      <alignment horizontal="center" vertical="center"/>
    </xf>
    <xf numFmtId="223" fontId="177" fillId="38" borderId="97" xfId="4114" applyNumberFormat="1" applyFont="1" applyFill="1" applyBorder="1" applyAlignment="1" applyProtection="1">
      <alignment horizontal="center" vertical="center" wrapText="1"/>
    </xf>
    <xf numFmtId="223" fontId="177" fillId="38" borderId="98" xfId="4114" applyNumberFormat="1" applyFont="1" applyFill="1" applyBorder="1" applyAlignment="1" applyProtection="1">
      <alignment horizontal="center" vertical="center" wrapText="1"/>
    </xf>
    <xf numFmtId="223" fontId="177" fillId="38" borderId="99" xfId="4114" applyNumberFormat="1" applyFont="1" applyFill="1" applyBorder="1" applyAlignment="1" applyProtection="1">
      <alignment horizontal="center" vertical="center" wrapText="1"/>
    </xf>
    <xf numFmtId="4" fontId="177" fillId="38" borderId="96" xfId="4114" applyNumberFormat="1" applyFont="1" applyFill="1" applyBorder="1" applyAlignment="1" applyProtection="1">
      <alignment horizontal="center" vertical="center" wrapText="1"/>
    </xf>
    <xf numFmtId="0" fontId="8" fillId="38" borderId="97" xfId="4115" applyFont="1" applyFill="1" applyBorder="1" applyAlignment="1" applyProtection="1">
      <alignment horizontal="center" vertical="center"/>
    </xf>
    <xf numFmtId="0" fontId="8" fillId="38" borderId="98" xfId="4115" applyFont="1" applyFill="1" applyBorder="1" applyAlignment="1" applyProtection="1">
      <alignment horizontal="center" vertical="center"/>
    </xf>
    <xf numFmtId="0" fontId="8" fillId="38" borderId="99" xfId="4115" applyFont="1" applyFill="1" applyBorder="1" applyAlignment="1" applyProtection="1">
      <alignment horizontal="center" vertical="center"/>
    </xf>
    <xf numFmtId="0" fontId="19" fillId="38" borderId="97" xfId="4114" applyFont="1" applyFill="1" applyBorder="1" applyAlignment="1" applyProtection="1">
      <alignment horizontal="center" vertical="center"/>
    </xf>
    <xf numFmtId="0" fontId="19" fillId="38" borderId="98" xfId="4114" applyFont="1" applyFill="1" applyBorder="1" applyAlignment="1" applyProtection="1">
      <alignment horizontal="center" vertical="center"/>
    </xf>
    <xf numFmtId="0" fontId="19" fillId="38" borderId="99" xfId="4114" applyFont="1" applyFill="1" applyBorder="1" applyAlignment="1" applyProtection="1">
      <alignment horizontal="center" vertical="center"/>
    </xf>
    <xf numFmtId="49" fontId="19" fillId="38" borderId="97" xfId="4114" applyNumberFormat="1" applyFont="1" applyFill="1" applyBorder="1" applyAlignment="1" applyProtection="1">
      <alignment horizontal="center" vertical="center"/>
    </xf>
    <xf numFmtId="49" fontId="19" fillId="38" borderId="98" xfId="4114" applyNumberFormat="1" applyFont="1" applyFill="1" applyBorder="1" applyAlignment="1" applyProtection="1">
      <alignment horizontal="center" vertical="center"/>
    </xf>
    <xf numFmtId="49" fontId="19" fillId="38" borderId="99" xfId="4114" applyNumberFormat="1" applyFont="1" applyFill="1" applyBorder="1" applyAlignment="1" applyProtection="1">
      <alignment horizontal="center" vertical="center"/>
    </xf>
    <xf numFmtId="221" fontId="177" fillId="38" borderId="98" xfId="4114" applyNumberFormat="1" applyFont="1" applyFill="1" applyBorder="1" applyAlignment="1" applyProtection="1">
      <alignment horizontal="center" vertical="center" wrapText="1"/>
    </xf>
    <xf numFmtId="221" fontId="177" fillId="38" borderId="99" xfId="4114" applyNumberFormat="1" applyFont="1" applyFill="1" applyBorder="1" applyAlignment="1" applyProtection="1">
      <alignment horizontal="center" vertical="center" wrapText="1"/>
    </xf>
  </cellXfs>
  <cellStyles count="45071">
    <cellStyle name=" 1" xfId="101"/>
    <cellStyle name=" 1 2" xfId="102"/>
    <cellStyle name=" 1_Stage1" xfId="103"/>
    <cellStyle name="_x000a_bidires=100_x000d_" xfId="104"/>
    <cellStyle name="%" xfId="105"/>
    <cellStyle name="%_Inputs" xfId="106"/>
    <cellStyle name="%_Inputs (const)" xfId="107"/>
    <cellStyle name="%_Inputs Co" xfId="108"/>
    <cellStyle name="?…?ж?Ш?и [0.00]" xfId="109"/>
    <cellStyle name="?W??_‘O’с?р??" xfId="110"/>
    <cellStyle name="]_x000d__x000a_Zoomed=1_x000d__x000a_Row=0_x000d__x000a_Column=0_x000d__x000a_Height=0_x000d__x000a_Width=0_x000d__x000a_FontName=FoxFont_x000d__x000a_FontStyle=0_x000d__x000a_FontSize=9_x000d__x000a_PrtFontName=FoxPrin" xfId="111"/>
    <cellStyle name="_CashFlow_2007_проект_02_02_final" xfId="112"/>
    <cellStyle name="_Model_RAB Мой" xfId="113"/>
    <cellStyle name="_Model_RAB Мой 10" xfId="6080"/>
    <cellStyle name="_Model_RAB Мой 2" xfId="114"/>
    <cellStyle name="_Model_RAB Мой 2_OREP.KU.2011.MONTHLY.02(v0.1)" xfId="115"/>
    <cellStyle name="_Model_RAB Мой 2_OREP.KU.2011.MONTHLY.02(v0.4)" xfId="116"/>
    <cellStyle name="_Model_RAB Мой 2_OREP.KU.2011.MONTHLY.11(v1.4)" xfId="117"/>
    <cellStyle name="_Model_RAB Мой 2_UPDATE.OREP.KU.2011.MONTHLY.02.TO.1.2" xfId="118"/>
    <cellStyle name="_Model_RAB Мой 3" xfId="4121"/>
    <cellStyle name="_Model_RAB Мой 4" xfId="4122"/>
    <cellStyle name="_Model_RAB Мой 5" xfId="4123"/>
    <cellStyle name="_Model_RAB Мой 6" xfId="4124"/>
    <cellStyle name="_Model_RAB Мой 7" xfId="4125"/>
    <cellStyle name="_Model_RAB Мой 8" xfId="4126"/>
    <cellStyle name="_Model_RAB Мой 9" xfId="6081"/>
    <cellStyle name="_Model_RAB Мой_46EE.2011(v1.0)" xfId="119"/>
    <cellStyle name="_Model_RAB Мой_46EE.2011(v1.0)_46TE.2011(v1.0)" xfId="120"/>
    <cellStyle name="_Model_RAB Мой_46EE.2011(v1.0)_INDEX.STATION.2012(v1.0)_" xfId="121"/>
    <cellStyle name="_Model_RAB Мой_46EE.2011(v1.0)_INDEX.STATION.2012(v2.0)" xfId="122"/>
    <cellStyle name="_Model_RAB Мой_46EE.2011(v1.0)_INDEX.STATION.2012(v2.1)" xfId="123"/>
    <cellStyle name="_Model_RAB Мой_46EE.2011(v1.0)_TEPLO.PREDEL.2012.M(v1.1)_test" xfId="124"/>
    <cellStyle name="_Model_RAB Мой_46EE.2011(v1.2)" xfId="125"/>
    <cellStyle name="_Model_RAB Мой_46EP.2011(v2.0)" xfId="4127"/>
    <cellStyle name="_Model_RAB Мой_46EP.2012(v0.1)" xfId="126"/>
    <cellStyle name="_Model_RAB Мой_46TE.2011(v1.0)" xfId="127"/>
    <cellStyle name="_Model_RAB Мой_4DNS.UPDATE.EXAMPLE" xfId="4128"/>
    <cellStyle name="_Model_RAB Мой_ARMRAZR" xfId="128"/>
    <cellStyle name="_Model_RAB Мой_BALANCE.WARM.2010.FACT(v1.0)" xfId="129"/>
    <cellStyle name="_Model_RAB Мой_BALANCE.WARM.2010.PLAN" xfId="130"/>
    <cellStyle name="_Model_RAB Мой_BALANCE.WARM.2011YEAR(v0.7)" xfId="131"/>
    <cellStyle name="_Model_RAB Мой_BALANCE.WARM.2011YEAR.NEW.UPDATE.SCHEME" xfId="132"/>
    <cellStyle name="_Model_RAB Мой_CALC.NORMATIV.KU(v0.2)" xfId="4129"/>
    <cellStyle name="_Model_RAB Мой_EE.2REK.P2011.4.78(v0.3)" xfId="133"/>
    <cellStyle name="_Model_RAB Мой_FORM910.2012(v1.1)" xfId="134"/>
    <cellStyle name="_Model_RAB Мой_INVEST.EE.PLAN.4.78(v0.1)" xfId="135"/>
    <cellStyle name="_Model_RAB Мой_INVEST.EE.PLAN.4.78(v0.3)" xfId="136"/>
    <cellStyle name="_Model_RAB Мой_INVEST.EE.PLAN.4.78(v1.0)" xfId="137"/>
    <cellStyle name="_Model_RAB Мой_INVEST.EE.PLAN.4.78(v1.0)_PASSPORT.TEPLO.PROIZV(v2.0)" xfId="138"/>
    <cellStyle name="_Model_RAB Мой_INVEST.EE.PLAN.4.78(v1.0)_PASSPORT.TEPLO.PROIZV(v2.0) 2" xfId="4130"/>
    <cellStyle name="_Model_RAB Мой_INVEST.EE.PLAN.4.78(v1.0)_PASSPORT.TEPLO.PROIZV(v2.0)_LABOUR.7.14(v2.3)" xfId="4131"/>
    <cellStyle name="_Model_RAB Мой_INVEST.PLAN.4.78(v0.1)" xfId="139"/>
    <cellStyle name="_Model_RAB Мой_INVEST.WARM.PLAN.4.78(v0.1)" xfId="140"/>
    <cellStyle name="_Model_RAB Мой_INVEST_WARM_PLAN" xfId="141"/>
    <cellStyle name="_Model_RAB Мой_LABOUR.7.14(v2.3)" xfId="4132"/>
    <cellStyle name="_Model_RAB Мой_NADB.JNVLP.APTEKA.2012(v1.0)_21_02_12" xfId="4133"/>
    <cellStyle name="_Model_RAB Мой_NADB.JNVLS.APTEKA.2011(v1.3.3)" xfId="142"/>
    <cellStyle name="_Model_RAB Мой_NADB.JNVLS.APTEKA.2011(v1.3.3)_46TE.2011(v1.0)" xfId="143"/>
    <cellStyle name="_Model_RAB Мой_NADB.JNVLS.APTEKA.2011(v1.3.3)_INDEX.STATION.2012(v1.0)_" xfId="144"/>
    <cellStyle name="_Model_RAB Мой_NADB.JNVLS.APTEKA.2011(v1.3.3)_INDEX.STATION.2012(v2.0)" xfId="145"/>
    <cellStyle name="_Model_RAB Мой_NADB.JNVLS.APTEKA.2011(v1.3.3)_INDEX.STATION.2012(v2.1)" xfId="146"/>
    <cellStyle name="_Model_RAB Мой_NADB.JNVLS.APTEKA.2011(v1.3.3)_TEPLO.PREDEL.2012.M(v1.1)_test" xfId="147"/>
    <cellStyle name="_Model_RAB Мой_NADB.JNVLS.APTEKA.2011(v1.3.4)" xfId="148"/>
    <cellStyle name="_Model_RAB Мой_NADB.JNVLS.APTEKA.2011(v1.3.4)_46TE.2011(v1.0)" xfId="149"/>
    <cellStyle name="_Model_RAB Мой_NADB.JNVLS.APTEKA.2011(v1.3.4)_INDEX.STATION.2012(v1.0)_" xfId="150"/>
    <cellStyle name="_Model_RAB Мой_NADB.JNVLS.APTEKA.2011(v1.3.4)_INDEX.STATION.2012(v2.0)" xfId="151"/>
    <cellStyle name="_Model_RAB Мой_NADB.JNVLS.APTEKA.2011(v1.3.4)_INDEX.STATION.2012(v2.1)" xfId="152"/>
    <cellStyle name="_Model_RAB Мой_NADB.JNVLS.APTEKA.2011(v1.3.4)_TEPLO.PREDEL.2012.M(v1.1)_test" xfId="153"/>
    <cellStyle name="_Model_RAB Мой_PASSPORT.TEPLO.PROIZV(v2.1)" xfId="154"/>
    <cellStyle name="_Model_RAB Мой_PASSPORT.TEPLO.SETI(v1.0)" xfId="4134"/>
    <cellStyle name="_Model_RAB Мой_PR.PROG.WARM.NOTCOMBI.2012.2.16_v1.4(04.04.11) " xfId="155"/>
    <cellStyle name="_Model_RAB Мой_PREDEL.JKH.UTV.2011(v1.0.1)" xfId="156"/>
    <cellStyle name="_Model_RAB Мой_PREDEL.JKH.UTV.2011(v1.0.1)_46TE.2011(v1.0)" xfId="157"/>
    <cellStyle name="_Model_RAB Мой_PREDEL.JKH.UTV.2011(v1.0.1)_INDEX.STATION.2012(v1.0)_" xfId="158"/>
    <cellStyle name="_Model_RAB Мой_PREDEL.JKH.UTV.2011(v1.0.1)_INDEX.STATION.2012(v2.0)" xfId="159"/>
    <cellStyle name="_Model_RAB Мой_PREDEL.JKH.UTV.2011(v1.0.1)_INDEX.STATION.2012(v2.1)" xfId="160"/>
    <cellStyle name="_Model_RAB Мой_PREDEL.JKH.UTV.2011(v1.0.1)_TEPLO.PREDEL.2012.M(v1.1)_test" xfId="161"/>
    <cellStyle name="_Model_RAB Мой_PREDEL.JKH.UTV.2011(v1.1)" xfId="162"/>
    <cellStyle name="_Model_RAB Мой_REP.BLR.2012(v1.0)" xfId="163"/>
    <cellStyle name="_Model_RAB Мой_TARIFF.PEREDACHA.EE(v0.4)" xfId="4135"/>
    <cellStyle name="_Model_RAB Мой_TEPLO.PREDEL.2012.M(v1.1)" xfId="164"/>
    <cellStyle name="_Model_RAB Мой_TEST.TEMPLATE" xfId="165"/>
    <cellStyle name="_Model_RAB Мой_UPDATE.46EE.2011.TO.1.1" xfId="166"/>
    <cellStyle name="_Model_RAB Мой_UPDATE.46TE.2011.TO.1.1" xfId="167"/>
    <cellStyle name="_Model_RAB Мой_UPDATE.46TE.2011.TO.1.2" xfId="168"/>
    <cellStyle name="_Model_RAB Мой_UPDATE.BALANCE.WARM.2011YEAR.TO.1.1" xfId="169"/>
    <cellStyle name="_Model_RAB Мой_UPDATE.BALANCE.WARM.2011YEAR.TO.1.1_46TE.2011(v1.0)" xfId="170"/>
    <cellStyle name="_Model_RAB Мой_UPDATE.BALANCE.WARM.2011YEAR.TO.1.1_INDEX.STATION.2012(v1.0)_" xfId="171"/>
    <cellStyle name="_Model_RAB Мой_UPDATE.BALANCE.WARM.2011YEAR.TO.1.1_INDEX.STATION.2012(v2.0)" xfId="172"/>
    <cellStyle name="_Model_RAB Мой_UPDATE.BALANCE.WARM.2011YEAR.TO.1.1_INDEX.STATION.2012(v2.1)" xfId="173"/>
    <cellStyle name="_Model_RAB Мой_UPDATE.BALANCE.WARM.2011YEAR.TO.1.1_OREP.KU.2011.MONTHLY.02(v1.1)" xfId="174"/>
    <cellStyle name="_Model_RAB Мой_UPDATE.BALANCE.WARM.2011YEAR.TO.1.1_TEPLO.PREDEL.2012.M(v1.1)_test" xfId="175"/>
    <cellStyle name="_Model_RAB Мой_UPDATE.LABOUR.7.14.TO.2.3" xfId="4136"/>
    <cellStyle name="_Model_RAB Мой_UPDATE.LABOUR.7.14.TO.2.4" xfId="4137"/>
    <cellStyle name="_Model_RAB Мой_UPDATE.NADB.JNVLS.APTEKA.2011.TO.1.3.4" xfId="176"/>
    <cellStyle name="_Model_RAB Мой_Книга2_PR.PROG.WARM.NOTCOMBI.2012.2.16_v1.4(04.04.11) " xfId="177"/>
    <cellStyle name="_Model_RAB_MRSK_svod" xfId="178"/>
    <cellStyle name="_Model_RAB_MRSK_svod 10" xfId="6087"/>
    <cellStyle name="_Model_RAB_MRSK_svod 2" xfId="179"/>
    <cellStyle name="_Model_RAB_MRSK_svod 2_OREP.KU.2011.MONTHLY.02(v0.1)" xfId="180"/>
    <cellStyle name="_Model_RAB_MRSK_svod 2_OREP.KU.2011.MONTHLY.02(v0.4)" xfId="181"/>
    <cellStyle name="_Model_RAB_MRSK_svod 2_OREP.KU.2011.MONTHLY.11(v1.4)" xfId="182"/>
    <cellStyle name="_Model_RAB_MRSK_svod 2_UPDATE.OREP.KU.2011.MONTHLY.02.TO.1.2" xfId="183"/>
    <cellStyle name="_Model_RAB_MRSK_svod 3" xfId="4138"/>
    <cellStyle name="_Model_RAB_MRSK_svod 4" xfId="4139"/>
    <cellStyle name="_Model_RAB_MRSK_svod 5" xfId="4140"/>
    <cellStyle name="_Model_RAB_MRSK_svod 6" xfId="4141"/>
    <cellStyle name="_Model_RAB_MRSK_svod 7" xfId="4142"/>
    <cellStyle name="_Model_RAB_MRSK_svod 8" xfId="4143"/>
    <cellStyle name="_Model_RAB_MRSK_svod 9" xfId="6094"/>
    <cellStyle name="_Model_RAB_MRSK_svod_46EE.2011(v1.0)" xfId="184"/>
    <cellStyle name="_Model_RAB_MRSK_svod_46EE.2011(v1.0)_46TE.2011(v1.0)" xfId="185"/>
    <cellStyle name="_Model_RAB_MRSK_svod_46EE.2011(v1.0)_INDEX.STATION.2012(v1.0)_" xfId="186"/>
    <cellStyle name="_Model_RAB_MRSK_svod_46EE.2011(v1.0)_INDEX.STATION.2012(v2.0)" xfId="187"/>
    <cellStyle name="_Model_RAB_MRSK_svod_46EE.2011(v1.0)_INDEX.STATION.2012(v2.1)" xfId="188"/>
    <cellStyle name="_Model_RAB_MRSK_svod_46EE.2011(v1.0)_TEPLO.PREDEL.2012.M(v1.1)_test" xfId="189"/>
    <cellStyle name="_Model_RAB_MRSK_svod_46EE.2011(v1.2)" xfId="190"/>
    <cellStyle name="_Model_RAB_MRSK_svod_46EP.2011(v2.0)" xfId="4144"/>
    <cellStyle name="_Model_RAB_MRSK_svod_46EP.2012(v0.1)" xfId="191"/>
    <cellStyle name="_Model_RAB_MRSK_svod_46TE.2011(v1.0)" xfId="192"/>
    <cellStyle name="_Model_RAB_MRSK_svod_4DNS.UPDATE.EXAMPLE" xfId="4145"/>
    <cellStyle name="_Model_RAB_MRSK_svod_ARMRAZR" xfId="193"/>
    <cellStyle name="_Model_RAB_MRSK_svod_BALANCE.WARM.2010.FACT(v1.0)" xfId="194"/>
    <cellStyle name="_Model_RAB_MRSK_svod_BALANCE.WARM.2010.PLAN" xfId="195"/>
    <cellStyle name="_Model_RAB_MRSK_svod_BALANCE.WARM.2011YEAR(v0.7)" xfId="196"/>
    <cellStyle name="_Model_RAB_MRSK_svod_BALANCE.WARM.2011YEAR.NEW.UPDATE.SCHEME" xfId="197"/>
    <cellStyle name="_Model_RAB_MRSK_svod_CALC.NORMATIV.KU(v0.2)" xfId="4146"/>
    <cellStyle name="_Model_RAB_MRSK_svod_EE.2REK.P2011.4.78(v0.3)" xfId="198"/>
    <cellStyle name="_Model_RAB_MRSK_svod_FORM910.2012(v1.1)" xfId="199"/>
    <cellStyle name="_Model_RAB_MRSK_svod_INVEST.EE.PLAN.4.78(v0.1)" xfId="200"/>
    <cellStyle name="_Model_RAB_MRSK_svod_INVEST.EE.PLAN.4.78(v0.3)" xfId="201"/>
    <cellStyle name="_Model_RAB_MRSK_svod_INVEST.EE.PLAN.4.78(v1.0)" xfId="202"/>
    <cellStyle name="_Model_RAB_MRSK_svod_INVEST.EE.PLAN.4.78(v1.0)_PASSPORT.TEPLO.PROIZV(v2.0)" xfId="203"/>
    <cellStyle name="_Model_RAB_MRSK_svod_INVEST.EE.PLAN.4.78(v1.0)_PASSPORT.TEPLO.PROIZV(v2.0) 2" xfId="4147"/>
    <cellStyle name="_Model_RAB_MRSK_svod_INVEST.EE.PLAN.4.78(v1.0)_PASSPORT.TEPLO.PROIZV(v2.0)_LABOUR.7.14(v2.3)" xfId="4148"/>
    <cellStyle name="_Model_RAB_MRSK_svod_INVEST.PLAN.4.78(v0.1)" xfId="204"/>
    <cellStyle name="_Model_RAB_MRSK_svod_INVEST.WARM.PLAN.4.78(v0.1)" xfId="205"/>
    <cellStyle name="_Model_RAB_MRSK_svod_INVEST_WARM_PLAN" xfId="206"/>
    <cellStyle name="_Model_RAB_MRSK_svod_LABOUR.7.14(v2.3)" xfId="4149"/>
    <cellStyle name="_Model_RAB_MRSK_svod_NADB.JNVLP.APTEKA.2012(v1.0)_21_02_12" xfId="4150"/>
    <cellStyle name="_Model_RAB_MRSK_svod_NADB.JNVLS.APTEKA.2011(v1.3.3)" xfId="207"/>
    <cellStyle name="_Model_RAB_MRSK_svod_NADB.JNVLS.APTEKA.2011(v1.3.3)_46TE.2011(v1.0)" xfId="208"/>
    <cellStyle name="_Model_RAB_MRSK_svod_NADB.JNVLS.APTEKA.2011(v1.3.3)_INDEX.STATION.2012(v1.0)_" xfId="209"/>
    <cellStyle name="_Model_RAB_MRSK_svod_NADB.JNVLS.APTEKA.2011(v1.3.3)_INDEX.STATION.2012(v2.0)" xfId="210"/>
    <cellStyle name="_Model_RAB_MRSK_svod_NADB.JNVLS.APTEKA.2011(v1.3.3)_INDEX.STATION.2012(v2.1)" xfId="211"/>
    <cellStyle name="_Model_RAB_MRSK_svod_NADB.JNVLS.APTEKA.2011(v1.3.3)_TEPLO.PREDEL.2012.M(v1.1)_test" xfId="212"/>
    <cellStyle name="_Model_RAB_MRSK_svod_NADB.JNVLS.APTEKA.2011(v1.3.4)" xfId="213"/>
    <cellStyle name="_Model_RAB_MRSK_svod_NADB.JNVLS.APTEKA.2011(v1.3.4)_46TE.2011(v1.0)" xfId="214"/>
    <cellStyle name="_Model_RAB_MRSK_svod_NADB.JNVLS.APTEKA.2011(v1.3.4)_INDEX.STATION.2012(v1.0)_" xfId="215"/>
    <cellStyle name="_Model_RAB_MRSK_svod_NADB.JNVLS.APTEKA.2011(v1.3.4)_INDEX.STATION.2012(v2.0)" xfId="216"/>
    <cellStyle name="_Model_RAB_MRSK_svod_NADB.JNVLS.APTEKA.2011(v1.3.4)_INDEX.STATION.2012(v2.1)" xfId="217"/>
    <cellStyle name="_Model_RAB_MRSK_svod_NADB.JNVLS.APTEKA.2011(v1.3.4)_TEPLO.PREDEL.2012.M(v1.1)_test" xfId="218"/>
    <cellStyle name="_Model_RAB_MRSK_svod_PASSPORT.TEPLO.PROIZV(v2.1)" xfId="219"/>
    <cellStyle name="_Model_RAB_MRSK_svod_PASSPORT.TEPLO.SETI(v1.0)" xfId="4151"/>
    <cellStyle name="_Model_RAB_MRSK_svod_PR.PROG.WARM.NOTCOMBI.2012.2.16_v1.4(04.04.11) " xfId="220"/>
    <cellStyle name="_Model_RAB_MRSK_svod_PREDEL.JKH.UTV.2011(v1.0.1)" xfId="221"/>
    <cellStyle name="_Model_RAB_MRSK_svod_PREDEL.JKH.UTV.2011(v1.0.1)_46TE.2011(v1.0)" xfId="222"/>
    <cellStyle name="_Model_RAB_MRSK_svod_PREDEL.JKH.UTV.2011(v1.0.1)_INDEX.STATION.2012(v1.0)_" xfId="223"/>
    <cellStyle name="_Model_RAB_MRSK_svod_PREDEL.JKH.UTV.2011(v1.0.1)_INDEX.STATION.2012(v2.0)" xfId="224"/>
    <cellStyle name="_Model_RAB_MRSK_svod_PREDEL.JKH.UTV.2011(v1.0.1)_INDEX.STATION.2012(v2.1)" xfId="225"/>
    <cellStyle name="_Model_RAB_MRSK_svod_PREDEL.JKH.UTV.2011(v1.0.1)_TEPLO.PREDEL.2012.M(v1.1)_test" xfId="226"/>
    <cellStyle name="_Model_RAB_MRSK_svod_PREDEL.JKH.UTV.2011(v1.1)" xfId="227"/>
    <cellStyle name="_Model_RAB_MRSK_svod_REP.BLR.2012(v1.0)" xfId="228"/>
    <cellStyle name="_Model_RAB_MRSK_svod_TARIFF.PEREDACHA.EE(v0.4)" xfId="4152"/>
    <cellStyle name="_Model_RAB_MRSK_svod_TEPLO.PREDEL.2012.M(v1.1)" xfId="229"/>
    <cellStyle name="_Model_RAB_MRSK_svod_TEST.TEMPLATE" xfId="230"/>
    <cellStyle name="_Model_RAB_MRSK_svod_UPDATE.46EE.2011.TO.1.1" xfId="231"/>
    <cellStyle name="_Model_RAB_MRSK_svod_UPDATE.46TE.2011.TO.1.1" xfId="232"/>
    <cellStyle name="_Model_RAB_MRSK_svod_UPDATE.46TE.2011.TO.1.2" xfId="233"/>
    <cellStyle name="_Model_RAB_MRSK_svod_UPDATE.BALANCE.WARM.2011YEAR.TO.1.1" xfId="234"/>
    <cellStyle name="_Model_RAB_MRSK_svod_UPDATE.BALANCE.WARM.2011YEAR.TO.1.1_46TE.2011(v1.0)" xfId="235"/>
    <cellStyle name="_Model_RAB_MRSK_svod_UPDATE.BALANCE.WARM.2011YEAR.TO.1.1_INDEX.STATION.2012(v1.0)_" xfId="236"/>
    <cellStyle name="_Model_RAB_MRSK_svod_UPDATE.BALANCE.WARM.2011YEAR.TO.1.1_INDEX.STATION.2012(v2.0)" xfId="237"/>
    <cellStyle name="_Model_RAB_MRSK_svod_UPDATE.BALANCE.WARM.2011YEAR.TO.1.1_INDEX.STATION.2012(v2.1)" xfId="238"/>
    <cellStyle name="_Model_RAB_MRSK_svod_UPDATE.BALANCE.WARM.2011YEAR.TO.1.1_OREP.KU.2011.MONTHLY.02(v1.1)" xfId="239"/>
    <cellStyle name="_Model_RAB_MRSK_svod_UPDATE.BALANCE.WARM.2011YEAR.TO.1.1_TEPLO.PREDEL.2012.M(v1.1)_test" xfId="240"/>
    <cellStyle name="_Model_RAB_MRSK_svod_UPDATE.LABOUR.7.14.TO.2.3" xfId="4153"/>
    <cellStyle name="_Model_RAB_MRSK_svod_UPDATE.LABOUR.7.14.TO.2.4" xfId="4154"/>
    <cellStyle name="_Model_RAB_MRSK_svod_UPDATE.NADB.JNVLS.APTEKA.2011.TO.1.3.4" xfId="241"/>
    <cellStyle name="_Model_RAB_MRSK_svod_Книга2_PR.PROG.WARM.NOTCOMBI.2012.2.16_v1.4(04.04.11) " xfId="242"/>
    <cellStyle name="_Plug" xfId="243"/>
    <cellStyle name="_Plug_4DNS.UPDATE.EXAMPLE" xfId="4155"/>
    <cellStyle name="_Бюджет2006_ПОКАЗАТЕЛИ СВОДНЫЕ" xfId="244"/>
    <cellStyle name="_вo 2013 Предпр и Прочие" xfId="4156"/>
    <cellStyle name="_ВО 10-11 ТЭС" xfId="4157"/>
    <cellStyle name="_во 2011 АЛРОСА" xfId="4158"/>
    <cellStyle name="_ВО 2012 ГУП ЖКХ в0" xfId="4159"/>
    <cellStyle name="_ВО 2013 ГУП ЖКХ" xfId="4160"/>
    <cellStyle name="_ВО 2013 Прочие" xfId="4161"/>
    <cellStyle name="_ВО ОП ТЭС-ОТ- 2007" xfId="245"/>
    <cellStyle name="_ВО ОП ТЭС-ОТ- 2007_Новая инструкция1_фст" xfId="246"/>
    <cellStyle name="_ВС 10-11 ТЭС" xfId="4162"/>
    <cellStyle name="_ВФ ОАО ТЭС-ОТ- 2009" xfId="247"/>
    <cellStyle name="_ВФ ОАО ТЭС-ОТ- 2009_Новая инструкция1_фст" xfId="248"/>
    <cellStyle name="_ВФ ТЭС  ОТ 2009 год" xfId="249"/>
    <cellStyle name="_выручка по присоединениям2" xfId="250"/>
    <cellStyle name="_выручка по присоединениям2_Новая инструкция1_фст" xfId="251"/>
    <cellStyle name="_ГУП ЖКХ РС (Я) 10-11 ВС" xfId="4163"/>
    <cellStyle name="_Договор аренды ЯЭ с р=_windows-1251_Q_=E0=E7=E1=E8=E2=EA=EE=E9=2Ex" xfId="252"/>
    <cellStyle name="_Договор аренды ЯЭ с разбивкой" xfId="253"/>
    <cellStyle name="_Договор аренды ЯЭ с разбивкой_Новая инструкция1_фст" xfId="254"/>
    <cellStyle name="_Защита ФЗП" xfId="255"/>
    <cellStyle name="_Исходные данные для модели" xfId="256"/>
    <cellStyle name="_Исходные данные для модели_Новая инструкция1_фст" xfId="257"/>
    <cellStyle name="_Книга1" xfId="258"/>
    <cellStyle name="_Консолидация-2008-проект-new" xfId="259"/>
    <cellStyle name="_Материалы по воде" xfId="260"/>
    <cellStyle name="_МОДЕЛЬ_1 (2)" xfId="261"/>
    <cellStyle name="_МОДЕЛЬ_1 (2) 10" xfId="6107"/>
    <cellStyle name="_МОДЕЛЬ_1 (2) 2" xfId="262"/>
    <cellStyle name="_МОДЕЛЬ_1 (2) 2_OREP.KU.2011.MONTHLY.02(v0.1)" xfId="263"/>
    <cellStyle name="_МОДЕЛЬ_1 (2) 2_OREP.KU.2011.MONTHLY.02(v0.4)" xfId="264"/>
    <cellStyle name="_МОДЕЛЬ_1 (2) 2_OREP.KU.2011.MONTHLY.11(v1.4)" xfId="265"/>
    <cellStyle name="_МОДЕЛЬ_1 (2) 2_UPDATE.OREP.KU.2011.MONTHLY.02.TO.1.2" xfId="266"/>
    <cellStyle name="_МОДЕЛЬ_1 (2) 3" xfId="4164"/>
    <cellStyle name="_МОДЕЛЬ_1 (2) 4" xfId="4165"/>
    <cellStyle name="_МОДЕЛЬ_1 (2) 5" xfId="4166"/>
    <cellStyle name="_МОДЕЛЬ_1 (2) 6" xfId="4167"/>
    <cellStyle name="_МОДЕЛЬ_1 (2) 7" xfId="4168"/>
    <cellStyle name="_МОДЕЛЬ_1 (2) 8" xfId="4169"/>
    <cellStyle name="_МОДЕЛЬ_1 (2) 9" xfId="6111"/>
    <cellStyle name="_МОДЕЛЬ_1 (2)_46EE.2011(v1.0)" xfId="267"/>
    <cellStyle name="_МОДЕЛЬ_1 (2)_46EE.2011(v1.0)_46TE.2011(v1.0)" xfId="268"/>
    <cellStyle name="_МОДЕЛЬ_1 (2)_46EE.2011(v1.0)_INDEX.STATION.2012(v1.0)_" xfId="269"/>
    <cellStyle name="_МОДЕЛЬ_1 (2)_46EE.2011(v1.0)_INDEX.STATION.2012(v2.0)" xfId="270"/>
    <cellStyle name="_МОДЕЛЬ_1 (2)_46EE.2011(v1.0)_INDEX.STATION.2012(v2.1)" xfId="271"/>
    <cellStyle name="_МОДЕЛЬ_1 (2)_46EE.2011(v1.0)_TEPLO.PREDEL.2012.M(v1.1)_test" xfId="272"/>
    <cellStyle name="_МОДЕЛЬ_1 (2)_46EE.2011(v1.2)" xfId="273"/>
    <cellStyle name="_МОДЕЛЬ_1 (2)_46EP.2011(v2.0)" xfId="4170"/>
    <cellStyle name="_МОДЕЛЬ_1 (2)_46EP.2012(v0.1)" xfId="274"/>
    <cellStyle name="_МОДЕЛЬ_1 (2)_46TE.2011(v1.0)" xfId="275"/>
    <cellStyle name="_МОДЕЛЬ_1 (2)_4DNS.UPDATE.EXAMPLE" xfId="4171"/>
    <cellStyle name="_МОДЕЛЬ_1 (2)_ARMRAZR" xfId="276"/>
    <cellStyle name="_МОДЕЛЬ_1 (2)_BALANCE.WARM.2010.FACT(v1.0)" xfId="277"/>
    <cellStyle name="_МОДЕЛЬ_1 (2)_BALANCE.WARM.2010.PLAN" xfId="278"/>
    <cellStyle name="_МОДЕЛЬ_1 (2)_BALANCE.WARM.2011YEAR(v0.7)" xfId="279"/>
    <cellStyle name="_МОДЕЛЬ_1 (2)_BALANCE.WARM.2011YEAR.NEW.UPDATE.SCHEME" xfId="280"/>
    <cellStyle name="_МОДЕЛЬ_1 (2)_CALC.NORMATIV.KU(v0.2)" xfId="4172"/>
    <cellStyle name="_МОДЕЛЬ_1 (2)_EE.2REK.P2011.4.78(v0.3)" xfId="281"/>
    <cellStyle name="_МОДЕЛЬ_1 (2)_FORM910.2012(v1.1)" xfId="282"/>
    <cellStyle name="_МОДЕЛЬ_1 (2)_INVEST.EE.PLAN.4.78(v0.1)" xfId="283"/>
    <cellStyle name="_МОДЕЛЬ_1 (2)_INVEST.EE.PLAN.4.78(v0.3)" xfId="284"/>
    <cellStyle name="_МОДЕЛЬ_1 (2)_INVEST.EE.PLAN.4.78(v1.0)" xfId="285"/>
    <cellStyle name="_МОДЕЛЬ_1 (2)_INVEST.EE.PLAN.4.78(v1.0)_PASSPORT.TEPLO.PROIZV(v2.0)" xfId="286"/>
    <cellStyle name="_МОДЕЛЬ_1 (2)_INVEST.EE.PLAN.4.78(v1.0)_PASSPORT.TEPLO.PROIZV(v2.0) 2" xfId="4173"/>
    <cellStyle name="_МОДЕЛЬ_1 (2)_INVEST.EE.PLAN.4.78(v1.0)_PASSPORT.TEPLO.PROIZV(v2.0)_LABOUR.7.14(v2.3)" xfId="4174"/>
    <cellStyle name="_МОДЕЛЬ_1 (2)_INVEST.PLAN.4.78(v0.1)" xfId="287"/>
    <cellStyle name="_МОДЕЛЬ_1 (2)_INVEST.WARM.PLAN.4.78(v0.1)" xfId="288"/>
    <cellStyle name="_МОДЕЛЬ_1 (2)_INVEST_WARM_PLAN" xfId="289"/>
    <cellStyle name="_МОДЕЛЬ_1 (2)_LABOUR.7.14(v2.3)" xfId="4175"/>
    <cellStyle name="_МОДЕЛЬ_1 (2)_NADB.JNVLP.APTEKA.2012(v1.0)_21_02_12" xfId="4176"/>
    <cellStyle name="_МОДЕЛЬ_1 (2)_NADB.JNVLS.APTEKA.2011(v1.3.3)" xfId="290"/>
    <cellStyle name="_МОДЕЛЬ_1 (2)_NADB.JNVLS.APTEKA.2011(v1.3.3)_46TE.2011(v1.0)" xfId="291"/>
    <cellStyle name="_МОДЕЛЬ_1 (2)_NADB.JNVLS.APTEKA.2011(v1.3.3)_INDEX.STATION.2012(v1.0)_" xfId="292"/>
    <cellStyle name="_МОДЕЛЬ_1 (2)_NADB.JNVLS.APTEKA.2011(v1.3.3)_INDEX.STATION.2012(v2.0)" xfId="293"/>
    <cellStyle name="_МОДЕЛЬ_1 (2)_NADB.JNVLS.APTEKA.2011(v1.3.3)_INDEX.STATION.2012(v2.1)" xfId="294"/>
    <cellStyle name="_МОДЕЛЬ_1 (2)_NADB.JNVLS.APTEKA.2011(v1.3.3)_TEPLO.PREDEL.2012.M(v1.1)_test" xfId="295"/>
    <cellStyle name="_МОДЕЛЬ_1 (2)_NADB.JNVLS.APTEKA.2011(v1.3.4)" xfId="296"/>
    <cellStyle name="_МОДЕЛЬ_1 (2)_NADB.JNVLS.APTEKA.2011(v1.3.4)_46TE.2011(v1.0)" xfId="297"/>
    <cellStyle name="_МОДЕЛЬ_1 (2)_NADB.JNVLS.APTEKA.2011(v1.3.4)_INDEX.STATION.2012(v1.0)_" xfId="298"/>
    <cellStyle name="_МОДЕЛЬ_1 (2)_NADB.JNVLS.APTEKA.2011(v1.3.4)_INDEX.STATION.2012(v2.0)" xfId="299"/>
    <cellStyle name="_МОДЕЛЬ_1 (2)_NADB.JNVLS.APTEKA.2011(v1.3.4)_INDEX.STATION.2012(v2.1)" xfId="300"/>
    <cellStyle name="_МОДЕЛЬ_1 (2)_NADB.JNVLS.APTEKA.2011(v1.3.4)_TEPLO.PREDEL.2012.M(v1.1)_test" xfId="301"/>
    <cellStyle name="_МОДЕЛЬ_1 (2)_PASSPORT.TEPLO.PROIZV(v2.1)" xfId="302"/>
    <cellStyle name="_МОДЕЛЬ_1 (2)_PASSPORT.TEPLO.SETI(v1.0)" xfId="4177"/>
    <cellStyle name="_МОДЕЛЬ_1 (2)_PR.PROG.WARM.NOTCOMBI.2012.2.16_v1.4(04.04.11) " xfId="303"/>
    <cellStyle name="_МОДЕЛЬ_1 (2)_PREDEL.JKH.UTV.2011(v1.0.1)" xfId="304"/>
    <cellStyle name="_МОДЕЛЬ_1 (2)_PREDEL.JKH.UTV.2011(v1.0.1)_46TE.2011(v1.0)" xfId="305"/>
    <cellStyle name="_МОДЕЛЬ_1 (2)_PREDEL.JKH.UTV.2011(v1.0.1)_INDEX.STATION.2012(v1.0)_" xfId="306"/>
    <cellStyle name="_МОДЕЛЬ_1 (2)_PREDEL.JKH.UTV.2011(v1.0.1)_INDEX.STATION.2012(v2.0)" xfId="307"/>
    <cellStyle name="_МОДЕЛЬ_1 (2)_PREDEL.JKH.UTV.2011(v1.0.1)_INDEX.STATION.2012(v2.1)" xfId="308"/>
    <cellStyle name="_МОДЕЛЬ_1 (2)_PREDEL.JKH.UTV.2011(v1.0.1)_TEPLO.PREDEL.2012.M(v1.1)_test" xfId="309"/>
    <cellStyle name="_МОДЕЛЬ_1 (2)_PREDEL.JKH.UTV.2011(v1.1)" xfId="310"/>
    <cellStyle name="_МОДЕЛЬ_1 (2)_REP.BLR.2012(v1.0)" xfId="311"/>
    <cellStyle name="_МОДЕЛЬ_1 (2)_TARIFF.PEREDACHA.EE(v0.4)" xfId="4178"/>
    <cellStyle name="_МОДЕЛЬ_1 (2)_TEPLO.PREDEL.2012.M(v1.1)" xfId="312"/>
    <cellStyle name="_МОДЕЛЬ_1 (2)_TEST.TEMPLATE" xfId="313"/>
    <cellStyle name="_МОДЕЛЬ_1 (2)_UPDATE.46EE.2011.TO.1.1" xfId="314"/>
    <cellStyle name="_МОДЕЛЬ_1 (2)_UPDATE.46TE.2011.TO.1.1" xfId="315"/>
    <cellStyle name="_МОДЕЛЬ_1 (2)_UPDATE.46TE.2011.TO.1.2" xfId="316"/>
    <cellStyle name="_МОДЕЛЬ_1 (2)_UPDATE.BALANCE.WARM.2011YEAR.TO.1.1" xfId="317"/>
    <cellStyle name="_МОДЕЛЬ_1 (2)_UPDATE.BALANCE.WARM.2011YEAR.TO.1.1_46TE.2011(v1.0)" xfId="318"/>
    <cellStyle name="_МОДЕЛЬ_1 (2)_UPDATE.BALANCE.WARM.2011YEAR.TO.1.1_INDEX.STATION.2012(v1.0)_" xfId="319"/>
    <cellStyle name="_МОДЕЛЬ_1 (2)_UPDATE.BALANCE.WARM.2011YEAR.TO.1.1_INDEX.STATION.2012(v2.0)" xfId="320"/>
    <cellStyle name="_МОДЕЛЬ_1 (2)_UPDATE.BALANCE.WARM.2011YEAR.TO.1.1_INDEX.STATION.2012(v2.1)" xfId="321"/>
    <cellStyle name="_МОДЕЛЬ_1 (2)_UPDATE.BALANCE.WARM.2011YEAR.TO.1.1_OREP.KU.2011.MONTHLY.02(v1.1)" xfId="322"/>
    <cellStyle name="_МОДЕЛЬ_1 (2)_UPDATE.BALANCE.WARM.2011YEAR.TO.1.1_TEPLO.PREDEL.2012.M(v1.1)_test" xfId="323"/>
    <cellStyle name="_МОДЕЛЬ_1 (2)_UPDATE.LABOUR.7.14.TO.2.3" xfId="4179"/>
    <cellStyle name="_МОДЕЛЬ_1 (2)_UPDATE.LABOUR.7.14.TO.2.4" xfId="4180"/>
    <cellStyle name="_МОДЕЛЬ_1 (2)_UPDATE.NADB.JNVLS.APTEKA.2011.TO.1.3.4" xfId="324"/>
    <cellStyle name="_МОДЕЛЬ_1 (2)_Книга2_PR.PROG.WARM.NOTCOMBI.2012.2.16_v1.4(04.04.11) " xfId="325"/>
    <cellStyle name="_НВВ 2009 постатейно свод по филиалам_09_02_09" xfId="326"/>
    <cellStyle name="_НВВ 2009 постатейно свод по филиалам_09_02_09_Новая инструкция1_фст" xfId="327"/>
    <cellStyle name="_НВВ 2009 постатейно свод по филиалам_для Валентина" xfId="328"/>
    <cellStyle name="_НВВ 2009 постатейно свод по филиалам_для Валентина_Новая инструкция1_фст" xfId="329"/>
    <cellStyle name="_Оймякон ВОС 2009" xfId="330"/>
    <cellStyle name="_Омск" xfId="331"/>
    <cellStyle name="_Омск_Новая инструкция1_фст" xfId="332"/>
    <cellStyle name="_ООО УК РемСодДом" xfId="4181"/>
    <cellStyle name="_ОП ТЭС  ОТ 2008   от 08.02" xfId="333"/>
    <cellStyle name="_ОТ ИД 2009" xfId="334"/>
    <cellStyle name="_ОТ ИД 2009_Новая инструкция1_фст" xfId="335"/>
    <cellStyle name="_план ОТ 2009 с разбивкой" xfId="336"/>
    <cellStyle name="_пр 5 тариф RAB" xfId="337"/>
    <cellStyle name="_пр 5 тариф RAB 10" xfId="6124"/>
    <cellStyle name="_пр 5 тариф RAB 2" xfId="338"/>
    <cellStyle name="_пр 5 тариф RAB 2_OREP.KU.2011.MONTHLY.02(v0.1)" xfId="339"/>
    <cellStyle name="_пр 5 тариф RAB 2_OREP.KU.2011.MONTHLY.02(v0.4)" xfId="340"/>
    <cellStyle name="_пр 5 тариф RAB 2_OREP.KU.2011.MONTHLY.11(v1.4)" xfId="341"/>
    <cellStyle name="_пр 5 тариф RAB 2_UPDATE.OREP.KU.2011.MONTHLY.02.TO.1.2" xfId="342"/>
    <cellStyle name="_пр 5 тариф RAB 3" xfId="4182"/>
    <cellStyle name="_пр 5 тариф RAB 4" xfId="4183"/>
    <cellStyle name="_пр 5 тариф RAB 5" xfId="4184"/>
    <cellStyle name="_пр 5 тариф RAB 6" xfId="4185"/>
    <cellStyle name="_пр 5 тариф RAB 7" xfId="4186"/>
    <cellStyle name="_пр 5 тариф RAB 8" xfId="4187"/>
    <cellStyle name="_пр 5 тариф RAB 9" xfId="6126"/>
    <cellStyle name="_пр 5 тариф RAB_46EE.2011(v1.0)" xfId="343"/>
    <cellStyle name="_пр 5 тариф RAB_46EE.2011(v1.0)_46TE.2011(v1.0)" xfId="344"/>
    <cellStyle name="_пр 5 тариф RAB_46EE.2011(v1.0)_INDEX.STATION.2012(v1.0)_" xfId="345"/>
    <cellStyle name="_пр 5 тариф RAB_46EE.2011(v1.0)_INDEX.STATION.2012(v2.0)" xfId="346"/>
    <cellStyle name="_пр 5 тариф RAB_46EE.2011(v1.0)_INDEX.STATION.2012(v2.1)" xfId="347"/>
    <cellStyle name="_пр 5 тариф RAB_46EE.2011(v1.0)_TEPLO.PREDEL.2012.M(v1.1)_test" xfId="348"/>
    <cellStyle name="_пр 5 тариф RAB_46EE.2011(v1.2)" xfId="349"/>
    <cellStyle name="_пр 5 тариф RAB_46EP.2011(v2.0)" xfId="4188"/>
    <cellStyle name="_пр 5 тариф RAB_46EP.2012(v0.1)" xfId="350"/>
    <cellStyle name="_пр 5 тариф RAB_46TE.2011(v1.0)" xfId="351"/>
    <cellStyle name="_пр 5 тариф RAB_4DNS.UPDATE.EXAMPLE" xfId="4189"/>
    <cellStyle name="_пр 5 тариф RAB_ARMRAZR" xfId="352"/>
    <cellStyle name="_пр 5 тариф RAB_BALANCE.WARM.2010.FACT(v1.0)" xfId="353"/>
    <cellStyle name="_пр 5 тариф RAB_BALANCE.WARM.2010.PLAN" xfId="354"/>
    <cellStyle name="_пр 5 тариф RAB_BALANCE.WARM.2011YEAR(v0.7)" xfId="355"/>
    <cellStyle name="_пр 5 тариф RAB_BALANCE.WARM.2011YEAR.NEW.UPDATE.SCHEME" xfId="356"/>
    <cellStyle name="_пр 5 тариф RAB_CALC.NORMATIV.KU(v0.2)" xfId="4190"/>
    <cellStyle name="_пр 5 тариф RAB_EE.2REK.P2011.4.78(v0.3)" xfId="357"/>
    <cellStyle name="_пр 5 тариф RAB_FORM910.2012(v1.1)" xfId="358"/>
    <cellStyle name="_пр 5 тариф RAB_INVEST.EE.PLAN.4.78(v0.1)" xfId="359"/>
    <cellStyle name="_пр 5 тариф RAB_INVEST.EE.PLAN.4.78(v0.3)" xfId="360"/>
    <cellStyle name="_пр 5 тариф RAB_INVEST.EE.PLAN.4.78(v1.0)" xfId="361"/>
    <cellStyle name="_пр 5 тариф RAB_INVEST.EE.PLAN.4.78(v1.0)_PASSPORT.TEPLO.PROIZV(v2.0)" xfId="362"/>
    <cellStyle name="_пр 5 тариф RAB_INVEST.EE.PLAN.4.78(v1.0)_PASSPORT.TEPLO.PROIZV(v2.0) 2" xfId="4191"/>
    <cellStyle name="_пр 5 тариф RAB_INVEST.EE.PLAN.4.78(v1.0)_PASSPORT.TEPLO.PROIZV(v2.0)_LABOUR.7.14(v2.3)" xfId="4192"/>
    <cellStyle name="_пр 5 тариф RAB_INVEST.PLAN.4.78(v0.1)" xfId="363"/>
    <cellStyle name="_пр 5 тариф RAB_INVEST.WARM.PLAN.4.78(v0.1)" xfId="364"/>
    <cellStyle name="_пр 5 тариф RAB_INVEST_WARM_PLAN" xfId="365"/>
    <cellStyle name="_пр 5 тариф RAB_LABOUR.7.14(v2.3)" xfId="4193"/>
    <cellStyle name="_пр 5 тариф RAB_NADB.JNVLP.APTEKA.2012(v1.0)_21_02_12" xfId="4194"/>
    <cellStyle name="_пр 5 тариф RAB_NADB.JNVLS.APTEKA.2011(v1.3.3)" xfId="366"/>
    <cellStyle name="_пр 5 тариф RAB_NADB.JNVLS.APTEKA.2011(v1.3.3)_46TE.2011(v1.0)" xfId="367"/>
    <cellStyle name="_пр 5 тариф RAB_NADB.JNVLS.APTEKA.2011(v1.3.3)_INDEX.STATION.2012(v1.0)_" xfId="368"/>
    <cellStyle name="_пр 5 тариф RAB_NADB.JNVLS.APTEKA.2011(v1.3.3)_INDEX.STATION.2012(v2.0)" xfId="369"/>
    <cellStyle name="_пр 5 тариф RAB_NADB.JNVLS.APTEKA.2011(v1.3.3)_INDEX.STATION.2012(v2.1)" xfId="370"/>
    <cellStyle name="_пр 5 тариф RAB_NADB.JNVLS.APTEKA.2011(v1.3.3)_TEPLO.PREDEL.2012.M(v1.1)_test" xfId="371"/>
    <cellStyle name="_пр 5 тариф RAB_NADB.JNVLS.APTEKA.2011(v1.3.4)" xfId="372"/>
    <cellStyle name="_пр 5 тариф RAB_NADB.JNVLS.APTEKA.2011(v1.3.4)_46TE.2011(v1.0)" xfId="373"/>
    <cellStyle name="_пр 5 тариф RAB_NADB.JNVLS.APTEKA.2011(v1.3.4)_INDEX.STATION.2012(v1.0)_" xfId="374"/>
    <cellStyle name="_пр 5 тариф RAB_NADB.JNVLS.APTEKA.2011(v1.3.4)_INDEX.STATION.2012(v2.0)" xfId="375"/>
    <cellStyle name="_пр 5 тариф RAB_NADB.JNVLS.APTEKA.2011(v1.3.4)_INDEX.STATION.2012(v2.1)" xfId="376"/>
    <cellStyle name="_пр 5 тариф RAB_NADB.JNVLS.APTEKA.2011(v1.3.4)_TEPLO.PREDEL.2012.M(v1.1)_test" xfId="377"/>
    <cellStyle name="_пр 5 тариф RAB_PASSPORT.TEPLO.PROIZV(v2.1)" xfId="378"/>
    <cellStyle name="_пр 5 тариф RAB_PASSPORT.TEPLO.SETI(v1.0)" xfId="4195"/>
    <cellStyle name="_пр 5 тариф RAB_PR.PROG.WARM.NOTCOMBI.2012.2.16_v1.4(04.04.11) " xfId="379"/>
    <cellStyle name="_пр 5 тариф RAB_PREDEL.JKH.UTV.2011(v1.0.1)" xfId="380"/>
    <cellStyle name="_пр 5 тариф RAB_PREDEL.JKH.UTV.2011(v1.0.1)_46TE.2011(v1.0)" xfId="381"/>
    <cellStyle name="_пр 5 тариф RAB_PREDEL.JKH.UTV.2011(v1.0.1)_INDEX.STATION.2012(v1.0)_" xfId="382"/>
    <cellStyle name="_пр 5 тариф RAB_PREDEL.JKH.UTV.2011(v1.0.1)_INDEX.STATION.2012(v2.0)" xfId="383"/>
    <cellStyle name="_пр 5 тариф RAB_PREDEL.JKH.UTV.2011(v1.0.1)_INDEX.STATION.2012(v2.1)" xfId="384"/>
    <cellStyle name="_пр 5 тариф RAB_PREDEL.JKH.UTV.2011(v1.0.1)_TEPLO.PREDEL.2012.M(v1.1)_test" xfId="385"/>
    <cellStyle name="_пр 5 тариф RAB_PREDEL.JKH.UTV.2011(v1.1)" xfId="386"/>
    <cellStyle name="_пр 5 тариф RAB_REP.BLR.2012(v1.0)" xfId="387"/>
    <cellStyle name="_пр 5 тариф RAB_TARIFF.PEREDACHA.EE(v0.4)" xfId="4196"/>
    <cellStyle name="_пр 5 тариф RAB_TEPLO.PREDEL.2012.M(v1.1)" xfId="388"/>
    <cellStyle name="_пр 5 тариф RAB_TEST.TEMPLATE" xfId="389"/>
    <cellStyle name="_пр 5 тариф RAB_UPDATE.46EE.2011.TO.1.1" xfId="390"/>
    <cellStyle name="_пр 5 тариф RAB_UPDATE.46TE.2011.TO.1.1" xfId="391"/>
    <cellStyle name="_пр 5 тариф RAB_UPDATE.46TE.2011.TO.1.2" xfId="392"/>
    <cellStyle name="_пр 5 тариф RAB_UPDATE.BALANCE.WARM.2011YEAR.TO.1.1" xfId="393"/>
    <cellStyle name="_пр 5 тариф RAB_UPDATE.BALANCE.WARM.2011YEAR.TO.1.1_46TE.2011(v1.0)" xfId="394"/>
    <cellStyle name="_пр 5 тариф RAB_UPDATE.BALANCE.WARM.2011YEAR.TO.1.1_INDEX.STATION.2012(v1.0)_" xfId="395"/>
    <cellStyle name="_пр 5 тариф RAB_UPDATE.BALANCE.WARM.2011YEAR.TO.1.1_INDEX.STATION.2012(v2.0)" xfId="396"/>
    <cellStyle name="_пр 5 тариф RAB_UPDATE.BALANCE.WARM.2011YEAR.TO.1.1_INDEX.STATION.2012(v2.1)" xfId="397"/>
    <cellStyle name="_пр 5 тариф RAB_UPDATE.BALANCE.WARM.2011YEAR.TO.1.1_OREP.KU.2011.MONTHLY.02(v1.1)" xfId="398"/>
    <cellStyle name="_пр 5 тариф RAB_UPDATE.BALANCE.WARM.2011YEAR.TO.1.1_TEPLO.PREDEL.2012.M(v1.1)_test" xfId="399"/>
    <cellStyle name="_пр 5 тариф RAB_UPDATE.LABOUR.7.14.TO.2.3" xfId="4197"/>
    <cellStyle name="_пр 5 тариф RAB_UPDATE.LABOUR.7.14.TO.2.4" xfId="4198"/>
    <cellStyle name="_пр 5 тариф RAB_UPDATE.NADB.JNVLS.APTEKA.2011.TO.1.3.4" xfId="400"/>
    <cellStyle name="_пр 5 тариф RAB_Книга2_PR.PROG.WARM.NOTCOMBI.2012.2.16_v1.4(04.04.11) " xfId="401"/>
    <cellStyle name="_Предожение _ДБП_2009 г ( согласованные БП)  (2)" xfId="402"/>
    <cellStyle name="_Предожение _ДБП_2009 г ( согласованные БП)  (2)_Новая инструкция1_фст" xfId="403"/>
    <cellStyle name="_Приложение 2 0806 факт" xfId="404"/>
    <cellStyle name="_Приложение МТС-3-КС" xfId="405"/>
    <cellStyle name="_Приложение МТС-3-КС_Новая инструкция1_фст" xfId="406"/>
    <cellStyle name="_Приложение-МТС--2-1" xfId="407"/>
    <cellStyle name="_Приложение-МТС--2-1_Новая инструкция1_фст" xfId="408"/>
    <cellStyle name="_Расчет  спецодежды с разбивкой" xfId="409"/>
    <cellStyle name="_Расчет RAB_22072008" xfId="410"/>
    <cellStyle name="_Расчет RAB_22072008 10" xfId="6127"/>
    <cellStyle name="_Расчет RAB_22072008 2" xfId="411"/>
    <cellStyle name="_Расчет RAB_22072008 2_OREP.KU.2011.MONTHLY.02(v0.1)" xfId="412"/>
    <cellStyle name="_Расчет RAB_22072008 2_OREP.KU.2011.MONTHLY.02(v0.4)" xfId="413"/>
    <cellStyle name="_Расчет RAB_22072008 2_OREP.KU.2011.MONTHLY.11(v1.4)" xfId="414"/>
    <cellStyle name="_Расчет RAB_22072008 2_UPDATE.OREP.KU.2011.MONTHLY.02.TO.1.2" xfId="415"/>
    <cellStyle name="_Расчет RAB_22072008 3" xfId="4199"/>
    <cellStyle name="_Расчет RAB_22072008 4" xfId="4200"/>
    <cellStyle name="_Расчет RAB_22072008 5" xfId="4201"/>
    <cellStyle name="_Расчет RAB_22072008 6" xfId="4202"/>
    <cellStyle name="_Расчет RAB_22072008 7" xfId="4203"/>
    <cellStyle name="_Расчет RAB_22072008 8" xfId="4204"/>
    <cellStyle name="_Расчет RAB_22072008 9" xfId="6128"/>
    <cellStyle name="_Расчет RAB_22072008_46EE.2011(v1.0)" xfId="416"/>
    <cellStyle name="_Расчет RAB_22072008_46EE.2011(v1.0)_46TE.2011(v1.0)" xfId="417"/>
    <cellStyle name="_Расчет RAB_22072008_46EE.2011(v1.0)_INDEX.STATION.2012(v1.0)_" xfId="418"/>
    <cellStyle name="_Расчет RAB_22072008_46EE.2011(v1.0)_INDEX.STATION.2012(v2.0)" xfId="419"/>
    <cellStyle name="_Расчет RAB_22072008_46EE.2011(v1.0)_INDEX.STATION.2012(v2.1)" xfId="420"/>
    <cellStyle name="_Расчет RAB_22072008_46EE.2011(v1.0)_TEPLO.PREDEL.2012.M(v1.1)_test" xfId="421"/>
    <cellStyle name="_Расчет RAB_22072008_46EE.2011(v1.2)" xfId="422"/>
    <cellStyle name="_Расчет RAB_22072008_46EP.2011(v2.0)" xfId="4205"/>
    <cellStyle name="_Расчет RAB_22072008_46EP.2012(v0.1)" xfId="423"/>
    <cellStyle name="_Расчет RAB_22072008_46TE.2011(v1.0)" xfId="424"/>
    <cellStyle name="_Расчет RAB_22072008_4DNS.UPDATE.EXAMPLE" xfId="4206"/>
    <cellStyle name="_Расчет RAB_22072008_ARMRAZR" xfId="425"/>
    <cellStyle name="_Расчет RAB_22072008_BALANCE.WARM.2010.FACT(v1.0)" xfId="426"/>
    <cellStyle name="_Расчет RAB_22072008_BALANCE.WARM.2010.PLAN" xfId="427"/>
    <cellStyle name="_Расчет RAB_22072008_BALANCE.WARM.2011YEAR(v0.7)" xfId="428"/>
    <cellStyle name="_Расчет RAB_22072008_BALANCE.WARM.2011YEAR.NEW.UPDATE.SCHEME" xfId="429"/>
    <cellStyle name="_Расчет RAB_22072008_CALC.NORMATIV.KU(v0.2)" xfId="4207"/>
    <cellStyle name="_Расчет RAB_22072008_EE.2REK.P2011.4.78(v0.3)" xfId="430"/>
    <cellStyle name="_Расчет RAB_22072008_FORM910.2012(v1.1)" xfId="431"/>
    <cellStyle name="_Расчет RAB_22072008_INVEST.EE.PLAN.4.78(v0.1)" xfId="432"/>
    <cellStyle name="_Расчет RAB_22072008_INVEST.EE.PLAN.4.78(v0.3)" xfId="433"/>
    <cellStyle name="_Расчет RAB_22072008_INVEST.EE.PLAN.4.78(v1.0)" xfId="434"/>
    <cellStyle name="_Расчет RAB_22072008_INVEST.EE.PLAN.4.78(v1.0)_PASSPORT.TEPLO.PROIZV(v2.0)" xfId="435"/>
    <cellStyle name="_Расчет RAB_22072008_INVEST.EE.PLAN.4.78(v1.0)_PASSPORT.TEPLO.PROIZV(v2.0) 2" xfId="4208"/>
    <cellStyle name="_Расчет RAB_22072008_INVEST.EE.PLAN.4.78(v1.0)_PASSPORT.TEPLO.PROIZV(v2.0)_LABOUR.7.14(v2.3)" xfId="4209"/>
    <cellStyle name="_Расчет RAB_22072008_INVEST.PLAN.4.78(v0.1)" xfId="436"/>
    <cellStyle name="_Расчет RAB_22072008_INVEST.WARM.PLAN.4.78(v0.1)" xfId="437"/>
    <cellStyle name="_Расчет RAB_22072008_INVEST_WARM_PLAN" xfId="438"/>
    <cellStyle name="_Расчет RAB_22072008_LABOUR.7.14(v2.3)" xfId="4210"/>
    <cellStyle name="_Расчет RAB_22072008_NADB.JNVLP.APTEKA.2012(v1.0)_21_02_12" xfId="4211"/>
    <cellStyle name="_Расчет RAB_22072008_NADB.JNVLS.APTEKA.2011(v1.3.3)" xfId="439"/>
    <cellStyle name="_Расчет RAB_22072008_NADB.JNVLS.APTEKA.2011(v1.3.3)_46TE.2011(v1.0)" xfId="440"/>
    <cellStyle name="_Расчет RAB_22072008_NADB.JNVLS.APTEKA.2011(v1.3.3)_INDEX.STATION.2012(v1.0)_" xfId="441"/>
    <cellStyle name="_Расчет RAB_22072008_NADB.JNVLS.APTEKA.2011(v1.3.3)_INDEX.STATION.2012(v2.0)" xfId="442"/>
    <cellStyle name="_Расчет RAB_22072008_NADB.JNVLS.APTEKA.2011(v1.3.3)_INDEX.STATION.2012(v2.1)" xfId="443"/>
    <cellStyle name="_Расчет RAB_22072008_NADB.JNVLS.APTEKA.2011(v1.3.3)_TEPLO.PREDEL.2012.M(v1.1)_test" xfId="444"/>
    <cellStyle name="_Расчет RAB_22072008_NADB.JNVLS.APTEKA.2011(v1.3.4)" xfId="445"/>
    <cellStyle name="_Расчет RAB_22072008_NADB.JNVLS.APTEKA.2011(v1.3.4)_46TE.2011(v1.0)" xfId="446"/>
    <cellStyle name="_Расчет RAB_22072008_NADB.JNVLS.APTEKA.2011(v1.3.4)_INDEX.STATION.2012(v1.0)_" xfId="447"/>
    <cellStyle name="_Расчет RAB_22072008_NADB.JNVLS.APTEKA.2011(v1.3.4)_INDEX.STATION.2012(v2.0)" xfId="448"/>
    <cellStyle name="_Расчет RAB_22072008_NADB.JNVLS.APTEKA.2011(v1.3.4)_INDEX.STATION.2012(v2.1)" xfId="449"/>
    <cellStyle name="_Расчет RAB_22072008_NADB.JNVLS.APTEKA.2011(v1.3.4)_TEPLO.PREDEL.2012.M(v1.1)_test" xfId="450"/>
    <cellStyle name="_Расчет RAB_22072008_PASSPORT.TEPLO.PROIZV(v2.1)" xfId="451"/>
    <cellStyle name="_Расчет RAB_22072008_PASSPORT.TEPLO.SETI(v1.0)" xfId="4212"/>
    <cellStyle name="_Расчет RAB_22072008_PR.PROG.WARM.NOTCOMBI.2012.2.16_v1.4(04.04.11) " xfId="452"/>
    <cellStyle name="_Расчет RAB_22072008_PREDEL.JKH.UTV.2011(v1.0.1)" xfId="453"/>
    <cellStyle name="_Расчет RAB_22072008_PREDEL.JKH.UTV.2011(v1.0.1)_46TE.2011(v1.0)" xfId="454"/>
    <cellStyle name="_Расчет RAB_22072008_PREDEL.JKH.UTV.2011(v1.0.1)_INDEX.STATION.2012(v1.0)_" xfId="455"/>
    <cellStyle name="_Расчет RAB_22072008_PREDEL.JKH.UTV.2011(v1.0.1)_INDEX.STATION.2012(v2.0)" xfId="456"/>
    <cellStyle name="_Расчет RAB_22072008_PREDEL.JKH.UTV.2011(v1.0.1)_INDEX.STATION.2012(v2.1)" xfId="457"/>
    <cellStyle name="_Расчет RAB_22072008_PREDEL.JKH.UTV.2011(v1.0.1)_TEPLO.PREDEL.2012.M(v1.1)_test" xfId="458"/>
    <cellStyle name="_Расчет RAB_22072008_PREDEL.JKH.UTV.2011(v1.1)" xfId="459"/>
    <cellStyle name="_Расчет RAB_22072008_REP.BLR.2012(v1.0)" xfId="460"/>
    <cellStyle name="_Расчет RAB_22072008_TARIFF.PEREDACHA.EE(v0.4)" xfId="4213"/>
    <cellStyle name="_Расчет RAB_22072008_TEPLO.PREDEL.2012.M(v1.1)" xfId="461"/>
    <cellStyle name="_Расчет RAB_22072008_TEST.TEMPLATE" xfId="462"/>
    <cellStyle name="_Расчет RAB_22072008_UPDATE.46EE.2011.TO.1.1" xfId="463"/>
    <cellStyle name="_Расчет RAB_22072008_UPDATE.46TE.2011.TO.1.1" xfId="464"/>
    <cellStyle name="_Расчет RAB_22072008_UPDATE.46TE.2011.TO.1.2" xfId="465"/>
    <cellStyle name="_Расчет RAB_22072008_UPDATE.BALANCE.WARM.2011YEAR.TO.1.1" xfId="466"/>
    <cellStyle name="_Расчет RAB_22072008_UPDATE.BALANCE.WARM.2011YEAR.TO.1.1_46TE.2011(v1.0)" xfId="467"/>
    <cellStyle name="_Расчет RAB_22072008_UPDATE.BALANCE.WARM.2011YEAR.TO.1.1_INDEX.STATION.2012(v1.0)_" xfId="468"/>
    <cellStyle name="_Расчет RAB_22072008_UPDATE.BALANCE.WARM.2011YEAR.TO.1.1_INDEX.STATION.2012(v2.0)" xfId="469"/>
    <cellStyle name="_Расчет RAB_22072008_UPDATE.BALANCE.WARM.2011YEAR.TO.1.1_INDEX.STATION.2012(v2.1)" xfId="470"/>
    <cellStyle name="_Расчет RAB_22072008_UPDATE.BALANCE.WARM.2011YEAR.TO.1.1_OREP.KU.2011.MONTHLY.02(v1.1)" xfId="471"/>
    <cellStyle name="_Расчет RAB_22072008_UPDATE.BALANCE.WARM.2011YEAR.TO.1.1_TEPLO.PREDEL.2012.M(v1.1)_test" xfId="472"/>
    <cellStyle name="_Расчет RAB_22072008_UPDATE.LABOUR.7.14.TO.2.3" xfId="4214"/>
    <cellStyle name="_Расчет RAB_22072008_UPDATE.LABOUR.7.14.TO.2.4" xfId="4215"/>
    <cellStyle name="_Расчет RAB_22072008_UPDATE.NADB.JNVLS.APTEKA.2011.TO.1.3.4" xfId="473"/>
    <cellStyle name="_Расчет RAB_22072008_Книга2_PR.PROG.WARM.NOTCOMBI.2012.2.16_v1.4(04.04.11) " xfId="474"/>
    <cellStyle name="_Расчет RAB_Лен и МОЭСК_с 2010 года_14.04.2009_со сглаж_version 3.0_без ФСК" xfId="475"/>
    <cellStyle name="_Расчет RAB_Лен и МОЭСК_с 2010 года_14.04.2009_со сглаж_version 3.0_без ФСК 10" xfId="6130"/>
    <cellStyle name="_Расчет RAB_Лен и МОЭСК_с 2010 года_14.04.2009_со сглаж_version 3.0_без ФСК 2" xfId="476"/>
    <cellStyle name="_Расчет RAB_Лен и МОЭСК_с 2010 года_14.04.2009_со сглаж_version 3.0_без ФСК 2_OREP.KU.2011.MONTHLY.02(v0.1)" xfId="477"/>
    <cellStyle name="_Расчет RAB_Лен и МОЭСК_с 2010 года_14.04.2009_со сглаж_version 3.0_без ФСК 2_OREP.KU.2011.MONTHLY.02(v0.4)" xfId="478"/>
    <cellStyle name="_Расчет RAB_Лен и МОЭСК_с 2010 года_14.04.2009_со сглаж_version 3.0_без ФСК 2_OREP.KU.2011.MONTHLY.11(v1.4)" xfId="479"/>
    <cellStyle name="_Расчет RAB_Лен и МОЭСК_с 2010 года_14.04.2009_со сглаж_version 3.0_без ФСК 2_UPDATE.OREP.KU.2011.MONTHLY.02.TO.1.2" xfId="480"/>
    <cellStyle name="_Расчет RAB_Лен и МОЭСК_с 2010 года_14.04.2009_со сглаж_version 3.0_без ФСК 3" xfId="4216"/>
    <cellStyle name="_Расчет RAB_Лен и МОЭСК_с 2010 года_14.04.2009_со сглаж_version 3.0_без ФСК 4" xfId="4217"/>
    <cellStyle name="_Расчет RAB_Лен и МОЭСК_с 2010 года_14.04.2009_со сглаж_version 3.0_без ФСК 5" xfId="4218"/>
    <cellStyle name="_Расчет RAB_Лен и МОЭСК_с 2010 года_14.04.2009_со сглаж_version 3.0_без ФСК 6" xfId="4219"/>
    <cellStyle name="_Расчет RAB_Лен и МОЭСК_с 2010 года_14.04.2009_со сглаж_version 3.0_без ФСК 7" xfId="4220"/>
    <cellStyle name="_Расчет RAB_Лен и МОЭСК_с 2010 года_14.04.2009_со сглаж_version 3.0_без ФСК 8" xfId="4221"/>
    <cellStyle name="_Расчет RAB_Лен и МОЭСК_с 2010 года_14.04.2009_со сглаж_version 3.0_без ФСК 9" xfId="6131"/>
    <cellStyle name="_Расчет RAB_Лен и МОЭСК_с 2010 года_14.04.2009_со сглаж_version 3.0_без ФСК_46EE.2011(v1.0)" xfId="481"/>
    <cellStyle name="_Расчет RAB_Лен и МОЭСК_с 2010 года_14.04.2009_со сглаж_version 3.0_без ФСК_46EE.2011(v1.0)_46TE.2011(v1.0)" xfId="482"/>
    <cellStyle name="_Расчет RAB_Лен и МОЭСК_с 2010 года_14.04.2009_со сглаж_version 3.0_без ФСК_46EE.2011(v1.0)_INDEX.STATION.2012(v1.0)_" xfId="483"/>
    <cellStyle name="_Расчет RAB_Лен и МОЭСК_с 2010 года_14.04.2009_со сглаж_version 3.0_без ФСК_46EE.2011(v1.0)_INDEX.STATION.2012(v2.0)" xfId="484"/>
    <cellStyle name="_Расчет RAB_Лен и МОЭСК_с 2010 года_14.04.2009_со сглаж_version 3.0_без ФСК_46EE.2011(v1.0)_INDEX.STATION.2012(v2.1)" xfId="485"/>
    <cellStyle name="_Расчет RAB_Лен и МОЭСК_с 2010 года_14.04.2009_со сглаж_version 3.0_без ФСК_46EE.2011(v1.0)_TEPLO.PREDEL.2012.M(v1.1)_test" xfId="486"/>
    <cellStyle name="_Расчет RAB_Лен и МОЭСК_с 2010 года_14.04.2009_со сглаж_version 3.0_без ФСК_46EE.2011(v1.2)" xfId="487"/>
    <cellStyle name="_Расчет RAB_Лен и МОЭСК_с 2010 года_14.04.2009_со сглаж_version 3.0_без ФСК_46EP.2011(v2.0)" xfId="4222"/>
    <cellStyle name="_Расчет RAB_Лен и МОЭСК_с 2010 года_14.04.2009_со сглаж_version 3.0_без ФСК_46EP.2012(v0.1)" xfId="488"/>
    <cellStyle name="_Расчет RAB_Лен и МОЭСК_с 2010 года_14.04.2009_со сглаж_version 3.0_без ФСК_46TE.2011(v1.0)" xfId="489"/>
    <cellStyle name="_Расчет RAB_Лен и МОЭСК_с 2010 года_14.04.2009_со сглаж_version 3.0_без ФСК_4DNS.UPDATE.EXAMPLE" xfId="4223"/>
    <cellStyle name="_Расчет RAB_Лен и МОЭСК_с 2010 года_14.04.2009_со сглаж_version 3.0_без ФСК_ARMRAZR" xfId="490"/>
    <cellStyle name="_Расчет RAB_Лен и МОЭСК_с 2010 года_14.04.2009_со сглаж_version 3.0_без ФСК_BALANCE.WARM.2010.FACT(v1.0)" xfId="491"/>
    <cellStyle name="_Расчет RAB_Лен и МОЭСК_с 2010 года_14.04.2009_со сглаж_version 3.0_без ФСК_BALANCE.WARM.2010.PLAN" xfId="492"/>
    <cellStyle name="_Расчет RAB_Лен и МОЭСК_с 2010 года_14.04.2009_со сглаж_version 3.0_без ФСК_BALANCE.WARM.2011YEAR(v0.7)" xfId="493"/>
    <cellStyle name="_Расчет RAB_Лен и МОЭСК_с 2010 года_14.04.2009_со сглаж_version 3.0_без ФСК_BALANCE.WARM.2011YEAR.NEW.UPDATE.SCHEME" xfId="494"/>
    <cellStyle name="_Расчет RAB_Лен и МОЭСК_с 2010 года_14.04.2009_со сглаж_version 3.0_без ФСК_CALC.NORMATIV.KU(v0.2)" xfId="4224"/>
    <cellStyle name="_Расчет RAB_Лен и МОЭСК_с 2010 года_14.04.2009_со сглаж_version 3.0_без ФСК_EE.2REK.P2011.4.78(v0.3)" xfId="495"/>
    <cellStyle name="_Расчет RAB_Лен и МОЭСК_с 2010 года_14.04.2009_со сглаж_version 3.0_без ФСК_FORM910.2012(v1.1)" xfId="496"/>
    <cellStyle name="_Расчет RAB_Лен и МОЭСК_с 2010 года_14.04.2009_со сглаж_version 3.0_без ФСК_INVEST.EE.PLAN.4.78(v0.1)" xfId="497"/>
    <cellStyle name="_Расчет RAB_Лен и МОЭСК_с 2010 года_14.04.2009_со сглаж_version 3.0_без ФСК_INVEST.EE.PLAN.4.78(v0.3)" xfId="498"/>
    <cellStyle name="_Расчет RAB_Лен и МОЭСК_с 2010 года_14.04.2009_со сглаж_version 3.0_без ФСК_INVEST.EE.PLAN.4.78(v1.0)" xfId="499"/>
    <cellStyle name="_Расчет RAB_Лен и МОЭСК_с 2010 года_14.04.2009_со сглаж_version 3.0_без ФСК_INVEST.EE.PLAN.4.78(v1.0)_PASSPORT.TEPLO.PROIZV(v2.0)" xfId="500"/>
    <cellStyle name="_Расчет RAB_Лен и МОЭСК_с 2010 года_14.04.2009_со сглаж_version 3.0_без ФСК_INVEST.EE.PLAN.4.78(v1.0)_PASSPORT.TEPLO.PROIZV(v2.0) 2" xfId="4225"/>
    <cellStyle name="_Расчет RAB_Лен и МОЭСК_с 2010 года_14.04.2009_со сглаж_version 3.0_без ФСК_INVEST.EE.PLAN.4.78(v1.0)_PASSPORT.TEPLO.PROIZV(v2.0)_LABOUR.7.14(v2.3)" xfId="4226"/>
    <cellStyle name="_Расчет RAB_Лен и МОЭСК_с 2010 года_14.04.2009_со сглаж_version 3.0_без ФСК_INVEST.PLAN.4.78(v0.1)" xfId="501"/>
    <cellStyle name="_Расчет RAB_Лен и МОЭСК_с 2010 года_14.04.2009_со сглаж_version 3.0_без ФСК_INVEST.WARM.PLAN.4.78(v0.1)" xfId="502"/>
    <cellStyle name="_Расчет RAB_Лен и МОЭСК_с 2010 года_14.04.2009_со сглаж_version 3.0_без ФСК_INVEST_WARM_PLAN" xfId="503"/>
    <cellStyle name="_Расчет RAB_Лен и МОЭСК_с 2010 года_14.04.2009_со сглаж_version 3.0_без ФСК_LABOUR.7.14(v2.3)" xfId="4227"/>
    <cellStyle name="_Расчет RAB_Лен и МОЭСК_с 2010 года_14.04.2009_со сглаж_version 3.0_без ФСК_NADB.JNVLP.APTEKA.2012(v1.0)_21_02_12" xfId="4228"/>
    <cellStyle name="_Расчет RAB_Лен и МОЭСК_с 2010 года_14.04.2009_со сглаж_version 3.0_без ФСК_NADB.JNVLS.APTEKA.2011(v1.3.3)" xfId="504"/>
    <cellStyle name="_Расчет RAB_Лен и МОЭСК_с 2010 года_14.04.2009_со сглаж_version 3.0_без ФСК_NADB.JNVLS.APTEKA.2011(v1.3.3)_46TE.2011(v1.0)" xfId="505"/>
    <cellStyle name="_Расчет RAB_Лен и МОЭСК_с 2010 года_14.04.2009_со сглаж_version 3.0_без ФСК_NADB.JNVLS.APTEKA.2011(v1.3.3)_INDEX.STATION.2012(v1.0)_" xfId="506"/>
    <cellStyle name="_Расчет RAB_Лен и МОЭСК_с 2010 года_14.04.2009_со сглаж_version 3.0_без ФСК_NADB.JNVLS.APTEKA.2011(v1.3.3)_INDEX.STATION.2012(v2.0)" xfId="507"/>
    <cellStyle name="_Расчет RAB_Лен и МОЭСК_с 2010 года_14.04.2009_со сглаж_version 3.0_без ФСК_NADB.JNVLS.APTEKA.2011(v1.3.3)_INDEX.STATION.2012(v2.1)" xfId="508"/>
    <cellStyle name="_Расчет RAB_Лен и МОЭСК_с 2010 года_14.04.2009_со сглаж_version 3.0_без ФСК_NADB.JNVLS.APTEKA.2011(v1.3.3)_TEPLO.PREDEL.2012.M(v1.1)_test" xfId="509"/>
    <cellStyle name="_Расчет RAB_Лен и МОЭСК_с 2010 года_14.04.2009_со сглаж_version 3.0_без ФСК_NADB.JNVLS.APTEKA.2011(v1.3.4)" xfId="510"/>
    <cellStyle name="_Расчет RAB_Лен и МОЭСК_с 2010 года_14.04.2009_со сглаж_version 3.0_без ФСК_NADB.JNVLS.APTEKA.2011(v1.3.4)_46TE.2011(v1.0)" xfId="511"/>
    <cellStyle name="_Расчет RAB_Лен и МОЭСК_с 2010 года_14.04.2009_со сглаж_version 3.0_без ФСК_NADB.JNVLS.APTEKA.2011(v1.3.4)_INDEX.STATION.2012(v1.0)_" xfId="512"/>
    <cellStyle name="_Расчет RAB_Лен и МОЭСК_с 2010 года_14.04.2009_со сглаж_version 3.0_без ФСК_NADB.JNVLS.APTEKA.2011(v1.3.4)_INDEX.STATION.2012(v2.0)" xfId="513"/>
    <cellStyle name="_Расчет RAB_Лен и МОЭСК_с 2010 года_14.04.2009_со сглаж_version 3.0_без ФСК_NADB.JNVLS.APTEKA.2011(v1.3.4)_INDEX.STATION.2012(v2.1)" xfId="514"/>
    <cellStyle name="_Расчет RAB_Лен и МОЭСК_с 2010 года_14.04.2009_со сглаж_version 3.0_без ФСК_NADB.JNVLS.APTEKA.2011(v1.3.4)_TEPLO.PREDEL.2012.M(v1.1)_test" xfId="515"/>
    <cellStyle name="_Расчет RAB_Лен и МОЭСК_с 2010 года_14.04.2009_со сглаж_version 3.0_без ФСК_PASSPORT.TEPLO.PROIZV(v2.1)" xfId="516"/>
    <cellStyle name="_Расчет RAB_Лен и МОЭСК_с 2010 года_14.04.2009_со сглаж_version 3.0_без ФСК_PASSPORT.TEPLO.SETI(v1.0)" xfId="4229"/>
    <cellStyle name="_Расчет RAB_Лен и МОЭСК_с 2010 года_14.04.2009_со сглаж_version 3.0_без ФСК_PR.PROG.WARM.NOTCOMBI.2012.2.16_v1.4(04.04.11) " xfId="517"/>
    <cellStyle name="_Расчет RAB_Лен и МОЭСК_с 2010 года_14.04.2009_со сглаж_version 3.0_без ФСК_PREDEL.JKH.UTV.2011(v1.0.1)" xfId="518"/>
    <cellStyle name="_Расчет RAB_Лен и МОЭСК_с 2010 года_14.04.2009_со сглаж_version 3.0_без ФСК_PREDEL.JKH.UTV.2011(v1.0.1)_46TE.2011(v1.0)" xfId="519"/>
    <cellStyle name="_Расчет RAB_Лен и МОЭСК_с 2010 года_14.04.2009_со сглаж_version 3.0_без ФСК_PREDEL.JKH.UTV.2011(v1.0.1)_INDEX.STATION.2012(v1.0)_" xfId="520"/>
    <cellStyle name="_Расчет RAB_Лен и МОЭСК_с 2010 года_14.04.2009_со сглаж_version 3.0_без ФСК_PREDEL.JKH.UTV.2011(v1.0.1)_INDEX.STATION.2012(v2.0)" xfId="521"/>
    <cellStyle name="_Расчет RAB_Лен и МОЭСК_с 2010 года_14.04.2009_со сглаж_version 3.0_без ФСК_PREDEL.JKH.UTV.2011(v1.0.1)_INDEX.STATION.2012(v2.1)" xfId="522"/>
    <cellStyle name="_Расчет RAB_Лен и МОЭСК_с 2010 года_14.04.2009_со сглаж_version 3.0_без ФСК_PREDEL.JKH.UTV.2011(v1.0.1)_TEPLO.PREDEL.2012.M(v1.1)_test" xfId="523"/>
    <cellStyle name="_Расчет RAB_Лен и МОЭСК_с 2010 года_14.04.2009_со сглаж_version 3.0_без ФСК_PREDEL.JKH.UTV.2011(v1.1)" xfId="524"/>
    <cellStyle name="_Расчет RAB_Лен и МОЭСК_с 2010 года_14.04.2009_со сглаж_version 3.0_без ФСК_REP.BLR.2012(v1.0)" xfId="525"/>
    <cellStyle name="_Расчет RAB_Лен и МОЭСК_с 2010 года_14.04.2009_со сглаж_version 3.0_без ФСК_TARIFF.PEREDACHA.EE(v0.4)" xfId="4230"/>
    <cellStyle name="_Расчет RAB_Лен и МОЭСК_с 2010 года_14.04.2009_со сглаж_version 3.0_без ФСК_TEPLO.PREDEL.2012.M(v1.1)" xfId="526"/>
    <cellStyle name="_Расчет RAB_Лен и МОЭСК_с 2010 года_14.04.2009_со сглаж_version 3.0_без ФСК_TEST.TEMPLATE" xfId="527"/>
    <cellStyle name="_Расчет RAB_Лен и МОЭСК_с 2010 года_14.04.2009_со сглаж_version 3.0_без ФСК_UPDATE.46EE.2011.TO.1.1" xfId="528"/>
    <cellStyle name="_Расчет RAB_Лен и МОЭСК_с 2010 года_14.04.2009_со сглаж_version 3.0_без ФСК_UPDATE.46TE.2011.TO.1.1" xfId="529"/>
    <cellStyle name="_Расчет RAB_Лен и МОЭСК_с 2010 года_14.04.2009_со сглаж_version 3.0_без ФСК_UPDATE.46TE.2011.TO.1.2" xfId="530"/>
    <cellStyle name="_Расчет RAB_Лен и МОЭСК_с 2010 года_14.04.2009_со сглаж_version 3.0_без ФСК_UPDATE.BALANCE.WARM.2011YEAR.TO.1.1" xfId="531"/>
    <cellStyle name="_Расчет RAB_Лен и МОЭСК_с 2010 года_14.04.2009_со сглаж_version 3.0_без ФСК_UPDATE.BALANCE.WARM.2011YEAR.TO.1.1_46TE.2011(v1.0)" xfId="532"/>
    <cellStyle name="_Расчет RAB_Лен и МОЭСК_с 2010 года_14.04.2009_со сглаж_version 3.0_без ФСК_UPDATE.BALANCE.WARM.2011YEAR.TO.1.1_INDEX.STATION.2012(v1.0)_" xfId="533"/>
    <cellStyle name="_Расчет RAB_Лен и МОЭСК_с 2010 года_14.04.2009_со сглаж_version 3.0_без ФСК_UPDATE.BALANCE.WARM.2011YEAR.TO.1.1_INDEX.STATION.2012(v2.0)" xfId="534"/>
    <cellStyle name="_Расчет RAB_Лен и МОЭСК_с 2010 года_14.04.2009_со сглаж_version 3.0_без ФСК_UPDATE.BALANCE.WARM.2011YEAR.TO.1.1_INDEX.STATION.2012(v2.1)" xfId="535"/>
    <cellStyle name="_Расчет RAB_Лен и МОЭСК_с 2010 года_14.04.2009_со сглаж_version 3.0_без ФСК_UPDATE.BALANCE.WARM.2011YEAR.TO.1.1_OREP.KU.2011.MONTHLY.02(v1.1)" xfId="536"/>
    <cellStyle name="_Расчет RAB_Лен и МОЭСК_с 2010 года_14.04.2009_со сглаж_version 3.0_без ФСК_UPDATE.BALANCE.WARM.2011YEAR.TO.1.1_TEPLO.PREDEL.2012.M(v1.1)_test" xfId="537"/>
    <cellStyle name="_Расчет RAB_Лен и МОЭСК_с 2010 года_14.04.2009_со сглаж_version 3.0_без ФСК_UPDATE.LABOUR.7.14.TO.2.3" xfId="4231"/>
    <cellStyle name="_Расчет RAB_Лен и МОЭСК_с 2010 года_14.04.2009_со сглаж_version 3.0_без ФСК_UPDATE.LABOUR.7.14.TO.2.4" xfId="4232"/>
    <cellStyle name="_Расчет RAB_Лен и МОЭСК_с 2010 года_14.04.2009_со сглаж_version 3.0_без ФСК_UPDATE.NADB.JNVLS.APTEKA.2011.TO.1.3.4" xfId="538"/>
    <cellStyle name="_Расчет RAB_Лен и МОЭСК_с 2010 года_14.04.2009_со сглаж_version 3.0_без ФСК_Книга2_PR.PROG.WARM.NOTCOMBI.2012.2.16_v1.4(04.04.11) " xfId="539"/>
    <cellStyle name="_РАСЧЕТ АМОРТИЗАЦИИ на 2007г. по ОАО ДГК " xfId="540"/>
    <cellStyle name="_расчет спецодежды с разбивкой 1" xfId="541"/>
    <cellStyle name="_Сахаэнерго 10-11 ВС" xfId="4233"/>
    <cellStyle name="_Свод по ИПР (2)" xfId="542"/>
    <cellStyle name="_Свод по ИПР (2)_Новая инструкция1_фст" xfId="543"/>
    <cellStyle name="_Справочник затрат_ЛХ_20.10.05" xfId="544"/>
    <cellStyle name="_таблицы для расчетов28-04-08_2006-2009_прибыль корр_по ИА" xfId="545"/>
    <cellStyle name="_таблицы для расчетов28-04-08_2006-2009_прибыль корр_по ИА_Новая инструкция1_фст" xfId="546"/>
    <cellStyle name="_таблицы для расчетов28-04-08_2006-2009с ИА" xfId="547"/>
    <cellStyle name="_таблицы для расчетов28-04-08_2006-2009с ИА_Новая инструкция1_фст" xfId="548"/>
    <cellStyle name="_УЯФ ТЭС  ОТ 2009 год" xfId="549"/>
    <cellStyle name="_Форма 6  РТК.xls(отчет по Адр пр. ЛО)" xfId="550"/>
    <cellStyle name="_Форма 6  РТК.xls(отчет по Адр пр. ЛО)_Новая инструкция1_фст" xfId="551"/>
    <cellStyle name="_Формат разбивки по МРСК_РСК" xfId="552"/>
    <cellStyle name="_Формат разбивки по МРСК_РСК_Новая инструкция1_фст" xfId="553"/>
    <cellStyle name="_Формат_для Согласования" xfId="554"/>
    <cellStyle name="_Формат_для Согласования_Новая инструкция1_фст" xfId="555"/>
    <cellStyle name="_ХХХ Прил 2 Формы бюджетных документов 2007" xfId="556"/>
    <cellStyle name="_экон.форм-вс.рабочий 2" xfId="557"/>
    <cellStyle name="_экон.форм-т ВО 1 с разбивкой" xfId="558"/>
    <cellStyle name="_экон.форм-т ВО 1 с разбивкой_Новая инструкция1_фст" xfId="559"/>
    <cellStyle name="_экон.форм-т. рабочий 2" xfId="560"/>
    <cellStyle name="’К‰Э [0.00]" xfId="561"/>
    <cellStyle name="”€ќђќ‘ћ‚›‰" xfId="562"/>
    <cellStyle name="”€ќђќ‘ћ‚›‰ 2" xfId="563"/>
    <cellStyle name="”€ќђќ‘ћ‚›‰ 3" xfId="564"/>
    <cellStyle name="”€ќђќ‘ћ‚›‰ 4" xfId="565"/>
    <cellStyle name="”€ќђќ‘ћ‚›‰ 5" xfId="566"/>
    <cellStyle name="”€ќђќ‘ћ‚›‰_LABOUR.7.14(v2.4) Жатайтеплосеть-2013" xfId="4234"/>
    <cellStyle name="”€љ‘€ђћ‚ђќќ›‰" xfId="567"/>
    <cellStyle name="”€љ‘€ђћ‚ђќќ›‰ 2" xfId="568"/>
    <cellStyle name="”€љ‘€ђћ‚ђќќ›‰ 3" xfId="569"/>
    <cellStyle name="”€љ‘€ђћ‚ђќќ›‰ 4" xfId="570"/>
    <cellStyle name="”€љ‘€ђћ‚ђќќ›‰ 5" xfId="571"/>
    <cellStyle name="”€љ‘€ђћ‚ђќќ›‰_LABOUR.7.14(v2.4) Жатайтеплосеть-2013" xfId="4235"/>
    <cellStyle name="”ќђќ‘ћ‚›‰" xfId="8"/>
    <cellStyle name="”ќђќ‘ћ‚›‰ 2" xfId="9"/>
    <cellStyle name="”ќђќ‘ћ‚›‰ 2 2" xfId="572"/>
    <cellStyle name="”ќђќ‘ћ‚›‰ 2 2 2" xfId="573"/>
    <cellStyle name="”ќђќ‘ћ‚›‰ 2 3" xfId="574"/>
    <cellStyle name="”ќђќ‘ћ‚›‰ 3" xfId="575"/>
    <cellStyle name="”ќђќ‘ћ‚›‰ 3 2" xfId="576"/>
    <cellStyle name="”ќђќ‘ћ‚›‰ 4" xfId="577"/>
    <cellStyle name="”ќђќ‘ћ‚›‰_Максимус" xfId="578"/>
    <cellStyle name="”љ‘ђћ‚ђќќ›‰" xfId="10"/>
    <cellStyle name="”љ‘ђћ‚ђќќ›‰ 2" xfId="11"/>
    <cellStyle name="”љ‘ђћ‚ђќќ›‰ 2 2" xfId="579"/>
    <cellStyle name="”љ‘ђћ‚ђќќ›‰ 2 2 2" xfId="580"/>
    <cellStyle name="”љ‘ђћ‚ђќќ›‰ 2 3" xfId="581"/>
    <cellStyle name="”љ‘ђћ‚ђќќ›‰ 3" xfId="582"/>
    <cellStyle name="”љ‘ђћ‚ђќќ›‰ 3 2" xfId="583"/>
    <cellStyle name="”љ‘ђћ‚ђќќ›‰ 4" xfId="584"/>
    <cellStyle name="”љ‘ђћ‚ђќќ›‰_Максимус" xfId="585"/>
    <cellStyle name="„…ќ…†ќ›‰" xfId="12"/>
    <cellStyle name="„…ќ…†ќ›‰ 2" xfId="13"/>
    <cellStyle name="„…ќ…†ќ›‰ 2 2" xfId="586"/>
    <cellStyle name="„…ќ…†ќ›‰ 2 2 2" xfId="587"/>
    <cellStyle name="„…ќ…†ќ›‰ 2 3" xfId="588"/>
    <cellStyle name="„…ќ…†ќ›‰ 3" xfId="589"/>
    <cellStyle name="„…ќ…†ќ›‰ 3 2" xfId="590"/>
    <cellStyle name="„…ќ…†ќ›‰ 4" xfId="591"/>
    <cellStyle name="„…ќ…†ќ›‰_Максимус" xfId="592"/>
    <cellStyle name="„ђ’ђ" xfId="593"/>
    <cellStyle name="€’ћѓћ‚›‰" xfId="594"/>
    <cellStyle name="€’ћѓћ‚›‰ 2" xfId="595"/>
    <cellStyle name="€’ћѓћ‚›‰ 3" xfId="596"/>
    <cellStyle name="€’ћѓћ‚›‰ 4" xfId="597"/>
    <cellStyle name="€’ћѓћ‚›‰ 5" xfId="598"/>
    <cellStyle name="€’ћѓћ‚›‰_LABOUR.7.14(v2.4) Жатайтеплосеть-2013" xfId="4236"/>
    <cellStyle name="‡ђѓћ‹ћ‚ћљ1" xfId="14"/>
    <cellStyle name="‡ђѓћ‹ћ‚ћљ1 2" xfId="15"/>
    <cellStyle name="‡ђѓћ‹ћ‚ћљ1 2 2" xfId="599"/>
    <cellStyle name="‡ђѓћ‹ћ‚ћљ1 2 2 2" xfId="600"/>
    <cellStyle name="‡ђѓћ‹ћ‚ћљ1 2 3" xfId="601"/>
    <cellStyle name="‡ђѓћ‹ћ‚ћљ1 3" xfId="602"/>
    <cellStyle name="‡ђѓћ‹ћ‚ћљ1 3 2" xfId="603"/>
    <cellStyle name="‡ђѓћ‹ћ‚ћљ1 4" xfId="604"/>
    <cellStyle name="‡ђѓћ‹ћ‚ћљ1_Максимус" xfId="605"/>
    <cellStyle name="‡ђѓћ‹ћ‚ћљ2" xfId="16"/>
    <cellStyle name="‡ђѓћ‹ћ‚ћљ2 2" xfId="17"/>
    <cellStyle name="‡ђѓћ‹ћ‚ћљ2 2 2" xfId="606"/>
    <cellStyle name="‡ђѓћ‹ћ‚ћљ2 2 2 2" xfId="607"/>
    <cellStyle name="‡ђѓћ‹ћ‚ћљ2 2 3" xfId="608"/>
    <cellStyle name="‡ђѓћ‹ћ‚ћљ2 3" xfId="609"/>
    <cellStyle name="‡ђѓћ‹ћ‚ћљ2 3 2" xfId="610"/>
    <cellStyle name="‡ђѓћ‹ћ‚ћљ2 4" xfId="611"/>
    <cellStyle name="‡ђѓћ‹ћ‚ћљ2_Максимус" xfId="612"/>
    <cellStyle name="’ћѓћ‚›‰" xfId="18"/>
    <cellStyle name="’ћѓћ‚›‰ 2" xfId="19"/>
    <cellStyle name="’ћѓћ‚›‰ 2 2" xfId="613"/>
    <cellStyle name="’ћѓћ‚›‰ 2 2 2" xfId="614"/>
    <cellStyle name="’ћѓћ‚›‰ 2 2 2 2" xfId="5223"/>
    <cellStyle name="’ћѓћ‚›‰ 2 2 2 2 2" xfId="7557"/>
    <cellStyle name="’ћѓћ‚›‰ 2 2 2 2 2 2" xfId="13508"/>
    <cellStyle name="’ћѓћ‚›‰ 2 2 2 2 2 3" xfId="19447"/>
    <cellStyle name="’ћѓћ‚›‰ 2 2 2 2 2 4" xfId="24756"/>
    <cellStyle name="’ћѓћ‚›‰ 2 2 2 2 2 5" xfId="34054"/>
    <cellStyle name="’ћѓћ‚›‰ 2 2 2 2 2 6" xfId="38356"/>
    <cellStyle name="’ћѓћ‚›‰ 2 2 2 2 2 7" xfId="43313"/>
    <cellStyle name="’ћѓћ‚›‰ 2 2 2 2 3" xfId="11199"/>
    <cellStyle name="’ћѓћ‚›‰ 2 2 2 2 4" xfId="17138"/>
    <cellStyle name="’ћѓћ‚›‰ 2 2 2 2 5" xfId="30321"/>
    <cellStyle name="’ћѓћ‚›‰ 2 2 2 2 6" xfId="32533"/>
    <cellStyle name="’ћѓћ‚›‰ 2 2 2 2 7" xfId="36051"/>
    <cellStyle name="’ћѓћ‚›‰ 2 2 2 2 8" xfId="41011"/>
    <cellStyle name="’ћѓћ‚›‰ 2 2 2 3" xfId="4727"/>
    <cellStyle name="’ћѓћ‚›‰ 2 2 2 3 2" xfId="10703"/>
    <cellStyle name="’ћѓћ‚›‰ 2 2 2 3 3" xfId="16642"/>
    <cellStyle name="’ћѓћ‚›‰ 2 2 2 3 4" xfId="25528"/>
    <cellStyle name="’ћѓћ‚›‰ 2 2 2 3 5" xfId="31667"/>
    <cellStyle name="’ћѓћ‚›‰ 2 2 2 3 6" xfId="35555"/>
    <cellStyle name="’ћѓћ‚›‰ 2 2 2 3 7" xfId="40517"/>
    <cellStyle name="’ћѓћ‚›‰ 2 2 2 4" xfId="9332"/>
    <cellStyle name="’ћѓћ‚›‰ 2 2 2 5" xfId="15271"/>
    <cellStyle name="’ћѓћ‚›‰ 2 2 2 6" xfId="31132"/>
    <cellStyle name="’ћѓћ‚›‰ 2 2 2 7" xfId="34677"/>
    <cellStyle name="’ћѓћ‚›‰ 2 2 2 8" xfId="35056"/>
    <cellStyle name="’ћѓћ‚›‰ 2 3" xfId="615"/>
    <cellStyle name="’ћѓћ‚›‰ 3" xfId="616"/>
    <cellStyle name="’ћѓћ‚›‰ 3 2" xfId="617"/>
    <cellStyle name="’ћѓћ‚›‰ 3 2 2" xfId="5224"/>
    <cellStyle name="’ћѓћ‚›‰ 3 2 2 2" xfId="7558"/>
    <cellStyle name="’ћѓћ‚›‰ 3 2 2 2 2" xfId="13509"/>
    <cellStyle name="’ћѓћ‚›‰ 3 2 2 2 3" xfId="19448"/>
    <cellStyle name="’ћѓћ‚›‰ 3 2 2 2 4" xfId="24755"/>
    <cellStyle name="’ћѓћ‚›‰ 3 2 2 2 5" xfId="26231"/>
    <cellStyle name="’ћѓћ‚›‰ 3 2 2 2 6" xfId="38357"/>
    <cellStyle name="’ћѓћ‚›‰ 3 2 2 2 7" xfId="43314"/>
    <cellStyle name="’ћѓћ‚›‰ 3 2 2 3" xfId="11200"/>
    <cellStyle name="’ћѓћ‚›‰ 3 2 2 4" xfId="17139"/>
    <cellStyle name="’ћѓћ‚›‰ 3 2 2 5" xfId="28367"/>
    <cellStyle name="’ћѓћ‚›‰ 3 2 2 6" xfId="34118"/>
    <cellStyle name="’ћѓћ‚›‰ 3 2 2 7" xfId="36052"/>
    <cellStyle name="’ћѓћ‚›‰ 3 2 2 8" xfId="41012"/>
    <cellStyle name="’ћѓћ‚›‰ 3 2 3" xfId="4726"/>
    <cellStyle name="’ћѓћ‚›‰ 3 2 3 2" xfId="10702"/>
    <cellStyle name="’ћѓћ‚›‰ 3 2 3 3" xfId="16641"/>
    <cellStyle name="’ћѓћ‚›‰ 3 2 3 4" xfId="27747"/>
    <cellStyle name="’ћѓћ‚›‰ 3 2 3 5" xfId="26991"/>
    <cellStyle name="’ћѓћ‚›‰ 3 2 3 6" xfId="35554"/>
    <cellStyle name="’ћѓћ‚›‰ 3 2 3 7" xfId="40516"/>
    <cellStyle name="’ћѓћ‚›‰ 3 2 4" xfId="9333"/>
    <cellStyle name="’ћѓћ‚›‰ 3 2 5" xfId="15272"/>
    <cellStyle name="’ћѓћ‚›‰ 3 2 6" xfId="27067"/>
    <cellStyle name="’ћѓћ‚›‰ 3 2 7" xfId="30937"/>
    <cellStyle name="’ћѓћ‚›‰ 3 2 8" xfId="35057"/>
    <cellStyle name="’ћѓћ‚›‰ 4" xfId="618"/>
    <cellStyle name="’ћѓћ‚›‰ 4 10" xfId="32762"/>
    <cellStyle name="’ћѓћ‚›‰ 4 11" xfId="35058"/>
    <cellStyle name="’ћѓћ‚›‰ 4 2" xfId="4517"/>
    <cellStyle name="’ћѓћ‚›‰ 4 2 10" xfId="35354"/>
    <cellStyle name="’ћѓћ‚›‰ 4 2 11" xfId="40317"/>
    <cellStyle name="’ћѓћ‚›‰ 4 2 2" xfId="8579"/>
    <cellStyle name="’ћѓћ‚›‰ 4 2 2 2" xfId="14530"/>
    <cellStyle name="’ћѓћ‚›‰ 4 2 2 3" xfId="20469"/>
    <cellStyle name="’ћѓћ‚›‰ 4 2 2 4" xfId="23831"/>
    <cellStyle name="’ћѓћ‚›‰ 4 2 2 5" xfId="27005"/>
    <cellStyle name="’ћѓћ‚›‰ 4 2 2 6" xfId="39371"/>
    <cellStyle name="’ћѓћ‚›‰ 4 2 2 7" xfId="44335"/>
    <cellStyle name="’ћѓћ‚›‰ 4 2 3" xfId="8580"/>
    <cellStyle name="’ћѓћ‚›‰ 4 2 3 2" xfId="14531"/>
    <cellStyle name="’ћѓћ‚›‰ 4 2 3 3" xfId="20470"/>
    <cellStyle name="’ћѓћ‚›‰ 4 2 3 4" xfId="23830"/>
    <cellStyle name="’ћѓћ‚›‰ 4 2 3 5" xfId="33637"/>
    <cellStyle name="’ћѓћ‚›‰ 4 2 3 6" xfId="39372"/>
    <cellStyle name="’ћѓћ‚›‰ 4 2 3 7" xfId="44336"/>
    <cellStyle name="’ћѓћ‚›‰ 4 2 4" xfId="8581"/>
    <cellStyle name="’ћѓћ‚›‰ 4 2 4 2" xfId="14532"/>
    <cellStyle name="’ћѓћ‚›‰ 4 2 4 3" xfId="20471"/>
    <cellStyle name="’ћѓћ‚›‰ 4 2 4 4" xfId="23829"/>
    <cellStyle name="’ћѓћ‚›‰ 4 2 4 5" xfId="32439"/>
    <cellStyle name="’ћѓћ‚›‰ 4 2 4 6" xfId="39373"/>
    <cellStyle name="’ћѓћ‚›‰ 4 2 4 7" xfId="44337"/>
    <cellStyle name="’ћѓћ‚›‰ 4 2 5" xfId="7268"/>
    <cellStyle name="’ћѓћ‚›‰ 4 2 5 2" xfId="13219"/>
    <cellStyle name="’ћѓћ‚›‰ 4 2 5 3" xfId="19158"/>
    <cellStyle name="’ћѓћ‚›‰ 4 2 5 4" xfId="27893"/>
    <cellStyle name="’ћѓћ‚›‰ 4 2 5 5" xfId="33234"/>
    <cellStyle name="’ћѓћ‚›‰ 4 2 5 6" xfId="38070"/>
    <cellStyle name="’ћѓћ‚›‰ 4 2 5 7" xfId="43024"/>
    <cellStyle name="’ћѓћ‚›‰ 4 2 6" xfId="10502"/>
    <cellStyle name="’ћѓћ‚›‰ 4 2 7" xfId="16441"/>
    <cellStyle name="’ћѓћ‚›‰ 4 2 8" xfId="25559"/>
    <cellStyle name="’ћѓћ‚›‰ 4 2 9" xfId="32649"/>
    <cellStyle name="’ћѓћ‚›‰ 4 3" xfId="4549"/>
    <cellStyle name="’ћѓћ‚›‰ 4 3 10" xfId="35377"/>
    <cellStyle name="’ћѓћ‚›‰ 4 3 11" xfId="40340"/>
    <cellStyle name="’ћѓћ‚›‰ 4 3 2" xfId="8582"/>
    <cellStyle name="’ћѓћ‚›‰ 4 3 2 2" xfId="14533"/>
    <cellStyle name="’ћѓћ‚›‰ 4 3 2 3" xfId="20472"/>
    <cellStyle name="’ћѓћ‚›‰ 4 3 2 4" xfId="23828"/>
    <cellStyle name="’ћѓћ‚›‰ 4 3 2 5" xfId="28443"/>
    <cellStyle name="’ћѓћ‚›‰ 4 3 2 6" xfId="39374"/>
    <cellStyle name="’ћѓћ‚›‰ 4 3 2 7" xfId="44338"/>
    <cellStyle name="’ћѓћ‚›‰ 4 3 3" xfId="8583"/>
    <cellStyle name="’ћѓћ‚›‰ 4 3 3 2" xfId="14534"/>
    <cellStyle name="’ћѓћ‚›‰ 4 3 3 3" xfId="20473"/>
    <cellStyle name="’ћѓћ‚›‰ 4 3 3 4" xfId="23827"/>
    <cellStyle name="’ћѓћ‚›‰ 4 3 3 5" xfId="26489"/>
    <cellStyle name="’ћѓћ‚›‰ 4 3 3 6" xfId="39375"/>
    <cellStyle name="’ћѓћ‚›‰ 4 3 3 7" xfId="44339"/>
    <cellStyle name="’ћѓћ‚›‰ 4 3 4" xfId="8584"/>
    <cellStyle name="’ћѓћ‚›‰ 4 3 4 2" xfId="14535"/>
    <cellStyle name="’ћѓћ‚›‰ 4 3 4 3" xfId="20474"/>
    <cellStyle name="’ћѓћ‚›‰ 4 3 4 4" xfId="23826"/>
    <cellStyle name="’ћѓћ‚›‰ 4 3 4 5" xfId="32795"/>
    <cellStyle name="’ћѓћ‚›‰ 4 3 4 6" xfId="39376"/>
    <cellStyle name="’ћѓћ‚›‰ 4 3 4 7" xfId="44340"/>
    <cellStyle name="’ћѓћ‚›‰ 4 3 5" xfId="7272"/>
    <cellStyle name="’ћѓћ‚›‰ 4 3 5 2" xfId="13223"/>
    <cellStyle name="’ћѓћ‚›‰ 4 3 5 3" xfId="19162"/>
    <cellStyle name="’ћѓћ‚›‰ 4 3 5 4" xfId="27879"/>
    <cellStyle name="’ћѓћ‚›‰ 4 3 5 5" xfId="33259"/>
    <cellStyle name="’ћѓћ‚›‰ 4 3 5 6" xfId="38074"/>
    <cellStyle name="’ћѓћ‚›‰ 4 3 5 7" xfId="43028"/>
    <cellStyle name="’ћѓћ‚›‰ 4 3 6" xfId="10525"/>
    <cellStyle name="’ћѓћ‚›‰ 4 3 7" xfId="16464"/>
    <cellStyle name="’ћѓћ‚›‰ 4 3 8" xfId="29299"/>
    <cellStyle name="’ћѓћ‚›‰ 4 3 9" xfId="33675"/>
    <cellStyle name="’ћѓћ‚›‰ 4 4" xfId="8585"/>
    <cellStyle name="’ћѓћ‚›‰ 4 4 2" xfId="14536"/>
    <cellStyle name="’ћѓћ‚›‰ 4 4 3" xfId="20475"/>
    <cellStyle name="’ћѓћ‚›‰ 4 4 4" xfId="23825"/>
    <cellStyle name="’ћѓћ‚›‰ 4 4 5" xfId="26472"/>
    <cellStyle name="’ћѓћ‚›‰ 4 4 6" xfId="39377"/>
    <cellStyle name="’ћѓћ‚›‰ 4 4 7" xfId="44341"/>
    <cellStyle name="’ћѓћ‚›‰ 4 5" xfId="8586"/>
    <cellStyle name="’ћѓћ‚›‰ 4 5 2" xfId="14537"/>
    <cellStyle name="’ћѓћ‚›‰ 4 5 3" xfId="20476"/>
    <cellStyle name="’ћѓћ‚›‰ 4 5 4" xfId="23824"/>
    <cellStyle name="’ћѓћ‚›‰ 4 5 5" xfId="23253"/>
    <cellStyle name="’ћѓћ‚›‰ 4 5 6" xfId="39378"/>
    <cellStyle name="’ћѓћ‚›‰ 4 5 7" xfId="44342"/>
    <cellStyle name="’ћѓћ‚›‰ 4 6" xfId="6955"/>
    <cellStyle name="’ћѓћ‚›‰ 4 6 2" xfId="12906"/>
    <cellStyle name="’ћѓћ‚›‰ 4 6 3" xfId="18845"/>
    <cellStyle name="’ћѓћ‚›‰ 4 6 4" xfId="30574"/>
    <cellStyle name="’ћѓћ‚›‰ 4 6 5" xfId="26203"/>
    <cellStyle name="’ћѓћ‚›‰ 4 6 6" xfId="37758"/>
    <cellStyle name="’ћѓћ‚›‰ 4 6 7" xfId="42711"/>
    <cellStyle name="’ћѓћ‚›‰ 4 7" xfId="9334"/>
    <cellStyle name="’ћѓћ‚›‰ 4 8" xfId="15273"/>
    <cellStyle name="’ћѓћ‚›‰ 4 9" xfId="31130"/>
    <cellStyle name="’ћѓћ‚›‰_индикаторы УГОК" xfId="4237"/>
    <cellStyle name="1Normal" xfId="619"/>
    <cellStyle name="20% - Accent1" xfId="620"/>
    <cellStyle name="20% - Accent1 2" xfId="621"/>
    <cellStyle name="20% - Accent1 3" xfId="622"/>
    <cellStyle name="20% - Accent1_46EE.2011(v1.0)" xfId="623"/>
    <cellStyle name="20% - Accent2" xfId="624"/>
    <cellStyle name="20% - Accent2 2" xfId="625"/>
    <cellStyle name="20% - Accent2 3" xfId="626"/>
    <cellStyle name="20% - Accent2_46EE.2011(v1.0)" xfId="627"/>
    <cellStyle name="20% - Accent3" xfId="628"/>
    <cellStyle name="20% - Accent3 2" xfId="629"/>
    <cellStyle name="20% - Accent3 3" xfId="630"/>
    <cellStyle name="20% - Accent3_46EE.2011(v1.0)" xfId="631"/>
    <cellStyle name="20% - Accent4" xfId="632"/>
    <cellStyle name="20% - Accent4 2" xfId="633"/>
    <cellStyle name="20% - Accent4 3" xfId="634"/>
    <cellStyle name="20% - Accent4_46EE.2011(v1.0)" xfId="635"/>
    <cellStyle name="20% - Accent5" xfId="636"/>
    <cellStyle name="20% - Accent5 2" xfId="637"/>
    <cellStyle name="20% - Accent5 3" xfId="638"/>
    <cellStyle name="20% - Accent5_46EE.2011(v1.0)" xfId="639"/>
    <cellStyle name="20% - Accent6" xfId="640"/>
    <cellStyle name="20% - Accent6 2" xfId="641"/>
    <cellStyle name="20% - Accent6 3" xfId="642"/>
    <cellStyle name="20% - Accent6_46EE.2011(v1.0)" xfId="643"/>
    <cellStyle name="20% - Акцент1 10" xfId="644"/>
    <cellStyle name="20% - Акцент1 10 2" xfId="645"/>
    <cellStyle name="20% - Акцент1 10 3" xfId="646"/>
    <cellStyle name="20% - Акцент1 11" xfId="647"/>
    <cellStyle name="20% - Акцент1 11 2" xfId="648"/>
    <cellStyle name="20% - Акцент1 12" xfId="649"/>
    <cellStyle name="20% - Акцент1 12 2" xfId="650"/>
    <cellStyle name="20% - Акцент1 13" xfId="651"/>
    <cellStyle name="20% - Акцент1 13 2" xfId="652"/>
    <cellStyle name="20% - Акцент1 14" xfId="653"/>
    <cellStyle name="20% - Акцент1 14 2" xfId="654"/>
    <cellStyle name="20% - Акцент1 15" xfId="655"/>
    <cellStyle name="20% - Акцент1 15 2" xfId="656"/>
    <cellStyle name="20% - Акцент1 16" xfId="657"/>
    <cellStyle name="20% - Акцент1 16 2" xfId="658"/>
    <cellStyle name="20% - Акцент1 17" xfId="659"/>
    <cellStyle name="20% - Акцент1 17 2" xfId="660"/>
    <cellStyle name="20% - Акцент1 18" xfId="661"/>
    <cellStyle name="20% - Акцент1 18 2" xfId="662"/>
    <cellStyle name="20% - Акцент1 19" xfId="663"/>
    <cellStyle name="20% - Акцент1 19 2" xfId="664"/>
    <cellStyle name="20% - Акцент1 2" xfId="20"/>
    <cellStyle name="20% - Акцент1 2 2" xfId="665"/>
    <cellStyle name="20% - Акцент1 2 2 2" xfId="666"/>
    <cellStyle name="20% - Акцент1 2 3" xfId="667"/>
    <cellStyle name="20% - Акцент1 2 4" xfId="668"/>
    <cellStyle name="20% - Акцент1 2_46EE.2011(v1.0)" xfId="669"/>
    <cellStyle name="20% - Акцент1 20" xfId="670"/>
    <cellStyle name="20% - Акцент1 20 2" xfId="671"/>
    <cellStyle name="20% - Акцент1 3" xfId="672"/>
    <cellStyle name="20% - Акцент1 3 2" xfId="673"/>
    <cellStyle name="20% - Акцент1 3 3" xfId="674"/>
    <cellStyle name="20% - Акцент1 3_46EE.2011(v1.0)" xfId="675"/>
    <cellStyle name="20% - Акцент1 4" xfId="676"/>
    <cellStyle name="20% - Акцент1 4 2" xfId="677"/>
    <cellStyle name="20% - Акцент1 4 3" xfId="678"/>
    <cellStyle name="20% - Акцент1 4_46EE.2011(v1.0)" xfId="679"/>
    <cellStyle name="20% - Акцент1 5" xfId="680"/>
    <cellStyle name="20% - Акцент1 5 2" xfId="681"/>
    <cellStyle name="20% - Акцент1 5 3" xfId="682"/>
    <cellStyle name="20% - Акцент1 5_46EE.2011(v1.0)" xfId="683"/>
    <cellStyle name="20% - Акцент1 6" xfId="684"/>
    <cellStyle name="20% - Акцент1 6 2" xfId="685"/>
    <cellStyle name="20% - Акцент1 6 3" xfId="686"/>
    <cellStyle name="20% - Акцент1 6_46EE.2011(v1.0)" xfId="687"/>
    <cellStyle name="20% - Акцент1 7" xfId="688"/>
    <cellStyle name="20% - Акцент1 7 2" xfId="689"/>
    <cellStyle name="20% - Акцент1 7 3" xfId="690"/>
    <cellStyle name="20% - Акцент1 7_46EE.2011(v1.0)" xfId="691"/>
    <cellStyle name="20% - Акцент1 8" xfId="692"/>
    <cellStyle name="20% - Акцент1 8 2" xfId="693"/>
    <cellStyle name="20% - Акцент1 8 3" xfId="694"/>
    <cellStyle name="20% - Акцент1 8_46EE.2011(v1.0)" xfId="695"/>
    <cellStyle name="20% - Акцент1 9" xfId="696"/>
    <cellStyle name="20% - Акцент1 9 2" xfId="697"/>
    <cellStyle name="20% - Акцент1 9 3" xfId="698"/>
    <cellStyle name="20% - Акцент1 9_46EE.2011(v1.0)" xfId="699"/>
    <cellStyle name="20% - Акцент2 10" xfId="700"/>
    <cellStyle name="20% - Акцент2 10 2" xfId="701"/>
    <cellStyle name="20% - Акцент2 10 3" xfId="702"/>
    <cellStyle name="20% - Акцент2 11" xfId="703"/>
    <cellStyle name="20% - Акцент2 11 2" xfId="704"/>
    <cellStyle name="20% - Акцент2 12" xfId="705"/>
    <cellStyle name="20% - Акцент2 12 2" xfId="706"/>
    <cellStyle name="20% - Акцент2 13" xfId="707"/>
    <cellStyle name="20% - Акцент2 13 2" xfId="708"/>
    <cellStyle name="20% - Акцент2 14" xfId="709"/>
    <cellStyle name="20% - Акцент2 14 2" xfId="710"/>
    <cellStyle name="20% - Акцент2 15" xfId="711"/>
    <cellStyle name="20% - Акцент2 15 2" xfId="712"/>
    <cellStyle name="20% - Акцент2 16" xfId="713"/>
    <cellStyle name="20% - Акцент2 16 2" xfId="714"/>
    <cellStyle name="20% - Акцент2 17" xfId="715"/>
    <cellStyle name="20% - Акцент2 17 2" xfId="716"/>
    <cellStyle name="20% - Акцент2 18" xfId="717"/>
    <cellStyle name="20% - Акцент2 18 2" xfId="718"/>
    <cellStyle name="20% - Акцент2 19" xfId="719"/>
    <cellStyle name="20% - Акцент2 19 2" xfId="720"/>
    <cellStyle name="20% - Акцент2 2" xfId="21"/>
    <cellStyle name="20% - Акцент2 2 2" xfId="721"/>
    <cellStyle name="20% - Акцент2 2 2 2" xfId="722"/>
    <cellStyle name="20% - Акцент2 2 3" xfId="723"/>
    <cellStyle name="20% - Акцент2 2 4" xfId="724"/>
    <cellStyle name="20% - Акцент2 2_46EE.2011(v1.0)" xfId="725"/>
    <cellStyle name="20% - Акцент2 20" xfId="726"/>
    <cellStyle name="20% - Акцент2 20 2" xfId="727"/>
    <cellStyle name="20% - Акцент2 3" xfId="728"/>
    <cellStyle name="20% - Акцент2 3 2" xfId="729"/>
    <cellStyle name="20% - Акцент2 3 3" xfId="730"/>
    <cellStyle name="20% - Акцент2 3_46EE.2011(v1.0)" xfId="731"/>
    <cellStyle name="20% - Акцент2 4" xfId="732"/>
    <cellStyle name="20% - Акцент2 4 2" xfId="733"/>
    <cellStyle name="20% - Акцент2 4 3" xfId="734"/>
    <cellStyle name="20% - Акцент2 4_46EE.2011(v1.0)" xfId="735"/>
    <cellStyle name="20% - Акцент2 5" xfId="736"/>
    <cellStyle name="20% - Акцент2 5 2" xfId="737"/>
    <cellStyle name="20% - Акцент2 5 3" xfId="738"/>
    <cellStyle name="20% - Акцент2 5_46EE.2011(v1.0)" xfId="739"/>
    <cellStyle name="20% - Акцент2 6" xfId="740"/>
    <cellStyle name="20% - Акцент2 6 2" xfId="741"/>
    <cellStyle name="20% - Акцент2 6 3" xfId="742"/>
    <cellStyle name="20% - Акцент2 6_46EE.2011(v1.0)" xfId="743"/>
    <cellStyle name="20% - Акцент2 7" xfId="744"/>
    <cellStyle name="20% - Акцент2 7 2" xfId="745"/>
    <cellStyle name="20% - Акцент2 7 3" xfId="746"/>
    <cellStyle name="20% - Акцент2 7_46EE.2011(v1.0)" xfId="747"/>
    <cellStyle name="20% - Акцент2 8" xfId="748"/>
    <cellStyle name="20% - Акцент2 8 2" xfId="749"/>
    <cellStyle name="20% - Акцент2 8 3" xfId="750"/>
    <cellStyle name="20% - Акцент2 8_46EE.2011(v1.0)" xfId="751"/>
    <cellStyle name="20% - Акцент2 9" xfId="752"/>
    <cellStyle name="20% - Акцент2 9 2" xfId="753"/>
    <cellStyle name="20% - Акцент2 9 3" xfId="754"/>
    <cellStyle name="20% - Акцент2 9_46EE.2011(v1.0)" xfId="755"/>
    <cellStyle name="20% - Акцент3 10" xfId="756"/>
    <cellStyle name="20% - Акцент3 10 2" xfId="757"/>
    <cellStyle name="20% - Акцент3 10 3" xfId="758"/>
    <cellStyle name="20% - Акцент3 11" xfId="759"/>
    <cellStyle name="20% - Акцент3 11 2" xfId="760"/>
    <cellStyle name="20% - Акцент3 12" xfId="761"/>
    <cellStyle name="20% - Акцент3 12 2" xfId="762"/>
    <cellStyle name="20% - Акцент3 13" xfId="763"/>
    <cellStyle name="20% - Акцент3 13 2" xfId="764"/>
    <cellStyle name="20% - Акцент3 14" xfId="765"/>
    <cellStyle name="20% - Акцент3 14 2" xfId="766"/>
    <cellStyle name="20% - Акцент3 15" xfId="767"/>
    <cellStyle name="20% - Акцент3 15 2" xfId="768"/>
    <cellStyle name="20% - Акцент3 16" xfId="769"/>
    <cellStyle name="20% - Акцент3 16 2" xfId="770"/>
    <cellStyle name="20% - Акцент3 17" xfId="771"/>
    <cellStyle name="20% - Акцент3 17 2" xfId="772"/>
    <cellStyle name="20% - Акцент3 18" xfId="773"/>
    <cellStyle name="20% - Акцент3 18 2" xfId="774"/>
    <cellStyle name="20% - Акцент3 19" xfId="775"/>
    <cellStyle name="20% - Акцент3 19 2" xfId="776"/>
    <cellStyle name="20% - Акцент3 2" xfId="22"/>
    <cellStyle name="20% - Акцент3 2 2" xfId="777"/>
    <cellStyle name="20% - Акцент3 2 2 2" xfId="778"/>
    <cellStyle name="20% - Акцент3 2 3" xfId="779"/>
    <cellStyle name="20% - Акцент3 2 4" xfId="780"/>
    <cellStyle name="20% - Акцент3 2_46EE.2011(v1.0)" xfId="781"/>
    <cellStyle name="20% - Акцент3 20" xfId="782"/>
    <cellStyle name="20% - Акцент3 20 2" xfId="783"/>
    <cellStyle name="20% - Акцент3 3" xfId="784"/>
    <cellStyle name="20% - Акцент3 3 2" xfId="785"/>
    <cellStyle name="20% - Акцент3 3 3" xfId="786"/>
    <cellStyle name="20% - Акцент3 3_46EE.2011(v1.0)" xfId="787"/>
    <cellStyle name="20% - Акцент3 4" xfId="788"/>
    <cellStyle name="20% - Акцент3 4 2" xfId="789"/>
    <cellStyle name="20% - Акцент3 4 3" xfId="790"/>
    <cellStyle name="20% - Акцент3 4_46EE.2011(v1.0)" xfId="791"/>
    <cellStyle name="20% - Акцент3 5" xfId="792"/>
    <cellStyle name="20% - Акцент3 5 2" xfId="793"/>
    <cellStyle name="20% - Акцент3 5 3" xfId="794"/>
    <cellStyle name="20% - Акцент3 5_46EE.2011(v1.0)" xfId="795"/>
    <cellStyle name="20% - Акцент3 6" xfId="796"/>
    <cellStyle name="20% - Акцент3 6 2" xfId="797"/>
    <cellStyle name="20% - Акцент3 6 3" xfId="798"/>
    <cellStyle name="20% - Акцент3 6_46EE.2011(v1.0)" xfId="799"/>
    <cellStyle name="20% - Акцент3 7" xfId="800"/>
    <cellStyle name="20% - Акцент3 7 2" xfId="801"/>
    <cellStyle name="20% - Акцент3 7 3" xfId="802"/>
    <cellStyle name="20% - Акцент3 7_46EE.2011(v1.0)" xfId="803"/>
    <cellStyle name="20% - Акцент3 8" xfId="804"/>
    <cellStyle name="20% - Акцент3 8 2" xfId="805"/>
    <cellStyle name="20% - Акцент3 8 3" xfId="806"/>
    <cellStyle name="20% - Акцент3 8_46EE.2011(v1.0)" xfId="807"/>
    <cellStyle name="20% - Акцент3 9" xfId="808"/>
    <cellStyle name="20% - Акцент3 9 2" xfId="809"/>
    <cellStyle name="20% - Акцент3 9 3" xfId="810"/>
    <cellStyle name="20% - Акцент3 9_46EE.2011(v1.0)" xfId="811"/>
    <cellStyle name="20% - Акцент4 10" xfId="812"/>
    <cellStyle name="20% - Акцент4 10 2" xfId="813"/>
    <cellStyle name="20% - Акцент4 10 3" xfId="814"/>
    <cellStyle name="20% - Акцент4 11" xfId="815"/>
    <cellStyle name="20% - Акцент4 11 2" xfId="816"/>
    <cellStyle name="20% - Акцент4 12" xfId="817"/>
    <cellStyle name="20% - Акцент4 12 2" xfId="818"/>
    <cellStyle name="20% - Акцент4 13" xfId="819"/>
    <cellStyle name="20% - Акцент4 13 2" xfId="820"/>
    <cellStyle name="20% - Акцент4 14" xfId="821"/>
    <cellStyle name="20% - Акцент4 14 2" xfId="822"/>
    <cellStyle name="20% - Акцент4 15" xfId="823"/>
    <cellStyle name="20% - Акцент4 15 2" xfId="824"/>
    <cellStyle name="20% - Акцент4 16" xfId="825"/>
    <cellStyle name="20% - Акцент4 16 2" xfId="826"/>
    <cellStyle name="20% - Акцент4 17" xfId="827"/>
    <cellStyle name="20% - Акцент4 17 2" xfId="828"/>
    <cellStyle name="20% - Акцент4 18" xfId="829"/>
    <cellStyle name="20% - Акцент4 18 2" xfId="830"/>
    <cellStyle name="20% - Акцент4 19" xfId="831"/>
    <cellStyle name="20% - Акцент4 19 2" xfId="832"/>
    <cellStyle name="20% - Акцент4 2" xfId="23"/>
    <cellStyle name="20% - Акцент4 2 2" xfId="833"/>
    <cellStyle name="20% - Акцент4 2 2 2" xfId="834"/>
    <cellStyle name="20% - Акцент4 2 3" xfId="835"/>
    <cellStyle name="20% - Акцент4 2 4" xfId="836"/>
    <cellStyle name="20% - Акцент4 2_46EE.2011(v1.0)" xfId="837"/>
    <cellStyle name="20% - Акцент4 20" xfId="838"/>
    <cellStyle name="20% - Акцент4 20 2" xfId="839"/>
    <cellStyle name="20% - Акцент4 3" xfId="840"/>
    <cellStyle name="20% - Акцент4 3 2" xfId="841"/>
    <cellStyle name="20% - Акцент4 3 3" xfId="842"/>
    <cellStyle name="20% - Акцент4 3_46EE.2011(v1.0)" xfId="843"/>
    <cellStyle name="20% - Акцент4 4" xfId="844"/>
    <cellStyle name="20% - Акцент4 4 2" xfId="845"/>
    <cellStyle name="20% - Акцент4 4 3" xfId="846"/>
    <cellStyle name="20% - Акцент4 4_46EE.2011(v1.0)" xfId="847"/>
    <cellStyle name="20% - Акцент4 5" xfId="848"/>
    <cellStyle name="20% - Акцент4 5 2" xfId="849"/>
    <cellStyle name="20% - Акцент4 5 3" xfId="850"/>
    <cellStyle name="20% - Акцент4 5_46EE.2011(v1.0)" xfId="851"/>
    <cellStyle name="20% - Акцент4 6" xfId="852"/>
    <cellStyle name="20% - Акцент4 6 2" xfId="853"/>
    <cellStyle name="20% - Акцент4 6 3" xfId="854"/>
    <cellStyle name="20% - Акцент4 6_46EE.2011(v1.0)" xfId="855"/>
    <cellStyle name="20% - Акцент4 7" xfId="856"/>
    <cellStyle name="20% - Акцент4 7 2" xfId="857"/>
    <cellStyle name="20% - Акцент4 7 3" xfId="858"/>
    <cellStyle name="20% - Акцент4 7_46EE.2011(v1.0)" xfId="859"/>
    <cellStyle name="20% - Акцент4 8" xfId="860"/>
    <cellStyle name="20% - Акцент4 8 2" xfId="861"/>
    <cellStyle name="20% - Акцент4 8 3" xfId="862"/>
    <cellStyle name="20% - Акцент4 8_46EE.2011(v1.0)" xfId="863"/>
    <cellStyle name="20% - Акцент4 9" xfId="864"/>
    <cellStyle name="20% - Акцент4 9 2" xfId="865"/>
    <cellStyle name="20% - Акцент4 9 3" xfId="866"/>
    <cellStyle name="20% - Акцент4 9_46EE.2011(v1.0)" xfId="867"/>
    <cellStyle name="20% - Акцент5 10" xfId="868"/>
    <cellStyle name="20% - Акцент5 10 2" xfId="869"/>
    <cellStyle name="20% - Акцент5 11" xfId="870"/>
    <cellStyle name="20% - Акцент5 11 2" xfId="871"/>
    <cellStyle name="20% - Акцент5 12" xfId="872"/>
    <cellStyle name="20% - Акцент5 12 2" xfId="873"/>
    <cellStyle name="20% - Акцент5 13" xfId="874"/>
    <cellStyle name="20% - Акцент5 13 2" xfId="875"/>
    <cellStyle name="20% - Акцент5 14" xfId="876"/>
    <cellStyle name="20% - Акцент5 14 2" xfId="877"/>
    <cellStyle name="20% - Акцент5 15" xfId="878"/>
    <cellStyle name="20% - Акцент5 15 2" xfId="879"/>
    <cellStyle name="20% - Акцент5 16" xfId="880"/>
    <cellStyle name="20% - Акцент5 16 2" xfId="881"/>
    <cellStyle name="20% - Акцент5 17" xfId="882"/>
    <cellStyle name="20% - Акцент5 17 2" xfId="883"/>
    <cellStyle name="20% - Акцент5 18" xfId="884"/>
    <cellStyle name="20% - Акцент5 18 2" xfId="885"/>
    <cellStyle name="20% - Акцент5 19" xfId="886"/>
    <cellStyle name="20% - Акцент5 19 2" xfId="887"/>
    <cellStyle name="20% - Акцент5 2" xfId="24"/>
    <cellStyle name="20% - Акцент5 2 2" xfId="888"/>
    <cellStyle name="20% - Акцент5 2 2 2" xfId="889"/>
    <cellStyle name="20% - Акцент5 2 3" xfId="890"/>
    <cellStyle name="20% - Акцент5 2 4" xfId="891"/>
    <cellStyle name="20% - Акцент5 2_46EE.2011(v1.0)" xfId="892"/>
    <cellStyle name="20% - Акцент5 20" xfId="893"/>
    <cellStyle name="20% - Акцент5 20 2" xfId="894"/>
    <cellStyle name="20% - Акцент5 3" xfId="895"/>
    <cellStyle name="20% - Акцент5 3 2" xfId="896"/>
    <cellStyle name="20% - Акцент5 3 3" xfId="897"/>
    <cellStyle name="20% - Акцент5 3_46EE.2011(v1.0)" xfId="898"/>
    <cellStyle name="20% - Акцент5 4" xfId="899"/>
    <cellStyle name="20% - Акцент5 4 2" xfId="900"/>
    <cellStyle name="20% - Акцент5 4 3" xfId="901"/>
    <cellStyle name="20% - Акцент5 4_46EE.2011(v1.0)" xfId="902"/>
    <cellStyle name="20% - Акцент5 5" xfId="903"/>
    <cellStyle name="20% - Акцент5 5 2" xfId="904"/>
    <cellStyle name="20% - Акцент5 5 3" xfId="905"/>
    <cellStyle name="20% - Акцент5 5_46EE.2011(v1.0)" xfId="906"/>
    <cellStyle name="20% - Акцент5 6" xfId="907"/>
    <cellStyle name="20% - Акцент5 6 2" xfId="908"/>
    <cellStyle name="20% - Акцент5 6 3" xfId="909"/>
    <cellStyle name="20% - Акцент5 6_46EE.2011(v1.0)" xfId="910"/>
    <cellStyle name="20% - Акцент5 7" xfId="911"/>
    <cellStyle name="20% - Акцент5 7 2" xfId="912"/>
    <cellStyle name="20% - Акцент5 7 3" xfId="913"/>
    <cellStyle name="20% - Акцент5 7_46EE.2011(v1.0)" xfId="914"/>
    <cellStyle name="20% - Акцент5 8" xfId="915"/>
    <cellStyle name="20% - Акцент5 8 2" xfId="916"/>
    <cellStyle name="20% - Акцент5 8 3" xfId="917"/>
    <cellStyle name="20% - Акцент5 8_46EE.2011(v1.0)" xfId="918"/>
    <cellStyle name="20% - Акцент5 9" xfId="919"/>
    <cellStyle name="20% - Акцент5 9 2" xfId="920"/>
    <cellStyle name="20% - Акцент5 9 3" xfId="921"/>
    <cellStyle name="20% - Акцент5 9_46EE.2011(v1.0)" xfId="922"/>
    <cellStyle name="20% - Акцент6 10" xfId="923"/>
    <cellStyle name="20% - Акцент6 10 2" xfId="924"/>
    <cellStyle name="20% - Акцент6 11" xfId="925"/>
    <cellStyle name="20% - Акцент6 11 2" xfId="926"/>
    <cellStyle name="20% - Акцент6 12" xfId="927"/>
    <cellStyle name="20% - Акцент6 12 2" xfId="928"/>
    <cellStyle name="20% - Акцент6 13" xfId="929"/>
    <cellStyle name="20% - Акцент6 13 2" xfId="930"/>
    <cellStyle name="20% - Акцент6 14" xfId="931"/>
    <cellStyle name="20% - Акцент6 14 2" xfId="932"/>
    <cellStyle name="20% - Акцент6 15" xfId="933"/>
    <cellStyle name="20% - Акцент6 15 2" xfId="934"/>
    <cellStyle name="20% - Акцент6 16" xfId="935"/>
    <cellStyle name="20% - Акцент6 16 2" xfId="936"/>
    <cellStyle name="20% - Акцент6 17" xfId="937"/>
    <cellStyle name="20% - Акцент6 17 2" xfId="938"/>
    <cellStyle name="20% - Акцент6 18" xfId="939"/>
    <cellStyle name="20% - Акцент6 18 2" xfId="940"/>
    <cellStyle name="20% - Акцент6 19" xfId="941"/>
    <cellStyle name="20% - Акцент6 19 2" xfId="942"/>
    <cellStyle name="20% - Акцент6 2" xfId="25"/>
    <cellStyle name="20% - Акцент6 2 2" xfId="943"/>
    <cellStyle name="20% - Акцент6 2 2 2" xfId="944"/>
    <cellStyle name="20% - Акцент6 2 3" xfId="945"/>
    <cellStyle name="20% - Акцент6 2 4" xfId="946"/>
    <cellStyle name="20% - Акцент6 2_46EE.2011(v1.0)" xfId="947"/>
    <cellStyle name="20% - Акцент6 20" xfId="948"/>
    <cellStyle name="20% - Акцент6 20 2" xfId="949"/>
    <cellStyle name="20% - Акцент6 3" xfId="950"/>
    <cellStyle name="20% - Акцент6 3 2" xfId="951"/>
    <cellStyle name="20% - Акцент6 3 3" xfId="952"/>
    <cellStyle name="20% - Акцент6 3_46EE.2011(v1.0)" xfId="953"/>
    <cellStyle name="20% - Акцент6 4" xfId="954"/>
    <cellStyle name="20% - Акцент6 4 2" xfId="955"/>
    <cellStyle name="20% - Акцент6 4 3" xfId="956"/>
    <cellStyle name="20% - Акцент6 4_46EE.2011(v1.0)" xfId="957"/>
    <cellStyle name="20% - Акцент6 5" xfId="958"/>
    <cellStyle name="20% - Акцент6 5 2" xfId="959"/>
    <cellStyle name="20% - Акцент6 5 3" xfId="960"/>
    <cellStyle name="20% - Акцент6 5_46EE.2011(v1.0)" xfId="961"/>
    <cellStyle name="20% - Акцент6 6" xfId="962"/>
    <cellStyle name="20% - Акцент6 6 2" xfId="963"/>
    <cellStyle name="20% - Акцент6 6 3" xfId="964"/>
    <cellStyle name="20% - Акцент6 6_46EE.2011(v1.0)" xfId="965"/>
    <cellStyle name="20% - Акцент6 7" xfId="966"/>
    <cellStyle name="20% - Акцент6 7 2" xfId="967"/>
    <cellStyle name="20% - Акцент6 7 3" xfId="968"/>
    <cellStyle name="20% - Акцент6 7_46EE.2011(v1.0)" xfId="969"/>
    <cellStyle name="20% - Акцент6 8" xfId="970"/>
    <cellStyle name="20% - Акцент6 8 2" xfId="971"/>
    <cellStyle name="20% - Акцент6 8 3" xfId="972"/>
    <cellStyle name="20% - Акцент6 8_46EE.2011(v1.0)" xfId="973"/>
    <cellStyle name="20% - Акцент6 9" xfId="974"/>
    <cellStyle name="20% - Акцент6 9 2" xfId="975"/>
    <cellStyle name="20% - Акцент6 9 3" xfId="976"/>
    <cellStyle name="20% - Акцент6 9_46EE.2011(v1.0)" xfId="977"/>
    <cellStyle name="40% - Accent1" xfId="978"/>
    <cellStyle name="40% - Accent1 2" xfId="979"/>
    <cellStyle name="40% - Accent1 3" xfId="980"/>
    <cellStyle name="40% - Accent1_46EE.2011(v1.0)" xfId="981"/>
    <cellStyle name="40% - Accent2" xfId="982"/>
    <cellStyle name="40% - Accent2 2" xfId="983"/>
    <cellStyle name="40% - Accent2 3" xfId="984"/>
    <cellStyle name="40% - Accent2_46EE.2011(v1.0)" xfId="985"/>
    <cellStyle name="40% - Accent3" xfId="986"/>
    <cellStyle name="40% - Accent3 2" xfId="987"/>
    <cellStyle name="40% - Accent3 3" xfId="988"/>
    <cellStyle name="40% - Accent3_46EE.2011(v1.0)" xfId="989"/>
    <cellStyle name="40% - Accent4" xfId="990"/>
    <cellStyle name="40% - Accent4 2" xfId="991"/>
    <cellStyle name="40% - Accent4 3" xfId="992"/>
    <cellStyle name="40% - Accent4_46EE.2011(v1.0)" xfId="993"/>
    <cellStyle name="40% - Accent5" xfId="994"/>
    <cellStyle name="40% - Accent5 2" xfId="995"/>
    <cellStyle name="40% - Accent5 3" xfId="996"/>
    <cellStyle name="40% - Accent5_46EE.2011(v1.0)" xfId="997"/>
    <cellStyle name="40% - Accent6" xfId="998"/>
    <cellStyle name="40% - Accent6 2" xfId="999"/>
    <cellStyle name="40% - Accent6 3" xfId="1000"/>
    <cellStyle name="40% - Accent6_46EE.2011(v1.0)" xfId="1001"/>
    <cellStyle name="40% - Акцент1 10" xfId="1002"/>
    <cellStyle name="40% - Акцент1 10 2" xfId="1003"/>
    <cellStyle name="40% - Акцент1 10 3" xfId="1004"/>
    <cellStyle name="40% - Акцент1 11" xfId="1005"/>
    <cellStyle name="40% - Акцент1 11 2" xfId="1006"/>
    <cellStyle name="40% - Акцент1 12" xfId="1007"/>
    <cellStyle name="40% - Акцент1 12 2" xfId="1008"/>
    <cellStyle name="40% - Акцент1 13" xfId="1009"/>
    <cellStyle name="40% - Акцент1 13 2" xfId="1010"/>
    <cellStyle name="40% - Акцент1 14" xfId="1011"/>
    <cellStyle name="40% - Акцент1 14 2" xfId="1012"/>
    <cellStyle name="40% - Акцент1 15" xfId="1013"/>
    <cellStyle name="40% - Акцент1 15 2" xfId="1014"/>
    <cellStyle name="40% - Акцент1 16" xfId="1015"/>
    <cellStyle name="40% - Акцент1 16 2" xfId="1016"/>
    <cellStyle name="40% - Акцент1 17" xfId="1017"/>
    <cellStyle name="40% - Акцент1 17 2" xfId="1018"/>
    <cellStyle name="40% - Акцент1 18" xfId="1019"/>
    <cellStyle name="40% - Акцент1 18 2" xfId="1020"/>
    <cellStyle name="40% - Акцент1 19" xfId="1021"/>
    <cellStyle name="40% - Акцент1 19 2" xfId="1022"/>
    <cellStyle name="40% - Акцент1 2" xfId="26"/>
    <cellStyle name="40% - Акцент1 2 2" xfId="1023"/>
    <cellStyle name="40% - Акцент1 2 2 2" xfId="1024"/>
    <cellStyle name="40% - Акцент1 2 3" xfId="1025"/>
    <cellStyle name="40% - Акцент1 2 4" xfId="1026"/>
    <cellStyle name="40% - Акцент1 2_46EE.2011(v1.0)" xfId="1027"/>
    <cellStyle name="40% - Акцент1 20" xfId="1028"/>
    <cellStyle name="40% - Акцент1 20 2" xfId="1029"/>
    <cellStyle name="40% - Акцент1 3" xfId="1030"/>
    <cellStyle name="40% - Акцент1 3 2" xfId="1031"/>
    <cellStyle name="40% - Акцент1 3 3" xfId="1032"/>
    <cellStyle name="40% - Акцент1 3_46EE.2011(v1.0)" xfId="1033"/>
    <cellStyle name="40% - Акцент1 4" xfId="1034"/>
    <cellStyle name="40% - Акцент1 4 2" xfId="1035"/>
    <cellStyle name="40% - Акцент1 4 3" xfId="1036"/>
    <cellStyle name="40% - Акцент1 4_46EE.2011(v1.0)" xfId="1037"/>
    <cellStyle name="40% - Акцент1 5" xfId="1038"/>
    <cellStyle name="40% - Акцент1 5 2" xfId="1039"/>
    <cellStyle name="40% - Акцент1 5 3" xfId="1040"/>
    <cellStyle name="40% - Акцент1 5_46EE.2011(v1.0)" xfId="1041"/>
    <cellStyle name="40% - Акцент1 6" xfId="1042"/>
    <cellStyle name="40% - Акцент1 6 2" xfId="1043"/>
    <cellStyle name="40% - Акцент1 6 3" xfId="1044"/>
    <cellStyle name="40% - Акцент1 6_46EE.2011(v1.0)" xfId="1045"/>
    <cellStyle name="40% - Акцент1 7" xfId="1046"/>
    <cellStyle name="40% - Акцент1 7 2" xfId="1047"/>
    <cellStyle name="40% - Акцент1 7 3" xfId="1048"/>
    <cellStyle name="40% - Акцент1 7_46EE.2011(v1.0)" xfId="1049"/>
    <cellStyle name="40% - Акцент1 8" xfId="1050"/>
    <cellStyle name="40% - Акцент1 8 2" xfId="1051"/>
    <cellStyle name="40% - Акцент1 8 3" xfId="1052"/>
    <cellStyle name="40% - Акцент1 8_46EE.2011(v1.0)" xfId="1053"/>
    <cellStyle name="40% - Акцент1 9" xfId="1054"/>
    <cellStyle name="40% - Акцент1 9 2" xfId="1055"/>
    <cellStyle name="40% - Акцент1 9 3" xfId="1056"/>
    <cellStyle name="40% - Акцент1 9_46EE.2011(v1.0)" xfId="1057"/>
    <cellStyle name="40% - Акцент2 10" xfId="1058"/>
    <cellStyle name="40% - Акцент2 10 2" xfId="1059"/>
    <cellStyle name="40% - Акцент2 11" xfId="1060"/>
    <cellStyle name="40% - Акцент2 11 2" xfId="1061"/>
    <cellStyle name="40% - Акцент2 12" xfId="1062"/>
    <cellStyle name="40% - Акцент2 12 2" xfId="1063"/>
    <cellStyle name="40% - Акцент2 13" xfId="1064"/>
    <cellStyle name="40% - Акцент2 13 2" xfId="1065"/>
    <cellStyle name="40% - Акцент2 14" xfId="1066"/>
    <cellStyle name="40% - Акцент2 14 2" xfId="1067"/>
    <cellStyle name="40% - Акцент2 15" xfId="1068"/>
    <cellStyle name="40% - Акцент2 15 2" xfId="1069"/>
    <cellStyle name="40% - Акцент2 16" xfId="1070"/>
    <cellStyle name="40% - Акцент2 16 2" xfId="1071"/>
    <cellStyle name="40% - Акцент2 17" xfId="1072"/>
    <cellStyle name="40% - Акцент2 17 2" xfId="1073"/>
    <cellStyle name="40% - Акцент2 18" xfId="1074"/>
    <cellStyle name="40% - Акцент2 18 2" xfId="1075"/>
    <cellStyle name="40% - Акцент2 19" xfId="1076"/>
    <cellStyle name="40% - Акцент2 19 2" xfId="1077"/>
    <cellStyle name="40% - Акцент2 2" xfId="27"/>
    <cellStyle name="40% - Акцент2 2 2" xfId="1078"/>
    <cellStyle name="40% - Акцент2 2 2 2" xfId="1079"/>
    <cellStyle name="40% - Акцент2 2 3" xfId="1080"/>
    <cellStyle name="40% - Акцент2 2 4" xfId="1081"/>
    <cellStyle name="40% - Акцент2 2_46EE.2011(v1.0)" xfId="1082"/>
    <cellStyle name="40% - Акцент2 20" xfId="1083"/>
    <cellStyle name="40% - Акцент2 20 2" xfId="1084"/>
    <cellStyle name="40% - Акцент2 3" xfId="1085"/>
    <cellStyle name="40% - Акцент2 3 2" xfId="1086"/>
    <cellStyle name="40% - Акцент2 3 3" xfId="1087"/>
    <cellStyle name="40% - Акцент2 3_46EE.2011(v1.0)" xfId="1088"/>
    <cellStyle name="40% - Акцент2 4" xfId="1089"/>
    <cellStyle name="40% - Акцент2 4 2" xfId="1090"/>
    <cellStyle name="40% - Акцент2 4 3" xfId="1091"/>
    <cellStyle name="40% - Акцент2 4_46EE.2011(v1.0)" xfId="1092"/>
    <cellStyle name="40% - Акцент2 5" xfId="1093"/>
    <cellStyle name="40% - Акцент2 5 2" xfId="1094"/>
    <cellStyle name="40% - Акцент2 5 3" xfId="1095"/>
    <cellStyle name="40% - Акцент2 5_46EE.2011(v1.0)" xfId="1096"/>
    <cellStyle name="40% - Акцент2 6" xfId="1097"/>
    <cellStyle name="40% - Акцент2 6 2" xfId="1098"/>
    <cellStyle name="40% - Акцент2 6 3" xfId="1099"/>
    <cellStyle name="40% - Акцент2 6_46EE.2011(v1.0)" xfId="1100"/>
    <cellStyle name="40% - Акцент2 7" xfId="1101"/>
    <cellStyle name="40% - Акцент2 7 2" xfId="1102"/>
    <cellStyle name="40% - Акцент2 7 3" xfId="1103"/>
    <cellStyle name="40% - Акцент2 7_46EE.2011(v1.0)" xfId="1104"/>
    <cellStyle name="40% - Акцент2 8" xfId="1105"/>
    <cellStyle name="40% - Акцент2 8 2" xfId="1106"/>
    <cellStyle name="40% - Акцент2 8 3" xfId="1107"/>
    <cellStyle name="40% - Акцент2 8_46EE.2011(v1.0)" xfId="1108"/>
    <cellStyle name="40% - Акцент2 9" xfId="1109"/>
    <cellStyle name="40% - Акцент2 9 2" xfId="1110"/>
    <cellStyle name="40% - Акцент2 9 3" xfId="1111"/>
    <cellStyle name="40% - Акцент2 9_46EE.2011(v1.0)" xfId="1112"/>
    <cellStyle name="40% - Акцент3 10" xfId="1113"/>
    <cellStyle name="40% - Акцент3 10 2" xfId="1114"/>
    <cellStyle name="40% - Акцент3 10 3" xfId="1115"/>
    <cellStyle name="40% - Акцент3 11" xfId="1116"/>
    <cellStyle name="40% - Акцент3 11 2" xfId="1117"/>
    <cellStyle name="40% - Акцент3 12" xfId="1118"/>
    <cellStyle name="40% - Акцент3 12 2" xfId="1119"/>
    <cellStyle name="40% - Акцент3 13" xfId="1120"/>
    <cellStyle name="40% - Акцент3 13 2" xfId="1121"/>
    <cellStyle name="40% - Акцент3 14" xfId="1122"/>
    <cellStyle name="40% - Акцент3 14 2" xfId="1123"/>
    <cellStyle name="40% - Акцент3 15" xfId="1124"/>
    <cellStyle name="40% - Акцент3 15 2" xfId="1125"/>
    <cellStyle name="40% - Акцент3 16" xfId="1126"/>
    <cellStyle name="40% - Акцент3 16 2" xfId="1127"/>
    <cellStyle name="40% - Акцент3 17" xfId="1128"/>
    <cellStyle name="40% - Акцент3 17 2" xfId="1129"/>
    <cellStyle name="40% - Акцент3 18" xfId="1130"/>
    <cellStyle name="40% - Акцент3 18 2" xfId="1131"/>
    <cellStyle name="40% - Акцент3 19" xfId="1132"/>
    <cellStyle name="40% - Акцент3 19 2" xfId="1133"/>
    <cellStyle name="40% - Акцент3 2" xfId="28"/>
    <cellStyle name="40% - Акцент3 2 2" xfId="1134"/>
    <cellStyle name="40% - Акцент3 2 2 2" xfId="1135"/>
    <cellStyle name="40% - Акцент3 2 2 2 2" xfId="1136"/>
    <cellStyle name="40% - Акцент3 2 2 2 3" xfId="1137"/>
    <cellStyle name="40% - Акцент3 2 2 3" xfId="1138"/>
    <cellStyle name="40% - Акцент3 2 3" xfId="1139"/>
    <cellStyle name="40% - Акцент3 2 3 2" xfId="1140"/>
    <cellStyle name="40% - Акцент3 2 3 2 2" xfId="1141"/>
    <cellStyle name="40% - Акцент3 2 3 3" xfId="1142"/>
    <cellStyle name="40% - Акцент3 2 4" xfId="1143"/>
    <cellStyle name="40% - Акцент3 2 4 2" xfId="1144"/>
    <cellStyle name="40% - Акцент3 2 4 3" xfId="1145"/>
    <cellStyle name="40% - Акцент3 2 5" xfId="1146"/>
    <cellStyle name="40% - Акцент3 2 6" xfId="1147"/>
    <cellStyle name="40% - Акцент3 2_46EE.2011(v1.0)" xfId="1148"/>
    <cellStyle name="40% - Акцент3 20" xfId="1149"/>
    <cellStyle name="40% - Акцент3 20 2" xfId="1150"/>
    <cellStyle name="40% - Акцент3 3" xfId="1151"/>
    <cellStyle name="40% - Акцент3 3 2" xfId="1152"/>
    <cellStyle name="40% - Акцент3 3 2 2" xfId="1153"/>
    <cellStyle name="40% - Акцент3 3 3" xfId="1154"/>
    <cellStyle name="40% - Акцент3 3 3 2" xfId="1155"/>
    <cellStyle name="40% - Акцент3 3 4" xfId="1156"/>
    <cellStyle name="40% - Акцент3 3_46EE.2011(v1.0)" xfId="1157"/>
    <cellStyle name="40% - Акцент3 4" xfId="1158"/>
    <cellStyle name="40% - Акцент3 4 2" xfId="1159"/>
    <cellStyle name="40% - Акцент3 4 2 2" xfId="1160"/>
    <cellStyle name="40% - Акцент3 4 3" xfId="1161"/>
    <cellStyle name="40% - Акцент3 4 3 2" xfId="1162"/>
    <cellStyle name="40% - Акцент3 4 4" xfId="1163"/>
    <cellStyle name="40% - Акцент3 4_46EE.2011(v1.0)" xfId="1164"/>
    <cellStyle name="40% - Акцент3 5" xfId="1165"/>
    <cellStyle name="40% - Акцент3 5 2" xfId="1166"/>
    <cellStyle name="40% - Акцент3 5 2 2" xfId="1167"/>
    <cellStyle name="40% - Акцент3 5 3" xfId="1168"/>
    <cellStyle name="40% - Акцент3 5_46EE.2011(v1.0)" xfId="1169"/>
    <cellStyle name="40% - Акцент3 6" xfId="1170"/>
    <cellStyle name="40% - Акцент3 6 2" xfId="1171"/>
    <cellStyle name="40% - Акцент3 6 3" xfId="1172"/>
    <cellStyle name="40% - Акцент3 6_46EE.2011(v1.0)" xfId="1173"/>
    <cellStyle name="40% - Акцент3 7" xfId="1174"/>
    <cellStyle name="40% - Акцент3 7 2" xfId="1175"/>
    <cellStyle name="40% - Акцент3 7 3" xfId="1176"/>
    <cellStyle name="40% - Акцент3 7_46EE.2011(v1.0)" xfId="1177"/>
    <cellStyle name="40% - Акцент3 8" xfId="1178"/>
    <cellStyle name="40% - Акцент3 8 2" xfId="1179"/>
    <cellStyle name="40% - Акцент3 8 3" xfId="1180"/>
    <cellStyle name="40% - Акцент3 8_46EE.2011(v1.0)" xfId="1181"/>
    <cellStyle name="40% - Акцент3 9" xfId="1182"/>
    <cellStyle name="40% - Акцент3 9 2" xfId="1183"/>
    <cellStyle name="40% - Акцент3 9 3" xfId="1184"/>
    <cellStyle name="40% - Акцент3 9_46EE.2011(v1.0)" xfId="1185"/>
    <cellStyle name="40% - Акцент4 10" xfId="1186"/>
    <cellStyle name="40% - Акцент4 10 2" xfId="1187"/>
    <cellStyle name="40% - Акцент4 10 3" xfId="1188"/>
    <cellStyle name="40% - Акцент4 11" xfId="1189"/>
    <cellStyle name="40% - Акцент4 11 2" xfId="1190"/>
    <cellStyle name="40% - Акцент4 12" xfId="1191"/>
    <cellStyle name="40% - Акцент4 12 2" xfId="1192"/>
    <cellStyle name="40% - Акцент4 13" xfId="1193"/>
    <cellStyle name="40% - Акцент4 13 2" xfId="1194"/>
    <cellStyle name="40% - Акцент4 14" xfId="1195"/>
    <cellStyle name="40% - Акцент4 14 2" xfId="1196"/>
    <cellStyle name="40% - Акцент4 15" xfId="1197"/>
    <cellStyle name="40% - Акцент4 15 2" xfId="1198"/>
    <cellStyle name="40% - Акцент4 16" xfId="1199"/>
    <cellStyle name="40% - Акцент4 16 2" xfId="1200"/>
    <cellStyle name="40% - Акцент4 17" xfId="1201"/>
    <cellStyle name="40% - Акцент4 17 2" xfId="1202"/>
    <cellStyle name="40% - Акцент4 18" xfId="1203"/>
    <cellStyle name="40% - Акцент4 18 2" xfId="1204"/>
    <cellStyle name="40% - Акцент4 19" xfId="1205"/>
    <cellStyle name="40% - Акцент4 19 2" xfId="1206"/>
    <cellStyle name="40% - Акцент4 2" xfId="29"/>
    <cellStyle name="40% - Акцент4 2 2" xfId="1207"/>
    <cellStyle name="40% - Акцент4 2 2 2" xfId="1208"/>
    <cellStyle name="40% - Акцент4 2 3" xfId="1209"/>
    <cellStyle name="40% - Акцент4 2 4" xfId="1210"/>
    <cellStyle name="40% - Акцент4 2_46EE.2011(v1.0)" xfId="1211"/>
    <cellStyle name="40% - Акцент4 20" xfId="1212"/>
    <cellStyle name="40% - Акцент4 20 2" xfId="1213"/>
    <cellStyle name="40% - Акцент4 3" xfId="1214"/>
    <cellStyle name="40% - Акцент4 3 2" xfId="1215"/>
    <cellStyle name="40% - Акцент4 3 3" xfId="1216"/>
    <cellStyle name="40% - Акцент4 3_46EE.2011(v1.0)" xfId="1217"/>
    <cellStyle name="40% - Акцент4 4" xfId="1218"/>
    <cellStyle name="40% - Акцент4 4 2" xfId="1219"/>
    <cellStyle name="40% - Акцент4 4 3" xfId="1220"/>
    <cellStyle name="40% - Акцент4 4_46EE.2011(v1.0)" xfId="1221"/>
    <cellStyle name="40% - Акцент4 5" xfId="1222"/>
    <cellStyle name="40% - Акцент4 5 2" xfId="1223"/>
    <cellStyle name="40% - Акцент4 5 3" xfId="1224"/>
    <cellStyle name="40% - Акцент4 5_46EE.2011(v1.0)" xfId="1225"/>
    <cellStyle name="40% - Акцент4 6" xfId="1226"/>
    <cellStyle name="40% - Акцент4 6 2" xfId="1227"/>
    <cellStyle name="40% - Акцент4 6 3" xfId="1228"/>
    <cellStyle name="40% - Акцент4 6_46EE.2011(v1.0)" xfId="1229"/>
    <cellStyle name="40% - Акцент4 7" xfId="1230"/>
    <cellStyle name="40% - Акцент4 7 2" xfId="1231"/>
    <cellStyle name="40% - Акцент4 7 3" xfId="1232"/>
    <cellStyle name="40% - Акцент4 7_46EE.2011(v1.0)" xfId="1233"/>
    <cellStyle name="40% - Акцент4 8" xfId="1234"/>
    <cellStyle name="40% - Акцент4 8 2" xfId="1235"/>
    <cellStyle name="40% - Акцент4 8 3" xfId="1236"/>
    <cellStyle name="40% - Акцент4 8_46EE.2011(v1.0)" xfId="1237"/>
    <cellStyle name="40% - Акцент4 9" xfId="1238"/>
    <cellStyle name="40% - Акцент4 9 2" xfId="1239"/>
    <cellStyle name="40% - Акцент4 9 3" xfId="1240"/>
    <cellStyle name="40% - Акцент4 9_46EE.2011(v1.0)" xfId="1241"/>
    <cellStyle name="40% - Акцент5 10" xfId="1242"/>
    <cellStyle name="40% - Акцент5 10 2" xfId="1243"/>
    <cellStyle name="40% - Акцент5 11" xfId="1244"/>
    <cellStyle name="40% - Акцент5 11 2" xfId="1245"/>
    <cellStyle name="40% - Акцент5 12" xfId="1246"/>
    <cellStyle name="40% - Акцент5 12 2" xfId="1247"/>
    <cellStyle name="40% - Акцент5 13" xfId="1248"/>
    <cellStyle name="40% - Акцент5 13 2" xfId="1249"/>
    <cellStyle name="40% - Акцент5 14" xfId="1250"/>
    <cellStyle name="40% - Акцент5 14 2" xfId="1251"/>
    <cellStyle name="40% - Акцент5 15" xfId="1252"/>
    <cellStyle name="40% - Акцент5 15 2" xfId="1253"/>
    <cellStyle name="40% - Акцент5 16" xfId="1254"/>
    <cellStyle name="40% - Акцент5 16 2" xfId="1255"/>
    <cellStyle name="40% - Акцент5 17" xfId="1256"/>
    <cellStyle name="40% - Акцент5 17 2" xfId="1257"/>
    <cellStyle name="40% - Акцент5 18" xfId="1258"/>
    <cellStyle name="40% - Акцент5 18 2" xfId="1259"/>
    <cellStyle name="40% - Акцент5 19" xfId="1260"/>
    <cellStyle name="40% - Акцент5 19 2" xfId="1261"/>
    <cellStyle name="40% - Акцент5 2" xfId="30"/>
    <cellStyle name="40% - Акцент5 2 2" xfId="1262"/>
    <cellStyle name="40% - Акцент5 2 2 2" xfId="1263"/>
    <cellStyle name="40% - Акцент5 2 3" xfId="1264"/>
    <cellStyle name="40% - Акцент5 2 4" xfId="1265"/>
    <cellStyle name="40% - Акцент5 2_46EE.2011(v1.0)" xfId="1266"/>
    <cellStyle name="40% - Акцент5 20" xfId="1267"/>
    <cellStyle name="40% - Акцент5 20 2" xfId="1268"/>
    <cellStyle name="40% - Акцент5 3" xfId="1269"/>
    <cellStyle name="40% - Акцент5 3 2" xfId="1270"/>
    <cellStyle name="40% - Акцент5 3 3" xfId="1271"/>
    <cellStyle name="40% - Акцент5 3_46EE.2011(v1.0)" xfId="1272"/>
    <cellStyle name="40% - Акцент5 4" xfId="1273"/>
    <cellStyle name="40% - Акцент5 4 2" xfId="1274"/>
    <cellStyle name="40% - Акцент5 4 3" xfId="1275"/>
    <cellStyle name="40% - Акцент5 4_46EE.2011(v1.0)" xfId="1276"/>
    <cellStyle name="40% - Акцент5 5" xfId="1277"/>
    <cellStyle name="40% - Акцент5 5 2" xfId="1278"/>
    <cellStyle name="40% - Акцент5 5 3" xfId="1279"/>
    <cellStyle name="40% - Акцент5 5_46EE.2011(v1.0)" xfId="1280"/>
    <cellStyle name="40% - Акцент5 6" xfId="1281"/>
    <cellStyle name="40% - Акцент5 6 2" xfId="1282"/>
    <cellStyle name="40% - Акцент5 6 3" xfId="1283"/>
    <cellStyle name="40% - Акцент5 6_46EE.2011(v1.0)" xfId="1284"/>
    <cellStyle name="40% - Акцент5 7" xfId="1285"/>
    <cellStyle name="40% - Акцент5 7 2" xfId="1286"/>
    <cellStyle name="40% - Акцент5 7 3" xfId="1287"/>
    <cellStyle name="40% - Акцент5 7_46EE.2011(v1.0)" xfId="1288"/>
    <cellStyle name="40% - Акцент5 8" xfId="1289"/>
    <cellStyle name="40% - Акцент5 8 2" xfId="1290"/>
    <cellStyle name="40% - Акцент5 8 3" xfId="1291"/>
    <cellStyle name="40% - Акцент5 8_46EE.2011(v1.0)" xfId="1292"/>
    <cellStyle name="40% - Акцент5 9" xfId="1293"/>
    <cellStyle name="40% - Акцент5 9 2" xfId="1294"/>
    <cellStyle name="40% - Акцент5 9 3" xfId="1295"/>
    <cellStyle name="40% - Акцент5 9_46EE.2011(v1.0)" xfId="1296"/>
    <cellStyle name="40% - Акцент6 10" xfId="1297"/>
    <cellStyle name="40% - Акцент6 10 2" xfId="1298"/>
    <cellStyle name="40% - Акцент6 10 3" xfId="1299"/>
    <cellStyle name="40% - Акцент6 11" xfId="1300"/>
    <cellStyle name="40% - Акцент6 11 2" xfId="1301"/>
    <cellStyle name="40% - Акцент6 12" xfId="1302"/>
    <cellStyle name="40% - Акцент6 12 2" xfId="1303"/>
    <cellStyle name="40% - Акцент6 13" xfId="1304"/>
    <cellStyle name="40% - Акцент6 13 2" xfId="1305"/>
    <cellStyle name="40% - Акцент6 14" xfId="1306"/>
    <cellStyle name="40% - Акцент6 14 2" xfId="1307"/>
    <cellStyle name="40% - Акцент6 15" xfId="1308"/>
    <cellStyle name="40% - Акцент6 15 2" xfId="1309"/>
    <cellStyle name="40% - Акцент6 16" xfId="1310"/>
    <cellStyle name="40% - Акцент6 16 2" xfId="1311"/>
    <cellStyle name="40% - Акцент6 17" xfId="1312"/>
    <cellStyle name="40% - Акцент6 17 2" xfId="1313"/>
    <cellStyle name="40% - Акцент6 18" xfId="1314"/>
    <cellStyle name="40% - Акцент6 18 2" xfId="1315"/>
    <cellStyle name="40% - Акцент6 19" xfId="1316"/>
    <cellStyle name="40% - Акцент6 19 2" xfId="1317"/>
    <cellStyle name="40% - Акцент6 2" xfId="31"/>
    <cellStyle name="40% - Акцент6 2 2" xfId="1318"/>
    <cellStyle name="40% - Акцент6 2 2 2" xfId="1319"/>
    <cellStyle name="40% - Акцент6 2 3" xfId="1320"/>
    <cellStyle name="40% - Акцент6 2 4" xfId="1321"/>
    <cellStyle name="40% - Акцент6 2_46EE.2011(v1.0)" xfId="1322"/>
    <cellStyle name="40% - Акцент6 20" xfId="1323"/>
    <cellStyle name="40% - Акцент6 20 2" xfId="1324"/>
    <cellStyle name="40% - Акцент6 3" xfId="1325"/>
    <cellStyle name="40% - Акцент6 3 2" xfId="1326"/>
    <cellStyle name="40% - Акцент6 3 3" xfId="1327"/>
    <cellStyle name="40% - Акцент6 3_46EE.2011(v1.0)" xfId="1328"/>
    <cellStyle name="40% - Акцент6 4" xfId="1329"/>
    <cellStyle name="40% - Акцент6 4 2" xfId="1330"/>
    <cellStyle name="40% - Акцент6 4 3" xfId="1331"/>
    <cellStyle name="40% - Акцент6 4_46EE.2011(v1.0)" xfId="1332"/>
    <cellStyle name="40% - Акцент6 5" xfId="1333"/>
    <cellStyle name="40% - Акцент6 5 2" xfId="1334"/>
    <cellStyle name="40% - Акцент6 5 3" xfId="1335"/>
    <cellStyle name="40% - Акцент6 5_46EE.2011(v1.0)" xfId="1336"/>
    <cellStyle name="40% - Акцент6 6" xfId="1337"/>
    <cellStyle name="40% - Акцент6 6 2" xfId="1338"/>
    <cellStyle name="40% - Акцент6 6 3" xfId="1339"/>
    <cellStyle name="40% - Акцент6 6_46EE.2011(v1.0)" xfId="1340"/>
    <cellStyle name="40% - Акцент6 7" xfId="1341"/>
    <cellStyle name="40% - Акцент6 7 2" xfId="1342"/>
    <cellStyle name="40% - Акцент6 7 3" xfId="1343"/>
    <cellStyle name="40% - Акцент6 7_46EE.2011(v1.0)" xfId="1344"/>
    <cellStyle name="40% - Акцент6 8" xfId="1345"/>
    <cellStyle name="40% - Акцент6 8 2" xfId="1346"/>
    <cellStyle name="40% - Акцент6 8 3" xfId="1347"/>
    <cellStyle name="40% - Акцент6 8_46EE.2011(v1.0)" xfId="1348"/>
    <cellStyle name="40% - Акцент6 9" xfId="1349"/>
    <cellStyle name="40% - Акцент6 9 2" xfId="1350"/>
    <cellStyle name="40% - Акцент6 9 3" xfId="1351"/>
    <cellStyle name="40% - Акцент6 9_46EE.2011(v1.0)" xfId="1352"/>
    <cellStyle name="60% - Accent1" xfId="1353"/>
    <cellStyle name="60% - Accent2" xfId="1354"/>
    <cellStyle name="60% - Accent3" xfId="1355"/>
    <cellStyle name="60% - Accent4" xfId="1356"/>
    <cellStyle name="60% - Accent5" xfId="1357"/>
    <cellStyle name="60% - Accent6" xfId="1358"/>
    <cellStyle name="60% - Акцент1 10" xfId="1359"/>
    <cellStyle name="60% - Акцент1 11" xfId="1360"/>
    <cellStyle name="60% - Акцент1 12" xfId="1361"/>
    <cellStyle name="60% - Акцент1 13" xfId="1362"/>
    <cellStyle name="60% - Акцент1 14" xfId="1363"/>
    <cellStyle name="60% - Акцент1 15" xfId="1364"/>
    <cellStyle name="60% - Акцент1 16" xfId="1365"/>
    <cellStyle name="60% - Акцент1 17" xfId="1366"/>
    <cellStyle name="60% - Акцент1 18" xfId="1367"/>
    <cellStyle name="60% - Акцент1 19" xfId="1368"/>
    <cellStyle name="60% - Акцент1 2" xfId="32"/>
    <cellStyle name="60% - Акцент1 2 2" xfId="1369"/>
    <cellStyle name="60% - Акцент1 2 2 2" xfId="1370"/>
    <cellStyle name="60% - Акцент1 20" xfId="1371"/>
    <cellStyle name="60% - Акцент1 3" xfId="1372"/>
    <cellStyle name="60% - Акцент1 3 2" xfId="1373"/>
    <cellStyle name="60% - Акцент1 4" xfId="1374"/>
    <cellStyle name="60% - Акцент1 4 2" xfId="1375"/>
    <cellStyle name="60% - Акцент1 5" xfId="1376"/>
    <cellStyle name="60% - Акцент1 5 2" xfId="1377"/>
    <cellStyle name="60% - Акцент1 6" xfId="1378"/>
    <cellStyle name="60% - Акцент1 6 2" xfId="1379"/>
    <cellStyle name="60% - Акцент1 7" xfId="1380"/>
    <cellStyle name="60% - Акцент1 7 2" xfId="1381"/>
    <cellStyle name="60% - Акцент1 8" xfId="1382"/>
    <cellStyle name="60% - Акцент1 8 2" xfId="1383"/>
    <cellStyle name="60% - Акцент1 9" xfId="1384"/>
    <cellStyle name="60% - Акцент1 9 2" xfId="1385"/>
    <cellStyle name="60% - Акцент2 10" xfId="1386"/>
    <cellStyle name="60% - Акцент2 11" xfId="1387"/>
    <cellStyle name="60% - Акцент2 12" xfId="1388"/>
    <cellStyle name="60% - Акцент2 13" xfId="1389"/>
    <cellStyle name="60% - Акцент2 14" xfId="1390"/>
    <cellStyle name="60% - Акцент2 15" xfId="1391"/>
    <cellStyle name="60% - Акцент2 16" xfId="1392"/>
    <cellStyle name="60% - Акцент2 17" xfId="1393"/>
    <cellStyle name="60% - Акцент2 18" xfId="1394"/>
    <cellStyle name="60% - Акцент2 19" xfId="1395"/>
    <cellStyle name="60% - Акцент2 2" xfId="33"/>
    <cellStyle name="60% - Акцент2 2 2" xfId="1396"/>
    <cellStyle name="60% - Акцент2 2 2 2" xfId="1397"/>
    <cellStyle name="60% - Акцент2 20" xfId="1398"/>
    <cellStyle name="60% - Акцент2 3" xfId="1399"/>
    <cellStyle name="60% - Акцент2 3 2" xfId="1400"/>
    <cellStyle name="60% - Акцент2 4" xfId="1401"/>
    <cellStyle name="60% - Акцент2 4 2" xfId="1402"/>
    <cellStyle name="60% - Акцент2 5" xfId="1403"/>
    <cellStyle name="60% - Акцент2 5 2" xfId="1404"/>
    <cellStyle name="60% - Акцент2 6" xfId="1405"/>
    <cellStyle name="60% - Акцент2 6 2" xfId="1406"/>
    <cellStyle name="60% - Акцент2 7" xfId="1407"/>
    <cellStyle name="60% - Акцент2 7 2" xfId="1408"/>
    <cellStyle name="60% - Акцент2 8" xfId="1409"/>
    <cellStyle name="60% - Акцент2 8 2" xfId="1410"/>
    <cellStyle name="60% - Акцент2 9" xfId="1411"/>
    <cellStyle name="60% - Акцент2 9 2" xfId="1412"/>
    <cellStyle name="60% - Акцент3 10" xfId="1413"/>
    <cellStyle name="60% - Акцент3 11" xfId="1414"/>
    <cellStyle name="60% - Акцент3 12" xfId="1415"/>
    <cellStyle name="60% - Акцент3 13" xfId="1416"/>
    <cellStyle name="60% - Акцент3 14" xfId="1417"/>
    <cellStyle name="60% - Акцент3 15" xfId="1418"/>
    <cellStyle name="60% - Акцент3 16" xfId="1419"/>
    <cellStyle name="60% - Акцент3 17" xfId="1420"/>
    <cellStyle name="60% - Акцент3 18" xfId="1421"/>
    <cellStyle name="60% - Акцент3 19" xfId="1422"/>
    <cellStyle name="60% - Акцент3 2" xfId="34"/>
    <cellStyle name="60% - Акцент3 2 2" xfId="1423"/>
    <cellStyle name="60% - Акцент3 2 2 2" xfId="1424"/>
    <cellStyle name="60% - Акцент3 20" xfId="1425"/>
    <cellStyle name="60% - Акцент3 3" xfId="1426"/>
    <cellStyle name="60% - Акцент3 3 2" xfId="1427"/>
    <cellStyle name="60% - Акцент3 4" xfId="1428"/>
    <cellStyle name="60% - Акцент3 4 2" xfId="1429"/>
    <cellStyle name="60% - Акцент3 5" xfId="1430"/>
    <cellStyle name="60% - Акцент3 5 2" xfId="1431"/>
    <cellStyle name="60% - Акцент3 6" xfId="1432"/>
    <cellStyle name="60% - Акцент3 6 2" xfId="1433"/>
    <cellStyle name="60% - Акцент3 7" xfId="1434"/>
    <cellStyle name="60% - Акцент3 7 2" xfId="1435"/>
    <cellStyle name="60% - Акцент3 8" xfId="1436"/>
    <cellStyle name="60% - Акцент3 8 2" xfId="1437"/>
    <cellStyle name="60% - Акцент3 9" xfId="1438"/>
    <cellStyle name="60% - Акцент3 9 2" xfId="1439"/>
    <cellStyle name="60% - Акцент4 10" xfId="1440"/>
    <cellStyle name="60% - Акцент4 11" xfId="1441"/>
    <cellStyle name="60% - Акцент4 12" xfId="1442"/>
    <cellStyle name="60% - Акцент4 13" xfId="1443"/>
    <cellStyle name="60% - Акцент4 14" xfId="1444"/>
    <cellStyle name="60% - Акцент4 15" xfId="1445"/>
    <cellStyle name="60% - Акцент4 16" xfId="1446"/>
    <cellStyle name="60% - Акцент4 17" xfId="1447"/>
    <cellStyle name="60% - Акцент4 18" xfId="1448"/>
    <cellStyle name="60% - Акцент4 19" xfId="1449"/>
    <cellStyle name="60% - Акцент4 2" xfId="35"/>
    <cellStyle name="60% - Акцент4 2 2" xfId="1450"/>
    <cellStyle name="60% - Акцент4 2 2 2" xfId="1451"/>
    <cellStyle name="60% - Акцент4 20" xfId="1452"/>
    <cellStyle name="60% - Акцент4 3" xfId="1453"/>
    <cellStyle name="60% - Акцент4 3 2" xfId="1454"/>
    <cellStyle name="60% - Акцент4 4" xfId="1455"/>
    <cellStyle name="60% - Акцент4 4 2" xfId="1456"/>
    <cellStyle name="60% - Акцент4 5" xfId="1457"/>
    <cellStyle name="60% - Акцент4 5 2" xfId="1458"/>
    <cellStyle name="60% - Акцент4 6" xfId="1459"/>
    <cellStyle name="60% - Акцент4 6 2" xfId="1460"/>
    <cellStyle name="60% - Акцент4 7" xfId="1461"/>
    <cellStyle name="60% - Акцент4 7 2" xfId="1462"/>
    <cellStyle name="60% - Акцент4 8" xfId="1463"/>
    <cellStyle name="60% - Акцент4 8 2" xfId="1464"/>
    <cellStyle name="60% - Акцент4 9" xfId="1465"/>
    <cellStyle name="60% - Акцент4 9 2" xfId="1466"/>
    <cellStyle name="60% - Акцент5 10" xfId="1467"/>
    <cellStyle name="60% - Акцент5 11" xfId="1468"/>
    <cellStyle name="60% - Акцент5 12" xfId="1469"/>
    <cellStyle name="60% - Акцент5 13" xfId="1470"/>
    <cellStyle name="60% - Акцент5 14" xfId="1471"/>
    <cellStyle name="60% - Акцент5 15" xfId="1472"/>
    <cellStyle name="60% - Акцент5 16" xfId="1473"/>
    <cellStyle name="60% - Акцент5 17" xfId="1474"/>
    <cellStyle name="60% - Акцент5 18" xfId="1475"/>
    <cellStyle name="60% - Акцент5 19" xfId="1476"/>
    <cellStyle name="60% - Акцент5 2" xfId="36"/>
    <cellStyle name="60% - Акцент5 2 2" xfId="1477"/>
    <cellStyle name="60% - Акцент5 2 2 2" xfId="1478"/>
    <cellStyle name="60% - Акцент5 20" xfId="1479"/>
    <cellStyle name="60% - Акцент5 3" xfId="1480"/>
    <cellStyle name="60% - Акцент5 3 2" xfId="1481"/>
    <cellStyle name="60% - Акцент5 4" xfId="1482"/>
    <cellStyle name="60% - Акцент5 4 2" xfId="1483"/>
    <cellStyle name="60% - Акцент5 5" xfId="1484"/>
    <cellStyle name="60% - Акцент5 5 2" xfId="1485"/>
    <cellStyle name="60% - Акцент5 6" xfId="1486"/>
    <cellStyle name="60% - Акцент5 6 2" xfId="1487"/>
    <cellStyle name="60% - Акцент5 7" xfId="1488"/>
    <cellStyle name="60% - Акцент5 7 2" xfId="1489"/>
    <cellStyle name="60% - Акцент5 8" xfId="1490"/>
    <cellStyle name="60% - Акцент5 8 2" xfId="1491"/>
    <cellStyle name="60% - Акцент5 9" xfId="1492"/>
    <cellStyle name="60% - Акцент5 9 2" xfId="1493"/>
    <cellStyle name="60% - Акцент6 10" xfId="1494"/>
    <cellStyle name="60% - Акцент6 11" xfId="1495"/>
    <cellStyle name="60% - Акцент6 12" xfId="1496"/>
    <cellStyle name="60% - Акцент6 13" xfId="1497"/>
    <cellStyle name="60% - Акцент6 14" xfId="1498"/>
    <cellStyle name="60% - Акцент6 15" xfId="1499"/>
    <cellStyle name="60% - Акцент6 16" xfId="1500"/>
    <cellStyle name="60% - Акцент6 17" xfId="1501"/>
    <cellStyle name="60% - Акцент6 18" xfId="1502"/>
    <cellStyle name="60% - Акцент6 19" xfId="1503"/>
    <cellStyle name="60% - Акцент6 2" xfId="37"/>
    <cellStyle name="60% - Акцент6 2 2" xfId="1504"/>
    <cellStyle name="60% - Акцент6 2 2 2" xfId="1505"/>
    <cellStyle name="60% - Акцент6 20" xfId="1506"/>
    <cellStyle name="60% - Акцент6 3" xfId="1507"/>
    <cellStyle name="60% - Акцент6 3 2" xfId="1508"/>
    <cellStyle name="60% - Акцент6 4" xfId="1509"/>
    <cellStyle name="60% - Акцент6 4 2" xfId="1510"/>
    <cellStyle name="60% - Акцент6 5" xfId="1511"/>
    <cellStyle name="60% - Акцент6 5 2" xfId="1512"/>
    <cellStyle name="60% - Акцент6 6" xfId="1513"/>
    <cellStyle name="60% - Акцент6 6 2" xfId="1514"/>
    <cellStyle name="60% - Акцент6 7" xfId="1515"/>
    <cellStyle name="60% - Акцент6 7 2" xfId="1516"/>
    <cellStyle name="60% - Акцент6 8" xfId="1517"/>
    <cellStyle name="60% - Акцент6 8 2" xfId="1518"/>
    <cellStyle name="60% - Акцент6 9" xfId="1519"/>
    <cellStyle name="60% - Акцент6 9 2" xfId="1520"/>
    <cellStyle name="Accent1" xfId="1521"/>
    <cellStyle name="Accent2" xfId="1522"/>
    <cellStyle name="Accent3" xfId="1523"/>
    <cellStyle name="Accent4" xfId="1524"/>
    <cellStyle name="Accent5" xfId="1525"/>
    <cellStyle name="Accent6" xfId="1526"/>
    <cellStyle name="Ăčďĺđńńűëęŕ" xfId="1527"/>
    <cellStyle name="Action" xfId="1528"/>
    <cellStyle name="Action 2" xfId="1529"/>
    <cellStyle name="Action 2 2" xfId="1530"/>
    <cellStyle name="Action 2 2 2" xfId="5487"/>
    <cellStyle name="Action 2 2 2 2" xfId="7791"/>
    <cellStyle name="Action 2 2 2 2 2" xfId="13742"/>
    <cellStyle name="Action 2 2 2 2 3" xfId="19681"/>
    <cellStyle name="Action 2 2 2 2 4" xfId="24603"/>
    <cellStyle name="Action 2 2 2 2 5" xfId="33771"/>
    <cellStyle name="Action 2 2 2 2 6" xfId="38589"/>
    <cellStyle name="Action 2 2 2 2 7" xfId="43547"/>
    <cellStyle name="Action 2 2 2 3" xfId="11462"/>
    <cellStyle name="Action 2 2 2 4" xfId="17401"/>
    <cellStyle name="Action 2 2 2 5" xfId="30787"/>
    <cellStyle name="Action 2 2 2 6" xfId="32344"/>
    <cellStyle name="Action 2 2 2 7" xfId="36314"/>
    <cellStyle name="Action 2 2 2 8" xfId="41273"/>
    <cellStyle name="Action 2 2 3" xfId="4544"/>
    <cellStyle name="Action 2 2 3 2" xfId="10520"/>
    <cellStyle name="Action 2 2 3 3" xfId="16459"/>
    <cellStyle name="Action 2 2 3 4" xfId="29298"/>
    <cellStyle name="Action 2 2 3 5" xfId="23267"/>
    <cellStyle name="Action 2 2 3 6" xfId="35372"/>
    <cellStyle name="Action 2 2 3 7" xfId="40335"/>
    <cellStyle name="Action 2 2 4" xfId="9337"/>
    <cellStyle name="Action 2 2 5" xfId="15276"/>
    <cellStyle name="Action 2 2 6" xfId="28151"/>
    <cellStyle name="Action 2 2 7" xfId="34516"/>
    <cellStyle name="Action 2 3" xfId="5236"/>
    <cellStyle name="Action 2 3 2" xfId="7567"/>
    <cellStyle name="Action 2 3 2 2" xfId="13518"/>
    <cellStyle name="Action 2 3 2 3" xfId="19457"/>
    <cellStyle name="Action 2 3 2 4" xfId="24746"/>
    <cellStyle name="Action 2 3 2 5" xfId="34371"/>
    <cellStyle name="Action 2 3 2 6" xfId="38366"/>
    <cellStyle name="Action 2 3 2 7" xfId="43323"/>
    <cellStyle name="Action 2 3 3" xfId="11211"/>
    <cellStyle name="Action 2 3 4" xfId="17150"/>
    <cellStyle name="Action 2 3 5" xfId="29936"/>
    <cellStyle name="Action 2 3 6" xfId="32077"/>
    <cellStyle name="Action 2 3 7" xfId="36063"/>
    <cellStyle name="Action 2 3 8" xfId="41023"/>
    <cellStyle name="Action 2 4" xfId="4720"/>
    <cellStyle name="Action 2 4 2" xfId="10696"/>
    <cellStyle name="Action 2 4 3" xfId="16635"/>
    <cellStyle name="Action 2 4 4" xfId="29274"/>
    <cellStyle name="Action 2 4 5" xfId="32458"/>
    <cellStyle name="Action 2 4 6" xfId="35548"/>
    <cellStyle name="Action 2 4 7" xfId="40510"/>
    <cellStyle name="Action 2 5" xfId="8587"/>
    <cellStyle name="Action 2 5 2" xfId="14538"/>
    <cellStyle name="Action 2 5 3" xfId="20477"/>
    <cellStyle name="Action 2 5 4" xfId="23823"/>
    <cellStyle name="Action 2 5 5" xfId="33322"/>
    <cellStyle name="Action 2 5 6" xfId="39379"/>
    <cellStyle name="Action 2 5 7" xfId="44343"/>
    <cellStyle name="Action 2 6" xfId="9336"/>
    <cellStyle name="Action 2 7" xfId="15275"/>
    <cellStyle name="Action 2 8" xfId="30105"/>
    <cellStyle name="Action 2 9" xfId="27400"/>
    <cellStyle name="Action 3" xfId="1531"/>
    <cellStyle name="Action 3 2" xfId="1532"/>
    <cellStyle name="Action 3 2 2" xfId="5867"/>
    <cellStyle name="Action 3 2 2 2" xfId="8171"/>
    <cellStyle name="Action 3 2 2 2 2" xfId="14122"/>
    <cellStyle name="Action 3 2 2 2 3" xfId="20061"/>
    <cellStyle name="Action 3 2 2 2 4" xfId="24231"/>
    <cellStyle name="Action 3 2 2 2 5" xfId="26376"/>
    <cellStyle name="Action 3 2 2 2 6" xfId="38967"/>
    <cellStyle name="Action 3 2 2 2 7" xfId="43927"/>
    <cellStyle name="Action 3 2 2 3" xfId="11842"/>
    <cellStyle name="Action 3 2 2 4" xfId="17781"/>
    <cellStyle name="Action 3 2 2 5" xfId="27487"/>
    <cellStyle name="Action 3 2 2 6" xfId="34103"/>
    <cellStyle name="Action 3 2 2 7" xfId="36694"/>
    <cellStyle name="Action 3 2 2 8" xfId="41651"/>
    <cellStyle name="Action 3 2 3" xfId="6534"/>
    <cellStyle name="Action 3 2 3 2" xfId="12485"/>
    <cellStyle name="Action 3 2 3 3" xfId="18424"/>
    <cellStyle name="Action 3 2 3 4" xfId="29138"/>
    <cellStyle name="Action 3 2 3 5" xfId="27920"/>
    <cellStyle name="Action 3 2 3 6" xfId="37337"/>
    <cellStyle name="Action 3 2 3 7" xfId="42291"/>
    <cellStyle name="Action 3 2 4" xfId="9339"/>
    <cellStyle name="Action 3 2 5" xfId="15278"/>
    <cellStyle name="Action 3 2 6" xfId="26411"/>
    <cellStyle name="Action 3 2 7" xfId="31211"/>
    <cellStyle name="Action 3 3" xfId="5412"/>
    <cellStyle name="Action 3 3 2" xfId="7731"/>
    <cellStyle name="Action 3 3 2 2" xfId="13682"/>
    <cellStyle name="Action 3 3 2 3" xfId="19621"/>
    <cellStyle name="Action 3 3 2 4" xfId="24661"/>
    <cellStyle name="Action 3 3 2 5" xfId="29062"/>
    <cellStyle name="Action 3 3 2 6" xfId="38529"/>
    <cellStyle name="Action 3 3 2 7" xfId="43487"/>
    <cellStyle name="Action 3 3 3" xfId="11387"/>
    <cellStyle name="Action 3 3 4" xfId="17326"/>
    <cellStyle name="Action 3 3 5" xfId="28969"/>
    <cellStyle name="Action 3 3 6" xfId="31356"/>
    <cellStyle name="Action 3 3 7" xfId="36239"/>
    <cellStyle name="Action 3 3 8" xfId="41198"/>
    <cellStyle name="Action 3 4" xfId="4591"/>
    <cellStyle name="Action 3 4 2" xfId="10567"/>
    <cellStyle name="Action 3 4 3" xfId="16506"/>
    <cellStyle name="Action 3 4 4" xfId="30883"/>
    <cellStyle name="Action 3 4 5" xfId="27108"/>
    <cellStyle name="Action 3 4 6" xfId="35419"/>
    <cellStyle name="Action 3 4 7" xfId="40382"/>
    <cellStyle name="Action 3 5" xfId="8588"/>
    <cellStyle name="Action 3 5 2" xfId="14539"/>
    <cellStyle name="Action 3 5 3" xfId="20478"/>
    <cellStyle name="Action 3 5 4" xfId="23822"/>
    <cellStyle name="Action 3 5 5" xfId="35019"/>
    <cellStyle name="Action 3 5 6" xfId="39380"/>
    <cellStyle name="Action 3 5 7" xfId="44344"/>
    <cellStyle name="Action 3 6" xfId="9338"/>
    <cellStyle name="Action 3 7" xfId="15277"/>
    <cellStyle name="Action 3 8" xfId="26412"/>
    <cellStyle name="Action 3 9" xfId="26480"/>
    <cellStyle name="Action 4" xfId="4936"/>
    <cellStyle name="Action 4 2" xfId="7341"/>
    <cellStyle name="Action 4 2 2" xfId="13292"/>
    <cellStyle name="Action 4 2 3" xfId="19231"/>
    <cellStyle name="Action 4 2 4" xfId="24873"/>
    <cellStyle name="Action 4 2 5" xfId="31181"/>
    <cellStyle name="Action 4 2 6" xfId="38141"/>
    <cellStyle name="Action 4 2 7" xfId="43097"/>
    <cellStyle name="Action 4 3" xfId="10912"/>
    <cellStyle name="Action 4 4" xfId="16851"/>
    <cellStyle name="Action 4 5" xfId="29362"/>
    <cellStyle name="Action 4 6" xfId="26667"/>
    <cellStyle name="Action 4 7" xfId="35764"/>
    <cellStyle name="Action 4 8" xfId="40725"/>
    <cellStyle name="Action 5" xfId="5045"/>
    <cellStyle name="Action 5 2" xfId="11021"/>
    <cellStyle name="Action 5 3" xfId="16960"/>
    <cellStyle name="Action 5 4" xfId="30440"/>
    <cellStyle name="Action 5 5" xfId="27622"/>
    <cellStyle name="Action 5 6" xfId="35873"/>
    <cellStyle name="Action 5 7" xfId="40834"/>
    <cellStyle name="Action 6" xfId="9335"/>
    <cellStyle name="Action 7" xfId="15274"/>
    <cellStyle name="Action 8" xfId="28689"/>
    <cellStyle name="Action 9" xfId="34649"/>
    <cellStyle name="AFE" xfId="1533"/>
    <cellStyle name="Áĺççŕůčňíűé" xfId="1534"/>
    <cellStyle name="Äĺíĺćíűé [0]_(ňŕá 3č)" xfId="1535"/>
    <cellStyle name="Äĺíĺćíűé_(ňŕá 3č)" xfId="1536"/>
    <cellStyle name="Bad" xfId="1537"/>
    <cellStyle name="Blue" xfId="1538"/>
    <cellStyle name="Body_$Dollars" xfId="1539"/>
    <cellStyle name="Calculation" xfId="1540"/>
    <cellStyle name="Calculation 2" xfId="1541"/>
    <cellStyle name="Calculation 2 2" xfId="1542"/>
    <cellStyle name="Calculation 2 2 2" xfId="5735"/>
    <cellStyle name="Calculation 2 2 2 2" xfId="8039"/>
    <cellStyle name="Calculation 2 2 2 2 2" xfId="13990"/>
    <cellStyle name="Calculation 2 2 2 2 3" xfId="19929"/>
    <cellStyle name="Calculation 2 2 2 2 4" xfId="24361"/>
    <cellStyle name="Calculation 2 2 2 2 5" xfId="34657"/>
    <cellStyle name="Calculation 2 2 2 2 6" xfId="38836"/>
    <cellStyle name="Calculation 2 2 2 2 7" xfId="43795"/>
    <cellStyle name="Calculation 2 2 2 3" xfId="11710"/>
    <cellStyle name="Calculation 2 2 2 4" xfId="17649"/>
    <cellStyle name="Calculation 2 2 2 5" xfId="27481"/>
    <cellStyle name="Calculation 2 2 2 6" xfId="31479"/>
    <cellStyle name="Calculation 2 2 2 7" xfId="36562"/>
    <cellStyle name="Calculation 2 2 2 8" xfId="41520"/>
    <cellStyle name="Calculation 2 2 3" xfId="6402"/>
    <cellStyle name="Calculation 2 2 3 2" xfId="12353"/>
    <cellStyle name="Calculation 2 2 3 3" xfId="18292"/>
    <cellStyle name="Calculation 2 2 3 4" xfId="28216"/>
    <cellStyle name="Calculation 2 2 3 5" xfId="32299"/>
    <cellStyle name="Calculation 2 2 3 6" xfId="37205"/>
    <cellStyle name="Calculation 2 2 3 7" xfId="42160"/>
    <cellStyle name="Calculation 2 2 4" xfId="9342"/>
    <cellStyle name="Calculation 2 2 5" xfId="15281"/>
    <cellStyle name="Calculation 2 2 6" xfId="27277"/>
    <cellStyle name="Calculation 2 2 7" xfId="26644"/>
    <cellStyle name="Calculation 2 3" xfId="1543"/>
    <cellStyle name="Calculation 2 3 2" xfId="5581"/>
    <cellStyle name="Calculation 2 3 2 2" xfId="7885"/>
    <cellStyle name="Calculation 2 3 2 2 2" xfId="13836"/>
    <cellStyle name="Calculation 2 3 2 2 3" xfId="19775"/>
    <cellStyle name="Calculation 2 3 2 2 4" xfId="24512"/>
    <cellStyle name="Calculation 2 3 2 2 5" xfId="33882"/>
    <cellStyle name="Calculation 2 3 2 2 6" xfId="38682"/>
    <cellStyle name="Calculation 2 3 2 2 7" xfId="43641"/>
    <cellStyle name="Calculation 2 3 2 3" xfId="11556"/>
    <cellStyle name="Calculation 2 3 2 4" xfId="17495"/>
    <cellStyle name="Calculation 2 3 2 5" xfId="28960"/>
    <cellStyle name="Calculation 2 3 2 6" xfId="31078"/>
    <cellStyle name="Calculation 2 3 2 7" xfId="36408"/>
    <cellStyle name="Calculation 2 3 2 8" xfId="41366"/>
    <cellStyle name="Calculation 2 3 3" xfId="6248"/>
    <cellStyle name="Calculation 2 3 3 2" xfId="12199"/>
    <cellStyle name="Calculation 2 3 3 3" xfId="18138"/>
    <cellStyle name="Calculation 2 3 3 4" xfId="29349"/>
    <cellStyle name="Calculation 2 3 3 5" xfId="30960"/>
    <cellStyle name="Calculation 2 3 3 6" xfId="37051"/>
    <cellStyle name="Calculation 2 3 3 7" xfId="42006"/>
    <cellStyle name="Calculation 2 3 4" xfId="9343"/>
    <cellStyle name="Calculation 2 3 5" xfId="15282"/>
    <cellStyle name="Calculation 2 3 6" xfId="29600"/>
    <cellStyle name="Calculation 2 3 7" xfId="32320"/>
    <cellStyle name="Calculation 2 4" xfId="5083"/>
    <cellStyle name="Calculation 2 4 2" xfId="7426"/>
    <cellStyle name="Calculation 2 4 2 2" xfId="13377"/>
    <cellStyle name="Calculation 2 4 2 3" xfId="19316"/>
    <cellStyle name="Calculation 2 4 2 4" xfId="29645"/>
    <cellStyle name="Calculation 2 4 2 5" xfId="33235"/>
    <cellStyle name="Calculation 2 4 2 6" xfId="38225"/>
    <cellStyle name="Calculation 2 4 2 7" xfId="43182"/>
    <cellStyle name="Calculation 2 4 3" xfId="11059"/>
    <cellStyle name="Calculation 2 4 4" xfId="16998"/>
    <cellStyle name="Calculation 2 4 5" xfId="28107"/>
    <cellStyle name="Calculation 2 4 6" xfId="30103"/>
    <cellStyle name="Calculation 2 4 7" xfId="35911"/>
    <cellStyle name="Calculation 2 4 8" xfId="40871"/>
    <cellStyle name="Calculation 2 5" xfId="4819"/>
    <cellStyle name="Calculation 2 5 2" xfId="10795"/>
    <cellStyle name="Calculation 2 5 3" xfId="16734"/>
    <cellStyle name="Calculation 2 5 4" xfId="27452"/>
    <cellStyle name="Calculation 2 5 5" xfId="30933"/>
    <cellStyle name="Calculation 2 5 6" xfId="35647"/>
    <cellStyle name="Calculation 2 5 7" xfId="40609"/>
    <cellStyle name="Calculation 2 6" xfId="9341"/>
    <cellStyle name="Calculation 2 7" xfId="15280"/>
    <cellStyle name="Calculation 2 8" xfId="26410"/>
    <cellStyle name="Calculation 2 9" xfId="31967"/>
    <cellStyle name="Calculation 3" xfId="1544"/>
    <cellStyle name="Calculation 3 2" xfId="5255"/>
    <cellStyle name="Calculation 3 2 2" xfId="7575"/>
    <cellStyle name="Calculation 3 2 2 2" xfId="13526"/>
    <cellStyle name="Calculation 3 2 2 3" xfId="19465"/>
    <cellStyle name="Calculation 3 2 2 4" xfId="24738"/>
    <cellStyle name="Calculation 3 2 2 5" xfId="33196"/>
    <cellStyle name="Calculation 3 2 2 6" xfId="38374"/>
    <cellStyle name="Calculation 3 2 2 7" xfId="43331"/>
    <cellStyle name="Calculation 3 2 3" xfId="11230"/>
    <cellStyle name="Calculation 3 2 4" xfId="17169"/>
    <cellStyle name="Calculation 3 2 5" xfId="27463"/>
    <cellStyle name="Calculation 3 2 6" xfId="32190"/>
    <cellStyle name="Calculation 3 2 7" xfId="36082"/>
    <cellStyle name="Calculation 3 2 8" xfId="41042"/>
    <cellStyle name="Calculation 3 3" xfId="6125"/>
    <cellStyle name="Calculation 3 3 2" xfId="12093"/>
    <cellStyle name="Calculation 3 3 3" xfId="18032"/>
    <cellStyle name="Calculation 3 3 4" xfId="27333"/>
    <cellStyle name="Calculation 3 3 5" xfId="27362"/>
    <cellStyle name="Calculation 3 3 6" xfId="36945"/>
    <cellStyle name="Calculation 3 3 7" xfId="41902"/>
    <cellStyle name="Calculation 3 4" xfId="8589"/>
    <cellStyle name="Calculation 3 4 2" xfId="14540"/>
    <cellStyle name="Calculation 3 4 3" xfId="20479"/>
    <cellStyle name="Calculation 3 4 4" xfId="23821"/>
    <cellStyle name="Calculation 3 4 5" xfId="34754"/>
    <cellStyle name="Calculation 3 4 6" xfId="39381"/>
    <cellStyle name="Calculation 3 4 7" xfId="44345"/>
    <cellStyle name="Calculation 3 5" xfId="8590"/>
    <cellStyle name="Calculation 3 5 2" xfId="14541"/>
    <cellStyle name="Calculation 3 5 3" xfId="20480"/>
    <cellStyle name="Calculation 3 5 4" xfId="23820"/>
    <cellStyle name="Calculation 3 5 5" xfId="33330"/>
    <cellStyle name="Calculation 3 5 6" xfId="39382"/>
    <cellStyle name="Calculation 3 5 7" xfId="44346"/>
    <cellStyle name="Calculation 3 6" xfId="9344"/>
    <cellStyle name="Calculation 3 7" xfId="15283"/>
    <cellStyle name="Calculation 3 8" xfId="27619"/>
    <cellStyle name="Calculation 3 9" xfId="25742"/>
    <cellStyle name="Calculation 4" xfId="4238"/>
    <cellStyle name="Calculation 4 2" xfId="6745"/>
    <cellStyle name="Calculation 4 2 2" xfId="12696"/>
    <cellStyle name="Calculation 4 2 3" xfId="18635"/>
    <cellStyle name="Calculation 4 2 4" xfId="25045"/>
    <cellStyle name="Calculation 4 2 5" xfId="31455"/>
    <cellStyle name="Calculation 4 2 6" xfId="37548"/>
    <cellStyle name="Calculation 4 2 7" xfId="42502"/>
    <cellStyle name="Calculation 4 3" xfId="10290"/>
    <cellStyle name="Calculation 4 4" xfId="16229"/>
    <cellStyle name="Calculation 4 5" xfId="27112"/>
    <cellStyle name="Calculation 4 6" xfId="34868"/>
    <cellStyle name="Calculation 4 7" xfId="35142"/>
    <cellStyle name="Calculation 4 8" xfId="40106"/>
    <cellStyle name="Calculation 5" xfId="5044"/>
    <cellStyle name="Calculation 5 2" xfId="11020"/>
    <cellStyle name="Calculation 5 3" xfId="16959"/>
    <cellStyle name="Calculation 5 4" xfId="29234"/>
    <cellStyle name="Calculation 5 5" xfId="31321"/>
    <cellStyle name="Calculation 5 6" xfId="35872"/>
    <cellStyle name="Calculation 5 7" xfId="40833"/>
    <cellStyle name="Calculation 6" xfId="9340"/>
    <cellStyle name="Calculation 7" xfId="15279"/>
    <cellStyle name="Calculation 8" xfId="27862"/>
    <cellStyle name="Calculation 9" xfId="34199"/>
    <cellStyle name="CCells_number" xfId="1545"/>
    <cellStyle name="Cells" xfId="8591"/>
    <cellStyle name="Cells 10" xfId="32866"/>
    <cellStyle name="Cells 11" xfId="39383"/>
    <cellStyle name="Cells 12" xfId="44347"/>
    <cellStyle name="Cells 2" xfId="1546"/>
    <cellStyle name="Cells 2 2" xfId="1547"/>
    <cellStyle name="Cells 2 2 2" xfId="5237"/>
    <cellStyle name="Cells 2 2 2 2" xfId="7568"/>
    <cellStyle name="Cells 2 2 2 2 2" xfId="13519"/>
    <cellStyle name="Cells 2 2 2 2 3" xfId="19458"/>
    <cellStyle name="Cells 2 2 2 2 4" xfId="24745"/>
    <cellStyle name="Cells 2 2 2 2 5" xfId="32852"/>
    <cellStyle name="Cells 2 2 2 2 6" xfId="38367"/>
    <cellStyle name="Cells 2 2 2 2 7" xfId="43324"/>
    <cellStyle name="Cells 2 2 2 3" xfId="11212"/>
    <cellStyle name="Cells 2 2 2 4" xfId="17151"/>
    <cellStyle name="Cells 2 2 2 5" xfId="27985"/>
    <cellStyle name="Cells 2 2 2 6" xfId="31688"/>
    <cellStyle name="Cells 2 2 2 7" xfId="36064"/>
    <cellStyle name="Cells 2 2 2 8" xfId="41024"/>
    <cellStyle name="Cells 2 2 3" xfId="6129"/>
    <cellStyle name="Cells 2 2 3 2" xfId="12094"/>
    <cellStyle name="Cells 2 2 3 3" xfId="18033"/>
    <cellStyle name="Cells 2 2 3 4" xfId="29913"/>
    <cellStyle name="Cells 2 2 3 5" xfId="29068"/>
    <cellStyle name="Cells 2 2 3 6" xfId="36946"/>
    <cellStyle name="Cells 2 2 3 7" xfId="41903"/>
    <cellStyle name="Cells 2 2 4" xfId="8592"/>
    <cellStyle name="Cells 2 2 4 2" xfId="14543"/>
    <cellStyle name="Cells 2 2 4 3" xfId="20482"/>
    <cellStyle name="Cells 2 2 4 4" xfId="23818"/>
    <cellStyle name="Cells 2 2 4 5" xfId="28047"/>
    <cellStyle name="Cells 2 2 4 6" xfId="39384"/>
    <cellStyle name="Cells 2 2 4 7" xfId="44348"/>
    <cellStyle name="Cells 2 2 5" xfId="8593"/>
    <cellStyle name="Cells 2 2 5 2" xfId="14544"/>
    <cellStyle name="Cells 2 2 5 3" xfId="20483"/>
    <cellStyle name="Cells 2 2 5 4" xfId="23817"/>
    <cellStyle name="Cells 2 2 5 5" xfId="33252"/>
    <cellStyle name="Cells 2 2 5 6" xfId="39385"/>
    <cellStyle name="Cells 2 2 5 7" xfId="44349"/>
    <cellStyle name="Cells 2 2 6" xfId="9346"/>
    <cellStyle name="Cells 2 2 7" xfId="15285"/>
    <cellStyle name="Cells 2 2 8" xfId="28027"/>
    <cellStyle name="Cells 2 2 9" xfId="34927"/>
    <cellStyle name="Cells 2 3" xfId="1548"/>
    <cellStyle name="Cells 2 3 2" xfId="5488"/>
    <cellStyle name="Cells 2 3 2 2" xfId="7792"/>
    <cellStyle name="Cells 2 3 2 2 2" xfId="13743"/>
    <cellStyle name="Cells 2 3 2 2 3" xfId="19682"/>
    <cellStyle name="Cells 2 3 2 2 4" xfId="24602"/>
    <cellStyle name="Cells 2 3 2 2 5" xfId="34569"/>
    <cellStyle name="Cells 2 3 2 2 6" xfId="38590"/>
    <cellStyle name="Cells 2 3 2 2 7" xfId="43548"/>
    <cellStyle name="Cells 2 3 2 3" xfId="11463"/>
    <cellStyle name="Cells 2 3 2 4" xfId="17402"/>
    <cellStyle name="Cells 2 3 2 5" xfId="27203"/>
    <cellStyle name="Cells 2 3 2 6" xfId="28783"/>
    <cellStyle name="Cells 2 3 2 7" xfId="36315"/>
    <cellStyle name="Cells 2 3 2 8" xfId="41274"/>
    <cellStyle name="Cells 2 3 3" xfId="4543"/>
    <cellStyle name="Cells 2 3 3 2" xfId="10519"/>
    <cellStyle name="Cells 2 3 3 3" xfId="16458"/>
    <cellStyle name="Cells 2 3 3 4" xfId="25557"/>
    <cellStyle name="Cells 2 3 3 5" xfId="26184"/>
    <cellStyle name="Cells 2 3 3 6" xfId="35371"/>
    <cellStyle name="Cells 2 3 3 7" xfId="40334"/>
    <cellStyle name="Cells 2 3 4" xfId="8594"/>
    <cellStyle name="Cells 2 3 4 2" xfId="14545"/>
    <cellStyle name="Cells 2 3 4 3" xfId="20484"/>
    <cellStyle name="Cells 2 3 4 4" xfId="23816"/>
    <cellStyle name="Cells 2 3 4 5" xfId="34159"/>
    <cellStyle name="Cells 2 3 4 6" xfId="39386"/>
    <cellStyle name="Cells 2 3 4 7" xfId="44350"/>
    <cellStyle name="Cells 2 3 5" xfId="8595"/>
    <cellStyle name="Cells 2 3 5 2" xfId="14546"/>
    <cellStyle name="Cells 2 3 5 3" xfId="20485"/>
    <cellStyle name="Cells 2 3 5 4" xfId="23815"/>
    <cellStyle name="Cells 2 3 5 5" xfId="26228"/>
    <cellStyle name="Cells 2 3 5 6" xfId="39387"/>
    <cellStyle name="Cells 2 3 5 7" xfId="44351"/>
    <cellStyle name="Cells 2 3 6" xfId="9347"/>
    <cellStyle name="Cells 2 3 7" xfId="15286"/>
    <cellStyle name="Cells 2 3 8" xfId="26409"/>
    <cellStyle name="Cells 2 3 9" xfId="33106"/>
    <cellStyle name="Cells 2 4" xfId="4942"/>
    <cellStyle name="Cells 2 4 2" xfId="7342"/>
    <cellStyle name="Cells 2 4 2 2" xfId="13293"/>
    <cellStyle name="Cells 2 4 2 3" xfId="19232"/>
    <cellStyle name="Cells 2 4 2 4" xfId="24872"/>
    <cellStyle name="Cells 2 4 2 5" xfId="29737"/>
    <cellStyle name="Cells 2 4 2 6" xfId="38142"/>
    <cellStyle name="Cells 2 4 2 7" xfId="43098"/>
    <cellStyle name="Cells 2 4 3" xfId="10918"/>
    <cellStyle name="Cells 2 4 4" xfId="16857"/>
    <cellStyle name="Cells 2 4 5" xfId="30844"/>
    <cellStyle name="Cells 2 4 6" xfId="33807"/>
    <cellStyle name="Cells 2 4 7" xfId="35770"/>
    <cellStyle name="Cells 2 4 8" xfId="40731"/>
    <cellStyle name="Cells 2 5" xfId="5043"/>
    <cellStyle name="Cells 2 5 2" xfId="11019"/>
    <cellStyle name="Cells 2 5 3" xfId="16958"/>
    <cellStyle name="Cells 2 5 4" xfId="28108"/>
    <cellStyle name="Cells 2 5 5" xfId="31900"/>
    <cellStyle name="Cells 2 5 6" xfId="35871"/>
    <cellStyle name="Cells 2 5 7" xfId="40832"/>
    <cellStyle name="Cells 2 6" xfId="9345"/>
    <cellStyle name="Cells 2 7" xfId="15284"/>
    <cellStyle name="Cells 2 8" xfId="29983"/>
    <cellStyle name="Cells 2 9" xfId="28564"/>
    <cellStyle name="Cells 3" xfId="8596"/>
    <cellStyle name="Cells 3 2" xfId="14547"/>
    <cellStyle name="Cells 3 3" xfId="20486"/>
    <cellStyle name="Cells 3 4" xfId="23814"/>
    <cellStyle name="Cells 3 5" xfId="33523"/>
    <cellStyle name="Cells 3 6" xfId="39388"/>
    <cellStyle name="Cells 3 7" xfId="44352"/>
    <cellStyle name="Cells 4" xfId="8597"/>
    <cellStyle name="Cells 4 2" xfId="14548"/>
    <cellStyle name="Cells 4 3" xfId="20487"/>
    <cellStyle name="Cells 4 4" xfId="23813"/>
    <cellStyle name="Cells 4 5" xfId="35020"/>
    <cellStyle name="Cells 4 6" xfId="39389"/>
    <cellStyle name="Cells 4 7" xfId="44353"/>
    <cellStyle name="Cells 5" xfId="8598"/>
    <cellStyle name="Cells 5 2" xfId="14549"/>
    <cellStyle name="Cells 5 3" xfId="20488"/>
    <cellStyle name="Cells 5 4" xfId="23812"/>
    <cellStyle name="Cells 5 5" xfId="34753"/>
    <cellStyle name="Cells 5 6" xfId="39390"/>
    <cellStyle name="Cells 5 7" xfId="44354"/>
    <cellStyle name="Cells 6" xfId="8599"/>
    <cellStyle name="Cells 6 2" xfId="14550"/>
    <cellStyle name="Cells 6 3" xfId="20489"/>
    <cellStyle name="Cells 6 4" xfId="23811"/>
    <cellStyle name="Cells 6 5" xfId="31706"/>
    <cellStyle name="Cells 6 6" xfId="39391"/>
    <cellStyle name="Cells 6 7" xfId="44355"/>
    <cellStyle name="Cells 7" xfId="14542"/>
    <cellStyle name="Cells 8" xfId="20481"/>
    <cellStyle name="Cells 9" xfId="23819"/>
    <cellStyle name="Check Cell" xfId="1549"/>
    <cellStyle name="Chek" xfId="1550"/>
    <cellStyle name="Chek 2" xfId="1551"/>
    <cellStyle name="Chek 2 2" xfId="1552"/>
    <cellStyle name="Chek 2 2 2" xfId="5553"/>
    <cellStyle name="Chek 2 2 2 2" xfId="7857"/>
    <cellStyle name="Chek 2 2 2 2 2" xfId="13808"/>
    <cellStyle name="Chek 2 2 2 2 3" xfId="19747"/>
    <cellStyle name="Chek 2 2 2 2 4" xfId="24540"/>
    <cellStyle name="Chek 2 2 2 2 5" xfId="32875"/>
    <cellStyle name="Chek 2 2 2 2 6" xfId="38654"/>
    <cellStyle name="Chek 2 2 2 2 7" xfId="43613"/>
    <cellStyle name="Chek 2 2 2 3" xfId="11528"/>
    <cellStyle name="Chek 2 2 2 4" xfId="17467"/>
    <cellStyle name="Chek 2 2 2 5" xfId="25397"/>
    <cellStyle name="Chek 2 2 2 6" xfId="32011"/>
    <cellStyle name="Chek 2 2 2 7" xfId="36380"/>
    <cellStyle name="Chek 2 2 2 8" xfId="41338"/>
    <cellStyle name="Chek 2 2 3" xfId="6220"/>
    <cellStyle name="Chek 2 2 3 2" xfId="12171"/>
    <cellStyle name="Chek 2 2 3 3" xfId="18110"/>
    <cellStyle name="Chek 2 2 3 4" xfId="25113"/>
    <cellStyle name="Chek 2 2 3 5" xfId="31143"/>
    <cellStyle name="Chek 2 2 3 6" xfId="37023"/>
    <cellStyle name="Chek 2 2 3 7" xfId="41978"/>
    <cellStyle name="Chek 2 3" xfId="1553"/>
    <cellStyle name="Chek 2 3 2" xfId="6002"/>
    <cellStyle name="Chek 2 3 2 2" xfId="8306"/>
    <cellStyle name="Chek 2 3 2 2 2" xfId="14257"/>
    <cellStyle name="Chek 2 3 2 2 3" xfId="20196"/>
    <cellStyle name="Chek 2 3 2 2 4" xfId="24098"/>
    <cellStyle name="Chek 2 3 2 2 5" xfId="33496"/>
    <cellStyle name="Chek 2 3 2 2 6" xfId="39102"/>
    <cellStyle name="Chek 2 3 2 2 7" xfId="44062"/>
    <cellStyle name="Chek 2 3 2 3" xfId="11977"/>
    <cellStyle name="Chek 2 3 2 4" xfId="17916"/>
    <cellStyle name="Chek 2 3 2 5" xfId="25257"/>
    <cellStyle name="Chek 2 3 2 6" xfId="32872"/>
    <cellStyle name="Chek 2 3 2 7" xfId="36829"/>
    <cellStyle name="Chek 2 3 2 8" xfId="41786"/>
    <cellStyle name="Chek 2 3 3" xfId="6667"/>
    <cellStyle name="Chek 2 3 3 2" xfId="12618"/>
    <cellStyle name="Chek 2 3 3 3" xfId="18557"/>
    <cellStyle name="Chek 2 3 3 4" xfId="28205"/>
    <cellStyle name="Chek 2 3 3 5" xfId="33056"/>
    <cellStyle name="Chek 2 3 3 6" xfId="37470"/>
    <cellStyle name="Chek 2 3 3 7" xfId="42424"/>
    <cellStyle name="Chek 2 4" xfId="1554"/>
    <cellStyle name="Chek 2 4 2" xfId="5873"/>
    <cellStyle name="Chek 2 4 2 2" xfId="8177"/>
    <cellStyle name="Chek 2 4 2 2 2" xfId="14128"/>
    <cellStyle name="Chek 2 4 2 2 3" xfId="20067"/>
    <cellStyle name="Chek 2 4 2 2 4" xfId="24225"/>
    <cellStyle name="Chek 2 4 2 2 5" xfId="27763"/>
    <cellStyle name="Chek 2 4 2 2 6" xfId="38973"/>
    <cellStyle name="Chek 2 4 2 2 7" xfId="43933"/>
    <cellStyle name="Chek 2 4 2 3" xfId="11848"/>
    <cellStyle name="Chek 2 4 2 4" xfId="17787"/>
    <cellStyle name="Chek 2 4 2 5" xfId="29785"/>
    <cellStyle name="Chek 2 4 2 6" xfId="32742"/>
    <cellStyle name="Chek 2 4 2 7" xfId="36700"/>
    <cellStyle name="Chek 2 4 2 8" xfId="41657"/>
    <cellStyle name="Chek 2 4 3" xfId="6540"/>
    <cellStyle name="Chek 2 4 3 2" xfId="12491"/>
    <cellStyle name="Chek 2 4 3 3" xfId="18430"/>
    <cellStyle name="Chek 2 4 3 4" xfId="26894"/>
    <cellStyle name="Chek 2 4 3 5" xfId="32288"/>
    <cellStyle name="Chek 2 4 3 6" xfId="37343"/>
    <cellStyle name="Chek 2 4 3 7" xfId="42297"/>
    <cellStyle name="Chek 2 5" xfId="8600"/>
    <cellStyle name="Chek 2 5 2" xfId="14551"/>
    <cellStyle name="Chek 2 5 3" xfId="20490"/>
    <cellStyle name="Chek 2 5 4" xfId="23810"/>
    <cellStyle name="Chek 2 5 5" xfId="35021"/>
    <cellStyle name="Chek 2 5 6" xfId="39392"/>
    <cellStyle name="Chek 2 5 7" xfId="44356"/>
    <cellStyle name="Chek 3" xfId="1555"/>
    <cellStyle name="Chek 3 2" xfId="1556"/>
    <cellStyle name="Chek 3 2 2" xfId="5975"/>
    <cellStyle name="Chek 3 2 2 2" xfId="8279"/>
    <cellStyle name="Chek 3 2 2 2 2" xfId="14230"/>
    <cellStyle name="Chek 3 2 2 2 3" xfId="20169"/>
    <cellStyle name="Chek 3 2 2 2 4" xfId="24124"/>
    <cellStyle name="Chek 3 2 2 2 5" xfId="33571"/>
    <cellStyle name="Chek 3 2 2 2 6" xfId="39075"/>
    <cellStyle name="Chek 3 2 2 2 7" xfId="44035"/>
    <cellStyle name="Chek 3 2 2 3" xfId="11950"/>
    <cellStyle name="Chek 3 2 2 4" xfId="17889"/>
    <cellStyle name="Chek 3 2 2 5" xfId="25283"/>
    <cellStyle name="Chek 3 2 2 6" xfId="33303"/>
    <cellStyle name="Chek 3 2 2 7" xfId="36802"/>
    <cellStyle name="Chek 3 2 2 8" xfId="41759"/>
    <cellStyle name="Chek 3 2 3" xfId="6642"/>
    <cellStyle name="Chek 3 2 3 2" xfId="12593"/>
    <cellStyle name="Chek 3 2 3 3" xfId="18532"/>
    <cellStyle name="Chek 3 2 3 4" xfId="30157"/>
    <cellStyle name="Chek 3 2 3 5" xfId="34559"/>
    <cellStyle name="Chek 3 2 3 6" xfId="37445"/>
    <cellStyle name="Chek 3 2 3 7" xfId="42399"/>
    <cellStyle name="Chek 3 3" xfId="5486"/>
    <cellStyle name="Chek 3 3 2" xfId="7790"/>
    <cellStyle name="Chek 3 3 2 2" xfId="13741"/>
    <cellStyle name="Chek 3 3 2 3" xfId="19680"/>
    <cellStyle name="Chek 3 3 2 4" xfId="24604"/>
    <cellStyle name="Chek 3 3 2 5" xfId="31638"/>
    <cellStyle name="Chek 3 3 2 6" xfId="38588"/>
    <cellStyle name="Chek 3 3 2 7" xfId="43546"/>
    <cellStyle name="Chek 3 3 3" xfId="11461"/>
    <cellStyle name="Chek 3 3 4" xfId="17400"/>
    <cellStyle name="Chek 3 3 5" xfId="30788"/>
    <cellStyle name="Chek 3 3 6" xfId="33428"/>
    <cellStyle name="Chek 3 3 7" xfId="36313"/>
    <cellStyle name="Chek 3 3 8" xfId="41272"/>
    <cellStyle name="Chek 3 4" xfId="4545"/>
    <cellStyle name="Chek 3 4 2" xfId="10521"/>
    <cellStyle name="Chek 3 4 3" xfId="16460"/>
    <cellStyle name="Chek 3 4 4" xfId="30384"/>
    <cellStyle name="Chek 3 4 5" xfId="31553"/>
    <cellStyle name="Chek 3 4 6" xfId="35373"/>
    <cellStyle name="Chek 3 4 7" xfId="40336"/>
    <cellStyle name="Chek 4" xfId="1557"/>
    <cellStyle name="Chek 4 2" xfId="5489"/>
    <cellStyle name="Chek 4 2 2" xfId="7793"/>
    <cellStyle name="Chek 4 2 2 2" xfId="13744"/>
    <cellStyle name="Chek 4 2 2 3" xfId="19683"/>
    <cellStyle name="Chek 4 2 2 4" xfId="24601"/>
    <cellStyle name="Chek 4 2 2 5" xfId="34719"/>
    <cellStyle name="Chek 4 2 2 6" xfId="38591"/>
    <cellStyle name="Chek 4 2 2 7" xfId="43549"/>
    <cellStyle name="Chek 4 2 3" xfId="11464"/>
    <cellStyle name="Chek 4 2 4" xfId="17403"/>
    <cellStyle name="Chek 4 2 5" xfId="29699"/>
    <cellStyle name="Chek 4 2 6" xfId="27599"/>
    <cellStyle name="Chek 4 2 7" xfId="36316"/>
    <cellStyle name="Chek 4 2 8" xfId="41275"/>
    <cellStyle name="Chek 4 3" xfId="4542"/>
    <cellStyle name="Chek 4 3 2" xfId="10518"/>
    <cellStyle name="Chek 4 3 3" xfId="16457"/>
    <cellStyle name="Chek 4 3 4" xfId="27998"/>
    <cellStyle name="Chek 4 3 5" xfId="28688"/>
    <cellStyle name="Chek 4 3 6" xfId="35370"/>
    <cellStyle name="Chek 4 3 7" xfId="40333"/>
    <cellStyle name="Chek 5" xfId="1558"/>
    <cellStyle name="Chek 5 2" xfId="5976"/>
    <cellStyle name="Chek 5 2 2" xfId="8280"/>
    <cellStyle name="Chek 5 2 2 2" xfId="14231"/>
    <cellStyle name="Chek 5 2 2 3" xfId="20170"/>
    <cellStyle name="Chek 5 2 2 4" xfId="24123"/>
    <cellStyle name="Chek 5 2 2 5" xfId="34845"/>
    <cellStyle name="Chek 5 2 2 6" xfId="39076"/>
    <cellStyle name="Chek 5 2 2 7" xfId="44036"/>
    <cellStyle name="Chek 5 2 3" xfId="11951"/>
    <cellStyle name="Chek 5 2 4" xfId="17890"/>
    <cellStyle name="Chek 5 2 5" xfId="25282"/>
    <cellStyle name="Chek 5 2 6" xfId="34374"/>
    <cellStyle name="Chek 5 2 7" xfId="36803"/>
    <cellStyle name="Chek 5 2 8" xfId="41760"/>
    <cellStyle name="Chek 5 3" xfId="6643"/>
    <cellStyle name="Chek 5 3 2" xfId="12594"/>
    <cellStyle name="Chek 5 3 3" xfId="18533"/>
    <cellStyle name="Chek 5 3 4" xfId="28206"/>
    <cellStyle name="Chek 5 3 5" xfId="34382"/>
    <cellStyle name="Chek 5 3 6" xfId="37446"/>
    <cellStyle name="Chek 5 3 7" xfId="42400"/>
    <cellStyle name="Chek 6" xfId="1559"/>
    <cellStyle name="Chek 6 2" xfId="5878"/>
    <cellStyle name="Chek 6 2 2" xfId="8182"/>
    <cellStyle name="Chek 6 2 2 2" xfId="14133"/>
    <cellStyle name="Chek 6 2 2 3" xfId="20072"/>
    <cellStyle name="Chek 6 2 2 4" xfId="24220"/>
    <cellStyle name="Chek 6 2 2 5" xfId="34778"/>
    <cellStyle name="Chek 6 2 2 6" xfId="38978"/>
    <cellStyle name="Chek 6 2 2 7" xfId="43938"/>
    <cellStyle name="Chek 6 2 3" xfId="11853"/>
    <cellStyle name="Chek 6 2 4" xfId="17792"/>
    <cellStyle name="Chek 6 2 5" xfId="27556"/>
    <cellStyle name="Chek 6 2 6" xfId="33422"/>
    <cellStyle name="Chek 6 2 7" xfId="36705"/>
    <cellStyle name="Chek 6 2 8" xfId="41662"/>
    <cellStyle name="Chek 6 3" xfId="6545"/>
    <cellStyle name="Chek 6 3 2" xfId="12496"/>
    <cellStyle name="Chek 6 3 3" xfId="18435"/>
    <cellStyle name="Chek 6 3 4" xfId="28748"/>
    <cellStyle name="Chek 6 3 5" xfId="29571"/>
    <cellStyle name="Chek 6 3 6" xfId="37348"/>
    <cellStyle name="Chek 6 3 7" xfId="42302"/>
    <cellStyle name="Comma [0]_Adjusted FS 1299" xfId="1560"/>
    <cellStyle name="Comma 0" xfId="1561"/>
    <cellStyle name="Comma 0*" xfId="1562"/>
    <cellStyle name="Comma 2" xfId="1563"/>
    <cellStyle name="Comma 3*" xfId="1564"/>
    <cellStyle name="Comma_4.3" xfId="4239"/>
    <cellStyle name="Comma0" xfId="1565"/>
    <cellStyle name="Çŕůčňíűé" xfId="1566"/>
    <cellStyle name="Currency [0]" xfId="1567"/>
    <cellStyle name="Currency [0] 2" xfId="1568"/>
    <cellStyle name="Currency [0] 2 2" xfId="1569"/>
    <cellStyle name="Currency [0] 2 3" xfId="1570"/>
    <cellStyle name="Currency [0] 2 4" xfId="1571"/>
    <cellStyle name="Currency [0] 2 5" xfId="1572"/>
    <cellStyle name="Currency [0] 2 6" xfId="1573"/>
    <cellStyle name="Currency [0] 2 7" xfId="1574"/>
    <cellStyle name="Currency [0] 2 8" xfId="1575"/>
    <cellStyle name="Currency [0] 2 9" xfId="1576"/>
    <cellStyle name="Currency [0] 3" xfId="1577"/>
    <cellStyle name="Currency [0] 3 2" xfId="1578"/>
    <cellStyle name="Currency [0] 3 3" xfId="1579"/>
    <cellStyle name="Currency [0] 3 4" xfId="1580"/>
    <cellStyle name="Currency [0] 3 5" xfId="1581"/>
    <cellStyle name="Currency [0] 3 6" xfId="1582"/>
    <cellStyle name="Currency [0] 3 7" xfId="1583"/>
    <cellStyle name="Currency [0] 3 8" xfId="1584"/>
    <cellStyle name="Currency [0] 3 9" xfId="1585"/>
    <cellStyle name="Currency [0] 4" xfId="1586"/>
    <cellStyle name="Currency [0] 4 2" xfId="1587"/>
    <cellStyle name="Currency [0] 4 3" xfId="1588"/>
    <cellStyle name="Currency [0] 4 4" xfId="1589"/>
    <cellStyle name="Currency [0] 4 5" xfId="1590"/>
    <cellStyle name="Currency [0] 4 6" xfId="1591"/>
    <cellStyle name="Currency [0] 4 7" xfId="1592"/>
    <cellStyle name="Currency [0] 4 8" xfId="1593"/>
    <cellStyle name="Currency [0] 4 9" xfId="1594"/>
    <cellStyle name="Currency [0] 5" xfId="1595"/>
    <cellStyle name="Currency [0] 5 2" xfId="1596"/>
    <cellStyle name="Currency [0] 5 3" xfId="1597"/>
    <cellStyle name="Currency [0] 5 4" xfId="1598"/>
    <cellStyle name="Currency [0] 5 5" xfId="1599"/>
    <cellStyle name="Currency [0] 5 6" xfId="1600"/>
    <cellStyle name="Currency [0] 5 7" xfId="1601"/>
    <cellStyle name="Currency [0] 5 8" xfId="1602"/>
    <cellStyle name="Currency [0] 5 9" xfId="1603"/>
    <cellStyle name="Currency [0] 6" xfId="1604"/>
    <cellStyle name="Currency [0] 6 2" xfId="1605"/>
    <cellStyle name="Currency [0] 6 3" xfId="1606"/>
    <cellStyle name="Currency [0] 7" xfId="1607"/>
    <cellStyle name="Currency [0] 7 2" xfId="1608"/>
    <cellStyle name="Currency [0] 7 3" xfId="1609"/>
    <cellStyle name="Currency [0] 8" xfId="1610"/>
    <cellStyle name="Currency [0] 8 2" xfId="1611"/>
    <cellStyle name="Currency [0] 8 3" xfId="1612"/>
    <cellStyle name="Currency 0" xfId="1613"/>
    <cellStyle name="Currency 2" xfId="1614"/>
    <cellStyle name="Currency_06_9m" xfId="1615"/>
    <cellStyle name="Currency0" xfId="1616"/>
    <cellStyle name="Currency2" xfId="1617"/>
    <cellStyle name="Currency2 2" xfId="1618"/>
    <cellStyle name="Date" xfId="1619"/>
    <cellStyle name="Date Aligned" xfId="1620"/>
    <cellStyle name="Dates" xfId="1621"/>
    <cellStyle name="Dezimal [0]_NEGS" xfId="1622"/>
    <cellStyle name="Dezimal_NEGS" xfId="1623"/>
    <cellStyle name="Dotted Line" xfId="1624"/>
    <cellStyle name="E&amp;Y House" xfId="1625"/>
    <cellStyle name="E-mail" xfId="1626"/>
    <cellStyle name="E-mail 2" xfId="1627"/>
    <cellStyle name="E-mail 3" xfId="4240"/>
    <cellStyle name="E-mail_46EP.2011(v2.0)" xfId="4241"/>
    <cellStyle name="Euro" xfId="1628"/>
    <cellStyle name="Euro 2" xfId="1629"/>
    <cellStyle name="Euro 3" xfId="1630"/>
    <cellStyle name="Euro 4" xfId="4242"/>
    <cellStyle name="ew" xfId="1631"/>
    <cellStyle name="Explanatory Text" xfId="1632"/>
    <cellStyle name="F2" xfId="1633"/>
    <cellStyle name="F2 2" xfId="1634"/>
    <cellStyle name="F3" xfId="1635"/>
    <cellStyle name="F3 2" xfId="1636"/>
    <cellStyle name="F4" xfId="1637"/>
    <cellStyle name="F4 2" xfId="1638"/>
    <cellStyle name="F5" xfId="1639"/>
    <cellStyle name="F5 2" xfId="1640"/>
    <cellStyle name="F6" xfId="1641"/>
    <cellStyle name="F6 2" xfId="1642"/>
    <cellStyle name="F7" xfId="1643"/>
    <cellStyle name="F7 2" xfId="1644"/>
    <cellStyle name="F8" xfId="1645"/>
    <cellStyle name="F8 2" xfId="1646"/>
    <cellStyle name="Fixed" xfId="1647"/>
    <cellStyle name="fo]_x000d__x000a_UserName=Murat Zelef_x000d__x000a_UserCompany=Bumerang_x000d__x000a__x000d__x000a_[File Paths]_x000d__x000a_WorkingDirectory=C:\EQUIS\DLWIN_x000d__x000a_DownLoader=C" xfId="1648"/>
    <cellStyle name="Followed Hyperlink" xfId="1649"/>
    <cellStyle name="Followed Hyperlink 2" xfId="1650"/>
    <cellStyle name="Footnote" xfId="1651"/>
    <cellStyle name="Formuls" xfId="1652"/>
    <cellStyle name="Formuls 2" xfId="1653"/>
    <cellStyle name="Formuls 2 2" xfId="5239"/>
    <cellStyle name="Formuls 2 2 2" xfId="7569"/>
    <cellStyle name="Formuls 2 2 2 2" xfId="13520"/>
    <cellStyle name="Formuls 2 2 2 3" xfId="19459"/>
    <cellStyle name="Formuls 2 2 2 4" xfId="24744"/>
    <cellStyle name="Formuls 2 2 2 5" xfId="33084"/>
    <cellStyle name="Formuls 2 2 2 6" xfId="38368"/>
    <cellStyle name="Formuls 2 2 2 7" xfId="43325"/>
    <cellStyle name="Formuls 2 2 3" xfId="11214"/>
    <cellStyle name="Formuls 2 2 4" xfId="17153"/>
    <cellStyle name="Formuls 2 2 5" xfId="29203"/>
    <cellStyle name="Formuls 2 2 6" xfId="32799"/>
    <cellStyle name="Formuls 2 2 7" xfId="36066"/>
    <cellStyle name="Formuls 2 2 8" xfId="41026"/>
    <cellStyle name="Formuls 2 3" xfId="4719"/>
    <cellStyle name="Formuls 2 3 2" xfId="10695"/>
    <cellStyle name="Formuls 2 3 3" xfId="16634"/>
    <cellStyle name="Formuls 2 3 4" xfId="26958"/>
    <cellStyle name="Formuls 2 3 5" xfId="33480"/>
    <cellStyle name="Formuls 2 3 6" xfId="35547"/>
    <cellStyle name="Formuls 2 3 7" xfId="40509"/>
    <cellStyle name="Formuls 2 4" xfId="8601"/>
    <cellStyle name="Formuls 2 4 2" xfId="14552"/>
    <cellStyle name="Formuls 2 4 3" xfId="20491"/>
    <cellStyle name="Formuls 2 4 4" xfId="23809"/>
    <cellStyle name="Formuls 2 4 5" xfId="35022"/>
    <cellStyle name="Formuls 2 4 6" xfId="39393"/>
    <cellStyle name="Formuls 2 4 7" xfId="44357"/>
    <cellStyle name="Formuls 2 5" xfId="8602"/>
    <cellStyle name="Formuls 2 5 2" xfId="14553"/>
    <cellStyle name="Formuls 2 5 3" xfId="20492"/>
    <cellStyle name="Formuls 2 5 4" xfId="23808"/>
    <cellStyle name="Formuls 2 5 5" xfId="33188"/>
    <cellStyle name="Formuls 2 5 6" xfId="39394"/>
    <cellStyle name="Formuls 2 5 7" xfId="44358"/>
    <cellStyle name="Formuls 2 6" xfId="9349"/>
    <cellStyle name="Formuls 2 7" xfId="15288"/>
    <cellStyle name="Formuls 2 8" xfId="31075"/>
    <cellStyle name="Formuls 2 9" xfId="31594"/>
    <cellStyle name="Formuls 3" xfId="1654"/>
    <cellStyle name="Formuls 3 2" xfId="5490"/>
    <cellStyle name="Formuls 3 2 2" xfId="7794"/>
    <cellStyle name="Formuls 3 2 2 2" xfId="13745"/>
    <cellStyle name="Formuls 3 2 2 3" xfId="19684"/>
    <cellStyle name="Formuls 3 2 2 4" xfId="24600"/>
    <cellStyle name="Formuls 3 2 2 5" xfId="34370"/>
    <cellStyle name="Formuls 3 2 2 6" xfId="38592"/>
    <cellStyle name="Formuls 3 2 2 7" xfId="43550"/>
    <cellStyle name="Formuls 3 2 3" xfId="11465"/>
    <cellStyle name="Formuls 3 2 4" xfId="17404"/>
    <cellStyle name="Formuls 3 2 5" xfId="27735"/>
    <cellStyle name="Formuls 3 2 6" xfId="31505"/>
    <cellStyle name="Formuls 3 2 7" xfId="36317"/>
    <cellStyle name="Formuls 3 2 8" xfId="41276"/>
    <cellStyle name="Formuls 3 3" xfId="4541"/>
    <cellStyle name="Formuls 3 3 2" xfId="10517"/>
    <cellStyle name="Formuls 3 3 3" xfId="16456"/>
    <cellStyle name="Formuls 3 3 4" xfId="29949"/>
    <cellStyle name="Formuls 3 3 5" xfId="31844"/>
    <cellStyle name="Formuls 3 3 6" xfId="35369"/>
    <cellStyle name="Formuls 3 3 7" xfId="40332"/>
    <cellStyle name="Formuls 3 4" xfId="8603"/>
    <cellStyle name="Formuls 3 4 2" xfId="14554"/>
    <cellStyle name="Formuls 3 4 3" xfId="20493"/>
    <cellStyle name="Formuls 3 4 4" xfId="23807"/>
    <cellStyle name="Formuls 3 4 5" xfId="34390"/>
    <cellStyle name="Formuls 3 4 6" xfId="39395"/>
    <cellStyle name="Formuls 3 4 7" xfId="44359"/>
    <cellStyle name="Formuls 3 5" xfId="8604"/>
    <cellStyle name="Formuls 3 5 2" xfId="14555"/>
    <cellStyle name="Formuls 3 5 3" xfId="20494"/>
    <cellStyle name="Formuls 3 5 4" xfId="23806"/>
    <cellStyle name="Formuls 3 5 5" xfId="35023"/>
    <cellStyle name="Formuls 3 5 6" xfId="39396"/>
    <cellStyle name="Formuls 3 5 7" xfId="44360"/>
    <cellStyle name="Formuls 3 6" xfId="9350"/>
    <cellStyle name="Formuls 3 7" xfId="15289"/>
    <cellStyle name="Formuls 3 8" xfId="27396"/>
    <cellStyle name="Formuls 3 9" xfId="33309"/>
    <cellStyle name="Formuls 4" xfId="5011"/>
    <cellStyle name="Formuls 4 2" xfId="7369"/>
    <cellStyle name="Formuls 4 2 2" xfId="13320"/>
    <cellStyle name="Formuls 4 2 3" xfId="19259"/>
    <cellStyle name="Formuls 4 2 4" xfId="28839"/>
    <cellStyle name="Formuls 4 2 5" xfId="32367"/>
    <cellStyle name="Formuls 4 2 6" xfId="38169"/>
    <cellStyle name="Formuls 4 2 7" xfId="43125"/>
    <cellStyle name="Formuls 4 3" xfId="10987"/>
    <cellStyle name="Formuls 4 4" xfId="16926"/>
    <cellStyle name="Formuls 4 5" xfId="25488"/>
    <cellStyle name="Formuls 4 6" xfId="25852"/>
    <cellStyle name="Formuls 4 7" xfId="35839"/>
    <cellStyle name="Formuls 4 8" xfId="40800"/>
    <cellStyle name="Formuls 5" xfId="5042"/>
    <cellStyle name="Formuls 5 2" xfId="11018"/>
    <cellStyle name="Formuls 5 3" xfId="16957"/>
    <cellStyle name="Formuls 5 4" xfId="30066"/>
    <cellStyle name="Formuls 5 5" xfId="31275"/>
    <cellStyle name="Formuls 5 6" xfId="35870"/>
    <cellStyle name="Formuls 5 7" xfId="40831"/>
    <cellStyle name="Formuls 6" xfId="9348"/>
    <cellStyle name="Formuls 7" xfId="15287"/>
    <cellStyle name="Formuls 8" xfId="26401"/>
    <cellStyle name="Formuls 9" xfId="25749"/>
    <cellStyle name="Good" xfId="1655"/>
    <cellStyle name="hard no" xfId="1656"/>
    <cellStyle name="hard no 2" xfId="1657"/>
    <cellStyle name="hard no 2 2" xfId="1658"/>
    <cellStyle name="hard no 2 2 2" xfId="5554"/>
    <cellStyle name="hard no 2 2 2 2" xfId="7858"/>
    <cellStyle name="hard no 2 2 2 2 2" xfId="13809"/>
    <cellStyle name="hard no 2 2 2 2 3" xfId="19748"/>
    <cellStyle name="hard no 2 2 2 2 4" xfId="24539"/>
    <cellStyle name="hard no 2 2 2 2 5" xfId="34779"/>
    <cellStyle name="hard no 2 2 2 2 6" xfId="38655"/>
    <cellStyle name="hard no 2 2 2 2 7" xfId="43614"/>
    <cellStyle name="hard no 2 2 2 3" xfId="11529"/>
    <cellStyle name="hard no 2 2 2 4" xfId="17468"/>
    <cellStyle name="hard no 2 2 2 5" xfId="25396"/>
    <cellStyle name="hard no 2 2 2 6" xfId="33946"/>
    <cellStyle name="hard no 2 2 2 7" xfId="36381"/>
    <cellStyle name="hard no 2 2 2 8" xfId="41339"/>
    <cellStyle name="hard no 2 2 3" xfId="6221"/>
    <cellStyle name="hard no 2 2 3 2" xfId="12172"/>
    <cellStyle name="hard no 2 2 3 3" xfId="18111"/>
    <cellStyle name="hard no 2 2 3 4" xfId="29177"/>
    <cellStyle name="hard no 2 2 3 5" xfId="27364"/>
    <cellStyle name="hard no 2 2 3 6" xfId="37024"/>
    <cellStyle name="hard no 2 2 3 7" xfId="41979"/>
    <cellStyle name="hard no 2 3" xfId="1659"/>
    <cellStyle name="hard no 2 3 2" xfId="6003"/>
    <cellStyle name="hard no 2 3 2 2" xfId="8307"/>
    <cellStyle name="hard no 2 3 2 2 2" xfId="14258"/>
    <cellStyle name="hard no 2 3 2 2 3" xfId="20197"/>
    <cellStyle name="hard no 2 3 2 2 4" xfId="24097"/>
    <cellStyle name="hard no 2 3 2 2 5" xfId="28708"/>
    <cellStyle name="hard no 2 3 2 2 6" xfId="39103"/>
    <cellStyle name="hard no 2 3 2 2 7" xfId="44063"/>
    <cellStyle name="hard no 2 3 2 3" xfId="11978"/>
    <cellStyle name="hard no 2 3 2 4" xfId="17917"/>
    <cellStyle name="hard no 2 3 2 5" xfId="25256"/>
    <cellStyle name="hard no 2 3 2 6" xfId="26588"/>
    <cellStyle name="hard no 2 3 2 7" xfId="36830"/>
    <cellStyle name="hard no 2 3 2 8" xfId="41787"/>
    <cellStyle name="hard no 2 3 3" xfId="6668"/>
    <cellStyle name="hard no 2 3 3 2" xfId="12619"/>
    <cellStyle name="hard no 2 3 3 3" xfId="18558"/>
    <cellStyle name="hard no 2 3 3 4" xfId="25057"/>
    <cellStyle name="hard no 2 3 3 5" xfId="34124"/>
    <cellStyle name="hard no 2 3 3 6" xfId="37471"/>
    <cellStyle name="hard no 2 3 3 7" xfId="42425"/>
    <cellStyle name="hard no 2 4" xfId="1660"/>
    <cellStyle name="hard no 2 4 2" xfId="5953"/>
    <cellStyle name="hard no 2 4 2 2" xfId="8257"/>
    <cellStyle name="hard no 2 4 2 2 2" xfId="14208"/>
    <cellStyle name="hard no 2 4 2 2 3" xfId="20147"/>
    <cellStyle name="hard no 2 4 2 2 4" xfId="24146"/>
    <cellStyle name="hard no 2 4 2 2 5" xfId="32739"/>
    <cellStyle name="hard no 2 4 2 2 6" xfId="39053"/>
    <cellStyle name="hard no 2 4 2 2 7" xfId="44013"/>
    <cellStyle name="hard no 2 4 2 3" xfId="11928"/>
    <cellStyle name="hard no 2 4 2 4" xfId="17867"/>
    <cellStyle name="hard no 2 4 2 5" xfId="25304"/>
    <cellStyle name="hard no 2 4 2 6" xfId="26592"/>
    <cellStyle name="hard no 2 4 2 7" xfId="36780"/>
    <cellStyle name="hard no 2 4 2 8" xfId="41737"/>
    <cellStyle name="hard no 2 4 3" xfId="6620"/>
    <cellStyle name="hard no 2 4 3 2" xfId="12571"/>
    <cellStyle name="hard no 2 4 3 3" xfId="18510"/>
    <cellStyle name="hard no 2 4 3 4" xfId="25063"/>
    <cellStyle name="hard no 2 4 3 5" xfId="31458"/>
    <cellStyle name="hard no 2 4 3 6" xfId="37423"/>
    <cellStyle name="hard no 2 4 3 7" xfId="42377"/>
    <cellStyle name="hard no 2 5" xfId="8605"/>
    <cellStyle name="hard no 2 5 2" xfId="14556"/>
    <cellStyle name="hard no 2 5 3" xfId="20495"/>
    <cellStyle name="hard no 2 5 4" xfId="23805"/>
    <cellStyle name="hard no 2 5 5" xfId="34322"/>
    <cellStyle name="hard no 2 5 6" xfId="39397"/>
    <cellStyle name="hard no 2 5 7" xfId="44361"/>
    <cellStyle name="hard no 3" xfId="1661"/>
    <cellStyle name="hard no 3 2" xfId="1662"/>
    <cellStyle name="hard no 3 2 2" xfId="5974"/>
    <cellStyle name="hard no 3 2 2 2" xfId="8278"/>
    <cellStyle name="hard no 3 2 2 2 2" xfId="14229"/>
    <cellStyle name="hard no 3 2 2 2 3" xfId="20168"/>
    <cellStyle name="hard no 3 2 2 2 4" xfId="24125"/>
    <cellStyle name="hard no 3 2 2 2 5" xfId="31085"/>
    <cellStyle name="hard no 3 2 2 2 6" xfId="39074"/>
    <cellStyle name="hard no 3 2 2 2 7" xfId="44034"/>
    <cellStyle name="hard no 3 2 2 3" xfId="11949"/>
    <cellStyle name="hard no 3 2 2 4" xfId="17888"/>
    <cellStyle name="hard no 3 2 2 5" xfId="25284"/>
    <cellStyle name="hard no 3 2 2 6" xfId="32311"/>
    <cellStyle name="hard no 3 2 2 7" xfId="36801"/>
    <cellStyle name="hard no 3 2 2 8" xfId="41758"/>
    <cellStyle name="hard no 3 2 3" xfId="6641"/>
    <cellStyle name="hard no 3 2 3 2" xfId="12592"/>
    <cellStyle name="hard no 3 2 3 3" xfId="18531"/>
    <cellStyle name="hard no 3 2 3 4" xfId="28744"/>
    <cellStyle name="hard no 3 2 3 5" xfId="26274"/>
    <cellStyle name="hard no 3 2 3 6" xfId="37444"/>
    <cellStyle name="hard no 3 2 3 7" xfId="42398"/>
    <cellStyle name="hard no 3 3" xfId="5483"/>
    <cellStyle name="hard no 3 3 2" xfId="7789"/>
    <cellStyle name="hard no 3 3 2 2" xfId="13740"/>
    <cellStyle name="hard no 3 3 2 3" xfId="19679"/>
    <cellStyle name="hard no 3 3 2 4" xfId="24605"/>
    <cellStyle name="hard no 3 3 2 5" xfId="34750"/>
    <cellStyle name="hard no 3 3 2 6" xfId="38587"/>
    <cellStyle name="hard no 3 3 2 7" xfId="43545"/>
    <cellStyle name="hard no 3 3 3" xfId="11458"/>
    <cellStyle name="hard no 3 3 4" xfId="17397"/>
    <cellStyle name="hard no 3 3 5" xfId="27472"/>
    <cellStyle name="hard no 3 3 6" xfId="33554"/>
    <cellStyle name="hard no 3 3 7" xfId="36310"/>
    <cellStyle name="hard no 3 3 8" xfId="41269"/>
    <cellStyle name="hard no 3 4" xfId="4546"/>
    <cellStyle name="hard no 3 4 2" xfId="10522"/>
    <cellStyle name="hard no 3 4 3" xfId="16461"/>
    <cellStyle name="hard no 3 4 4" xfId="28656"/>
    <cellStyle name="hard no 3 4 5" xfId="31552"/>
    <cellStyle name="hard no 3 4 6" xfId="35374"/>
    <cellStyle name="hard no 3 4 7" xfId="40337"/>
    <cellStyle name="hard no 4" xfId="1663"/>
    <cellStyle name="hard no 4 2" xfId="5491"/>
    <cellStyle name="hard no 4 2 2" xfId="7795"/>
    <cellStyle name="hard no 4 2 2 2" xfId="13746"/>
    <cellStyle name="hard no 4 2 2 3" xfId="19685"/>
    <cellStyle name="hard no 4 2 2 4" xfId="24599"/>
    <cellStyle name="hard no 4 2 2 5" xfId="32851"/>
    <cellStyle name="hard no 4 2 2 6" xfId="38593"/>
    <cellStyle name="hard no 4 2 2 7" xfId="43551"/>
    <cellStyle name="hard no 4 2 3" xfId="11466"/>
    <cellStyle name="hard no 4 2 4" xfId="17405"/>
    <cellStyle name="hard no 4 2 5" xfId="25409"/>
    <cellStyle name="hard no 4 2 6" xfId="34148"/>
    <cellStyle name="hard no 4 2 7" xfId="36318"/>
    <cellStyle name="hard no 4 2 8" xfId="41277"/>
    <cellStyle name="hard no 4 3" xfId="4540"/>
    <cellStyle name="hard no 4 3 2" xfId="10516"/>
    <cellStyle name="hard no 4 3 3" xfId="16455"/>
    <cellStyle name="hard no 4 3 4" xfId="28533"/>
    <cellStyle name="hard no 4 3 5" xfId="32634"/>
    <cellStyle name="hard no 4 3 6" xfId="35368"/>
    <cellStyle name="hard no 4 3 7" xfId="40331"/>
    <cellStyle name="hard no 5" xfId="1664"/>
    <cellStyle name="hard no 5 2" xfId="5977"/>
    <cellStyle name="hard no 5 2 2" xfId="8281"/>
    <cellStyle name="hard no 5 2 2 2" xfId="14232"/>
    <cellStyle name="hard no 5 2 2 3" xfId="20171"/>
    <cellStyle name="hard no 5 2 2 4" xfId="24122"/>
    <cellStyle name="hard no 5 2 2 5" xfId="33224"/>
    <cellStyle name="hard no 5 2 2 6" xfId="39077"/>
    <cellStyle name="hard no 5 2 2 7" xfId="44037"/>
    <cellStyle name="hard no 5 2 3" xfId="11952"/>
    <cellStyle name="hard no 5 2 4" xfId="17891"/>
    <cellStyle name="hard no 5 2 5" xfId="25281"/>
    <cellStyle name="hard no 5 2 6" xfId="32855"/>
    <cellStyle name="hard no 5 2 7" xfId="36804"/>
    <cellStyle name="hard no 5 2 8" xfId="41761"/>
    <cellStyle name="hard no 5 3" xfId="6644"/>
    <cellStyle name="hard no 5 3 2" xfId="12595"/>
    <cellStyle name="hard no 5 3 3" xfId="18534"/>
    <cellStyle name="hard no 5 3 4" xfId="25060"/>
    <cellStyle name="hard no 5 3 5" xfId="31996"/>
    <cellStyle name="hard no 5 3 6" xfId="37447"/>
    <cellStyle name="hard no 5 3 7" xfId="42401"/>
    <cellStyle name="hard no 6" xfId="1665"/>
    <cellStyle name="hard no 6 2" xfId="5970"/>
    <cellStyle name="hard no 6 2 2" xfId="8274"/>
    <cellStyle name="hard no 6 2 2 2" xfId="14225"/>
    <cellStyle name="hard no 6 2 2 3" xfId="20164"/>
    <cellStyle name="hard no 6 2 2 4" xfId="24129"/>
    <cellStyle name="hard no 6 2 2 5" xfId="26340"/>
    <cellStyle name="hard no 6 2 2 6" xfId="39070"/>
    <cellStyle name="hard no 6 2 2 7" xfId="44030"/>
    <cellStyle name="hard no 6 2 3" xfId="11945"/>
    <cellStyle name="hard no 6 2 4" xfId="17884"/>
    <cellStyle name="hard no 6 2 5" xfId="25288"/>
    <cellStyle name="hard no 6 2 6" xfId="26591"/>
    <cellStyle name="hard no 6 2 7" xfId="36797"/>
    <cellStyle name="hard no 6 2 8" xfId="41754"/>
    <cellStyle name="hard no 6 3" xfId="6637"/>
    <cellStyle name="hard no 6 3 2" xfId="12588"/>
    <cellStyle name="hard no 6 3 3" xfId="18527"/>
    <cellStyle name="hard no 6 3 4" xfId="29128"/>
    <cellStyle name="hard no 6 3 5" xfId="31187"/>
    <cellStyle name="hard no 6 3 6" xfId="37440"/>
    <cellStyle name="hard no 6 3 7" xfId="42394"/>
    <cellStyle name="Hard Percent" xfId="1666"/>
    <cellStyle name="hardno" xfId="1667"/>
    <cellStyle name="Header" xfId="1668"/>
    <cellStyle name="Header 10" xfId="27033"/>
    <cellStyle name="Header 11" xfId="33565"/>
    <cellStyle name="Header 2" xfId="1669"/>
    <cellStyle name="Header 2 2" xfId="1670"/>
    <cellStyle name="Header 2 2 2" xfId="5492"/>
    <cellStyle name="Header 2 2 2 2" xfId="7796"/>
    <cellStyle name="Header 2 2 2 2 2" xfId="13747"/>
    <cellStyle name="Header 2 2 2 2 3" xfId="19686"/>
    <cellStyle name="Header 2 2 2 2 4" xfId="24598"/>
    <cellStyle name="Header 2 2 2 2 5" xfId="27143"/>
    <cellStyle name="Header 2 2 2 2 6" xfId="38594"/>
    <cellStyle name="Header 2 2 2 2 7" xfId="43552"/>
    <cellStyle name="Header 2 2 2 3" xfId="11467"/>
    <cellStyle name="Header 2 2 2 4" xfId="17406"/>
    <cellStyle name="Header 2 2 2 5" xfId="27319"/>
    <cellStyle name="Header 2 2 2 6" xfId="33230"/>
    <cellStyle name="Header 2 2 2 7" xfId="36319"/>
    <cellStyle name="Header 2 2 2 8" xfId="41278"/>
    <cellStyle name="Header 2 2 3" xfId="4539"/>
    <cellStyle name="Header 2 2 3 2" xfId="10515"/>
    <cellStyle name="Header 2 2 3 3" xfId="16454"/>
    <cellStyle name="Header 2 2 3 4" xfId="30364"/>
    <cellStyle name="Header 2 2 3 5" xfId="27683"/>
    <cellStyle name="Header 2 2 3 6" xfId="35367"/>
    <cellStyle name="Header 2 2 3 7" xfId="40330"/>
    <cellStyle name="Header 2 2 4" xfId="9353"/>
    <cellStyle name="Header 2 2 5" xfId="15292"/>
    <cellStyle name="Header 2 2 6" xfId="28377"/>
    <cellStyle name="Header 2 2 7" xfId="25948"/>
    <cellStyle name="Header 2 3" xfId="5240"/>
    <cellStyle name="Header 2 3 2" xfId="7570"/>
    <cellStyle name="Header 2 3 2 2" xfId="13521"/>
    <cellStyle name="Header 2 3 2 3" xfId="19460"/>
    <cellStyle name="Header 2 3 2 4" xfId="24743"/>
    <cellStyle name="Header 2 3 2 5" xfId="29738"/>
    <cellStyle name="Header 2 3 2 6" xfId="38369"/>
    <cellStyle name="Header 2 3 2 7" xfId="43326"/>
    <cellStyle name="Header 2 3 3" xfId="11215"/>
    <cellStyle name="Header 2 3 4" xfId="17154"/>
    <cellStyle name="Header 2 3 5" xfId="30371"/>
    <cellStyle name="Header 2 3 6" xfId="32498"/>
    <cellStyle name="Header 2 3 7" xfId="36067"/>
    <cellStyle name="Header 2 3 8" xfId="41027"/>
    <cellStyle name="Header 2 4" xfId="4718"/>
    <cellStyle name="Header 2 4 2" xfId="10694"/>
    <cellStyle name="Header 2 4 3" xfId="16633"/>
    <cellStyle name="Header 2 4 4" xfId="28988"/>
    <cellStyle name="Header 2 4 5" xfId="32282"/>
    <cellStyle name="Header 2 4 6" xfId="35546"/>
    <cellStyle name="Header 2 4 7" xfId="40508"/>
    <cellStyle name="Header 2 5" xfId="8606"/>
    <cellStyle name="Header 2 5 2" xfId="14557"/>
    <cellStyle name="Header 2 5 3" xfId="20496"/>
    <cellStyle name="Header 2 5 4" xfId="23804"/>
    <cellStyle name="Header 2 5 5" xfId="32805"/>
    <cellStyle name="Header 2 5 6" xfId="39398"/>
    <cellStyle name="Header 2 5 7" xfId="44362"/>
    <cellStyle name="Header 2 6" xfId="9352"/>
    <cellStyle name="Header 2 7" xfId="15291"/>
    <cellStyle name="Header 2 8" xfId="31071"/>
    <cellStyle name="Header 2 9" xfId="34773"/>
    <cellStyle name="Header 3" xfId="1671"/>
    <cellStyle name="Header 3 10" xfId="32045"/>
    <cellStyle name="Header 3 2" xfId="1672"/>
    <cellStyle name="Header 3 2 2" xfId="5241"/>
    <cellStyle name="Header 3 2 2 2" xfId="7571"/>
    <cellStyle name="Header 3 2 2 2 2" xfId="13522"/>
    <cellStyle name="Header 3 2 2 2 3" xfId="19461"/>
    <cellStyle name="Header 3 2 2 2 4" xfId="24742"/>
    <cellStyle name="Header 3 2 2 2 5" xfId="33854"/>
    <cellStyle name="Header 3 2 2 2 6" xfId="38370"/>
    <cellStyle name="Header 3 2 2 2 7" xfId="43327"/>
    <cellStyle name="Header 3 2 2 3" xfId="11216"/>
    <cellStyle name="Header 3 2 2 4" xfId="17155"/>
    <cellStyle name="Header 3 2 2 5" xfId="28643"/>
    <cellStyle name="Header 3 2 2 6" xfId="31512"/>
    <cellStyle name="Header 3 2 2 7" xfId="36068"/>
    <cellStyle name="Header 3 2 2 8" xfId="41028"/>
    <cellStyle name="Header 3 2 3" xfId="4717"/>
    <cellStyle name="Header 3 2 3 2" xfId="10693"/>
    <cellStyle name="Header 3 2 3 3" xfId="16632"/>
    <cellStyle name="Header 3 2 3 4" xfId="30503"/>
    <cellStyle name="Header 3 2 3 5" xfId="31748"/>
    <cellStyle name="Header 3 2 3 6" xfId="35545"/>
    <cellStyle name="Header 3 2 3 7" xfId="40507"/>
    <cellStyle name="Header 3 2 4" xfId="8607"/>
    <cellStyle name="Header 3 2 4 2" xfId="14558"/>
    <cellStyle name="Header 3 2 4 3" xfId="20497"/>
    <cellStyle name="Header 3 2 4 4" xfId="23803"/>
    <cellStyle name="Header 3 2 4 5" xfId="26523"/>
    <cellStyle name="Header 3 2 4 6" xfId="39399"/>
    <cellStyle name="Header 3 2 4 7" xfId="44363"/>
    <cellStyle name="Header 3 2 5" xfId="8608"/>
    <cellStyle name="Header 3 2 5 2" xfId="14559"/>
    <cellStyle name="Header 3 2 5 3" xfId="20498"/>
    <cellStyle name="Header 3 2 5 4" xfId="23802"/>
    <cellStyle name="Header 3 2 5 5" xfId="31873"/>
    <cellStyle name="Header 3 2 5 6" xfId="39400"/>
    <cellStyle name="Header 3 2 5 7" xfId="44364"/>
    <cellStyle name="Header 3 2 6" xfId="9355"/>
    <cellStyle name="Header 3 2 7" xfId="15294"/>
    <cellStyle name="Header 3 2 8" xfId="27782"/>
    <cellStyle name="Header 3 2 9" xfId="34376"/>
    <cellStyle name="Header 3 3" xfId="1673"/>
    <cellStyle name="Header 3 3 2" xfId="5493"/>
    <cellStyle name="Header 3 3 2 2" xfId="7797"/>
    <cellStyle name="Header 3 3 2 2 2" xfId="13748"/>
    <cellStyle name="Header 3 3 2 2 3" xfId="19687"/>
    <cellStyle name="Header 3 3 2 2 4" xfId="24597"/>
    <cellStyle name="Header 3 3 2 2 5" xfId="33354"/>
    <cellStyle name="Header 3 3 2 2 6" xfId="38595"/>
    <cellStyle name="Header 3 3 2 2 7" xfId="43553"/>
    <cellStyle name="Header 3 3 2 3" xfId="11468"/>
    <cellStyle name="Header 3 3 2 4" xfId="17407"/>
    <cellStyle name="Header 3 3 2 5" xfId="29542"/>
    <cellStyle name="Header 3 3 2 6" xfId="34300"/>
    <cellStyle name="Header 3 3 2 7" xfId="36320"/>
    <cellStyle name="Header 3 3 2 8" xfId="41279"/>
    <cellStyle name="Header 3 3 3" xfId="4538"/>
    <cellStyle name="Header 3 3 3 2" xfId="10514"/>
    <cellStyle name="Header 3 3 3 3" xfId="16453"/>
    <cellStyle name="Header 3 3 3 4" xfId="29300"/>
    <cellStyle name="Header 3 3 3 5" xfId="31301"/>
    <cellStyle name="Header 3 3 3 6" xfId="35366"/>
    <cellStyle name="Header 3 3 3 7" xfId="40329"/>
    <cellStyle name="Header 3 3 4" xfId="8609"/>
    <cellStyle name="Header 3 3 4 2" xfId="14560"/>
    <cellStyle name="Header 3 3 4 3" xfId="20499"/>
    <cellStyle name="Header 3 3 4 4" xfId="23801"/>
    <cellStyle name="Header 3 3 4 5" xfId="33762"/>
    <cellStyle name="Header 3 3 4 6" xfId="39401"/>
    <cellStyle name="Header 3 3 4 7" xfId="44365"/>
    <cellStyle name="Header 3 3 5" xfId="8610"/>
    <cellStyle name="Header 3 3 5 2" xfId="14561"/>
    <cellStyle name="Header 3 3 5 3" xfId="20500"/>
    <cellStyle name="Header 3 3 5 4" xfId="23800"/>
    <cellStyle name="Header 3 3 5 5" xfId="23996"/>
    <cellStyle name="Header 3 3 5 6" xfId="39402"/>
    <cellStyle name="Header 3 3 5 7" xfId="44366"/>
    <cellStyle name="Header 3 3 6" xfId="9356"/>
    <cellStyle name="Header 3 3 7" xfId="15295"/>
    <cellStyle name="Header 3 3 8" xfId="26398"/>
    <cellStyle name="Header 3 3 9" xfId="28156"/>
    <cellStyle name="Header 3 4" xfId="1674"/>
    <cellStyle name="Header 3 4 2" xfId="5868"/>
    <cellStyle name="Header 3 4 2 2" xfId="8172"/>
    <cellStyle name="Header 3 4 2 2 2" xfId="14123"/>
    <cellStyle name="Header 3 4 2 2 3" xfId="20062"/>
    <cellStyle name="Header 3 4 2 2 4" xfId="24230"/>
    <cellStyle name="Header 3 4 2 2 5" xfId="30108"/>
    <cellStyle name="Header 3 4 2 2 6" xfId="38968"/>
    <cellStyle name="Header 3 4 2 2 7" xfId="43928"/>
    <cellStyle name="Header 3 4 2 3" xfId="11843"/>
    <cellStyle name="Header 3 4 2 4" xfId="17782"/>
    <cellStyle name="Header 3 4 2 5" xfId="28947"/>
    <cellStyle name="Header 3 4 2 6" xfId="31677"/>
    <cellStyle name="Header 3 4 2 7" xfId="36695"/>
    <cellStyle name="Header 3 4 2 8" xfId="41652"/>
    <cellStyle name="Header 3 4 3" xfId="6535"/>
    <cellStyle name="Header 3 4 3 2" xfId="12486"/>
    <cellStyle name="Header 3 4 3 3" xfId="18425"/>
    <cellStyle name="Header 3 4 3 4" xfId="29486"/>
    <cellStyle name="Header 3 4 3 5" xfId="33133"/>
    <cellStyle name="Header 3 4 3 6" xfId="37338"/>
    <cellStyle name="Header 3 4 3 7" xfId="42292"/>
    <cellStyle name="Header 3 4 4" xfId="9357"/>
    <cellStyle name="Header 3 4 5" xfId="15296"/>
    <cellStyle name="Header 3 4 6" xfId="27278"/>
    <cellStyle name="Header 3 4 7" xfId="29968"/>
    <cellStyle name="Header 3 5" xfId="5013"/>
    <cellStyle name="Header 3 5 2" xfId="7371"/>
    <cellStyle name="Header 3 5 2 2" xfId="13322"/>
    <cellStyle name="Header 3 5 2 3" xfId="19261"/>
    <cellStyle name="Header 3 5 2 4" xfId="28300"/>
    <cellStyle name="Header 3 5 2 5" xfId="33622"/>
    <cellStyle name="Header 3 5 2 6" xfId="38171"/>
    <cellStyle name="Header 3 5 2 7" xfId="43127"/>
    <cellStyle name="Header 3 5 3" xfId="10989"/>
    <cellStyle name="Header 3 5 4" xfId="16928"/>
    <cellStyle name="Header 3 5 5" xfId="29231"/>
    <cellStyle name="Header 3 5 6" xfId="31837"/>
    <cellStyle name="Header 3 5 7" xfId="35841"/>
    <cellStyle name="Header 3 5 8" xfId="40802"/>
    <cellStyle name="Header 3 6" xfId="5040"/>
    <cellStyle name="Header 3 6 2" xfId="11016"/>
    <cellStyle name="Header 3 6 3" xfId="16955"/>
    <cellStyle name="Header 3 6 4" xfId="30376"/>
    <cellStyle name="Header 3 6 5" xfId="33265"/>
    <cellStyle name="Header 3 6 6" xfId="35868"/>
    <cellStyle name="Header 3 6 7" xfId="40829"/>
    <cellStyle name="Header 3 7" xfId="9354"/>
    <cellStyle name="Header 3 8" xfId="15293"/>
    <cellStyle name="Header 3 9" xfId="29748"/>
    <cellStyle name="Header 4" xfId="1675"/>
    <cellStyle name="Header 4 2" xfId="5413"/>
    <cellStyle name="Header 4 2 2" xfId="7732"/>
    <cellStyle name="Header 4 2 2 2" xfId="13683"/>
    <cellStyle name="Header 4 2 2 3" xfId="19622"/>
    <cellStyle name="Header 4 2 2 4" xfId="24660"/>
    <cellStyle name="Header 4 2 2 5" xfId="28160"/>
    <cellStyle name="Header 4 2 2 6" xfId="38530"/>
    <cellStyle name="Header 4 2 2 7" xfId="43488"/>
    <cellStyle name="Header 4 2 3" xfId="11388"/>
    <cellStyle name="Header 4 2 4" xfId="17327"/>
    <cellStyle name="Header 4 2 5" xfId="26939"/>
    <cellStyle name="Header 4 2 6" xfId="32217"/>
    <cellStyle name="Header 4 2 7" xfId="36240"/>
    <cellStyle name="Header 4 2 8" xfId="41199"/>
    <cellStyle name="Header 4 3" xfId="6096"/>
    <cellStyle name="Header 4 3 2" xfId="12067"/>
    <cellStyle name="Header 4 3 3" xfId="18006"/>
    <cellStyle name="Header 4 3 4" xfId="25168"/>
    <cellStyle name="Header 4 3 5" xfId="34761"/>
    <cellStyle name="Header 4 3 6" xfId="36919"/>
    <cellStyle name="Header 4 3 7" xfId="41876"/>
    <cellStyle name="Header 4 4" xfId="8611"/>
    <cellStyle name="Header 4 4 2" xfId="14562"/>
    <cellStyle name="Header 4 4 3" xfId="20501"/>
    <cellStyle name="Header 4 4 4" xfId="23799"/>
    <cellStyle name="Header 4 4 5" xfId="33597"/>
    <cellStyle name="Header 4 4 6" xfId="39403"/>
    <cellStyle name="Header 4 4 7" xfId="44367"/>
    <cellStyle name="Header 4 5" xfId="8612"/>
    <cellStyle name="Header 4 5 2" xfId="14563"/>
    <cellStyle name="Header 4 5 3" xfId="20502"/>
    <cellStyle name="Header 4 5 4" xfId="23798"/>
    <cellStyle name="Header 4 5 5" xfId="35024"/>
    <cellStyle name="Header 4 5 6" xfId="39404"/>
    <cellStyle name="Header 4 5 7" xfId="44368"/>
    <cellStyle name="Header 4 6" xfId="9358"/>
    <cellStyle name="Header 4 7" xfId="15297"/>
    <cellStyle name="Header 4 8" xfId="29597"/>
    <cellStyle name="Header 4 9" xfId="33484"/>
    <cellStyle name="Header 5" xfId="1676"/>
    <cellStyle name="Header 6" xfId="5012"/>
    <cellStyle name="Header 6 2" xfId="7370"/>
    <cellStyle name="Header 6 2 2" xfId="13321"/>
    <cellStyle name="Header 6 2 3" xfId="19260"/>
    <cellStyle name="Header 6 2 4" xfId="30253"/>
    <cellStyle name="Header 6 2 5" xfId="33380"/>
    <cellStyle name="Header 6 2 6" xfId="38170"/>
    <cellStyle name="Header 6 2 7" xfId="43126"/>
    <cellStyle name="Header 6 3" xfId="10988"/>
    <cellStyle name="Header 6 4" xfId="16927"/>
    <cellStyle name="Header 6 5" xfId="25487"/>
    <cellStyle name="Header 6 6" xfId="27101"/>
    <cellStyle name="Header 6 7" xfId="35840"/>
    <cellStyle name="Header 6 8" xfId="40801"/>
    <cellStyle name="Header 7" xfId="5041"/>
    <cellStyle name="Header 7 2" xfId="11017"/>
    <cellStyle name="Header 7 3" xfId="16956"/>
    <cellStyle name="Header 7 4" xfId="28648"/>
    <cellStyle name="Header 7 5" xfId="34334"/>
    <cellStyle name="Header 7 6" xfId="35869"/>
    <cellStyle name="Header 7 7" xfId="40830"/>
    <cellStyle name="Header 8" xfId="9351"/>
    <cellStyle name="Header 9" xfId="15290"/>
    <cellStyle name="Heading" xfId="1677"/>
    <cellStyle name="Heading 1" xfId="1678"/>
    <cellStyle name="Heading 2" xfId="1679"/>
    <cellStyle name="Heading 3" xfId="1680"/>
    <cellStyle name="Heading 4" xfId="1681"/>
    <cellStyle name="Heading_GP.ITOG.4.78(v1.0) - для разделения" xfId="1682"/>
    <cellStyle name="Heading2" xfId="1683"/>
    <cellStyle name="Heading2 2" xfId="1684"/>
    <cellStyle name="Heading2 3" xfId="4243"/>
    <cellStyle name="Heading2_46EP.2011(v2.0)" xfId="4244"/>
    <cellStyle name="Hyperlink" xfId="1685"/>
    <cellStyle name="Hyperlink 2" xfId="1686"/>
    <cellStyle name="Îáű÷íűé__FES" xfId="1687"/>
    <cellStyle name="Îáû÷íûé_cogs" xfId="1688"/>
    <cellStyle name="Îňęđűâŕâřŕ˙ń˙ ăčďĺđńńűëęŕ" xfId="1689"/>
    <cellStyle name="Info" xfId="1690"/>
    <cellStyle name="Info 2" xfId="1691"/>
    <cellStyle name="Info 2 2" xfId="1692"/>
    <cellStyle name="Info 2 2 2" xfId="5555"/>
    <cellStyle name="Info 2 2 2 2" xfId="7859"/>
    <cellStyle name="Info 2 2 2 2 2" xfId="13810"/>
    <cellStyle name="Info 2 2 2 2 3" xfId="19749"/>
    <cellStyle name="Info 2 2 2 2 4" xfId="24538"/>
    <cellStyle name="Info 2 2 2 2 5" xfId="31636"/>
    <cellStyle name="Info 2 2 2 2 6" xfId="38656"/>
    <cellStyle name="Info 2 2 2 2 7" xfId="43615"/>
    <cellStyle name="Info 2 2 2 3" xfId="11530"/>
    <cellStyle name="Info 2 2 2 4" xfId="17469"/>
    <cellStyle name="Info 2 2 2 5" xfId="27474"/>
    <cellStyle name="Info 2 2 2 6" xfId="30511"/>
    <cellStyle name="Info 2 2 2 7" xfId="36382"/>
    <cellStyle name="Info 2 2 2 8" xfId="41340"/>
    <cellStyle name="Info 2 2 3" xfId="6222"/>
    <cellStyle name="Info 2 2 3 2" xfId="12173"/>
    <cellStyle name="Info 2 2 3 3" xfId="18112"/>
    <cellStyle name="Info 2 2 3 4" xfId="30334"/>
    <cellStyle name="Info 2 2 3 5" xfId="31606"/>
    <cellStyle name="Info 2 2 3 6" xfId="37025"/>
    <cellStyle name="Info 2 2 3 7" xfId="41980"/>
    <cellStyle name="Info 2 3" xfId="1693"/>
    <cellStyle name="Info 2 3 2" xfId="6004"/>
    <cellStyle name="Info 2 3 2 2" xfId="8308"/>
    <cellStyle name="Info 2 3 2 2 2" xfId="14259"/>
    <cellStyle name="Info 2 3 2 2 3" xfId="20198"/>
    <cellStyle name="Info 2 3 2 2 4" xfId="24096"/>
    <cellStyle name="Info 2 3 2 2 5" xfId="32168"/>
    <cellStyle name="Info 2 3 2 2 6" xfId="39104"/>
    <cellStyle name="Info 2 3 2 2 7" xfId="44064"/>
    <cellStyle name="Info 2 3 2 3" xfId="11979"/>
    <cellStyle name="Info 2 3 2 4" xfId="17918"/>
    <cellStyle name="Info 2 3 2 5" xfId="25255"/>
    <cellStyle name="Info 2 3 2 6" xfId="26587"/>
    <cellStyle name="Info 2 3 2 7" xfId="36831"/>
    <cellStyle name="Info 2 3 2 8" xfId="41788"/>
    <cellStyle name="Info 2 3 3" xfId="6669"/>
    <cellStyle name="Info 2 3 3 2" xfId="12620"/>
    <cellStyle name="Info 2 3 3 3" xfId="18559"/>
    <cellStyle name="Info 2 3 3 4" xfId="29124"/>
    <cellStyle name="Info 2 3 3 5" xfId="33440"/>
    <cellStyle name="Info 2 3 3 6" xfId="37472"/>
    <cellStyle name="Info 2 3 3 7" xfId="42426"/>
    <cellStyle name="Info 2 4" xfId="1694"/>
    <cellStyle name="Info 2 4 2" xfId="5872"/>
    <cellStyle name="Info 2 4 2 2" xfId="8176"/>
    <cellStyle name="Info 2 4 2 2 2" xfId="14127"/>
    <cellStyle name="Info 2 4 2 2 3" xfId="20066"/>
    <cellStyle name="Info 2 4 2 2 4" xfId="24226"/>
    <cellStyle name="Info 2 4 2 2 5" xfId="34472"/>
    <cellStyle name="Info 2 4 2 2 6" xfId="38972"/>
    <cellStyle name="Info 2 4 2 2 7" xfId="43932"/>
    <cellStyle name="Info 2 4 2 3" xfId="11847"/>
    <cellStyle name="Info 2 4 2 4" xfId="17786"/>
    <cellStyle name="Info 2 4 2 5" xfId="28373"/>
    <cellStyle name="Info 2 4 2 6" xfId="34313"/>
    <cellStyle name="Info 2 4 2 7" xfId="36699"/>
    <cellStyle name="Info 2 4 2 8" xfId="41656"/>
    <cellStyle name="Info 2 4 3" xfId="6539"/>
    <cellStyle name="Info 2 4 3 2" xfId="12490"/>
    <cellStyle name="Info 2 4 3 3" xfId="18429"/>
    <cellStyle name="Info 2 4 3 4" xfId="28929"/>
    <cellStyle name="Info 2 4 3 5" xfId="32316"/>
    <cellStyle name="Info 2 4 3 6" xfId="37342"/>
    <cellStyle name="Info 2 4 3 7" xfId="42296"/>
    <cellStyle name="Info 2 5" xfId="8613"/>
    <cellStyle name="Info 2 5 2" xfId="14564"/>
    <cellStyle name="Info 2 5 3" xfId="20503"/>
    <cellStyle name="Info 2 5 4" xfId="23797"/>
    <cellStyle name="Info 2 5 5" xfId="33666"/>
    <cellStyle name="Info 2 5 6" xfId="39405"/>
    <cellStyle name="Info 2 5 7" xfId="44369"/>
    <cellStyle name="Info 3" xfId="1695"/>
    <cellStyle name="Info 3 2" xfId="1696"/>
    <cellStyle name="Info 3 2 2" xfId="5973"/>
    <cellStyle name="Info 3 2 2 2" xfId="8277"/>
    <cellStyle name="Info 3 2 2 2 2" xfId="14228"/>
    <cellStyle name="Info 3 2 2 2 3" xfId="20167"/>
    <cellStyle name="Info 3 2 2 2 4" xfId="24126"/>
    <cellStyle name="Info 3 2 2 2 5" xfId="33705"/>
    <cellStyle name="Info 3 2 2 2 6" xfId="39073"/>
    <cellStyle name="Info 3 2 2 2 7" xfId="44033"/>
    <cellStyle name="Info 3 2 2 3" xfId="11948"/>
    <cellStyle name="Info 3 2 2 4" xfId="17887"/>
    <cellStyle name="Info 3 2 2 5" xfId="25285"/>
    <cellStyle name="Info 3 2 2 6" xfId="33831"/>
    <cellStyle name="Info 3 2 2 7" xfId="36800"/>
    <cellStyle name="Info 3 2 2 8" xfId="41757"/>
    <cellStyle name="Info 3 2 3" xfId="6640"/>
    <cellStyle name="Info 3 2 3 2" xfId="12591"/>
    <cellStyle name="Info 3 2 3 3" xfId="18530"/>
    <cellStyle name="Info 3 2 3 4" xfId="30404"/>
    <cellStyle name="Info 3 2 3 5" xfId="33459"/>
    <cellStyle name="Info 3 2 3 6" xfId="37443"/>
    <cellStyle name="Info 3 2 3 7" xfId="42397"/>
    <cellStyle name="Info 3 3" xfId="5482"/>
    <cellStyle name="Info 3 3 2" xfId="7788"/>
    <cellStyle name="Info 3 3 2 2" xfId="13739"/>
    <cellStyle name="Info 3 3 2 3" xfId="19678"/>
    <cellStyle name="Info 3 3 2 4" xfId="24606"/>
    <cellStyle name="Info 3 3 2 5" xfId="26250"/>
    <cellStyle name="Info 3 3 2 6" xfId="38586"/>
    <cellStyle name="Info 3 3 2 7" xfId="43544"/>
    <cellStyle name="Info 3 3 3" xfId="11457"/>
    <cellStyle name="Info 3 3 4" xfId="17396"/>
    <cellStyle name="Info 3 3 5" xfId="25410"/>
    <cellStyle name="Info 3 3 6" xfId="31339"/>
    <cellStyle name="Info 3 3 7" xfId="36309"/>
    <cellStyle name="Info 3 3 8" xfId="41268"/>
    <cellStyle name="Info 3 4" xfId="6082"/>
    <cellStyle name="Info 3 4 2" xfId="12055"/>
    <cellStyle name="Info 3 4 3" xfId="17994"/>
    <cellStyle name="Info 3 4 4" xfId="25181"/>
    <cellStyle name="Info 3 4 5" xfId="27069"/>
    <cellStyle name="Info 3 4 6" xfId="36907"/>
    <cellStyle name="Info 3 4 7" xfId="41864"/>
    <cellStyle name="Info 4" xfId="1697"/>
    <cellStyle name="Info 4 2" xfId="5494"/>
    <cellStyle name="Info 4 2 2" xfId="7798"/>
    <cellStyle name="Info 4 2 2 2" xfId="13749"/>
    <cellStyle name="Info 4 2 2 3" xfId="19688"/>
    <cellStyle name="Info 4 2 2 4" xfId="24596"/>
    <cellStyle name="Info 4 2 2 5" xfId="28456"/>
    <cellStyle name="Info 4 2 2 6" xfId="38596"/>
    <cellStyle name="Info 4 2 2 7" xfId="43554"/>
    <cellStyle name="Info 4 2 3" xfId="11469"/>
    <cellStyle name="Info 4 2 4" xfId="17408"/>
    <cellStyle name="Info 4 2 5" xfId="27569"/>
    <cellStyle name="Info 4 2 6" xfId="32785"/>
    <cellStyle name="Info 4 2 7" xfId="36321"/>
    <cellStyle name="Info 4 2 8" xfId="41280"/>
    <cellStyle name="Info 4 3" xfId="4537"/>
    <cellStyle name="Info 4 3 2" xfId="10513"/>
    <cellStyle name="Info 4 3 3" xfId="16452"/>
    <cellStyle name="Info 4 3 4" xfId="27589"/>
    <cellStyle name="Info 4 3 5" xfId="31241"/>
    <cellStyle name="Info 4 3 6" xfId="35365"/>
    <cellStyle name="Info 4 3 7" xfId="40328"/>
    <cellStyle name="Info 5" xfId="1698"/>
    <cellStyle name="Info 5 2" xfId="5978"/>
    <cellStyle name="Info 5 2 2" xfId="8282"/>
    <cellStyle name="Info 5 2 2 2" xfId="14233"/>
    <cellStyle name="Info 5 2 2 3" xfId="20172"/>
    <cellStyle name="Info 5 2 2 4" xfId="24121"/>
    <cellStyle name="Info 5 2 2 5" xfId="34293"/>
    <cellStyle name="Info 5 2 2 6" xfId="39078"/>
    <cellStyle name="Info 5 2 2 7" xfId="44038"/>
    <cellStyle name="Info 5 2 3" xfId="11953"/>
    <cellStyle name="Info 5 2 4" xfId="17892"/>
    <cellStyle name="Info 5 2 5" xfId="25280"/>
    <cellStyle name="Info 5 2 6" xfId="31139"/>
    <cellStyle name="Info 5 2 7" xfId="36805"/>
    <cellStyle name="Info 5 2 8" xfId="41762"/>
    <cellStyle name="Info 5 3" xfId="6645"/>
    <cellStyle name="Info 5 3 2" xfId="12596"/>
    <cellStyle name="Info 5 3 3" xfId="18535"/>
    <cellStyle name="Info 5 3 4" xfId="29127"/>
    <cellStyle name="Info 5 3 5" xfId="32081"/>
    <cellStyle name="Info 5 3 6" xfId="37448"/>
    <cellStyle name="Info 5 3 7" xfId="42402"/>
    <cellStyle name="Info 6" xfId="1699"/>
    <cellStyle name="Info 6 2" xfId="5969"/>
    <cellStyle name="Info 6 2 2" xfId="8273"/>
    <cellStyle name="Info 6 2 2 2" xfId="14224"/>
    <cellStyle name="Info 6 2 2 3" xfId="20163"/>
    <cellStyle name="Info 6 2 2 4" xfId="24130"/>
    <cellStyle name="Info 6 2 2 5" xfId="32895"/>
    <cellStyle name="Info 6 2 2 6" xfId="39069"/>
    <cellStyle name="Info 6 2 2 7" xfId="44029"/>
    <cellStyle name="Info 6 2 3" xfId="11944"/>
    <cellStyle name="Info 6 2 4" xfId="17883"/>
    <cellStyle name="Info 6 2 5" xfId="25289"/>
    <cellStyle name="Info 6 2 6" xfId="32761"/>
    <cellStyle name="Info 6 2 7" xfId="36796"/>
    <cellStyle name="Info 6 2 8" xfId="41753"/>
    <cellStyle name="Info 6 3" xfId="6636"/>
    <cellStyle name="Info 6 3 2" xfId="12587"/>
    <cellStyle name="Info 6 3 3" xfId="18526"/>
    <cellStyle name="Info 6 3 4" xfId="26890"/>
    <cellStyle name="Info 6 3 5" xfId="32004"/>
    <cellStyle name="Info 6 3 6" xfId="37439"/>
    <cellStyle name="Info 6 3 7" xfId="42393"/>
    <cellStyle name="Input" xfId="1700"/>
    <cellStyle name="Input 2" xfId="1701"/>
    <cellStyle name="Input 2 2" xfId="1702"/>
    <cellStyle name="Input 2 2 2" xfId="5736"/>
    <cellStyle name="Input 2 2 2 2" xfId="8040"/>
    <cellStyle name="Input 2 2 2 2 2" xfId="13991"/>
    <cellStyle name="Input 2 2 2 2 3" xfId="19930"/>
    <cellStyle name="Input 2 2 2 2 4" xfId="24360"/>
    <cellStyle name="Input 2 2 2 2 5" xfId="27613"/>
    <cellStyle name="Input 2 2 2 2 6" xfId="38837"/>
    <cellStyle name="Input 2 2 2 2 7" xfId="43796"/>
    <cellStyle name="Input 2 2 2 3" xfId="11711"/>
    <cellStyle name="Input 2 2 2 4" xfId="17650"/>
    <cellStyle name="Input 2 2 2 5" xfId="28953"/>
    <cellStyle name="Input 2 2 2 6" xfId="31700"/>
    <cellStyle name="Input 2 2 2 7" xfId="36563"/>
    <cellStyle name="Input 2 2 2 8" xfId="41521"/>
    <cellStyle name="Input 2 2 3" xfId="6403"/>
    <cellStyle name="Input 2 2 3 2" xfId="12354"/>
    <cellStyle name="Input 2 2 3 3" xfId="18293"/>
    <cellStyle name="Input 2 2 3 4" xfId="25091"/>
    <cellStyle name="Input 2 2 3 5" xfId="33057"/>
    <cellStyle name="Input 2 2 3 6" xfId="37206"/>
    <cellStyle name="Input 2 2 3 7" xfId="42161"/>
    <cellStyle name="Input 2 2 4" xfId="9361"/>
    <cellStyle name="Input 2 2 5" xfId="15300"/>
    <cellStyle name="Input 2 2 6" xfId="29031"/>
    <cellStyle name="Input 2 2 7" xfId="26408"/>
    <cellStyle name="Input 2 3" xfId="1703"/>
    <cellStyle name="Input 2 3 2" xfId="5582"/>
    <cellStyle name="Input 2 3 2 2" xfId="7886"/>
    <cellStyle name="Input 2 3 2 2 2" xfId="13837"/>
    <cellStyle name="Input 2 3 2 2 3" xfId="19776"/>
    <cellStyle name="Input 2 3 2 2 4" xfId="24511"/>
    <cellStyle name="Input 2 3 2 2 5" xfId="33388"/>
    <cellStyle name="Input 2 3 2 2 6" xfId="38683"/>
    <cellStyle name="Input 2 3 2 2 7" xfId="43642"/>
    <cellStyle name="Input 2 3 2 3" xfId="11557"/>
    <cellStyle name="Input 2 3 2 4" xfId="17496"/>
    <cellStyle name="Input 2 3 2 5" xfId="26930"/>
    <cellStyle name="Input 2 3 2 6" xfId="33957"/>
    <cellStyle name="Input 2 3 2 7" xfId="36409"/>
    <cellStyle name="Input 2 3 2 8" xfId="41367"/>
    <cellStyle name="Input 2 3 3" xfId="6249"/>
    <cellStyle name="Input 2 3 3 2" xfId="12200"/>
    <cellStyle name="Input 2 3 3 3" xfId="18139"/>
    <cellStyle name="Input 2 3 3 4" xfId="30484"/>
    <cellStyle name="Input 2 3 3 5" xfId="32760"/>
    <cellStyle name="Input 2 3 3 6" xfId="37052"/>
    <cellStyle name="Input 2 3 3 7" xfId="42007"/>
    <cellStyle name="Input 2 3 4" xfId="9362"/>
    <cellStyle name="Input 2 3 5" xfId="15301"/>
    <cellStyle name="Input 2 3 6" xfId="27032"/>
    <cellStyle name="Input 2 3 7" xfId="31592"/>
    <cellStyle name="Input 2 4" xfId="5084"/>
    <cellStyle name="Input 2 4 2" xfId="7427"/>
    <cellStyle name="Input 2 4 2 2" xfId="13378"/>
    <cellStyle name="Input 2 4 2 3" xfId="19317"/>
    <cellStyle name="Input 2 4 2 4" xfId="27672"/>
    <cellStyle name="Input 2 4 2 5" xfId="31446"/>
    <cellStyle name="Input 2 4 2 6" xfId="38226"/>
    <cellStyle name="Input 2 4 2 7" xfId="43183"/>
    <cellStyle name="Input 2 4 3" xfId="11060"/>
    <cellStyle name="Input 2 4 4" xfId="16999"/>
    <cellStyle name="Input 2 4 5" xfId="29228"/>
    <cellStyle name="Input 2 4 6" xfId="32325"/>
    <cellStyle name="Input 2 4 7" xfId="35912"/>
    <cellStyle name="Input 2 4 8" xfId="40872"/>
    <cellStyle name="Input 2 5" xfId="4818"/>
    <cellStyle name="Input 2 5 2" xfId="10794"/>
    <cellStyle name="Input 2 5 3" xfId="16733"/>
    <cellStyle name="Input 2 5 4" xfId="29463"/>
    <cellStyle name="Input 2 5 5" xfId="34953"/>
    <cellStyle name="Input 2 5 6" xfId="35646"/>
    <cellStyle name="Input 2 5 7" xfId="40608"/>
    <cellStyle name="Input 2 6" xfId="9360"/>
    <cellStyle name="Input 2 7" xfId="15299"/>
    <cellStyle name="Input 2 8" xfId="31067"/>
    <cellStyle name="Input 2 9" xfId="28567"/>
    <cellStyle name="Input 3" xfId="1704"/>
    <cellStyle name="Input 3 2" xfId="5257"/>
    <cellStyle name="Input 3 2 2" xfId="7576"/>
    <cellStyle name="Input 3 2 2 2" xfId="13527"/>
    <cellStyle name="Input 3 2 2 3" xfId="19466"/>
    <cellStyle name="Input 3 2 2 4" xfId="24737"/>
    <cellStyle name="Input 3 2 2 5" xfId="32440"/>
    <cellStyle name="Input 3 2 2 6" xfId="38375"/>
    <cellStyle name="Input 3 2 2 7" xfId="43332"/>
    <cellStyle name="Input 3 2 3" xfId="11232"/>
    <cellStyle name="Input 3 2 4" xfId="17171"/>
    <cellStyle name="Input 3 2 5" xfId="30489"/>
    <cellStyle name="Input 3 2 6" xfId="26393"/>
    <cellStyle name="Input 3 2 7" xfId="36084"/>
    <cellStyle name="Input 3 2 8" xfId="41044"/>
    <cellStyle name="Input 3 3" xfId="4716"/>
    <cellStyle name="Input 3 3 2" xfId="10692"/>
    <cellStyle name="Input 3 3 3" xfId="16631"/>
    <cellStyle name="Input 3 3 4" xfId="29368"/>
    <cellStyle name="Input 3 3 5" xfId="33441"/>
    <cellStyle name="Input 3 3 6" xfId="35544"/>
    <cellStyle name="Input 3 3 7" xfId="40506"/>
    <cellStyle name="Input 3 4" xfId="8614"/>
    <cellStyle name="Input 3 4 2" xfId="14565"/>
    <cellStyle name="Input 3 4 3" xfId="20504"/>
    <cellStyle name="Input 3 4 4" xfId="23796"/>
    <cellStyle name="Input 3 4 5" xfId="33466"/>
    <cellStyle name="Input 3 4 6" xfId="39406"/>
    <cellStyle name="Input 3 4 7" xfId="44370"/>
    <cellStyle name="Input 3 5" xfId="8615"/>
    <cellStyle name="Input 3 5 2" xfId="14566"/>
    <cellStyle name="Input 3 5 3" xfId="20505"/>
    <cellStyle name="Input 3 5 4" xfId="23795"/>
    <cellStyle name="Input 3 5 5" xfId="35025"/>
    <cellStyle name="Input 3 5 6" xfId="39407"/>
    <cellStyle name="Input 3 5 7" xfId="44371"/>
    <cellStyle name="Input 3 6" xfId="9363"/>
    <cellStyle name="Input 3 7" xfId="15302"/>
    <cellStyle name="Input 3 8" xfId="31066"/>
    <cellStyle name="Input 3 9" xfId="32236"/>
    <cellStyle name="Input 4" xfId="4245"/>
    <cellStyle name="Input 4 2" xfId="6746"/>
    <cellStyle name="Input 4 2 2" xfId="12697"/>
    <cellStyle name="Input 4 2 3" xfId="18636"/>
    <cellStyle name="Input 4 2 4" xfId="29118"/>
    <cellStyle name="Input 4 2 5" xfId="34956"/>
    <cellStyle name="Input 4 2 6" xfId="37549"/>
    <cellStyle name="Input 4 2 7" xfId="42503"/>
    <cellStyle name="Input 4 3" xfId="10291"/>
    <cellStyle name="Input 4 4" xfId="16230"/>
    <cellStyle name="Input 4 5" xfId="28542"/>
    <cellStyle name="Input 4 6" xfId="25628"/>
    <cellStyle name="Input 4 7" xfId="35143"/>
    <cellStyle name="Input 4 8" xfId="40107"/>
    <cellStyle name="Input 5" xfId="5039"/>
    <cellStyle name="Input 5 2" xfId="11015"/>
    <cellStyle name="Input 5 3" xfId="16954"/>
    <cellStyle name="Input 5 4" xfId="29233"/>
    <cellStyle name="Input 5 5" xfId="34531"/>
    <cellStyle name="Input 5 6" xfId="35867"/>
    <cellStyle name="Input 5 7" xfId="40828"/>
    <cellStyle name="Input 6" xfId="9359"/>
    <cellStyle name="Input 7" xfId="15298"/>
    <cellStyle name="Input 8" xfId="31068"/>
    <cellStyle name="Input 9" xfId="31593"/>
    <cellStyle name="InputCurrency" xfId="1705"/>
    <cellStyle name="InputCurrency2" xfId="1706"/>
    <cellStyle name="InputMultiple1" xfId="1707"/>
    <cellStyle name="InputPercent1" xfId="1708"/>
    <cellStyle name="Inputs" xfId="1709"/>
    <cellStyle name="Inputs (const)" xfId="1710"/>
    <cellStyle name="Inputs (const) 2" xfId="1711"/>
    <cellStyle name="Inputs (const) 3" xfId="4246"/>
    <cellStyle name="Inputs (const)_46EP.2011(v2.0)" xfId="4247"/>
    <cellStyle name="Inputs 10" xfId="6141"/>
    <cellStyle name="Inputs 11" xfId="6142"/>
    <cellStyle name="Inputs 12" xfId="6143"/>
    <cellStyle name="Inputs 13" xfId="6144"/>
    <cellStyle name="Inputs 14" xfId="6145"/>
    <cellStyle name="Inputs 2" xfId="1712"/>
    <cellStyle name="Inputs 3" xfId="4248"/>
    <cellStyle name="Inputs 4" xfId="4249"/>
    <cellStyle name="Inputs 5" xfId="4250"/>
    <cellStyle name="Inputs 6" xfId="4251"/>
    <cellStyle name="Inputs 7" xfId="4252"/>
    <cellStyle name="Inputs 8" xfId="4253"/>
    <cellStyle name="Inputs 9" xfId="6146"/>
    <cellStyle name="Inputs Co" xfId="1713"/>
    <cellStyle name="Inputs_46EE.2011(v1.0)" xfId="1714"/>
    <cellStyle name="Linked Cell" xfId="1715"/>
    <cellStyle name="Millares [0]_RESULTS" xfId="1716"/>
    <cellStyle name="Millares_RESULTS" xfId="1717"/>
    <cellStyle name="Milliers [0]_RESULTS" xfId="1718"/>
    <cellStyle name="Milliers_RESULTS" xfId="1719"/>
    <cellStyle name="mnb" xfId="1720"/>
    <cellStyle name="mnb 2" xfId="1721"/>
    <cellStyle name="mnb 2 2" xfId="1722"/>
    <cellStyle name="mnb 2 2 2" xfId="5556"/>
    <cellStyle name="mnb 2 2 2 2" xfId="7860"/>
    <cellStyle name="mnb 2 2 2 2 2" xfId="13811"/>
    <cellStyle name="mnb 2 2 2 2 3" xfId="19750"/>
    <cellStyle name="mnb 2 2 2 2 4" xfId="24537"/>
    <cellStyle name="mnb 2 2 2 2 5" xfId="32237"/>
    <cellStyle name="mnb 2 2 2 2 6" xfId="38657"/>
    <cellStyle name="mnb 2 2 2 2 7" xfId="43616"/>
    <cellStyle name="mnb 2 2 2 3" xfId="11531"/>
    <cellStyle name="mnb 2 2 2 4" xfId="17470"/>
    <cellStyle name="mnb 2 2 2 5" xfId="28961"/>
    <cellStyle name="mnb 2 2 2 6" xfId="34209"/>
    <cellStyle name="mnb 2 2 2 7" xfId="36383"/>
    <cellStyle name="mnb 2 2 2 8" xfId="41341"/>
    <cellStyle name="mnb 2 2 3" xfId="6223"/>
    <cellStyle name="mnb 2 2 3 2" xfId="12174"/>
    <cellStyle name="mnb 2 2 3 3" xfId="18113"/>
    <cellStyle name="mnb 2 2 3 4" xfId="28422"/>
    <cellStyle name="mnb 2 2 3 5" xfId="31131"/>
    <cellStyle name="mnb 2 2 3 6" xfId="37026"/>
    <cellStyle name="mnb 2 2 3 7" xfId="41981"/>
    <cellStyle name="mnb 2 3" xfId="1723"/>
    <cellStyle name="mnb 2 3 2" xfId="6005"/>
    <cellStyle name="mnb 2 3 2 2" xfId="8309"/>
    <cellStyle name="mnb 2 3 2 2 2" xfId="14260"/>
    <cellStyle name="mnb 2 3 2 2 3" xfId="20199"/>
    <cellStyle name="mnb 2 3 2 2 4" xfId="24095"/>
    <cellStyle name="mnb 2 3 2 2 5" xfId="27355"/>
    <cellStyle name="mnb 2 3 2 2 6" xfId="39105"/>
    <cellStyle name="mnb 2 3 2 2 7" xfId="44065"/>
    <cellStyle name="mnb 2 3 2 3" xfId="11980"/>
    <cellStyle name="mnb 2 3 2 4" xfId="17919"/>
    <cellStyle name="mnb 2 3 2 5" xfId="25254"/>
    <cellStyle name="mnb 2 3 2 6" xfId="26586"/>
    <cellStyle name="mnb 2 3 2 7" xfId="36832"/>
    <cellStyle name="mnb 2 3 2 8" xfId="41789"/>
    <cellStyle name="mnb 2 3 3" xfId="6670"/>
    <cellStyle name="mnb 2 3 3 2" xfId="12621"/>
    <cellStyle name="mnb 2 3 3 3" xfId="18560"/>
    <cellStyle name="mnb 2 3 3 4" xfId="30617"/>
    <cellStyle name="mnb 2 3 3 5" xfId="31218"/>
    <cellStyle name="mnb 2 3 3 6" xfId="37473"/>
    <cellStyle name="mnb 2 3 3 7" xfId="42427"/>
    <cellStyle name="mnb 2 4" xfId="1724"/>
    <cellStyle name="mnb 2 4 2" xfId="5952"/>
    <cellStyle name="mnb 2 4 2 2" xfId="8256"/>
    <cellStyle name="mnb 2 4 2 2 2" xfId="14207"/>
    <cellStyle name="mnb 2 4 2 2 3" xfId="20146"/>
    <cellStyle name="mnb 2 4 2 2 4" xfId="24147"/>
    <cellStyle name="mnb 2 4 2 2 5" xfId="33606"/>
    <cellStyle name="mnb 2 4 2 2 6" xfId="39052"/>
    <cellStyle name="mnb 2 4 2 2 7" xfId="44012"/>
    <cellStyle name="mnb 2 4 2 3" xfId="11927"/>
    <cellStyle name="mnb 2 4 2 4" xfId="17866"/>
    <cellStyle name="mnb 2 4 2 5" xfId="25305"/>
    <cellStyle name="mnb 2 4 2 6" xfId="33747"/>
    <cellStyle name="mnb 2 4 2 7" xfId="36779"/>
    <cellStyle name="mnb 2 4 2 8" xfId="41736"/>
    <cellStyle name="mnb 2 4 3" xfId="6619"/>
    <cellStyle name="mnb 2 4 3 2" xfId="12570"/>
    <cellStyle name="mnb 2 4 3 3" xfId="18509"/>
    <cellStyle name="mnb 2 4 3 4" xfId="28207"/>
    <cellStyle name="mnb 2 4 3 5" xfId="32421"/>
    <cellStyle name="mnb 2 4 3 6" xfId="37422"/>
    <cellStyle name="mnb 2 4 3 7" xfId="42376"/>
    <cellStyle name="mnb 2 5" xfId="8616"/>
    <cellStyle name="mnb 2 5 2" xfId="14567"/>
    <cellStyle name="mnb 2 5 3" xfId="20506"/>
    <cellStyle name="mnb 2 5 4" xfId="23794"/>
    <cellStyle name="mnb 2 5 5" xfId="35026"/>
    <cellStyle name="mnb 2 5 6" xfId="39408"/>
    <cellStyle name="mnb 2 5 7" xfId="44372"/>
    <cellStyle name="mnb 3" xfId="1725"/>
    <cellStyle name="mnb 3 2" xfId="1726"/>
    <cellStyle name="mnb 3 2 2" xfId="5972"/>
    <cellStyle name="mnb 3 2 2 2" xfId="8276"/>
    <cellStyle name="mnb 3 2 2 2 2" xfId="14227"/>
    <cellStyle name="mnb 3 2 2 2 3" xfId="20166"/>
    <cellStyle name="mnb 3 2 2 2 4" xfId="24127"/>
    <cellStyle name="mnb 3 2 2 2 5" xfId="35001"/>
    <cellStyle name="mnb 3 2 2 2 6" xfId="39072"/>
    <cellStyle name="mnb 3 2 2 2 7" xfId="44032"/>
    <cellStyle name="mnb 3 2 2 3" xfId="11947"/>
    <cellStyle name="mnb 3 2 2 4" xfId="17886"/>
    <cellStyle name="mnb 3 2 2 5" xfId="25286"/>
    <cellStyle name="mnb 3 2 2 6" xfId="32903"/>
    <cellStyle name="mnb 3 2 2 7" xfId="36799"/>
    <cellStyle name="mnb 3 2 2 8" xfId="41756"/>
    <cellStyle name="mnb 3 2 3" xfId="6639"/>
    <cellStyle name="mnb 3 2 3 2" xfId="12590"/>
    <cellStyle name="mnb 3 2 3 3" xfId="18529"/>
    <cellStyle name="mnb 3 2 3 4" xfId="30622"/>
    <cellStyle name="mnb 3 2 3 5" xfId="31428"/>
    <cellStyle name="mnb 3 2 3 6" xfId="37442"/>
    <cellStyle name="mnb 3 2 3 7" xfId="42396"/>
    <cellStyle name="mnb 3 3" xfId="5481"/>
    <cellStyle name="mnb 3 3 2" xfId="7787"/>
    <cellStyle name="mnb 3 3 2 2" xfId="13738"/>
    <cellStyle name="mnb 3 3 2 3" xfId="19677"/>
    <cellStyle name="mnb 3 3 2 4" xfId="24607"/>
    <cellStyle name="mnb 3 3 2 5" xfId="26469"/>
    <cellStyle name="mnb 3 3 2 6" xfId="38585"/>
    <cellStyle name="mnb 3 3 2 7" xfId="43543"/>
    <cellStyle name="mnb 3 3 3" xfId="11456"/>
    <cellStyle name="mnb 3 3 4" xfId="17395"/>
    <cellStyle name="mnb 3 3 5" xfId="25411"/>
    <cellStyle name="mnb 3 3 6" xfId="27378"/>
    <cellStyle name="mnb 3 3 7" xfId="36308"/>
    <cellStyle name="mnb 3 3 8" xfId="41267"/>
    <cellStyle name="mnb 3 4" xfId="4547"/>
    <cellStyle name="mnb 3 4 2" xfId="10523"/>
    <cellStyle name="mnb 3 4 3" xfId="16462"/>
    <cellStyle name="mnb 3 4 4" xfId="30074"/>
    <cellStyle name="mnb 3 4 5" xfId="31278"/>
    <cellStyle name="mnb 3 4 6" xfId="35375"/>
    <cellStyle name="mnb 3 4 7" xfId="40338"/>
    <cellStyle name="mnb 4" xfId="1727"/>
    <cellStyle name="mnb 4 2" xfId="5495"/>
    <cellStyle name="mnb 4 2 2" xfId="7799"/>
    <cellStyle name="mnb 4 2 2 2" xfId="13750"/>
    <cellStyle name="mnb 4 2 2 3" xfId="19689"/>
    <cellStyle name="mnb 4 2 2 4" xfId="24595"/>
    <cellStyle name="mnb 4 2 2 5" xfId="33634"/>
    <cellStyle name="mnb 4 2 2 6" xfId="38597"/>
    <cellStyle name="mnb 4 2 2 7" xfId="43555"/>
    <cellStyle name="mnb 4 2 3" xfId="11470"/>
    <cellStyle name="mnb 4 2 4" xfId="17409"/>
    <cellStyle name="mnb 4 2 5" xfId="28513"/>
    <cellStyle name="mnb 4 2 6" xfId="30946"/>
    <cellStyle name="mnb 4 2 7" xfId="36322"/>
    <cellStyle name="mnb 4 2 8" xfId="41281"/>
    <cellStyle name="mnb 4 3" xfId="4536"/>
    <cellStyle name="mnb 4 3 2" xfId="10512"/>
    <cellStyle name="mnb 4 3 3" xfId="16451"/>
    <cellStyle name="mnb 4 3 4" xfId="29562"/>
    <cellStyle name="mnb 4 3 5" xfId="32265"/>
    <cellStyle name="mnb 4 3 6" xfId="35364"/>
    <cellStyle name="mnb 4 3 7" xfId="40327"/>
    <cellStyle name="mnb 5" xfId="1728"/>
    <cellStyle name="mnb 5 2" xfId="5979"/>
    <cellStyle name="mnb 5 2 2" xfId="8283"/>
    <cellStyle name="mnb 5 2 2 2" xfId="14234"/>
    <cellStyle name="mnb 5 2 2 3" xfId="20173"/>
    <cellStyle name="mnb 5 2 2 4" xfId="24120"/>
    <cellStyle name="mnb 5 2 2 5" xfId="29048"/>
    <cellStyle name="mnb 5 2 2 6" xfId="39079"/>
    <cellStyle name="mnb 5 2 2 7" xfId="44039"/>
    <cellStyle name="mnb 5 2 3" xfId="11954"/>
    <cellStyle name="mnb 5 2 4" xfId="17893"/>
    <cellStyle name="mnb 5 2 5" xfId="25279"/>
    <cellStyle name="mnb 5 2 6" xfId="33070"/>
    <cellStyle name="mnb 5 2 7" xfId="36806"/>
    <cellStyle name="mnb 5 2 8" xfId="41763"/>
    <cellStyle name="mnb 5 3" xfId="6646"/>
    <cellStyle name="mnb 5 3 2" xfId="12597"/>
    <cellStyle name="mnb 5 3 3" xfId="18536"/>
    <cellStyle name="mnb 5 3 4" xfId="30621"/>
    <cellStyle name="mnb 5 3 5" xfId="34446"/>
    <cellStyle name="mnb 5 3 6" xfId="37449"/>
    <cellStyle name="mnb 5 3 7" xfId="42403"/>
    <cellStyle name="mnb 6" xfId="1729"/>
    <cellStyle name="mnb 6 2" xfId="5968"/>
    <cellStyle name="mnb 6 2 2" xfId="8272"/>
    <cellStyle name="mnb 6 2 2 2" xfId="14223"/>
    <cellStyle name="mnb 6 2 2 3" xfId="20162"/>
    <cellStyle name="mnb 6 2 2 4" xfId="24131"/>
    <cellStyle name="mnb 6 2 2 5" xfId="28048"/>
    <cellStyle name="mnb 6 2 2 6" xfId="39068"/>
    <cellStyle name="mnb 6 2 2 7" xfId="44028"/>
    <cellStyle name="mnb 6 2 3" xfId="11943"/>
    <cellStyle name="mnb 6 2 4" xfId="17882"/>
    <cellStyle name="mnb 6 2 5" xfId="25290"/>
    <cellStyle name="mnb 6 2 6" xfId="34530"/>
    <cellStyle name="mnb 6 2 7" xfId="36795"/>
    <cellStyle name="mnb 6 2 8" xfId="41752"/>
    <cellStyle name="mnb 6 3" xfId="6635"/>
    <cellStyle name="mnb 6 3 2" xfId="12586"/>
    <cellStyle name="mnb 6 3 3" xfId="18525"/>
    <cellStyle name="mnb 6 3 4" xfId="28925"/>
    <cellStyle name="mnb 6 3 5" xfId="32980"/>
    <cellStyle name="mnb 6 3 6" xfId="37438"/>
    <cellStyle name="mnb 6 3 7" xfId="42392"/>
    <cellStyle name="Moneda [0]_RESULTS" xfId="1730"/>
    <cellStyle name="Moneda_RESULTS" xfId="1731"/>
    <cellStyle name="Monétaire [0]_RESULTS" xfId="1732"/>
    <cellStyle name="Monétaire_RESULTS" xfId="1733"/>
    <cellStyle name="Multiple" xfId="1734"/>
    <cellStyle name="Multiple1" xfId="1735"/>
    <cellStyle name="MultipleBelow" xfId="1736"/>
    <cellStyle name="namber" xfId="1737"/>
    <cellStyle name="Neutral" xfId="1738"/>
    <cellStyle name="Norma11l" xfId="1739"/>
    <cellStyle name="normal" xfId="1740"/>
    <cellStyle name="Normal - Style1" xfId="1741"/>
    <cellStyle name="normal 10" xfId="1742"/>
    <cellStyle name="normal 11" xfId="1743"/>
    <cellStyle name="normal 12" xfId="1744"/>
    <cellStyle name="normal 13" xfId="1745"/>
    <cellStyle name="normal 14" xfId="1746"/>
    <cellStyle name="normal 15" xfId="1747"/>
    <cellStyle name="normal 16" xfId="1748"/>
    <cellStyle name="normal 17" xfId="1749"/>
    <cellStyle name="normal 18" xfId="1750"/>
    <cellStyle name="normal 19" xfId="1751"/>
    <cellStyle name="Normal 2" xfId="38"/>
    <cellStyle name="Normal 2 2" xfId="1752"/>
    <cellStyle name="Normal 2 2 2" xfId="1753"/>
    <cellStyle name="Normal 2 3" xfId="1754"/>
    <cellStyle name="Normal 2 3 2" xfId="1755"/>
    <cellStyle name="Normal 2 4" xfId="1756"/>
    <cellStyle name="Normal 2 4 2" xfId="1757"/>
    <cellStyle name="normal 20" xfId="1758"/>
    <cellStyle name="normal 21" xfId="1759"/>
    <cellStyle name="normal 22" xfId="1760"/>
    <cellStyle name="normal 23" xfId="1761"/>
    <cellStyle name="normal 24" xfId="1762"/>
    <cellStyle name="normal 25" xfId="1763"/>
    <cellStyle name="normal 26" xfId="1764"/>
    <cellStyle name="normal 27" xfId="1765"/>
    <cellStyle name="normal 28" xfId="4254"/>
    <cellStyle name="normal 29" xfId="4255"/>
    <cellStyle name="normal 3" xfId="1766"/>
    <cellStyle name="normal 3 2" xfId="1767"/>
    <cellStyle name="normal 30" xfId="4256"/>
    <cellStyle name="normal 31" xfId="4257"/>
    <cellStyle name="normal 32" xfId="4258"/>
    <cellStyle name="normal 33" xfId="4259"/>
    <cellStyle name="normal 34" xfId="6147"/>
    <cellStyle name="normal 35" xfId="6148"/>
    <cellStyle name="normal 36" xfId="6149"/>
    <cellStyle name="normal 37" xfId="6150"/>
    <cellStyle name="normal 38" xfId="6151"/>
    <cellStyle name="normal 39" xfId="6152"/>
    <cellStyle name="normal 4" xfId="1768"/>
    <cellStyle name="normal 4 2" xfId="1769"/>
    <cellStyle name="normal 5" xfId="1770"/>
    <cellStyle name="normal 5 2" xfId="1771"/>
    <cellStyle name="normal 6" xfId="1772"/>
    <cellStyle name="normal 7" xfId="1773"/>
    <cellStyle name="normal 8" xfId="1774"/>
    <cellStyle name="normal 9" xfId="1775"/>
    <cellStyle name="Normal." xfId="1776"/>
    <cellStyle name="Normal_06_9m" xfId="1777"/>
    <cellStyle name="Normal1" xfId="1778"/>
    <cellStyle name="Normal1 2" xfId="1779"/>
    <cellStyle name="Normal2" xfId="1780"/>
    <cellStyle name="Normal2 2" xfId="1781"/>
    <cellStyle name="NormalGB" xfId="1782"/>
    <cellStyle name="Normalny_24. 02. 97." xfId="1783"/>
    <cellStyle name="normбlnм_laroux" xfId="1784"/>
    <cellStyle name="Note" xfId="1785"/>
    <cellStyle name="Note 2" xfId="1786"/>
    <cellStyle name="Note 2 2" xfId="1787"/>
    <cellStyle name="Note 2 2 2" xfId="5737"/>
    <cellStyle name="Note 2 2 2 2" xfId="8041"/>
    <cellStyle name="Note 2 2 2 2 2" xfId="13992"/>
    <cellStyle name="Note 2 2 2 2 3" xfId="19931"/>
    <cellStyle name="Note 2 2 2 2 4" xfId="24359"/>
    <cellStyle name="Note 2 2 2 2 5" xfId="33638"/>
    <cellStyle name="Note 2 2 2 2 6" xfId="38838"/>
    <cellStyle name="Note 2 2 2 2 7" xfId="43797"/>
    <cellStyle name="Note 2 2 2 3" xfId="11712"/>
    <cellStyle name="Note 2 2 2 4" xfId="17651"/>
    <cellStyle name="Note 2 2 2 5" xfId="26923"/>
    <cellStyle name="Note 2 2 2 6" xfId="32340"/>
    <cellStyle name="Note 2 2 2 7" xfId="36564"/>
    <cellStyle name="Note 2 2 2 8" xfId="41522"/>
    <cellStyle name="Note 2 2 3" xfId="6404"/>
    <cellStyle name="Note 2 2 3 2" xfId="12355"/>
    <cellStyle name="Note 2 2 3 3" xfId="18294"/>
    <cellStyle name="Note 2 2 3 4" xfId="29157"/>
    <cellStyle name="Note 2 2 3 5" xfId="33049"/>
    <cellStyle name="Note 2 2 3 6" xfId="37207"/>
    <cellStyle name="Note 2 2 3 7" xfId="42162"/>
    <cellStyle name="Note 2 2 4" xfId="9366"/>
    <cellStyle name="Note 2 2 5" xfId="15305"/>
    <cellStyle name="Note 2 2 6" xfId="26357"/>
    <cellStyle name="Note 2 2 7" xfId="26427"/>
    <cellStyle name="Note 2 3" xfId="1788"/>
    <cellStyle name="Note 2 3 2" xfId="5583"/>
    <cellStyle name="Note 2 3 2 2" xfId="7887"/>
    <cellStyle name="Note 2 3 2 2 2" xfId="13838"/>
    <cellStyle name="Note 2 3 2 2 3" xfId="19777"/>
    <cellStyle name="Note 2 3 2 2 4" xfId="24510"/>
    <cellStyle name="Note 2 3 2 2 5" xfId="31631"/>
    <cellStyle name="Note 2 3 2 2 6" xfId="38684"/>
    <cellStyle name="Note 2 3 2 2 7" xfId="43643"/>
    <cellStyle name="Note 2 3 2 3" xfId="11558"/>
    <cellStyle name="Note 2 3 2 4" xfId="17497"/>
    <cellStyle name="Note 2 3 2 5" xfId="30766"/>
    <cellStyle name="Note 2 3 2 6" xfId="34180"/>
    <cellStyle name="Note 2 3 2 7" xfId="36410"/>
    <cellStyle name="Note 2 3 2 8" xfId="41368"/>
    <cellStyle name="Note 2 3 3" xfId="6250"/>
    <cellStyle name="Note 2 3 3 2" xfId="12201"/>
    <cellStyle name="Note 2 3 3 3" xfId="18140"/>
    <cellStyle name="Note 2 3 3 4" xfId="28941"/>
    <cellStyle name="Note 2 3 3 5" xfId="33750"/>
    <cellStyle name="Note 2 3 3 6" xfId="37053"/>
    <cellStyle name="Note 2 3 3 7" xfId="42008"/>
    <cellStyle name="Note 2 3 4" xfId="9367"/>
    <cellStyle name="Note 2 3 5" xfId="15306"/>
    <cellStyle name="Note 2 3 6" xfId="26356"/>
    <cellStyle name="Note 2 3 7" xfId="26613"/>
    <cellStyle name="Note 2 4" xfId="5085"/>
    <cellStyle name="Note 2 4 2" xfId="7428"/>
    <cellStyle name="Note 2 4 2 2" xfId="13379"/>
    <cellStyle name="Note 2 4 2 3" xfId="19318"/>
    <cellStyle name="Note 2 4 2 4" xfId="27090"/>
    <cellStyle name="Note 2 4 2 5" xfId="31445"/>
    <cellStyle name="Note 2 4 2 6" xfId="38227"/>
    <cellStyle name="Note 2 4 2 7" xfId="43184"/>
    <cellStyle name="Note 2 4 3" xfId="11061"/>
    <cellStyle name="Note 2 4 4" xfId="17000"/>
    <cellStyle name="Note 2 4 5" xfId="30439"/>
    <cellStyle name="Note 2 4 6" xfId="27379"/>
    <cellStyle name="Note 2 4 7" xfId="35913"/>
    <cellStyle name="Note 2 4 8" xfId="40873"/>
    <cellStyle name="Note 2 5" xfId="4817"/>
    <cellStyle name="Note 2 5 2" xfId="10793"/>
    <cellStyle name="Note 2 5 3" xfId="16732"/>
    <cellStyle name="Note 2 5 4" xfId="29258"/>
    <cellStyle name="Note 2 5 5" xfId="32786"/>
    <cellStyle name="Note 2 5 6" xfId="35645"/>
    <cellStyle name="Note 2 5 7" xfId="40607"/>
    <cellStyle name="Note 2 6" xfId="9365"/>
    <cellStyle name="Note 2 7" xfId="15304"/>
    <cellStyle name="Note 2 8" xfId="26358"/>
    <cellStyle name="Note 2 9" xfId="30988"/>
    <cellStyle name="Note 3" xfId="1789"/>
    <cellStyle name="Note 3 2" xfId="5258"/>
    <cellStyle name="Note 3 2 2" xfId="7577"/>
    <cellStyle name="Note 3 2 2 2" xfId="13528"/>
    <cellStyle name="Note 3 2 2 3" xfId="19467"/>
    <cellStyle name="Note 3 2 2 4" xfId="24736"/>
    <cellStyle name="Note 3 2 2 5" xfId="30083"/>
    <cellStyle name="Note 3 2 2 6" xfId="38376"/>
    <cellStyle name="Note 3 2 2 7" xfId="43333"/>
    <cellStyle name="Note 3 2 3" xfId="11233"/>
    <cellStyle name="Note 3 2 4" xfId="17172"/>
    <cellStyle name="Note 3 2 5" xfId="28974"/>
    <cellStyle name="Note 3 2 6" xfId="27653"/>
    <cellStyle name="Note 3 2 7" xfId="36085"/>
    <cellStyle name="Note 3 2 8" xfId="41045"/>
    <cellStyle name="Note 3 3" xfId="4715"/>
    <cellStyle name="Note 3 3 2" xfId="10691"/>
    <cellStyle name="Note 3 3 3" xfId="16630"/>
    <cellStyle name="Note 3 3 4" xfId="27451"/>
    <cellStyle name="Note 3 3 5" xfId="31542"/>
    <cellStyle name="Note 3 3 6" xfId="35543"/>
    <cellStyle name="Note 3 3 7" xfId="40505"/>
    <cellStyle name="Note 3 4" xfId="8617"/>
    <cellStyle name="Note 3 4 2" xfId="14568"/>
    <cellStyle name="Note 3 4 3" xfId="20507"/>
    <cellStyle name="Note 3 4 4" xfId="23793"/>
    <cellStyle name="Note 3 4 5" xfId="34482"/>
    <cellStyle name="Note 3 4 6" xfId="39409"/>
    <cellStyle name="Note 3 4 7" xfId="44373"/>
    <cellStyle name="Note 3 5" xfId="9368"/>
    <cellStyle name="Note 3 6" xfId="15307"/>
    <cellStyle name="Note 3 7" xfId="26355"/>
    <cellStyle name="Note 3 8" xfId="34899"/>
    <cellStyle name="Note 4" xfId="4260"/>
    <cellStyle name="Note 4 2" xfId="6747"/>
    <cellStyle name="Note 4 2 2" xfId="12698"/>
    <cellStyle name="Note 4 2 3" xfId="18637"/>
    <cellStyle name="Note 4 2 4" xfId="30608"/>
    <cellStyle name="Note 4 2 5" xfId="33531"/>
    <cellStyle name="Note 4 2 6" xfId="37550"/>
    <cellStyle name="Note 4 2 7" xfId="42504"/>
    <cellStyle name="Note 4 3" xfId="10292"/>
    <cellStyle name="Note 4 4" xfId="16231"/>
    <cellStyle name="Note 4 5" xfId="27113"/>
    <cellStyle name="Note 4 6" xfId="32113"/>
    <cellStyle name="Note 4 7" xfId="35144"/>
    <cellStyle name="Note 4 8" xfId="40108"/>
    <cellStyle name="Note 5" xfId="5038"/>
    <cellStyle name="Note 5 2" xfId="11014"/>
    <cellStyle name="Note 5 3" xfId="16953"/>
    <cellStyle name="Note 5 4" xfId="25485"/>
    <cellStyle name="Note 5 5" xfId="33071"/>
    <cellStyle name="Note 5 6" xfId="35866"/>
    <cellStyle name="Note 5 7" xfId="40827"/>
    <cellStyle name="Note 6" xfId="9364"/>
    <cellStyle name="Note 7" xfId="15303"/>
    <cellStyle name="Note 8" xfId="26359"/>
    <cellStyle name="Note 9" xfId="28032"/>
    <cellStyle name="number" xfId="1790"/>
    <cellStyle name="Ôčíŕíńîâűé [0]_(ňŕá 3č)" xfId="1791"/>
    <cellStyle name="Ôčíŕíńîâűé_(ňŕá 3č)" xfId="1792"/>
    <cellStyle name="Option" xfId="1793"/>
    <cellStyle name="Òûñÿ÷è [0]_cogs" xfId="1794"/>
    <cellStyle name="Òûñÿ÷è_cogs" xfId="1795"/>
    <cellStyle name="Output" xfId="1796"/>
    <cellStyle name="Output 10" xfId="32516"/>
    <cellStyle name="Output 2" xfId="1797"/>
    <cellStyle name="Output 2 10" xfId="33734"/>
    <cellStyle name="Output 2 2" xfId="1798"/>
    <cellStyle name="Output 2 2 2" xfId="1799"/>
    <cellStyle name="Output 2 2 2 2" xfId="6057"/>
    <cellStyle name="Output 2 2 2 2 2" xfId="8361"/>
    <cellStyle name="Output 2 2 2 2 2 2" xfId="14312"/>
    <cellStyle name="Output 2 2 2 2 2 3" xfId="20251"/>
    <cellStyle name="Output 2 2 2 2 2 4" xfId="22662"/>
    <cellStyle name="Output 2 2 2 2 2 5" xfId="24044"/>
    <cellStyle name="Output 2 2 2 2 2 6" xfId="35005"/>
    <cellStyle name="Output 2 2 2 2 2 7" xfId="39157"/>
    <cellStyle name="Output 2 2 2 2 2 8" xfId="44117"/>
    <cellStyle name="Output 2 2 2 2 3" xfId="12032"/>
    <cellStyle name="Output 2 2 2 2 4" xfId="17971"/>
    <cellStyle name="Output 2 2 2 2 5" xfId="21715"/>
    <cellStyle name="Output 2 2 2 2 6" xfId="25204"/>
    <cellStyle name="Output 2 2 2 2 7" xfId="25609"/>
    <cellStyle name="Output 2 2 2 2 8" xfId="36884"/>
    <cellStyle name="Output 2 2 2 2 9" xfId="41841"/>
    <cellStyle name="Output 2 2 2 3" xfId="6722"/>
    <cellStyle name="Output 2 2 2 3 2" xfId="8495"/>
    <cellStyle name="Output 2 2 2 3 2 2" xfId="14446"/>
    <cellStyle name="Output 2 2 2 3 2 3" xfId="20385"/>
    <cellStyle name="Output 2 2 2 3 2 4" xfId="22790"/>
    <cellStyle name="Output 2 2 2 3 2 5" xfId="23912"/>
    <cellStyle name="Output 2 2 2 3 2 6" xfId="26431"/>
    <cellStyle name="Output 2 2 2 3 2 7" xfId="39288"/>
    <cellStyle name="Output 2 2 2 3 2 8" xfId="44251"/>
    <cellStyle name="Output 2 2 2 3 3" xfId="12673"/>
    <cellStyle name="Output 2 2 2 3 4" xfId="18612"/>
    <cellStyle name="Output 2 2 2 3 5" xfId="21883"/>
    <cellStyle name="Output 2 2 2 3 6" xfId="29121"/>
    <cellStyle name="Output 2 2 2 3 7" xfId="34312"/>
    <cellStyle name="Output 2 2 2 3 8" xfId="37525"/>
    <cellStyle name="Output 2 2 2 3 9" xfId="42479"/>
    <cellStyle name="Output 2 2 2 4" xfId="6959"/>
    <cellStyle name="Output 2 2 2 4 2" xfId="12910"/>
    <cellStyle name="Output 2 2 2 4 3" xfId="18849"/>
    <cellStyle name="Output 2 2 2 4 4" xfId="21986"/>
    <cellStyle name="Output 2 2 2 4 5" xfId="30145"/>
    <cellStyle name="Output 2 2 2 4 6" xfId="29811"/>
    <cellStyle name="Output 2 2 2 4 7" xfId="37762"/>
    <cellStyle name="Output 2 2 2 4 8" xfId="42715"/>
    <cellStyle name="Output 2 2 2 5" xfId="9372"/>
    <cellStyle name="Output 2 2 2 6" xfId="15311"/>
    <cellStyle name="Output 2 2 2 7" xfId="26348"/>
    <cellStyle name="Output 2 2 2 8" xfId="27281"/>
    <cellStyle name="Output 2 2 3" xfId="5738"/>
    <cellStyle name="Output 2 2 3 2" xfId="8042"/>
    <cellStyle name="Output 2 2 3 2 2" xfId="13993"/>
    <cellStyle name="Output 2 2 3 2 3" xfId="19932"/>
    <cellStyle name="Output 2 2 3 2 4" xfId="22588"/>
    <cellStyle name="Output 2 2 3 2 5" xfId="24358"/>
    <cellStyle name="Output 2 2 3 2 6" xfId="34166"/>
    <cellStyle name="Output 2 2 3 2 7" xfId="38839"/>
    <cellStyle name="Output 2 2 3 2 8" xfId="43798"/>
    <cellStyle name="Output 2 2 3 3" xfId="11713"/>
    <cellStyle name="Output 2 2 3 4" xfId="17652"/>
    <cellStyle name="Output 2 2 3 5" xfId="21641"/>
    <cellStyle name="Output 2 2 3 6" xfId="30722"/>
    <cellStyle name="Output 2 2 3 7" xfId="30961"/>
    <cellStyle name="Output 2 2 3 8" xfId="36565"/>
    <cellStyle name="Output 2 2 3 9" xfId="41523"/>
    <cellStyle name="Output 2 2 4" xfId="6405"/>
    <cellStyle name="Output 2 2 4 2" xfId="8431"/>
    <cellStyle name="Output 2 2 4 2 2" xfId="14382"/>
    <cellStyle name="Output 2 2 4 2 3" xfId="20321"/>
    <cellStyle name="Output 2 2 4 2 4" xfId="22727"/>
    <cellStyle name="Output 2 2 4 2 5" xfId="23975"/>
    <cellStyle name="Output 2 2 4 2 6" xfId="34777"/>
    <cellStyle name="Output 2 2 4 2 7" xfId="39225"/>
    <cellStyle name="Output 2 2 4 2 8" xfId="44187"/>
    <cellStyle name="Output 2 2 4 3" xfId="12356"/>
    <cellStyle name="Output 2 2 4 4" xfId="18295"/>
    <cellStyle name="Output 2 2 4 5" xfId="21811"/>
    <cellStyle name="Output 2 2 4 6" xfId="30661"/>
    <cellStyle name="Output 2 2 4 7" xfId="25866"/>
    <cellStyle name="Output 2 2 4 8" xfId="37208"/>
    <cellStyle name="Output 2 2 4 9" xfId="42163"/>
    <cellStyle name="Output 2 2 5" xfId="6958"/>
    <cellStyle name="Output 2 2 5 2" xfId="12909"/>
    <cellStyle name="Output 2 2 5 3" xfId="18848"/>
    <cellStyle name="Output 2 2 5 4" xfId="21985"/>
    <cellStyle name="Output 2 2 5 5" xfId="28732"/>
    <cellStyle name="Output 2 2 5 6" xfId="34034"/>
    <cellStyle name="Output 2 2 5 7" xfId="37761"/>
    <cellStyle name="Output 2 2 5 8" xfId="42714"/>
    <cellStyle name="Output 2 2 6" xfId="9371"/>
    <cellStyle name="Output 2 2 7" xfId="15310"/>
    <cellStyle name="Output 2 2 8" xfId="26349"/>
    <cellStyle name="Output 2 2 9" xfId="27791"/>
    <cellStyle name="Output 2 3" xfId="1800"/>
    <cellStyle name="Output 2 3 2" xfId="5584"/>
    <cellStyle name="Output 2 3 2 2" xfId="7888"/>
    <cellStyle name="Output 2 3 2 2 2" xfId="13839"/>
    <cellStyle name="Output 2 3 2 2 3" xfId="19778"/>
    <cellStyle name="Output 2 3 2 2 4" xfId="22559"/>
    <cellStyle name="Output 2 3 2 2 5" xfId="24509"/>
    <cellStyle name="Output 2 3 2 2 6" xfId="34430"/>
    <cellStyle name="Output 2 3 2 2 7" xfId="38685"/>
    <cellStyle name="Output 2 3 2 2 8" xfId="43644"/>
    <cellStyle name="Output 2 3 2 3" xfId="11559"/>
    <cellStyle name="Output 2 3 2 4" xfId="17498"/>
    <cellStyle name="Output 2 3 2 5" xfId="21612"/>
    <cellStyle name="Output 2 3 2 6" xfId="30765"/>
    <cellStyle name="Output 2 3 2 7" xfId="32668"/>
    <cellStyle name="Output 2 3 2 8" xfId="36411"/>
    <cellStyle name="Output 2 3 2 9" xfId="41369"/>
    <cellStyle name="Output 2 3 3" xfId="6251"/>
    <cellStyle name="Output 2 3 3 2" xfId="8411"/>
    <cellStyle name="Output 2 3 3 2 2" xfId="14362"/>
    <cellStyle name="Output 2 3 3 2 3" xfId="20301"/>
    <cellStyle name="Output 2 3 3 2 4" xfId="22707"/>
    <cellStyle name="Output 2 3 3 2 5" xfId="23995"/>
    <cellStyle name="Output 2 3 3 2 6" xfId="26229"/>
    <cellStyle name="Output 2 3 3 2 7" xfId="39205"/>
    <cellStyle name="Output 2 3 3 2 8" xfId="44167"/>
    <cellStyle name="Output 2 3 3 3" xfId="12202"/>
    <cellStyle name="Output 2 3 3 4" xfId="18141"/>
    <cellStyle name="Output 2 3 3 5" xfId="21782"/>
    <cellStyle name="Output 2 3 3 6" xfId="26906"/>
    <cellStyle name="Output 2 3 3 7" xfId="34222"/>
    <cellStyle name="Output 2 3 3 8" xfId="37054"/>
    <cellStyle name="Output 2 3 3 9" xfId="42009"/>
    <cellStyle name="Output 2 3 4" xfId="6960"/>
    <cellStyle name="Output 2 3 4 2" xfId="12911"/>
    <cellStyle name="Output 2 3 4 3" xfId="18850"/>
    <cellStyle name="Output 2 3 4 4" xfId="21987"/>
    <cellStyle name="Output 2 3 4 5" xfId="28194"/>
    <cellStyle name="Output 2 3 4 6" xfId="31452"/>
    <cellStyle name="Output 2 3 4 7" xfId="37763"/>
    <cellStyle name="Output 2 3 4 8" xfId="42716"/>
    <cellStyle name="Output 2 3 5" xfId="9373"/>
    <cellStyle name="Output 2 3 6" xfId="15312"/>
    <cellStyle name="Output 2 3 7" xfId="26347"/>
    <cellStyle name="Output 2 3 8" xfId="33488"/>
    <cellStyle name="Output 2 4" xfId="5086"/>
    <cellStyle name="Output 2 4 2" xfId="7429"/>
    <cellStyle name="Output 2 4 2 2" xfId="13380"/>
    <cellStyle name="Output 2 4 2 3" xfId="19319"/>
    <cellStyle name="Output 2 4 2 4" xfId="22426"/>
    <cellStyle name="Output 2 4 2 5" xfId="29838"/>
    <cellStyle name="Output 2 4 2 6" xfId="25182"/>
    <cellStyle name="Output 2 4 2 7" xfId="38228"/>
    <cellStyle name="Output 2 4 2 8" xfId="43185"/>
    <cellStyle name="Output 2 4 3" xfId="11062"/>
    <cellStyle name="Output 2 4 4" xfId="17001"/>
    <cellStyle name="Output 2 4 5" xfId="21472"/>
    <cellStyle name="Output 2 4 6" xfId="28889"/>
    <cellStyle name="Output 2 4 7" xfId="25883"/>
    <cellStyle name="Output 2 4 8" xfId="35914"/>
    <cellStyle name="Output 2 4 9" xfId="40874"/>
    <cellStyle name="Output 2 5" xfId="4816"/>
    <cellStyle name="Output 2 5 2" xfId="7339"/>
    <cellStyle name="Output 2 5 2 2" xfId="13290"/>
    <cellStyle name="Output 2 5 2 3" xfId="19229"/>
    <cellStyle name="Output 2 5 2 4" xfId="22360"/>
    <cellStyle name="Output 2 5 2 5" xfId="30035"/>
    <cellStyle name="Output 2 5 2 6" xfId="31183"/>
    <cellStyle name="Output 2 5 2 7" xfId="38140"/>
    <cellStyle name="Output 2 5 2 8" xfId="43095"/>
    <cellStyle name="Output 2 5 3" xfId="10792"/>
    <cellStyle name="Output 2 5 4" xfId="16731"/>
    <cellStyle name="Output 2 5 5" xfId="21372"/>
    <cellStyle name="Output 2 5 6" xfId="25514"/>
    <cellStyle name="Output 2 5 7" xfId="33702"/>
    <cellStyle name="Output 2 5 8" xfId="35644"/>
    <cellStyle name="Output 2 5 9" xfId="40606"/>
    <cellStyle name="Output 2 6" xfId="6957"/>
    <cellStyle name="Output 2 6 2" xfId="12908"/>
    <cellStyle name="Output 2 6 3" xfId="18847"/>
    <cellStyle name="Output 2 6 4" xfId="21984"/>
    <cellStyle name="Output 2 6 5" xfId="30392"/>
    <cellStyle name="Output 2 6 6" xfId="32641"/>
    <cellStyle name="Output 2 6 7" xfId="37760"/>
    <cellStyle name="Output 2 6 8" xfId="42713"/>
    <cellStyle name="Output 2 7" xfId="9370"/>
    <cellStyle name="Output 2 8" xfId="15309"/>
    <cellStyle name="Output 2 9" xfId="26350"/>
    <cellStyle name="Output 3" xfId="1801"/>
    <cellStyle name="Output 3 10" xfId="31165"/>
    <cellStyle name="Output 3 2" xfId="5259"/>
    <cellStyle name="Output 3 2 2" xfId="7578"/>
    <cellStyle name="Output 3 2 2 2" xfId="13529"/>
    <cellStyle name="Output 3 2 2 3" xfId="19468"/>
    <cellStyle name="Output 3 2 2 4" xfId="22461"/>
    <cellStyle name="Output 3 2 2 5" xfId="26850"/>
    <cellStyle name="Output 3 2 2 6" xfId="34060"/>
    <cellStyle name="Output 3 2 2 7" xfId="38377"/>
    <cellStyle name="Output 3 2 2 8" xfId="43334"/>
    <cellStyle name="Output 3 2 3" xfId="11234"/>
    <cellStyle name="Output 3 2 4" xfId="17173"/>
    <cellStyle name="Output 3 2 5" xfId="21512"/>
    <cellStyle name="Output 3 2 6" xfId="26944"/>
    <cellStyle name="Output 3 2 7" xfId="32608"/>
    <cellStyle name="Output 3 2 8" xfId="36086"/>
    <cellStyle name="Output 3 2 9" xfId="41046"/>
    <cellStyle name="Output 3 3" xfId="4714"/>
    <cellStyle name="Output 3 3 2" xfId="7320"/>
    <cellStyle name="Output 3 3 2 2" xfId="13271"/>
    <cellStyle name="Output 3 3 2 3" xfId="19210"/>
    <cellStyle name="Output 3 3 2 4" xfId="22341"/>
    <cellStyle name="Output 3 3 2 5" xfId="24877"/>
    <cellStyle name="Output 3 3 2 6" xfId="34348"/>
    <cellStyle name="Output 3 3 2 7" xfId="38121"/>
    <cellStyle name="Output 3 3 2 8" xfId="43076"/>
    <cellStyle name="Output 3 3 3" xfId="10690"/>
    <cellStyle name="Output 3 3 4" xfId="16629"/>
    <cellStyle name="Output 3 3 5" xfId="21348"/>
    <cellStyle name="Output 3 3 6" xfId="29462"/>
    <cellStyle name="Output 3 3 7" xfId="31543"/>
    <cellStyle name="Output 3 3 8" xfId="35542"/>
    <cellStyle name="Output 3 3 9" xfId="40504"/>
    <cellStyle name="Output 3 4" xfId="8618"/>
    <cellStyle name="Output 3 4 2" xfId="14569"/>
    <cellStyle name="Output 3 4 3" xfId="20508"/>
    <cellStyle name="Output 3 4 4" xfId="22873"/>
    <cellStyle name="Output 3 4 5" xfId="23792"/>
    <cellStyle name="Output 3 4 6" xfId="35027"/>
    <cellStyle name="Output 3 4 7" xfId="39410"/>
    <cellStyle name="Output 3 4 8" xfId="44374"/>
    <cellStyle name="Output 3 5" xfId="8619"/>
    <cellStyle name="Output 3 5 2" xfId="14570"/>
    <cellStyle name="Output 3 5 3" xfId="20509"/>
    <cellStyle name="Output 3 5 4" xfId="22874"/>
    <cellStyle name="Output 3 5 5" xfId="26848"/>
    <cellStyle name="Output 3 5 6" xfId="33989"/>
    <cellStyle name="Output 3 5 7" xfId="39411"/>
    <cellStyle name="Output 3 5 8" xfId="44375"/>
    <cellStyle name="Output 3 6" xfId="6961"/>
    <cellStyle name="Output 3 6 2" xfId="12912"/>
    <cellStyle name="Output 3 6 3" xfId="18851"/>
    <cellStyle name="Output 3 6 4" xfId="21988"/>
    <cellStyle name="Output 3 6 5" xfId="25018"/>
    <cellStyle name="Output 3 6 6" xfId="32073"/>
    <cellStyle name="Output 3 6 7" xfId="37764"/>
    <cellStyle name="Output 3 6 8" xfId="42717"/>
    <cellStyle name="Output 3 7" xfId="9374"/>
    <cellStyle name="Output 3 8" xfId="15313"/>
    <cellStyle name="Output 3 9" xfId="26346"/>
    <cellStyle name="Output 4" xfId="4261"/>
    <cellStyle name="Output 4 10" xfId="40109"/>
    <cellStyle name="Output 4 2" xfId="6748"/>
    <cellStyle name="Output 4 2 2" xfId="8515"/>
    <cellStyle name="Output 4 2 2 2" xfId="14466"/>
    <cellStyle name="Output 4 2 2 3" xfId="20405"/>
    <cellStyle name="Output 4 2 2 4" xfId="22810"/>
    <cellStyle name="Output 4 2 2 5" xfId="23205"/>
    <cellStyle name="Output 4 2 2 6" xfId="31042"/>
    <cellStyle name="Output 4 2 2 7" xfId="39308"/>
    <cellStyle name="Output 4 2 2 8" xfId="44271"/>
    <cellStyle name="Output 4 2 3" xfId="12699"/>
    <cellStyle name="Output 4 2 4" xfId="18638"/>
    <cellStyle name="Output 4 2 5" xfId="21903"/>
    <cellStyle name="Output 4 2 6" xfId="30607"/>
    <cellStyle name="Output 4 2 7" xfId="32601"/>
    <cellStyle name="Output 4 2 8" xfId="37551"/>
    <cellStyle name="Output 4 2 9" xfId="42505"/>
    <cellStyle name="Output 4 3" xfId="7204"/>
    <cellStyle name="Output 4 3 2" xfId="13155"/>
    <cellStyle name="Output 4 3 3" xfId="19094"/>
    <cellStyle name="Output 4 3 4" xfId="22231"/>
    <cellStyle name="Output 4 3 5" xfId="24941"/>
    <cellStyle name="Output 4 3 6" xfId="29037"/>
    <cellStyle name="Output 4 3 7" xfId="38007"/>
    <cellStyle name="Output 4 3 8" xfId="42960"/>
    <cellStyle name="Output 4 4" xfId="10293"/>
    <cellStyle name="Output 4 5" xfId="16232"/>
    <cellStyle name="Output 4 6" xfId="21205"/>
    <cellStyle name="Output 4 7" xfId="29810"/>
    <cellStyle name="Output 4 8" xfId="32035"/>
    <cellStyle name="Output 4 9" xfId="35145"/>
    <cellStyle name="Output 5" xfId="5037"/>
    <cellStyle name="Output 5 2" xfId="7394"/>
    <cellStyle name="Output 5 2 2" xfId="13345"/>
    <cellStyle name="Output 5 2 3" xfId="19284"/>
    <cellStyle name="Output 5 2 4" xfId="22408"/>
    <cellStyle name="Output 5 2 5" xfId="27517"/>
    <cellStyle name="Output 5 2 6" xfId="32736"/>
    <cellStyle name="Output 5 2 7" xfId="38194"/>
    <cellStyle name="Output 5 2 8" xfId="43150"/>
    <cellStyle name="Output 5 3" xfId="11013"/>
    <cellStyle name="Output 5 4" xfId="16952"/>
    <cellStyle name="Output 5 5" xfId="21453"/>
    <cellStyle name="Output 5 6" xfId="27990"/>
    <cellStyle name="Output 5 7" xfId="27629"/>
    <cellStyle name="Output 5 8" xfId="35865"/>
    <cellStyle name="Output 5 9" xfId="40826"/>
    <cellStyle name="Output 6" xfId="6956"/>
    <cellStyle name="Output 6 2" xfId="12907"/>
    <cellStyle name="Output 6 3" xfId="18846"/>
    <cellStyle name="Output 6 4" xfId="21983"/>
    <cellStyle name="Output 6 5" xfId="30573"/>
    <cellStyle name="Output 6 6" xfId="34119"/>
    <cellStyle name="Output 6 7" xfId="37759"/>
    <cellStyle name="Output 6 8" xfId="42712"/>
    <cellStyle name="Output 7" xfId="9369"/>
    <cellStyle name="Output 8" xfId="15308"/>
    <cellStyle name="Output 9" xfId="26351"/>
    <cellStyle name="Page Number" xfId="1802"/>
    <cellStyle name="pb_page_heading_LS" xfId="1803"/>
    <cellStyle name="Percent_RS_Lianozovo-Samara_9m01" xfId="1804"/>
    <cellStyle name="Percent1" xfId="1805"/>
    <cellStyle name="Percent1 2" xfId="1806"/>
    <cellStyle name="Piug" xfId="1807"/>
    <cellStyle name="Plug" xfId="1808"/>
    <cellStyle name="Price_Body" xfId="1809"/>
    <cellStyle name="prochrek" xfId="1810"/>
    <cellStyle name="Protected" xfId="1811"/>
    <cellStyle name="Protected 2" xfId="1812"/>
    <cellStyle name="Protected 2 2" xfId="1813"/>
    <cellStyle name="Protected 2 2 2" xfId="5557"/>
    <cellStyle name="Protected 2 2 2 2" xfId="7861"/>
    <cellStyle name="Protected 2 2 2 2 2" xfId="13812"/>
    <cellStyle name="Protected 2 2 2 2 3" xfId="19751"/>
    <cellStyle name="Protected 2 2 2 2 4" xfId="24536"/>
    <cellStyle name="Protected 2 2 2 2 5" xfId="31635"/>
    <cellStyle name="Protected 2 2 2 2 6" xfId="38658"/>
    <cellStyle name="Protected 2 2 2 2 7" xfId="43617"/>
    <cellStyle name="Protected 2 2 2 3" xfId="11532"/>
    <cellStyle name="Protected 2 2 2 4" xfId="17471"/>
    <cellStyle name="Protected 2 2 2 5" xfId="26931"/>
    <cellStyle name="Protected 2 2 2 6" xfId="26666"/>
    <cellStyle name="Protected 2 2 2 7" xfId="36384"/>
    <cellStyle name="Protected 2 2 2 8" xfId="41342"/>
    <cellStyle name="Protected 2 2 3" xfId="6224"/>
    <cellStyle name="Protected 2 2 3 2" xfId="12175"/>
    <cellStyle name="Protected 2 2 3 3" xfId="18114"/>
    <cellStyle name="Protected 2 2 3 4" xfId="29350"/>
    <cellStyle name="Protected 2 2 3 5" xfId="29067"/>
    <cellStyle name="Protected 2 2 3 6" xfId="37027"/>
    <cellStyle name="Protected 2 2 3 7" xfId="41982"/>
    <cellStyle name="Protected 2 3" xfId="1814"/>
    <cellStyle name="Protected 2 3 2" xfId="6006"/>
    <cellStyle name="Protected 2 3 2 2" xfId="8310"/>
    <cellStyle name="Protected 2 3 2 2 2" xfId="14261"/>
    <cellStyle name="Protected 2 3 2 2 3" xfId="20200"/>
    <cellStyle name="Protected 2 3 2 2 4" xfId="24094"/>
    <cellStyle name="Protected 2 3 2 2 5" xfId="33509"/>
    <cellStyle name="Protected 2 3 2 2 6" xfId="39106"/>
    <cellStyle name="Protected 2 3 2 2 7" xfId="44066"/>
    <cellStyle name="Protected 2 3 2 3" xfId="11981"/>
    <cellStyle name="Protected 2 3 2 4" xfId="17920"/>
    <cellStyle name="Protected 2 3 2 5" xfId="25253"/>
    <cellStyle name="Protected 2 3 2 6" xfId="34854"/>
    <cellStyle name="Protected 2 3 2 7" xfId="36833"/>
    <cellStyle name="Protected 2 3 2 8" xfId="41790"/>
    <cellStyle name="Protected 2 3 3" xfId="6671"/>
    <cellStyle name="Protected 2 3 3 2" xfId="12622"/>
    <cellStyle name="Protected 2 3 3 3" xfId="18561"/>
    <cellStyle name="Protected 2 3 3 4" xfId="30616"/>
    <cellStyle name="Protected 2 3 3 5" xfId="33040"/>
    <cellStyle name="Protected 2 3 3 6" xfId="37474"/>
    <cellStyle name="Protected 2 3 3 7" xfId="42428"/>
    <cellStyle name="Protected 2 4" xfId="1815"/>
    <cellStyle name="Protected 2 4 2" xfId="5871"/>
    <cellStyle name="Protected 2 4 2 2" xfId="8175"/>
    <cellStyle name="Protected 2 4 2 2 2" xfId="14126"/>
    <cellStyle name="Protected 2 4 2 2 3" xfId="20065"/>
    <cellStyle name="Protected 2 4 2 2 4" xfId="24227"/>
    <cellStyle name="Protected 2 4 2 2 5" xfId="28068"/>
    <cellStyle name="Protected 2 4 2 2 6" xfId="38971"/>
    <cellStyle name="Protected 2 4 2 2 7" xfId="43931"/>
    <cellStyle name="Protected 2 4 2 3" xfId="11846"/>
    <cellStyle name="Protected 2 4 2 4" xfId="17785"/>
    <cellStyle name="Protected 2 4 2 5" xfId="30709"/>
    <cellStyle name="Protected 2 4 2 6" xfId="28490"/>
    <cellStyle name="Protected 2 4 2 7" xfId="36698"/>
    <cellStyle name="Protected 2 4 2 8" xfId="41655"/>
    <cellStyle name="Protected 2 4 3" xfId="6538"/>
    <cellStyle name="Protected 2 4 3 2" xfId="12489"/>
    <cellStyle name="Protected 2 4 3 3" xfId="18428"/>
    <cellStyle name="Protected 2 4 3 4" xfId="30472"/>
    <cellStyle name="Protected 2 4 3 5" xfId="27150"/>
    <cellStyle name="Protected 2 4 3 6" xfId="37341"/>
    <cellStyle name="Protected 2 4 3 7" xfId="42295"/>
    <cellStyle name="Protected 2 5" xfId="8620"/>
    <cellStyle name="Protected 2 5 2" xfId="14571"/>
    <cellStyle name="Protected 2 5 3" xfId="20510"/>
    <cellStyle name="Protected 2 5 4" xfId="29071"/>
    <cellStyle name="Protected 2 5 5" xfId="32482"/>
    <cellStyle name="Protected 2 5 6" xfId="39412"/>
    <cellStyle name="Protected 2 5 7" xfId="44376"/>
    <cellStyle name="Protected 3" xfId="1816"/>
    <cellStyle name="Protected 3 2" xfId="1817"/>
    <cellStyle name="Protected 3 2 2" xfId="5971"/>
    <cellStyle name="Protected 3 2 2 2" xfId="8275"/>
    <cellStyle name="Protected 3 2 2 2 2" xfId="14226"/>
    <cellStyle name="Protected 3 2 2 2 3" xfId="20165"/>
    <cellStyle name="Protected 3 2 2 2 4" xfId="24128"/>
    <cellStyle name="Protected 3 2 2 2 5" xfId="33595"/>
    <cellStyle name="Protected 3 2 2 2 6" xfId="39071"/>
    <cellStyle name="Protected 3 2 2 2 7" xfId="44031"/>
    <cellStyle name="Protected 3 2 2 3" xfId="11946"/>
    <cellStyle name="Protected 3 2 2 4" xfId="17885"/>
    <cellStyle name="Protected 3 2 2 5" xfId="25287"/>
    <cellStyle name="Protected 3 2 2 6" xfId="33267"/>
    <cellStyle name="Protected 3 2 2 7" xfId="36798"/>
    <cellStyle name="Protected 3 2 2 8" xfId="41755"/>
    <cellStyle name="Protected 3 2 3" xfId="6638"/>
    <cellStyle name="Protected 3 2 3 2" xfId="12589"/>
    <cellStyle name="Protected 3 2 3 3" xfId="18528"/>
    <cellStyle name="Protected 3 2 3 4" xfId="30623"/>
    <cellStyle name="Protected 3 2 3 5" xfId="31259"/>
    <cellStyle name="Protected 3 2 3 6" xfId="37441"/>
    <cellStyle name="Protected 3 2 3 7" xfId="42395"/>
    <cellStyle name="Protected 3 3" xfId="5480"/>
    <cellStyle name="Protected 3 3 2" xfId="7786"/>
    <cellStyle name="Protected 3 3 2 2" xfId="13737"/>
    <cellStyle name="Protected 3 3 2 3" xfId="19676"/>
    <cellStyle name="Protected 3 3 2 4" xfId="24608"/>
    <cellStyle name="Protected 3 3 2 5" xfId="33299"/>
    <cellStyle name="Protected 3 3 2 6" xfId="38584"/>
    <cellStyle name="Protected 3 3 2 7" xfId="43542"/>
    <cellStyle name="Protected 3 3 3" xfId="11455"/>
    <cellStyle name="Protected 3 3 4" xfId="17394"/>
    <cellStyle name="Protected 3 3 5" xfId="25412"/>
    <cellStyle name="Protected 3 3 6" xfId="28772"/>
    <cellStyle name="Protected 3 3 7" xfId="36307"/>
    <cellStyle name="Protected 3 3 8" xfId="41266"/>
    <cellStyle name="Protected 3 4" xfId="4548"/>
    <cellStyle name="Protected 3 4 2" xfId="10524"/>
    <cellStyle name="Protected 3 4 3" xfId="16463"/>
    <cellStyle name="Protected 3 4 4" xfId="28116"/>
    <cellStyle name="Protected 3 4 5" xfId="33527"/>
    <cellStyle name="Protected 3 4 6" xfId="35376"/>
    <cellStyle name="Protected 3 4 7" xfId="40339"/>
    <cellStyle name="Protected 4" xfId="1818"/>
    <cellStyle name="Protected 4 2" xfId="5496"/>
    <cellStyle name="Protected 4 2 2" xfId="7800"/>
    <cellStyle name="Protected 4 2 2 2" xfId="13751"/>
    <cellStyle name="Protected 4 2 2 3" xfId="19690"/>
    <cellStyle name="Protected 4 2 2 4" xfId="23218"/>
    <cellStyle name="Protected 4 2 2 5" xfId="29769"/>
    <cellStyle name="Protected 4 2 2 6" xfId="38598"/>
    <cellStyle name="Protected 4 2 2 7" xfId="43556"/>
    <cellStyle name="Protected 4 2 3" xfId="11471"/>
    <cellStyle name="Protected 4 2 4" xfId="17410"/>
    <cellStyle name="Protected 4 2 5" xfId="29929"/>
    <cellStyle name="Protected 4 2 6" xfId="32226"/>
    <cellStyle name="Protected 4 2 7" xfId="36323"/>
    <cellStyle name="Protected 4 2 8" xfId="41282"/>
    <cellStyle name="Protected 4 3" xfId="4535"/>
    <cellStyle name="Protected 4 3 2" xfId="10511"/>
    <cellStyle name="Protected 4 3 3" xfId="16450"/>
    <cellStyle name="Protected 4 3 4" xfId="27300"/>
    <cellStyle name="Protected 4 3 5" xfId="33793"/>
    <cellStyle name="Protected 4 3 6" xfId="35363"/>
    <cellStyle name="Protected 4 3 7" xfId="40326"/>
    <cellStyle name="Protected 5" xfId="1819"/>
    <cellStyle name="Protected 5 2" xfId="5980"/>
    <cellStyle name="Protected 5 2 2" xfId="8284"/>
    <cellStyle name="Protected 5 2 2 2" xfId="14235"/>
    <cellStyle name="Protected 5 2 2 3" xfId="20174"/>
    <cellStyle name="Protected 5 2 2 4" xfId="24119"/>
    <cellStyle name="Protected 5 2 2 5" xfId="28558"/>
    <cellStyle name="Protected 5 2 2 6" xfId="39080"/>
    <cellStyle name="Protected 5 2 2 7" xfId="44040"/>
    <cellStyle name="Protected 5 2 3" xfId="11955"/>
    <cellStyle name="Protected 5 2 4" xfId="17894"/>
    <cellStyle name="Protected 5 2 5" xfId="25278"/>
    <cellStyle name="Protected 5 2 6" xfId="34138"/>
    <cellStyle name="Protected 5 2 7" xfId="36807"/>
    <cellStyle name="Protected 5 2 8" xfId="41764"/>
    <cellStyle name="Protected 5 3" xfId="6647"/>
    <cellStyle name="Protected 5 3 2" xfId="12598"/>
    <cellStyle name="Protected 5 3 3" xfId="18537"/>
    <cellStyle name="Protected 5 3 4" xfId="30620"/>
    <cellStyle name="Protected 5 3 5" xfId="32281"/>
    <cellStyle name="Protected 5 3 6" xfId="37450"/>
    <cellStyle name="Protected 5 3 7" xfId="42404"/>
    <cellStyle name="Protected 6" xfId="1820"/>
    <cellStyle name="Protected 6 2" xfId="5967"/>
    <cellStyle name="Protected 6 2 2" xfId="8271"/>
    <cellStyle name="Protected 6 2 2 2" xfId="14222"/>
    <cellStyle name="Protected 6 2 2 3" xfId="20161"/>
    <cellStyle name="Protected 6 2 2 4" xfId="24132"/>
    <cellStyle name="Protected 6 2 2 5" xfId="31758"/>
    <cellStyle name="Protected 6 2 2 6" xfId="39067"/>
    <cellStyle name="Protected 6 2 2 7" xfId="44027"/>
    <cellStyle name="Protected 6 2 3" xfId="11942"/>
    <cellStyle name="Protected 6 2 4" xfId="17881"/>
    <cellStyle name="Protected 6 2 5" xfId="25291"/>
    <cellStyle name="Protected 6 2 6" xfId="27034"/>
    <cellStyle name="Protected 6 2 7" xfId="36794"/>
    <cellStyle name="Protected 6 2 8" xfId="41751"/>
    <cellStyle name="Protected 6 3" xfId="6634"/>
    <cellStyle name="Protected 6 3 2" xfId="12585"/>
    <cellStyle name="Protected 6 3 3" xfId="18524"/>
    <cellStyle name="Protected 6 3 4" xfId="30468"/>
    <cellStyle name="Protected 6 3 5" xfId="28174"/>
    <cellStyle name="Protected 6 3 6" xfId="37437"/>
    <cellStyle name="Protected 6 3 7" xfId="42391"/>
    <cellStyle name="S11" xfId="1821"/>
    <cellStyle name="S11 2" xfId="1822"/>
    <cellStyle name="S12" xfId="1823"/>
    <cellStyle name="S13" xfId="1824"/>
    <cellStyle name="S13 2" xfId="1825"/>
    <cellStyle name="S22" xfId="1826"/>
    <cellStyle name="S4" xfId="1827"/>
    <cellStyle name="S48" xfId="1828"/>
    <cellStyle name="S7" xfId="1829"/>
    <cellStyle name="S8" xfId="1830"/>
    <cellStyle name="S9" xfId="1831"/>
    <cellStyle name="Salomon Logo" xfId="1832"/>
    <cellStyle name="SAPBEXaggData" xfId="1833"/>
    <cellStyle name="SAPBEXaggData 10" xfId="32389"/>
    <cellStyle name="SAPBEXaggData 2" xfId="1834"/>
    <cellStyle name="SAPBEXaggData 2 10" xfId="33665"/>
    <cellStyle name="SAPBEXaggData 2 2" xfId="5260"/>
    <cellStyle name="SAPBEXaggData 2 2 2" xfId="7579"/>
    <cellStyle name="SAPBEXaggData 2 2 2 2" xfId="13530"/>
    <cellStyle name="SAPBEXaggData 2 2 2 3" xfId="19469"/>
    <cellStyle name="SAPBEXaggData 2 2 2 4" xfId="22462"/>
    <cellStyle name="SAPBEXaggData 2 2 2 5" xfId="24735"/>
    <cellStyle name="SAPBEXaggData 2 2 2 6" xfId="30123"/>
    <cellStyle name="SAPBEXaggData 2 2 2 7" xfId="38378"/>
    <cellStyle name="SAPBEXaggData 2 2 2 8" xfId="43335"/>
    <cellStyle name="SAPBEXaggData 2 2 3" xfId="11235"/>
    <cellStyle name="SAPBEXaggData 2 2 4" xfId="17174"/>
    <cellStyle name="SAPBEXaggData 2 2 5" xfId="21513"/>
    <cellStyle name="SAPBEXaggData 2 2 6" xfId="29200"/>
    <cellStyle name="SAPBEXaggData 2 2 7" xfId="34593"/>
    <cellStyle name="SAPBEXaggData 2 2 8" xfId="36087"/>
    <cellStyle name="SAPBEXaggData 2 2 9" xfId="41047"/>
    <cellStyle name="SAPBEXaggData 2 3" xfId="4713"/>
    <cellStyle name="SAPBEXaggData 2 3 2" xfId="7319"/>
    <cellStyle name="SAPBEXaggData 2 3 2 2" xfId="13270"/>
    <cellStyle name="SAPBEXaggData 2 3 2 3" xfId="19209"/>
    <cellStyle name="SAPBEXaggData 2 3 2 4" xfId="22340"/>
    <cellStyle name="SAPBEXaggData 2 3 2 5" xfId="24878"/>
    <cellStyle name="SAPBEXaggData 2 3 2 6" xfId="33279"/>
    <cellStyle name="SAPBEXaggData 2 3 2 7" xfId="38120"/>
    <cellStyle name="SAPBEXaggData 2 3 2 8" xfId="43075"/>
    <cellStyle name="SAPBEXaggData 2 3 3" xfId="10689"/>
    <cellStyle name="SAPBEXaggData 2 3 4" xfId="16628"/>
    <cellStyle name="SAPBEXaggData 2 3 5" xfId="21347"/>
    <cellStyle name="SAPBEXaggData 2 3 6" xfId="29266"/>
    <cellStyle name="SAPBEXaggData 2 3 7" xfId="27035"/>
    <cellStyle name="SAPBEXaggData 2 3 8" xfId="35541"/>
    <cellStyle name="SAPBEXaggData 2 3 9" xfId="40503"/>
    <cellStyle name="SAPBEXaggData 2 4" xfId="8621"/>
    <cellStyle name="SAPBEXaggData 2 4 2" xfId="14572"/>
    <cellStyle name="SAPBEXaggData 2 4 3" xfId="20511"/>
    <cellStyle name="SAPBEXaggData 2 4 4" xfId="22875"/>
    <cellStyle name="SAPBEXaggData 2 4 5" xfId="30520"/>
    <cellStyle name="SAPBEXaggData 2 4 6" xfId="34047"/>
    <cellStyle name="SAPBEXaggData 2 4 7" xfId="39413"/>
    <cellStyle name="SAPBEXaggData 2 4 8" xfId="44377"/>
    <cellStyle name="SAPBEXaggData 2 5" xfId="8622"/>
    <cellStyle name="SAPBEXaggData 2 5 2" xfId="14573"/>
    <cellStyle name="SAPBEXaggData 2 5 3" xfId="20512"/>
    <cellStyle name="SAPBEXaggData 2 5 4" xfId="22876"/>
    <cellStyle name="SAPBEXaggData 2 5 5" xfId="30519"/>
    <cellStyle name="SAPBEXaggData 2 5 6" xfId="29872"/>
    <cellStyle name="SAPBEXaggData 2 5 7" xfId="39414"/>
    <cellStyle name="SAPBEXaggData 2 5 8" xfId="44378"/>
    <cellStyle name="SAPBEXaggData 2 6" xfId="6963"/>
    <cellStyle name="SAPBEXaggData 2 6 2" xfId="12914"/>
    <cellStyle name="SAPBEXaggData 2 6 3" xfId="18853"/>
    <cellStyle name="SAPBEXaggData 2 6 4" xfId="21990"/>
    <cellStyle name="SAPBEXaggData 2 6 5" xfId="30572"/>
    <cellStyle name="SAPBEXaggData 2 6 6" xfId="27611"/>
    <cellStyle name="SAPBEXaggData 2 6 7" xfId="37766"/>
    <cellStyle name="SAPBEXaggData 2 6 8" xfId="42719"/>
    <cellStyle name="SAPBEXaggData 2 7" xfId="9376"/>
    <cellStyle name="SAPBEXaggData 2 8" xfId="15315"/>
    <cellStyle name="SAPBEXaggData 2 9" xfId="29905"/>
    <cellStyle name="SAPBEXaggData 3" xfId="1835"/>
    <cellStyle name="SAPBEXaggData 3 10" xfId="34363"/>
    <cellStyle name="SAPBEXaggData 3 2" xfId="5879"/>
    <cellStyle name="SAPBEXaggData 3 2 2" xfId="8183"/>
    <cellStyle name="SAPBEXaggData 3 2 2 2" xfId="14134"/>
    <cellStyle name="SAPBEXaggData 3 2 2 3" xfId="20073"/>
    <cellStyle name="SAPBEXaggData 3 2 2 4" xfId="22617"/>
    <cellStyle name="SAPBEXaggData 3 2 2 5" xfId="24219"/>
    <cellStyle name="SAPBEXaggData 3 2 2 6" xfId="27679"/>
    <cellStyle name="SAPBEXaggData 3 2 2 7" xfId="38979"/>
    <cellStyle name="SAPBEXaggData 3 2 2 8" xfId="43939"/>
    <cellStyle name="SAPBEXaggData 3 2 3" xfId="11854"/>
    <cellStyle name="SAPBEXaggData 3 2 4" xfId="17793"/>
    <cellStyle name="SAPBEXaggData 3 2 5" xfId="21670"/>
    <cellStyle name="SAPBEXaggData 3 2 6" xfId="28500"/>
    <cellStyle name="SAPBEXaggData 3 2 7" xfId="33318"/>
    <cellStyle name="SAPBEXaggData 3 2 8" xfId="36706"/>
    <cellStyle name="SAPBEXaggData 3 2 9" xfId="41663"/>
    <cellStyle name="SAPBEXaggData 3 3" xfId="6546"/>
    <cellStyle name="SAPBEXaggData 3 3 2" xfId="8452"/>
    <cellStyle name="SAPBEXaggData 3 3 2 2" xfId="14403"/>
    <cellStyle name="SAPBEXaggData 3 3 2 3" xfId="20342"/>
    <cellStyle name="SAPBEXaggData 3 3 2 4" xfId="22747"/>
    <cellStyle name="SAPBEXaggData 3 3 2 5" xfId="23954"/>
    <cellStyle name="SAPBEXaggData 3 3 2 6" xfId="32346"/>
    <cellStyle name="SAPBEXaggData 3 3 2 7" xfId="39245"/>
    <cellStyle name="SAPBEXaggData 3 3 2 8" xfId="44208"/>
    <cellStyle name="SAPBEXaggData 3 3 3" xfId="12497"/>
    <cellStyle name="SAPBEXaggData 3 3 4" xfId="18436"/>
    <cellStyle name="SAPBEXaggData 3 3 5" xfId="21840"/>
    <cellStyle name="SAPBEXaggData 3 3 6" xfId="30161"/>
    <cellStyle name="SAPBEXaggData 3 3 7" xfId="27522"/>
    <cellStyle name="SAPBEXaggData 3 3 8" xfId="37349"/>
    <cellStyle name="SAPBEXaggData 3 3 9" xfId="42303"/>
    <cellStyle name="SAPBEXaggData 3 4" xfId="8623"/>
    <cellStyle name="SAPBEXaggData 3 4 2" xfId="14574"/>
    <cellStyle name="SAPBEXaggData 3 4 3" xfId="20513"/>
    <cellStyle name="SAPBEXaggData 3 4 4" xfId="22877"/>
    <cellStyle name="SAPBEXaggData 3 4 5" xfId="29381"/>
    <cellStyle name="SAPBEXaggData 3 4 6" xfId="32748"/>
    <cellStyle name="SAPBEXaggData 3 4 7" xfId="39415"/>
    <cellStyle name="SAPBEXaggData 3 4 8" xfId="44379"/>
    <cellStyle name="SAPBEXaggData 3 5" xfId="8624"/>
    <cellStyle name="SAPBEXaggData 3 5 2" xfId="14575"/>
    <cellStyle name="SAPBEXaggData 3 5 3" xfId="20514"/>
    <cellStyle name="SAPBEXaggData 3 5 4" xfId="22878"/>
    <cellStyle name="SAPBEXaggData 3 5 5" xfId="30518"/>
    <cellStyle name="SAPBEXaggData 3 5 6" xfId="28707"/>
    <cellStyle name="SAPBEXaggData 3 5 7" xfId="39416"/>
    <cellStyle name="SAPBEXaggData 3 5 8" xfId="44380"/>
    <cellStyle name="SAPBEXaggData 3 6" xfId="6964"/>
    <cellStyle name="SAPBEXaggData 3 6 2" xfId="12915"/>
    <cellStyle name="SAPBEXaggData 3 6 3" xfId="18854"/>
    <cellStyle name="SAPBEXaggData 3 6 4" xfId="21991"/>
    <cellStyle name="SAPBEXaggData 3 6 5" xfId="30571"/>
    <cellStyle name="SAPBEXaggData 3 6 6" xfId="33429"/>
    <cellStyle name="SAPBEXaggData 3 6 7" xfId="37767"/>
    <cellStyle name="SAPBEXaggData 3 6 8" xfId="42720"/>
    <cellStyle name="SAPBEXaggData 3 7" xfId="9377"/>
    <cellStyle name="SAPBEXaggData 3 8" xfId="15316"/>
    <cellStyle name="SAPBEXaggData 3 9" xfId="27955"/>
    <cellStyle name="SAPBEXaggData 4" xfId="4262"/>
    <cellStyle name="SAPBEXaggData 4 10" xfId="40110"/>
    <cellStyle name="SAPBEXaggData 4 2" xfId="6749"/>
    <cellStyle name="SAPBEXaggData 4 2 2" xfId="8516"/>
    <cellStyle name="SAPBEXaggData 4 2 2 2" xfId="14467"/>
    <cellStyle name="SAPBEXaggData 4 2 2 3" xfId="20406"/>
    <cellStyle name="SAPBEXaggData 4 2 2 4" xfId="22811"/>
    <cellStyle name="SAPBEXaggData 4 2 2 5" xfId="23892"/>
    <cellStyle name="SAPBEXaggData 4 2 2 6" xfId="33506"/>
    <cellStyle name="SAPBEXaggData 4 2 2 7" xfId="39309"/>
    <cellStyle name="SAPBEXaggData 4 2 2 8" xfId="44272"/>
    <cellStyle name="SAPBEXaggData 4 2 3" xfId="12700"/>
    <cellStyle name="SAPBEXaggData 4 2 4" xfId="18639"/>
    <cellStyle name="SAPBEXaggData 4 2 5" xfId="21904"/>
    <cellStyle name="SAPBEXaggData 4 2 6" xfId="29418"/>
    <cellStyle name="SAPBEXaggData 4 2 7" xfId="30929"/>
    <cellStyle name="SAPBEXaggData 4 2 8" xfId="37552"/>
    <cellStyle name="SAPBEXaggData 4 2 9" xfId="42506"/>
    <cellStyle name="SAPBEXaggData 4 3" xfId="7205"/>
    <cellStyle name="SAPBEXaggData 4 3 2" xfId="13156"/>
    <cellStyle name="SAPBEXaggData 4 3 3" xfId="19095"/>
    <cellStyle name="SAPBEXaggData 4 3 4" xfId="22232"/>
    <cellStyle name="SAPBEXaggData 4 3 5" xfId="24940"/>
    <cellStyle name="SAPBEXaggData 4 3 6" xfId="29860"/>
    <cellStyle name="SAPBEXaggData 4 3 7" xfId="38008"/>
    <cellStyle name="SAPBEXaggData 4 3 8" xfId="42961"/>
    <cellStyle name="SAPBEXaggData 4 4" xfId="10294"/>
    <cellStyle name="SAPBEXaggData 4 5" xfId="16233"/>
    <cellStyle name="SAPBEXaggData 4 6" xfId="21206"/>
    <cellStyle name="SAPBEXaggData 4 7" xfId="27849"/>
    <cellStyle name="SAPBEXaggData 4 8" xfId="31743"/>
    <cellStyle name="SAPBEXaggData 4 9" xfId="35146"/>
    <cellStyle name="SAPBEXaggData 5" xfId="5035"/>
    <cellStyle name="SAPBEXaggData 5 2" xfId="7392"/>
    <cellStyle name="SAPBEXaggData 5 2 2" xfId="13343"/>
    <cellStyle name="SAPBEXaggData 5 2 3" xfId="19282"/>
    <cellStyle name="SAPBEXaggData 5 2 4" xfId="22407"/>
    <cellStyle name="SAPBEXaggData 5 2 5" xfId="24849"/>
    <cellStyle name="SAPBEXaggData 5 2 6" xfId="29630"/>
    <cellStyle name="SAPBEXaggData 5 2 7" xfId="38192"/>
    <cellStyle name="SAPBEXaggData 5 2 8" xfId="43148"/>
    <cellStyle name="SAPBEXaggData 5 3" xfId="11011"/>
    <cellStyle name="SAPBEXaggData 5 4" xfId="16950"/>
    <cellStyle name="SAPBEXaggData 5 5" xfId="21452"/>
    <cellStyle name="SAPBEXaggData 5 6" xfId="28525"/>
    <cellStyle name="SAPBEXaggData 5 7" xfId="32026"/>
    <cellStyle name="SAPBEXaggData 5 8" xfId="35863"/>
    <cellStyle name="SAPBEXaggData 5 9" xfId="40824"/>
    <cellStyle name="SAPBEXaggData 6" xfId="6962"/>
    <cellStyle name="SAPBEXaggData 6 2" xfId="12913"/>
    <cellStyle name="SAPBEXaggData 6 3" xfId="18852"/>
    <cellStyle name="SAPBEXaggData 6 4" xfId="21989"/>
    <cellStyle name="SAPBEXaggData 6 5" xfId="29091"/>
    <cellStyle name="SAPBEXaggData 6 6" xfId="34116"/>
    <cellStyle name="SAPBEXaggData 6 7" xfId="37765"/>
    <cellStyle name="SAPBEXaggData 6 8" xfId="42718"/>
    <cellStyle name="SAPBEXaggData 7" xfId="9375"/>
    <cellStyle name="SAPBEXaggData 8" xfId="15314"/>
    <cellStyle name="SAPBEXaggData 9" xfId="28489"/>
    <cellStyle name="SAPBEXaggDataEmph" xfId="1836"/>
    <cellStyle name="SAPBEXaggDataEmph 10" xfId="32149"/>
    <cellStyle name="SAPBEXaggDataEmph 2" xfId="1837"/>
    <cellStyle name="SAPBEXaggDataEmph 2 10" xfId="32090"/>
    <cellStyle name="SAPBEXaggDataEmph 2 2" xfId="5261"/>
    <cellStyle name="SAPBEXaggDataEmph 2 2 2" xfId="7580"/>
    <cellStyle name="SAPBEXaggDataEmph 2 2 2 2" xfId="13531"/>
    <cellStyle name="SAPBEXaggDataEmph 2 2 2 3" xfId="19470"/>
    <cellStyle name="SAPBEXaggDataEmph 2 2 2 4" xfId="22463"/>
    <cellStyle name="SAPBEXaggDataEmph 2 2 2 5" xfId="24734"/>
    <cellStyle name="SAPBEXaggDataEmph 2 2 2 6" xfId="32228"/>
    <cellStyle name="SAPBEXaggDataEmph 2 2 2 7" xfId="38379"/>
    <cellStyle name="SAPBEXaggDataEmph 2 2 2 8" xfId="43336"/>
    <cellStyle name="SAPBEXaggDataEmph 2 2 3" xfId="11236"/>
    <cellStyle name="SAPBEXaggDataEmph 2 2 4" xfId="17175"/>
    <cellStyle name="SAPBEXaggDataEmph 2 2 5" xfId="21514"/>
    <cellStyle name="SAPBEXaggDataEmph 2 2 6" xfId="30818"/>
    <cellStyle name="SAPBEXaggDataEmph 2 2 7" xfId="34212"/>
    <cellStyle name="SAPBEXaggDataEmph 2 2 8" xfId="36088"/>
    <cellStyle name="SAPBEXaggDataEmph 2 2 9" xfId="41048"/>
    <cellStyle name="SAPBEXaggDataEmph 2 3" xfId="4712"/>
    <cellStyle name="SAPBEXaggDataEmph 2 3 2" xfId="7318"/>
    <cellStyle name="SAPBEXaggDataEmph 2 3 2 2" xfId="13269"/>
    <cellStyle name="SAPBEXaggDataEmph 2 3 2 3" xfId="19208"/>
    <cellStyle name="SAPBEXaggDataEmph 2 3 2 4" xfId="22339"/>
    <cellStyle name="SAPBEXaggDataEmph 2 3 2 5" xfId="24879"/>
    <cellStyle name="SAPBEXaggDataEmph 2 3 2 6" xfId="26194"/>
    <cellStyle name="SAPBEXaggDataEmph 2 3 2 7" xfId="38119"/>
    <cellStyle name="SAPBEXaggDataEmph 2 3 2 8" xfId="43074"/>
    <cellStyle name="SAPBEXaggDataEmph 2 3 3" xfId="10688"/>
    <cellStyle name="SAPBEXaggDataEmph 2 3 4" xfId="16627"/>
    <cellStyle name="SAPBEXaggDataEmph 2 3 5" xfId="21346"/>
    <cellStyle name="SAPBEXaggDataEmph 2 3 6" xfId="25529"/>
    <cellStyle name="SAPBEXaggDataEmph 2 3 7" xfId="26621"/>
    <cellStyle name="SAPBEXaggDataEmph 2 3 8" xfId="35540"/>
    <cellStyle name="SAPBEXaggDataEmph 2 3 9" xfId="40502"/>
    <cellStyle name="SAPBEXaggDataEmph 2 4" xfId="8625"/>
    <cellStyle name="SAPBEXaggDataEmph 2 4 2" xfId="14576"/>
    <cellStyle name="SAPBEXaggDataEmph 2 4 3" xfId="20515"/>
    <cellStyle name="SAPBEXaggDataEmph 2 4 4" xfId="22879"/>
    <cellStyle name="SAPBEXaggDataEmph 2 4 5" xfId="30517"/>
    <cellStyle name="SAPBEXaggDataEmph 2 4 6" xfId="34052"/>
    <cellStyle name="SAPBEXaggDataEmph 2 4 7" xfId="39417"/>
    <cellStyle name="SAPBEXaggDataEmph 2 4 8" xfId="44381"/>
    <cellStyle name="SAPBEXaggDataEmph 2 5" xfId="8626"/>
    <cellStyle name="SAPBEXaggDataEmph 2 5 2" xfId="14577"/>
    <cellStyle name="SAPBEXaggDataEmph 2 5 3" xfId="20516"/>
    <cellStyle name="SAPBEXaggDataEmph 2 5 4" xfId="22880"/>
    <cellStyle name="SAPBEXaggDataEmph 2 5 5" xfId="30516"/>
    <cellStyle name="SAPBEXaggDataEmph 2 5 6" xfId="31041"/>
    <cellStyle name="SAPBEXaggDataEmph 2 5 7" xfId="39418"/>
    <cellStyle name="SAPBEXaggDataEmph 2 5 8" xfId="44382"/>
    <cellStyle name="SAPBEXaggDataEmph 2 6" xfId="6966"/>
    <cellStyle name="SAPBEXaggDataEmph 2 6 2" xfId="12917"/>
    <cellStyle name="SAPBEXaggDataEmph 2 6 3" xfId="18856"/>
    <cellStyle name="SAPBEXaggDataEmph 2 6 4" xfId="21993"/>
    <cellStyle name="SAPBEXaggDataEmph 2 6 5" xfId="27237"/>
    <cellStyle name="SAPBEXaggDataEmph 2 6 6" xfId="34076"/>
    <cellStyle name="SAPBEXaggDataEmph 2 6 7" xfId="37769"/>
    <cellStyle name="SAPBEXaggDataEmph 2 6 8" xfId="42722"/>
    <cellStyle name="SAPBEXaggDataEmph 2 7" xfId="9379"/>
    <cellStyle name="SAPBEXaggDataEmph 2 8" xfId="15318"/>
    <cellStyle name="SAPBEXaggDataEmph 2 9" xfId="26335"/>
    <cellStyle name="SAPBEXaggDataEmph 3" xfId="1838"/>
    <cellStyle name="SAPBEXaggDataEmph 3 10" xfId="26425"/>
    <cellStyle name="SAPBEXaggDataEmph 3 2" xfId="5880"/>
    <cellStyle name="SAPBEXaggDataEmph 3 2 2" xfId="8184"/>
    <cellStyle name="SAPBEXaggDataEmph 3 2 2 2" xfId="14135"/>
    <cellStyle name="SAPBEXaggDataEmph 3 2 2 3" xfId="20074"/>
    <cellStyle name="SAPBEXaggDataEmph 3 2 2 4" xfId="22618"/>
    <cellStyle name="SAPBEXaggDataEmph 3 2 2 5" xfId="24218"/>
    <cellStyle name="SAPBEXaggDataEmph 3 2 2 6" xfId="30190"/>
    <cellStyle name="SAPBEXaggDataEmph 3 2 2 7" xfId="38980"/>
    <cellStyle name="SAPBEXaggDataEmph 3 2 2 8" xfId="43940"/>
    <cellStyle name="SAPBEXaggDataEmph 3 2 3" xfId="11855"/>
    <cellStyle name="SAPBEXaggDataEmph 3 2 4" xfId="17794"/>
    <cellStyle name="SAPBEXaggDataEmph 3 2 5" xfId="21671"/>
    <cellStyle name="SAPBEXaggDataEmph 3 2 6" xfId="29916"/>
    <cellStyle name="SAPBEXaggDataEmph 3 2 7" xfId="33121"/>
    <cellStyle name="SAPBEXaggDataEmph 3 2 8" xfId="36707"/>
    <cellStyle name="SAPBEXaggDataEmph 3 2 9" xfId="41664"/>
    <cellStyle name="SAPBEXaggDataEmph 3 3" xfId="6547"/>
    <cellStyle name="SAPBEXaggDataEmph 3 3 2" xfId="8453"/>
    <cellStyle name="SAPBEXaggDataEmph 3 3 2 2" xfId="14404"/>
    <cellStyle name="SAPBEXaggDataEmph 3 3 2 3" xfId="20343"/>
    <cellStyle name="SAPBEXaggDataEmph 3 3 2 4" xfId="22748"/>
    <cellStyle name="SAPBEXaggDataEmph 3 3 2 5" xfId="23953"/>
    <cellStyle name="SAPBEXaggDataEmph 3 3 2 6" xfId="33540"/>
    <cellStyle name="SAPBEXaggDataEmph 3 3 2 7" xfId="39246"/>
    <cellStyle name="SAPBEXaggDataEmph 3 3 2 8" xfId="44209"/>
    <cellStyle name="SAPBEXaggDataEmph 3 3 3" xfId="12498"/>
    <cellStyle name="SAPBEXaggDataEmph 3 3 4" xfId="18437"/>
    <cellStyle name="SAPBEXaggDataEmph 3 3 5" xfId="21841"/>
    <cellStyle name="SAPBEXaggDataEmph 3 3 6" xfId="28210"/>
    <cellStyle name="SAPBEXaggDataEmph 3 3 7" xfId="32639"/>
    <cellStyle name="SAPBEXaggDataEmph 3 3 8" xfId="37350"/>
    <cellStyle name="SAPBEXaggDataEmph 3 3 9" xfId="42304"/>
    <cellStyle name="SAPBEXaggDataEmph 3 4" xfId="8627"/>
    <cellStyle name="SAPBEXaggDataEmph 3 4 2" xfId="14578"/>
    <cellStyle name="SAPBEXaggDataEmph 3 4 3" xfId="20517"/>
    <cellStyle name="SAPBEXaggDataEmph 3 4 4" xfId="22881"/>
    <cellStyle name="SAPBEXaggDataEmph 3 4 5" xfId="27100"/>
    <cellStyle name="SAPBEXaggDataEmph 3 4 6" xfId="34510"/>
    <cellStyle name="SAPBEXaggDataEmph 3 4 7" xfId="39419"/>
    <cellStyle name="SAPBEXaggDataEmph 3 4 8" xfId="44383"/>
    <cellStyle name="SAPBEXaggDataEmph 3 5" xfId="8628"/>
    <cellStyle name="SAPBEXaggDataEmph 3 5 2" xfId="14579"/>
    <cellStyle name="SAPBEXaggDataEmph 3 5 3" xfId="20518"/>
    <cellStyle name="SAPBEXaggDataEmph 3 5 4" xfId="22882"/>
    <cellStyle name="SAPBEXaggDataEmph 3 5 5" xfId="29378"/>
    <cellStyle name="SAPBEXaggDataEmph 3 5 6" xfId="28036"/>
    <cellStyle name="SAPBEXaggDataEmph 3 5 7" xfId="39420"/>
    <cellStyle name="SAPBEXaggDataEmph 3 5 8" xfId="44384"/>
    <cellStyle name="SAPBEXaggDataEmph 3 6" xfId="6967"/>
    <cellStyle name="SAPBEXaggDataEmph 3 6 2" xfId="12918"/>
    <cellStyle name="SAPBEXaggDataEmph 3 6 3" xfId="18857"/>
    <cellStyle name="SAPBEXaggDataEmph 3 6 4" xfId="21994"/>
    <cellStyle name="SAPBEXaggDataEmph 3 6 5" xfId="29658"/>
    <cellStyle name="SAPBEXaggDataEmph 3 6 6" xfId="26482"/>
    <cellStyle name="SAPBEXaggDataEmph 3 6 7" xfId="37770"/>
    <cellStyle name="SAPBEXaggDataEmph 3 6 8" xfId="42723"/>
    <cellStyle name="SAPBEXaggDataEmph 3 7" xfId="9380"/>
    <cellStyle name="SAPBEXaggDataEmph 3 8" xfId="15319"/>
    <cellStyle name="SAPBEXaggDataEmph 3 9" xfId="26334"/>
    <cellStyle name="SAPBEXaggDataEmph 4" xfId="4263"/>
    <cellStyle name="SAPBEXaggDataEmph 4 10" xfId="40111"/>
    <cellStyle name="SAPBEXaggDataEmph 4 2" xfId="6750"/>
    <cellStyle name="SAPBEXaggDataEmph 4 2 2" xfId="8517"/>
    <cellStyle name="SAPBEXaggDataEmph 4 2 2 2" xfId="14468"/>
    <cellStyle name="SAPBEXaggDataEmph 4 2 2 3" xfId="20407"/>
    <cellStyle name="SAPBEXaggDataEmph 4 2 2 4" xfId="22812"/>
    <cellStyle name="SAPBEXaggDataEmph 4 2 2 5" xfId="23891"/>
    <cellStyle name="SAPBEXaggDataEmph 4 2 2 6" xfId="34400"/>
    <cellStyle name="SAPBEXaggDataEmph 4 2 2 7" xfId="39310"/>
    <cellStyle name="SAPBEXaggDataEmph 4 2 2 8" xfId="44273"/>
    <cellStyle name="SAPBEXaggDataEmph 4 2 3" xfId="12701"/>
    <cellStyle name="SAPBEXaggDataEmph 4 2 4" xfId="18640"/>
    <cellStyle name="SAPBEXaggDataEmph 4 2 5" xfId="21905"/>
    <cellStyle name="SAPBEXaggDataEmph 4 2 6" xfId="27231"/>
    <cellStyle name="SAPBEXaggDataEmph 4 2 7" xfId="31126"/>
    <cellStyle name="SAPBEXaggDataEmph 4 2 8" xfId="37553"/>
    <cellStyle name="SAPBEXaggDataEmph 4 2 9" xfId="42507"/>
    <cellStyle name="SAPBEXaggDataEmph 4 3" xfId="7206"/>
    <cellStyle name="SAPBEXaggDataEmph 4 3 2" xfId="13157"/>
    <cellStyle name="SAPBEXaggDataEmph 4 3 3" xfId="19096"/>
    <cellStyle name="SAPBEXaggDataEmph 4 3 4" xfId="22233"/>
    <cellStyle name="SAPBEXaggDataEmph 4 3 5" xfId="24939"/>
    <cellStyle name="SAPBEXaggDataEmph 4 3 6" xfId="32212"/>
    <cellStyle name="SAPBEXaggDataEmph 4 3 7" xfId="38009"/>
    <cellStyle name="SAPBEXaggDataEmph 4 3 8" xfId="42962"/>
    <cellStyle name="SAPBEXaggDataEmph 4 4" xfId="10295"/>
    <cellStyle name="SAPBEXaggDataEmph 4 5" xfId="16234"/>
    <cellStyle name="SAPBEXaggDataEmph 4 6" xfId="21207"/>
    <cellStyle name="SAPBEXaggDataEmph 4 7" xfId="25605"/>
    <cellStyle name="SAPBEXaggDataEmph 4 8" xfId="33455"/>
    <cellStyle name="SAPBEXaggDataEmph 4 9" xfId="35147"/>
    <cellStyle name="SAPBEXaggDataEmph 5" xfId="5034"/>
    <cellStyle name="SAPBEXaggDataEmph 5 2" xfId="7391"/>
    <cellStyle name="SAPBEXaggDataEmph 5 2 2" xfId="13342"/>
    <cellStyle name="SAPBEXaggDataEmph 5 2 3" xfId="19281"/>
    <cellStyle name="SAPBEXaggDataEmph 5 2 4" xfId="22406"/>
    <cellStyle name="SAPBEXaggDataEmph 5 2 5" xfId="24850"/>
    <cellStyle name="SAPBEXaggDataEmph 5 2 6" xfId="32528"/>
    <cellStyle name="SAPBEXaggDataEmph 5 2 7" xfId="38191"/>
    <cellStyle name="SAPBEXaggDataEmph 5 2 8" xfId="43147"/>
    <cellStyle name="SAPBEXaggDataEmph 5 3" xfId="11010"/>
    <cellStyle name="SAPBEXaggDataEmph 5 4" xfId="16949"/>
    <cellStyle name="SAPBEXaggDataEmph 5 5" xfId="21451"/>
    <cellStyle name="SAPBEXaggDataEmph 5 6" xfId="30356"/>
    <cellStyle name="SAPBEXaggDataEmph 5 7" xfId="31665"/>
    <cellStyle name="SAPBEXaggDataEmph 5 8" xfId="35862"/>
    <cellStyle name="SAPBEXaggDataEmph 5 9" xfId="40823"/>
    <cellStyle name="SAPBEXaggDataEmph 6" xfId="6965"/>
    <cellStyle name="SAPBEXaggDataEmph 6 2" xfId="12916"/>
    <cellStyle name="SAPBEXaggDataEmph 6 3" xfId="18855"/>
    <cellStyle name="SAPBEXaggDataEmph 6 4" xfId="21992"/>
    <cellStyle name="SAPBEXaggDataEmph 6 5" xfId="29424"/>
    <cellStyle name="SAPBEXaggDataEmph 6 6" xfId="31724"/>
    <cellStyle name="SAPBEXaggDataEmph 6 7" xfId="37768"/>
    <cellStyle name="SAPBEXaggDataEmph 6 8" xfId="42721"/>
    <cellStyle name="SAPBEXaggDataEmph 7" xfId="9378"/>
    <cellStyle name="SAPBEXaggDataEmph 8" xfId="15317"/>
    <cellStyle name="SAPBEXaggDataEmph 9" xfId="26336"/>
    <cellStyle name="SAPBEXaggItem" xfId="1839"/>
    <cellStyle name="SAPBEXaggItem 10" xfId="26612"/>
    <cellStyle name="SAPBEXaggItem 2" xfId="1840"/>
    <cellStyle name="SAPBEXaggItem 2 10" xfId="27395"/>
    <cellStyle name="SAPBEXaggItem 2 2" xfId="5262"/>
    <cellStyle name="SAPBEXaggItem 2 2 2" xfId="7581"/>
    <cellStyle name="SAPBEXaggItem 2 2 2 2" xfId="13532"/>
    <cellStyle name="SAPBEXaggItem 2 2 2 3" xfId="19471"/>
    <cellStyle name="SAPBEXaggItem 2 2 2 4" xfId="22464"/>
    <cellStyle name="SAPBEXaggItem 2 2 2 5" xfId="24733"/>
    <cellStyle name="SAPBEXaggItem 2 2 2 6" xfId="26344"/>
    <cellStyle name="SAPBEXaggItem 2 2 2 7" xfId="38380"/>
    <cellStyle name="SAPBEXaggItem 2 2 2 8" xfId="43337"/>
    <cellStyle name="SAPBEXaggItem 2 2 3" xfId="11237"/>
    <cellStyle name="SAPBEXaggItem 2 2 4" xfId="17176"/>
    <cellStyle name="SAPBEXaggItem 2 2 5" xfId="21515"/>
    <cellStyle name="SAPBEXaggItem 2 2 6" xfId="30817"/>
    <cellStyle name="SAPBEXaggItem 2 2 7" xfId="34711"/>
    <cellStyle name="SAPBEXaggItem 2 2 8" xfId="36089"/>
    <cellStyle name="SAPBEXaggItem 2 2 9" xfId="41049"/>
    <cellStyle name="SAPBEXaggItem 2 3" xfId="5246"/>
    <cellStyle name="SAPBEXaggItem 2 3 2" xfId="7574"/>
    <cellStyle name="SAPBEXaggItem 2 3 2 2" xfId="13525"/>
    <cellStyle name="SAPBEXaggItem 2 3 2 3" xfId="19464"/>
    <cellStyle name="SAPBEXaggItem 2 3 2 4" xfId="22460"/>
    <cellStyle name="SAPBEXaggItem 2 3 2 5" xfId="24739"/>
    <cellStyle name="SAPBEXaggItem 2 3 2 6" xfId="27918"/>
    <cellStyle name="SAPBEXaggItem 2 3 2 7" xfId="38373"/>
    <cellStyle name="SAPBEXaggItem 2 3 2 8" xfId="43330"/>
    <cellStyle name="SAPBEXaggItem 2 3 3" xfId="11221"/>
    <cellStyle name="SAPBEXaggItem 2 3 4" xfId="17160"/>
    <cellStyle name="SAPBEXaggItem 2 3 5" xfId="21510"/>
    <cellStyle name="SAPBEXaggItem 2 3 6" xfId="28885"/>
    <cellStyle name="SAPBEXaggItem 2 3 7" xfId="34399"/>
    <cellStyle name="SAPBEXaggItem 2 3 8" xfId="36073"/>
    <cellStyle name="SAPBEXaggItem 2 3 9" xfId="41033"/>
    <cellStyle name="SAPBEXaggItem 2 4" xfId="8629"/>
    <cellStyle name="SAPBEXaggItem 2 4 2" xfId="14580"/>
    <cellStyle name="SAPBEXaggItem 2 4 3" xfId="20519"/>
    <cellStyle name="SAPBEXaggItem 2 4 4" xfId="22883"/>
    <cellStyle name="SAPBEXaggItem 2 4 5" xfId="30515"/>
    <cellStyle name="SAPBEXaggItem 2 4 6" xfId="29855"/>
    <cellStyle name="SAPBEXaggItem 2 4 7" xfId="39421"/>
    <cellStyle name="SAPBEXaggItem 2 4 8" xfId="44385"/>
    <cellStyle name="SAPBEXaggItem 2 5" xfId="8630"/>
    <cellStyle name="SAPBEXaggItem 2 5 2" xfId="14581"/>
    <cellStyle name="SAPBEXaggItem 2 5 3" xfId="20520"/>
    <cellStyle name="SAPBEXaggItem 2 5 4" xfId="22884"/>
    <cellStyle name="SAPBEXaggItem 2 5 5" xfId="30514"/>
    <cellStyle name="SAPBEXaggItem 2 5 6" xfId="32867"/>
    <cellStyle name="SAPBEXaggItem 2 5 7" xfId="39422"/>
    <cellStyle name="SAPBEXaggItem 2 5 8" xfId="44386"/>
    <cellStyle name="SAPBEXaggItem 2 6" xfId="6969"/>
    <cellStyle name="SAPBEXaggItem 2 6 2" xfId="12920"/>
    <cellStyle name="SAPBEXaggItem 2 6 3" xfId="18859"/>
    <cellStyle name="SAPBEXaggItem 2 6 4" xfId="21996"/>
    <cellStyle name="SAPBEXaggItem 2 6 5" xfId="25017"/>
    <cellStyle name="SAPBEXaggItem 2 6 6" xfId="31848"/>
    <cellStyle name="SAPBEXaggItem 2 6 7" xfId="37772"/>
    <cellStyle name="SAPBEXaggItem 2 6 8" xfId="42725"/>
    <cellStyle name="SAPBEXaggItem 2 7" xfId="9382"/>
    <cellStyle name="SAPBEXaggItem 2 8" xfId="15321"/>
    <cellStyle name="SAPBEXaggItem 2 9" xfId="31144"/>
    <cellStyle name="SAPBEXaggItem 3" xfId="1841"/>
    <cellStyle name="SAPBEXaggItem 3 10" xfId="31928"/>
    <cellStyle name="SAPBEXaggItem 3 2" xfId="5881"/>
    <cellStyle name="SAPBEXaggItem 3 2 2" xfId="8185"/>
    <cellStyle name="SAPBEXaggItem 3 2 2 2" xfId="14136"/>
    <cellStyle name="SAPBEXaggItem 3 2 2 3" xfId="20075"/>
    <cellStyle name="SAPBEXaggItem 3 2 2 4" xfId="22619"/>
    <cellStyle name="SAPBEXaggItem 3 2 2 5" xfId="24217"/>
    <cellStyle name="SAPBEXaggItem 3 2 2 6" xfId="34151"/>
    <cellStyle name="SAPBEXaggItem 3 2 2 7" xfId="38981"/>
    <cellStyle name="SAPBEXaggItem 3 2 2 8" xfId="43941"/>
    <cellStyle name="SAPBEXaggItem 3 2 3" xfId="11856"/>
    <cellStyle name="SAPBEXaggItem 3 2 4" xfId="17795"/>
    <cellStyle name="SAPBEXaggItem 3 2 5" xfId="21672"/>
    <cellStyle name="SAPBEXaggItem 3 2 6" xfId="27965"/>
    <cellStyle name="SAPBEXaggItem 3 2 7" xfId="26640"/>
    <cellStyle name="SAPBEXaggItem 3 2 8" xfId="36708"/>
    <cellStyle name="SAPBEXaggItem 3 2 9" xfId="41665"/>
    <cellStyle name="SAPBEXaggItem 3 3" xfId="6548"/>
    <cellStyle name="SAPBEXaggItem 3 3 2" xfId="8454"/>
    <cellStyle name="SAPBEXaggItem 3 3 2 2" xfId="14405"/>
    <cellStyle name="SAPBEXaggItem 3 3 2 3" xfId="20344"/>
    <cellStyle name="SAPBEXaggItem 3 3 2 4" xfId="22749"/>
    <cellStyle name="SAPBEXaggItem 3 3 2 5" xfId="23952"/>
    <cellStyle name="SAPBEXaggItem 3 3 2 6" xfId="26367"/>
    <cellStyle name="SAPBEXaggItem 3 3 2 7" xfId="39247"/>
    <cellStyle name="SAPBEXaggItem 3 3 2 8" xfId="44210"/>
    <cellStyle name="SAPBEXaggItem 3 3 3" xfId="12499"/>
    <cellStyle name="SAPBEXaggItem 3 3 4" xfId="18438"/>
    <cellStyle name="SAPBEXaggItem 3 3 5" xfId="21842"/>
    <cellStyle name="SAPBEXaggItem 3 3 6" xfId="25072"/>
    <cellStyle name="SAPBEXaggItem 3 3 7" xfId="33937"/>
    <cellStyle name="SAPBEXaggItem 3 3 8" xfId="37351"/>
    <cellStyle name="SAPBEXaggItem 3 3 9" xfId="42305"/>
    <cellStyle name="SAPBEXaggItem 3 4" xfId="8631"/>
    <cellStyle name="SAPBEXaggItem 3 4 2" xfId="14582"/>
    <cellStyle name="SAPBEXaggItem 3 4 3" xfId="20521"/>
    <cellStyle name="SAPBEXaggItem 3 4 4" xfId="22885"/>
    <cellStyle name="SAPBEXaggItem 3 4 5" xfId="30513"/>
    <cellStyle name="SAPBEXaggItem 3 4 6" xfId="33061"/>
    <cellStyle name="SAPBEXaggItem 3 4 7" xfId="39423"/>
    <cellStyle name="SAPBEXaggItem 3 4 8" xfId="44387"/>
    <cellStyle name="SAPBEXaggItem 3 5" xfId="8632"/>
    <cellStyle name="SAPBEXaggItem 3 5 2" xfId="14583"/>
    <cellStyle name="SAPBEXaggItem 3 5 3" xfId="20522"/>
    <cellStyle name="SAPBEXaggItem 3 5 4" xfId="22886"/>
    <cellStyle name="SAPBEXaggItem 3 5 5" xfId="27072"/>
    <cellStyle name="SAPBEXaggItem 3 5 6" xfId="32042"/>
    <cellStyle name="SAPBEXaggItem 3 5 7" xfId="39424"/>
    <cellStyle name="SAPBEXaggItem 3 5 8" xfId="44388"/>
    <cellStyle name="SAPBEXaggItem 3 6" xfId="6970"/>
    <cellStyle name="SAPBEXaggItem 3 6 2" xfId="12921"/>
    <cellStyle name="SAPBEXaggItem 3 6 3" xfId="18860"/>
    <cellStyle name="SAPBEXaggItem 3 6 4" xfId="21997"/>
    <cellStyle name="SAPBEXaggItem 3 6 5" xfId="25016"/>
    <cellStyle name="SAPBEXaggItem 3 6 6" xfId="34920"/>
    <cellStyle name="SAPBEXaggItem 3 6 7" xfId="37773"/>
    <cellStyle name="SAPBEXaggItem 3 6 8" xfId="42726"/>
    <cellStyle name="SAPBEXaggItem 3 7" xfId="9383"/>
    <cellStyle name="SAPBEXaggItem 3 8" xfId="15322"/>
    <cellStyle name="SAPBEXaggItem 3 9" xfId="26731"/>
    <cellStyle name="SAPBEXaggItem 4" xfId="4264"/>
    <cellStyle name="SAPBEXaggItem 4 10" xfId="40112"/>
    <cellStyle name="SAPBEXaggItem 4 2" xfId="6751"/>
    <cellStyle name="SAPBEXaggItem 4 2 2" xfId="8518"/>
    <cellStyle name="SAPBEXaggItem 4 2 2 2" xfId="14469"/>
    <cellStyle name="SAPBEXaggItem 4 2 2 3" xfId="20408"/>
    <cellStyle name="SAPBEXaggItem 4 2 2 4" xfId="22813"/>
    <cellStyle name="SAPBEXaggItem 4 2 2 5" xfId="23890"/>
    <cellStyle name="SAPBEXaggItem 4 2 2 6" xfId="30249"/>
    <cellStyle name="SAPBEXaggItem 4 2 2 7" xfId="39311"/>
    <cellStyle name="SAPBEXaggItem 4 2 2 8" xfId="44274"/>
    <cellStyle name="SAPBEXaggItem 4 2 3" xfId="12702"/>
    <cellStyle name="SAPBEXaggItem 4 2 4" xfId="18641"/>
    <cellStyle name="SAPBEXaggItem 4 2 5" xfId="21906"/>
    <cellStyle name="SAPBEXaggItem 4 2 6" xfId="29667"/>
    <cellStyle name="SAPBEXaggItem 4 2 7" xfId="34499"/>
    <cellStyle name="SAPBEXaggItem 4 2 8" xfId="37554"/>
    <cellStyle name="SAPBEXaggItem 4 2 9" xfId="42508"/>
    <cellStyle name="SAPBEXaggItem 4 3" xfId="7207"/>
    <cellStyle name="SAPBEXaggItem 4 3 2" xfId="13158"/>
    <cellStyle name="SAPBEXaggItem 4 3 3" xfId="19097"/>
    <cellStyle name="SAPBEXaggItem 4 3 4" xfId="22234"/>
    <cellStyle name="SAPBEXaggItem 4 3 5" xfId="28419"/>
    <cellStyle name="SAPBEXaggItem 4 3 6" xfId="32306"/>
    <cellStyle name="SAPBEXaggItem 4 3 7" xfId="38010"/>
    <cellStyle name="SAPBEXaggItem 4 3 8" xfId="42963"/>
    <cellStyle name="SAPBEXaggItem 4 4" xfId="10296"/>
    <cellStyle name="SAPBEXaggItem 4 5" xfId="16235"/>
    <cellStyle name="SAPBEXaggItem 4 6" xfId="21208"/>
    <cellStyle name="SAPBEXaggItem 4 7" xfId="27292"/>
    <cellStyle name="SAPBEXaggItem 4 8" xfId="25632"/>
    <cellStyle name="SAPBEXaggItem 4 9" xfId="35148"/>
    <cellStyle name="SAPBEXaggItem 5" xfId="5033"/>
    <cellStyle name="SAPBEXaggItem 5 2" xfId="7390"/>
    <cellStyle name="SAPBEXaggItem 5 2 2" xfId="13341"/>
    <cellStyle name="SAPBEXaggItem 5 2 3" xfId="19280"/>
    <cellStyle name="SAPBEXaggItem 5 2 4" xfId="22405"/>
    <cellStyle name="SAPBEXaggItem 5 2 5" xfId="24851"/>
    <cellStyle name="SAPBEXaggItem 5 2 6" xfId="29634"/>
    <cellStyle name="SAPBEXaggItem 5 2 7" xfId="38190"/>
    <cellStyle name="SAPBEXaggItem 5 2 8" xfId="43146"/>
    <cellStyle name="SAPBEXaggItem 5 3" xfId="11009"/>
    <cellStyle name="SAPBEXaggItem 5 4" xfId="16948"/>
    <cellStyle name="SAPBEXaggItem 5 5" xfId="21450"/>
    <cellStyle name="SAPBEXaggItem 5 6" xfId="29235"/>
    <cellStyle name="SAPBEXaggItem 5 7" xfId="33671"/>
    <cellStyle name="SAPBEXaggItem 5 8" xfId="35861"/>
    <cellStyle name="SAPBEXaggItem 5 9" xfId="40822"/>
    <cellStyle name="SAPBEXaggItem 6" xfId="6968"/>
    <cellStyle name="SAPBEXaggItem 6 2" xfId="12919"/>
    <cellStyle name="SAPBEXaggItem 6 3" xfId="18858"/>
    <cellStyle name="SAPBEXaggItem 6 4" xfId="21995"/>
    <cellStyle name="SAPBEXaggItem 6 5" xfId="27694"/>
    <cellStyle name="SAPBEXaggItem 6 6" xfId="33448"/>
    <cellStyle name="SAPBEXaggItem 6 7" xfId="37771"/>
    <cellStyle name="SAPBEXaggItem 6 8" xfId="42724"/>
    <cellStyle name="SAPBEXaggItem 7" xfId="9381"/>
    <cellStyle name="SAPBEXaggItem 8" xfId="15320"/>
    <cellStyle name="SAPBEXaggItem 9" xfId="26732"/>
    <cellStyle name="SAPBEXaggItemX" xfId="1842"/>
    <cellStyle name="SAPBEXaggItemX 10" xfId="26683"/>
    <cellStyle name="SAPBEXaggItemX 2" xfId="1843"/>
    <cellStyle name="SAPBEXaggItemX 2 10" xfId="32469"/>
    <cellStyle name="SAPBEXaggItemX 2 2" xfId="5263"/>
    <cellStyle name="SAPBEXaggItemX 2 2 2" xfId="7582"/>
    <cellStyle name="SAPBEXaggItemX 2 2 2 2" xfId="13533"/>
    <cellStyle name="SAPBEXaggItemX 2 2 2 3" xfId="19472"/>
    <cellStyle name="SAPBEXaggItemX 2 2 2 4" xfId="22465"/>
    <cellStyle name="SAPBEXaggItemX 2 2 2 5" xfId="24732"/>
    <cellStyle name="SAPBEXaggItemX 2 2 2 6" xfId="31971"/>
    <cellStyle name="SAPBEXaggItemX 2 2 2 7" xfId="38381"/>
    <cellStyle name="SAPBEXaggItemX 2 2 2 8" xfId="43338"/>
    <cellStyle name="SAPBEXaggItemX 2 2 3" xfId="11238"/>
    <cellStyle name="SAPBEXaggItemX 2 2 4" xfId="17177"/>
    <cellStyle name="SAPBEXaggItemX 2 2 5" xfId="21516"/>
    <cellStyle name="SAPBEXaggItemX 2 2 6" xfId="30322"/>
    <cellStyle name="SAPBEXaggItemX 2 2 7" xfId="25831"/>
    <cellStyle name="SAPBEXaggItemX 2 2 8" xfId="36090"/>
    <cellStyle name="SAPBEXaggItemX 2 2 9" xfId="41050"/>
    <cellStyle name="SAPBEXaggItemX 2 3" xfId="4711"/>
    <cellStyle name="SAPBEXaggItemX 2 3 2" xfId="7317"/>
    <cellStyle name="SAPBEXaggItemX 2 3 2 2" xfId="13268"/>
    <cellStyle name="SAPBEXaggItemX 2 3 2 3" xfId="19207"/>
    <cellStyle name="SAPBEXaggItemX 2 3 2 4" xfId="22338"/>
    <cellStyle name="SAPBEXaggItemX 2 3 2 5" xfId="24880"/>
    <cellStyle name="SAPBEXaggItemX 2 3 2 6" xfId="31332"/>
    <cellStyle name="SAPBEXaggItemX 2 3 2 7" xfId="38118"/>
    <cellStyle name="SAPBEXaggItemX 2 3 2 8" xfId="43073"/>
    <cellStyle name="SAPBEXaggItemX 2 3 3" xfId="10687"/>
    <cellStyle name="SAPBEXaggItemX 2 3 4" xfId="16626"/>
    <cellStyle name="SAPBEXaggItemX 2 3 5" xfId="21345"/>
    <cellStyle name="SAPBEXaggItemX 2 3 6" xfId="25530"/>
    <cellStyle name="SAPBEXaggItemX 2 3 7" xfId="25634"/>
    <cellStyle name="SAPBEXaggItemX 2 3 8" xfId="35539"/>
    <cellStyle name="SAPBEXaggItemX 2 3 9" xfId="40501"/>
    <cellStyle name="SAPBEXaggItemX 2 4" xfId="8633"/>
    <cellStyle name="SAPBEXaggItemX 2 4 2" xfId="14584"/>
    <cellStyle name="SAPBEXaggItemX 2 4 3" xfId="20523"/>
    <cellStyle name="SAPBEXaggItemX 2 4 4" xfId="22887"/>
    <cellStyle name="SAPBEXaggItemX 2 4 5" xfId="23791"/>
    <cellStyle name="SAPBEXaggItemX 2 4 6" xfId="23216"/>
    <cellStyle name="SAPBEXaggItemX 2 4 7" xfId="39425"/>
    <cellStyle name="SAPBEXaggItemX 2 4 8" xfId="44389"/>
    <cellStyle name="SAPBEXaggItemX 2 5" xfId="8634"/>
    <cellStyle name="SAPBEXaggItemX 2 5 2" xfId="14585"/>
    <cellStyle name="SAPBEXaggItemX 2 5 3" xfId="20524"/>
    <cellStyle name="SAPBEXaggItemX 2 5 4" xfId="22888"/>
    <cellStyle name="SAPBEXaggItemX 2 5 5" xfId="27253"/>
    <cellStyle name="SAPBEXaggItemX 2 5 6" xfId="34485"/>
    <cellStyle name="SAPBEXaggItemX 2 5 7" xfId="39426"/>
    <cellStyle name="SAPBEXaggItemX 2 5 8" xfId="44390"/>
    <cellStyle name="SAPBEXaggItemX 2 6" xfId="6972"/>
    <cellStyle name="SAPBEXaggItemX 2 6 2" xfId="12923"/>
    <cellStyle name="SAPBEXaggItemX 2 6 3" xfId="18862"/>
    <cellStyle name="SAPBEXaggItemX 2 6 4" xfId="21999"/>
    <cellStyle name="SAPBEXaggItemX 2 6 5" xfId="30235"/>
    <cellStyle name="SAPBEXaggItemX 2 6 6" xfId="34096"/>
    <cellStyle name="SAPBEXaggItemX 2 6 7" xfId="37775"/>
    <cellStyle name="SAPBEXaggItemX 2 6 8" xfId="42728"/>
    <cellStyle name="SAPBEXaggItemX 2 7" xfId="9385"/>
    <cellStyle name="SAPBEXaggItemX 2 8" xfId="15324"/>
    <cellStyle name="SAPBEXaggItemX 2 9" xfId="26733"/>
    <cellStyle name="SAPBEXaggItemX 3" xfId="1844"/>
    <cellStyle name="SAPBEXaggItemX 3 10" xfId="31203"/>
    <cellStyle name="SAPBEXaggItemX 3 2" xfId="5882"/>
    <cellStyle name="SAPBEXaggItemX 3 2 2" xfId="8186"/>
    <cellStyle name="SAPBEXaggItemX 3 2 2 2" xfId="14137"/>
    <cellStyle name="SAPBEXaggItemX 3 2 2 3" xfId="20076"/>
    <cellStyle name="SAPBEXaggItemX 3 2 2 4" xfId="22620"/>
    <cellStyle name="SAPBEXaggItemX 3 2 2 5" xfId="24216"/>
    <cellStyle name="SAPBEXaggItemX 3 2 2 6" xfId="25936"/>
    <cellStyle name="SAPBEXaggItemX 3 2 2 7" xfId="38982"/>
    <cellStyle name="SAPBEXaggItemX 3 2 2 8" xfId="43942"/>
    <cellStyle name="SAPBEXaggItemX 3 2 3" xfId="11857"/>
    <cellStyle name="SAPBEXaggItemX 3 2 4" xfId="17796"/>
    <cellStyle name="SAPBEXaggItemX 3 2 5" xfId="21673"/>
    <cellStyle name="SAPBEXaggItemX 3 2 6" xfId="25333"/>
    <cellStyle name="SAPBEXaggItemX 3 2 7" xfId="32429"/>
    <cellStyle name="SAPBEXaggItemX 3 2 8" xfId="36709"/>
    <cellStyle name="SAPBEXaggItemX 3 2 9" xfId="41666"/>
    <cellStyle name="SAPBEXaggItemX 3 3" xfId="6549"/>
    <cellStyle name="SAPBEXaggItemX 3 3 2" xfId="8455"/>
    <cellStyle name="SAPBEXaggItemX 3 3 2 2" xfId="14406"/>
    <cellStyle name="SAPBEXaggItemX 3 3 2 3" xfId="20345"/>
    <cellStyle name="SAPBEXaggItemX 3 3 2 4" xfId="22750"/>
    <cellStyle name="SAPBEXaggItemX 3 3 2 5" xfId="23951"/>
    <cellStyle name="SAPBEXaggItemX 3 3 2 6" xfId="33712"/>
    <cellStyle name="SAPBEXaggItemX 3 3 2 7" xfId="39248"/>
    <cellStyle name="SAPBEXaggItemX 3 3 2 8" xfId="44211"/>
    <cellStyle name="SAPBEXaggItemX 3 3 3" xfId="12500"/>
    <cellStyle name="SAPBEXaggItemX 3 3 4" xfId="18439"/>
    <cellStyle name="SAPBEXaggItemX 3 3 5" xfId="21843"/>
    <cellStyle name="SAPBEXaggItemX 3 3 6" xfId="29139"/>
    <cellStyle name="SAPBEXaggItemX 3 3 7" xfId="32713"/>
    <cellStyle name="SAPBEXaggItemX 3 3 8" xfId="37352"/>
    <cellStyle name="SAPBEXaggItemX 3 3 9" xfId="42306"/>
    <cellStyle name="SAPBEXaggItemX 3 4" xfId="8635"/>
    <cellStyle name="SAPBEXaggItemX 3 4 2" xfId="14586"/>
    <cellStyle name="SAPBEXaggItemX 3 4 3" xfId="20525"/>
    <cellStyle name="SAPBEXaggItemX 3 4 4" xfId="22889"/>
    <cellStyle name="SAPBEXaggItemX 3 4 5" xfId="29636"/>
    <cellStyle name="SAPBEXaggItemX 3 4 6" xfId="35028"/>
    <cellStyle name="SAPBEXaggItemX 3 4 7" xfId="39427"/>
    <cellStyle name="SAPBEXaggItemX 3 4 8" xfId="44391"/>
    <cellStyle name="SAPBEXaggItemX 3 5" xfId="8636"/>
    <cellStyle name="SAPBEXaggItemX 3 5 2" xfId="14587"/>
    <cellStyle name="SAPBEXaggItemX 3 5 3" xfId="20526"/>
    <cellStyle name="SAPBEXaggItemX 3 5 4" xfId="22890"/>
    <cellStyle name="SAPBEXaggItemX 3 5 5" xfId="27659"/>
    <cellStyle name="SAPBEXaggItemX 3 5 6" xfId="31951"/>
    <cellStyle name="SAPBEXaggItemX 3 5 7" xfId="39428"/>
    <cellStyle name="SAPBEXaggItemX 3 5 8" xfId="44392"/>
    <cellStyle name="SAPBEXaggItemX 3 6" xfId="6973"/>
    <cellStyle name="SAPBEXaggItemX 3 6 2" xfId="12924"/>
    <cellStyle name="SAPBEXaggItemX 3 6 3" xfId="18863"/>
    <cellStyle name="SAPBEXaggItemX 3 6 4" xfId="22000"/>
    <cellStyle name="SAPBEXaggItemX 3 6 5" xfId="28282"/>
    <cellStyle name="SAPBEXaggItemX 3 6 6" xfId="32925"/>
    <cellStyle name="SAPBEXaggItemX 3 6 7" xfId="37776"/>
    <cellStyle name="SAPBEXaggItemX 3 6 8" xfId="42729"/>
    <cellStyle name="SAPBEXaggItemX 3 7" xfId="9386"/>
    <cellStyle name="SAPBEXaggItemX 3 8" xfId="15325"/>
    <cellStyle name="SAPBEXaggItemX 3 9" xfId="26735"/>
    <cellStyle name="SAPBEXaggItemX 4" xfId="4265"/>
    <cellStyle name="SAPBEXaggItemX 4 10" xfId="40113"/>
    <cellStyle name="SAPBEXaggItemX 4 2" xfId="6752"/>
    <cellStyle name="SAPBEXaggItemX 4 2 2" xfId="8519"/>
    <cellStyle name="SAPBEXaggItemX 4 2 2 2" xfId="14470"/>
    <cellStyle name="SAPBEXaggItemX 4 2 2 3" xfId="20409"/>
    <cellStyle name="SAPBEXaggItemX 4 2 2 4" xfId="22814"/>
    <cellStyle name="SAPBEXaggItemX 4 2 2 5" xfId="23889"/>
    <cellStyle name="SAPBEXaggItemX 4 2 2 6" xfId="30275"/>
    <cellStyle name="SAPBEXaggItemX 4 2 2 7" xfId="39312"/>
    <cellStyle name="SAPBEXaggItemX 4 2 2 8" xfId="44275"/>
    <cellStyle name="SAPBEXaggItemX 4 2 3" xfId="12703"/>
    <cellStyle name="SAPBEXaggItemX 4 2 4" xfId="18642"/>
    <cellStyle name="SAPBEXaggItemX 4 2 5" xfId="21907"/>
    <cellStyle name="SAPBEXaggItemX 4 2 6" xfId="27703"/>
    <cellStyle name="SAPBEXaggItemX 4 2 7" xfId="34975"/>
    <cellStyle name="SAPBEXaggItemX 4 2 8" xfId="37555"/>
    <cellStyle name="SAPBEXaggItemX 4 2 9" xfId="42509"/>
    <cellStyle name="SAPBEXaggItemX 4 3" xfId="7208"/>
    <cellStyle name="SAPBEXaggItemX 4 3 2" xfId="13159"/>
    <cellStyle name="SAPBEXaggItemX 4 3 3" xfId="19098"/>
    <cellStyle name="SAPBEXaggItemX 4 3 4" xfId="22235"/>
    <cellStyle name="SAPBEXaggItemX 4 3 5" xfId="28418"/>
    <cellStyle name="SAPBEXaggItemX 4 3 6" xfId="34693"/>
    <cellStyle name="SAPBEXaggItemX 4 3 7" xfId="38011"/>
    <cellStyle name="SAPBEXaggItemX 4 3 8" xfId="42964"/>
    <cellStyle name="SAPBEXaggItemX 4 4" xfId="10297"/>
    <cellStyle name="SAPBEXaggItemX 4 5" xfId="16236"/>
    <cellStyle name="SAPBEXaggItemX 4 6" xfId="21209"/>
    <cellStyle name="SAPBEXaggItemX 4 7" xfId="29570"/>
    <cellStyle name="SAPBEXaggItemX 4 8" xfId="31344"/>
    <cellStyle name="SAPBEXaggItemX 4 9" xfId="35149"/>
    <cellStyle name="SAPBEXaggItemX 5" xfId="5982"/>
    <cellStyle name="SAPBEXaggItemX 5 2" xfId="8286"/>
    <cellStyle name="SAPBEXaggItemX 5 2 2" xfId="14237"/>
    <cellStyle name="SAPBEXaggItemX 5 2 3" xfId="20176"/>
    <cellStyle name="SAPBEXaggItemX 5 2 4" xfId="22661"/>
    <cellStyle name="SAPBEXaggItemX 5 2 5" xfId="24117"/>
    <cellStyle name="SAPBEXaggItemX 5 2 6" xfId="32778"/>
    <cellStyle name="SAPBEXaggItemX 5 2 7" xfId="39082"/>
    <cellStyle name="SAPBEXaggItemX 5 2 8" xfId="44042"/>
    <cellStyle name="SAPBEXaggItemX 5 3" xfId="11957"/>
    <cellStyle name="SAPBEXaggItemX 5 4" xfId="17896"/>
    <cellStyle name="SAPBEXaggItemX 5 5" xfId="21714"/>
    <cellStyle name="SAPBEXaggItemX 5 6" xfId="25276"/>
    <cellStyle name="SAPBEXaggItemX 5 7" xfId="26590"/>
    <cellStyle name="SAPBEXaggItemX 5 8" xfId="36809"/>
    <cellStyle name="SAPBEXaggItemX 5 9" xfId="41766"/>
    <cellStyle name="SAPBEXaggItemX 6" xfId="6971"/>
    <cellStyle name="SAPBEXaggItemX 6 2" xfId="12922"/>
    <cellStyle name="SAPBEXaggItemX 6 3" xfId="18861"/>
    <cellStyle name="SAPBEXaggItemX 6 4" xfId="21998"/>
    <cellStyle name="SAPBEXaggItemX 6 5" xfId="29087"/>
    <cellStyle name="SAPBEXaggItemX 6 6" xfId="32162"/>
    <cellStyle name="SAPBEXaggItemX 6 7" xfId="37774"/>
    <cellStyle name="SAPBEXaggItemX 6 8" xfId="42727"/>
    <cellStyle name="SAPBEXaggItemX 7" xfId="9384"/>
    <cellStyle name="SAPBEXaggItemX 8" xfId="15323"/>
    <cellStyle name="SAPBEXaggItemX 9" xfId="26730"/>
    <cellStyle name="SAPBEXchaText" xfId="1845"/>
    <cellStyle name="SAPBEXchaText 10" xfId="33138"/>
    <cellStyle name="SAPBEXchaText 2" xfId="1846"/>
    <cellStyle name="SAPBEXchaText 2 10" xfId="26988"/>
    <cellStyle name="SAPBEXchaText 2 2" xfId="5264"/>
    <cellStyle name="SAPBEXchaText 2 2 2" xfId="7583"/>
    <cellStyle name="SAPBEXchaText 2 2 2 2" xfId="13534"/>
    <cellStyle name="SAPBEXchaText 2 2 2 3" xfId="19473"/>
    <cellStyle name="SAPBEXchaText 2 2 2 4" xfId="22466"/>
    <cellStyle name="SAPBEXchaText 2 2 2 5" xfId="24731"/>
    <cellStyle name="SAPBEXchaText 2 2 2 6" xfId="31639"/>
    <cellStyle name="SAPBEXchaText 2 2 2 7" xfId="38382"/>
    <cellStyle name="SAPBEXchaText 2 2 2 8" xfId="43339"/>
    <cellStyle name="SAPBEXchaText 2 2 3" xfId="11239"/>
    <cellStyle name="SAPBEXchaText 2 2 4" xfId="17178"/>
    <cellStyle name="SAPBEXchaText 2 2 5" xfId="21517"/>
    <cellStyle name="SAPBEXchaText 2 2 6" xfId="28368"/>
    <cellStyle name="SAPBEXchaText 2 2 7" xfId="32611"/>
    <cellStyle name="SAPBEXchaText 2 2 8" xfId="36091"/>
    <cellStyle name="SAPBEXchaText 2 2 9" xfId="41051"/>
    <cellStyle name="SAPBEXchaText 2 3" xfId="4710"/>
    <cellStyle name="SAPBEXchaText 2 3 2" xfId="7316"/>
    <cellStyle name="SAPBEXchaText 2 3 2 2" xfId="13267"/>
    <cellStyle name="SAPBEXchaText 2 3 2 3" xfId="19206"/>
    <cellStyle name="SAPBEXchaText 2 3 2 4" xfId="22337"/>
    <cellStyle name="SAPBEXchaText 2 3 2 5" xfId="24881"/>
    <cellStyle name="SAPBEXchaText 2 3 2 6" xfId="31201"/>
    <cellStyle name="SAPBEXchaText 2 3 2 7" xfId="38117"/>
    <cellStyle name="SAPBEXchaText 2 3 2 8" xfId="43072"/>
    <cellStyle name="SAPBEXchaText 2 3 3" xfId="10686"/>
    <cellStyle name="SAPBEXchaText 2 3 4" xfId="16625"/>
    <cellStyle name="SAPBEXchaText 2 3 5" xfId="21344"/>
    <cellStyle name="SAPBEXchaText 2 3 6" xfId="25531"/>
    <cellStyle name="SAPBEXchaText 2 3 7" xfId="31437"/>
    <cellStyle name="SAPBEXchaText 2 3 8" xfId="35538"/>
    <cellStyle name="SAPBEXchaText 2 3 9" xfId="40500"/>
    <cellStyle name="SAPBEXchaText 2 4" xfId="8637"/>
    <cellStyle name="SAPBEXchaText 2 4 2" xfId="14588"/>
    <cellStyle name="SAPBEXchaText 2 4 3" xfId="20527"/>
    <cellStyle name="SAPBEXchaText 2 4 4" xfId="22891"/>
    <cellStyle name="SAPBEXchaText 2 4 5" xfId="23790"/>
    <cellStyle name="SAPBEXchaText 2 4 6" xfId="34563"/>
    <cellStyle name="SAPBEXchaText 2 4 7" xfId="39429"/>
    <cellStyle name="SAPBEXchaText 2 4 8" xfId="44393"/>
    <cellStyle name="SAPBEXchaText 2 5" xfId="8638"/>
    <cellStyle name="SAPBEXchaText 2 5 2" xfId="14589"/>
    <cellStyle name="SAPBEXchaText 2 5 3" xfId="20528"/>
    <cellStyle name="SAPBEXchaText 2 5 4" xfId="22892"/>
    <cellStyle name="SAPBEXchaText 2 5 5" xfId="23789"/>
    <cellStyle name="SAPBEXchaText 2 5 6" xfId="33319"/>
    <cellStyle name="SAPBEXchaText 2 5 7" xfId="39430"/>
    <cellStyle name="SAPBEXchaText 2 5 8" xfId="44394"/>
    <cellStyle name="SAPBEXchaText 2 6" xfId="6975"/>
    <cellStyle name="SAPBEXchaText 2 6 2" xfId="12926"/>
    <cellStyle name="SAPBEXchaText 2 6 3" xfId="18865"/>
    <cellStyle name="SAPBEXchaText 2 6 4" xfId="22002"/>
    <cellStyle name="SAPBEXchaText 2 6 5" xfId="30454"/>
    <cellStyle name="SAPBEXchaText 2 6 6" xfId="34852"/>
    <cellStyle name="SAPBEXchaText 2 6 7" xfId="37778"/>
    <cellStyle name="SAPBEXchaText 2 6 8" xfId="42731"/>
    <cellStyle name="SAPBEXchaText 2 7" xfId="9388"/>
    <cellStyle name="SAPBEXchaText 2 8" xfId="15327"/>
    <cellStyle name="SAPBEXchaText 2 9" xfId="23275"/>
    <cellStyle name="SAPBEXchaText 3" xfId="1847"/>
    <cellStyle name="SAPBEXchaText 3 10" xfId="33796"/>
    <cellStyle name="SAPBEXchaText 3 2" xfId="5883"/>
    <cellStyle name="SAPBEXchaText 3 2 2" xfId="8187"/>
    <cellStyle name="SAPBEXchaText 3 2 2 2" xfId="14138"/>
    <cellStyle name="SAPBEXchaText 3 2 2 3" xfId="20077"/>
    <cellStyle name="SAPBEXchaText 3 2 2 4" xfId="22621"/>
    <cellStyle name="SAPBEXchaText 3 2 2 5" xfId="24215"/>
    <cellStyle name="SAPBEXchaText 3 2 2 6" xfId="31977"/>
    <cellStyle name="SAPBEXchaText 3 2 2 7" xfId="38983"/>
    <cellStyle name="SAPBEXchaText 3 2 2 8" xfId="43943"/>
    <cellStyle name="SAPBEXchaText 3 2 3" xfId="11858"/>
    <cellStyle name="SAPBEXchaText 3 2 4" xfId="17797"/>
    <cellStyle name="SAPBEXchaText 3 2 5" xfId="21674"/>
    <cellStyle name="SAPBEXchaText 3 2 6" xfId="28623"/>
    <cellStyle name="SAPBEXchaText 3 2 7" xfId="27380"/>
    <cellStyle name="SAPBEXchaText 3 2 8" xfId="36710"/>
    <cellStyle name="SAPBEXchaText 3 2 9" xfId="41667"/>
    <cellStyle name="SAPBEXchaText 3 3" xfId="6550"/>
    <cellStyle name="SAPBEXchaText 3 3 2" xfId="8456"/>
    <cellStyle name="SAPBEXchaText 3 3 2 2" xfId="14407"/>
    <cellStyle name="SAPBEXchaText 3 3 2 3" xfId="20346"/>
    <cellStyle name="SAPBEXchaText 3 3 2 4" xfId="22751"/>
    <cellStyle name="SAPBEXchaText 3 3 2 5" xfId="23950"/>
    <cellStyle name="SAPBEXchaText 3 3 2 6" xfId="27145"/>
    <cellStyle name="SAPBEXchaText 3 3 2 7" xfId="39249"/>
    <cellStyle name="SAPBEXchaText 3 3 2 8" xfId="44212"/>
    <cellStyle name="SAPBEXchaText 3 3 3" xfId="12501"/>
    <cellStyle name="SAPBEXchaText 3 3 4" xfId="18440"/>
    <cellStyle name="SAPBEXchaText 3 3 5" xfId="21844"/>
    <cellStyle name="SAPBEXchaText 3 3 6" xfId="30637"/>
    <cellStyle name="SAPBEXchaText 3 3 7" xfId="25858"/>
    <cellStyle name="SAPBEXchaText 3 3 8" xfId="37353"/>
    <cellStyle name="SAPBEXchaText 3 3 9" xfId="42307"/>
    <cellStyle name="SAPBEXchaText 3 4" xfId="8639"/>
    <cellStyle name="SAPBEXchaText 3 4 2" xfId="14590"/>
    <cellStyle name="SAPBEXchaText 3 4 3" xfId="20529"/>
    <cellStyle name="SAPBEXchaText 3 4 4" xfId="22893"/>
    <cellStyle name="SAPBEXchaText 3 4 5" xfId="23788"/>
    <cellStyle name="SAPBEXchaText 3 4 6" xfId="34129"/>
    <cellStyle name="SAPBEXchaText 3 4 7" xfId="39431"/>
    <cellStyle name="SAPBEXchaText 3 4 8" xfId="44395"/>
    <cellStyle name="SAPBEXchaText 3 5" xfId="8640"/>
    <cellStyle name="SAPBEXchaText 3 5 2" xfId="14591"/>
    <cellStyle name="SAPBEXchaText 3 5 3" xfId="20530"/>
    <cellStyle name="SAPBEXchaText 3 5 4" xfId="22894"/>
    <cellStyle name="SAPBEXchaText 3 5 5" xfId="27254"/>
    <cellStyle name="SAPBEXchaText 3 5 6" xfId="32622"/>
    <cellStyle name="SAPBEXchaText 3 5 7" xfId="39432"/>
    <cellStyle name="SAPBEXchaText 3 5 8" xfId="44396"/>
    <cellStyle name="SAPBEXchaText 3 6" xfId="6976"/>
    <cellStyle name="SAPBEXchaText 3 6 2" xfId="12927"/>
    <cellStyle name="SAPBEXchaText 3 6 3" xfId="18866"/>
    <cellStyle name="SAPBEXchaText 3 6 4" xfId="22003"/>
    <cellStyle name="SAPBEXchaText 3 6 5" xfId="28911"/>
    <cellStyle name="SAPBEXchaText 3 6 6" xfId="31814"/>
    <cellStyle name="SAPBEXchaText 3 6 7" xfId="37779"/>
    <cellStyle name="SAPBEXchaText 3 6 8" xfId="42732"/>
    <cellStyle name="SAPBEXchaText 3 7" xfId="9389"/>
    <cellStyle name="SAPBEXchaText 3 8" xfId="15328"/>
    <cellStyle name="SAPBEXchaText 3 9" xfId="26729"/>
    <cellStyle name="SAPBEXchaText 4" xfId="4266"/>
    <cellStyle name="SAPBEXchaText 4 10" xfId="40114"/>
    <cellStyle name="SAPBEXchaText 4 2" xfId="6753"/>
    <cellStyle name="SAPBEXchaText 4 2 2" xfId="8520"/>
    <cellStyle name="SAPBEXchaText 4 2 2 2" xfId="14471"/>
    <cellStyle name="SAPBEXchaText 4 2 2 3" xfId="20410"/>
    <cellStyle name="SAPBEXchaText 4 2 2 4" xfId="22815"/>
    <cellStyle name="SAPBEXchaText 4 2 2 5" xfId="23888"/>
    <cellStyle name="SAPBEXchaText 4 2 2 6" xfId="34294"/>
    <cellStyle name="SAPBEXchaText 4 2 2 7" xfId="39313"/>
    <cellStyle name="SAPBEXchaText 4 2 2 8" xfId="44276"/>
    <cellStyle name="SAPBEXchaText 4 2 3" xfId="12704"/>
    <cellStyle name="SAPBEXchaText 4 2 4" xfId="18643"/>
    <cellStyle name="SAPBEXchaText 4 2 5" xfId="21908"/>
    <cellStyle name="SAPBEXchaText 4 2 6" xfId="25044"/>
    <cellStyle name="SAPBEXchaText 4 2 7" xfId="32070"/>
    <cellStyle name="SAPBEXchaText 4 2 8" xfId="37556"/>
    <cellStyle name="SAPBEXchaText 4 2 9" xfId="42510"/>
    <cellStyle name="SAPBEXchaText 4 3" xfId="7209"/>
    <cellStyle name="SAPBEXchaText 4 3 2" xfId="13160"/>
    <cellStyle name="SAPBEXchaText 4 3 3" xfId="19099"/>
    <cellStyle name="SAPBEXchaText 4 3 4" xfId="22236"/>
    <cellStyle name="SAPBEXchaText 4 3 5" xfId="28417"/>
    <cellStyle name="SAPBEXchaText 4 3 6" xfId="33978"/>
    <cellStyle name="SAPBEXchaText 4 3 7" xfId="38012"/>
    <cellStyle name="SAPBEXchaText 4 3 8" xfId="42965"/>
    <cellStyle name="SAPBEXchaText 4 4" xfId="10298"/>
    <cellStyle name="SAPBEXchaText 4 5" xfId="16237"/>
    <cellStyle name="SAPBEXchaText 4 6" xfId="21210"/>
    <cellStyle name="SAPBEXchaText 4 7" xfId="27597"/>
    <cellStyle name="SAPBEXchaText 4 8" xfId="26196"/>
    <cellStyle name="SAPBEXchaText 4 9" xfId="35150"/>
    <cellStyle name="SAPBEXchaText 5" xfId="5032"/>
    <cellStyle name="SAPBEXchaText 5 2" xfId="7389"/>
    <cellStyle name="SAPBEXchaText 5 2 2" xfId="13340"/>
    <cellStyle name="SAPBEXchaText 5 2 3" xfId="19279"/>
    <cellStyle name="SAPBEXchaText 5 2 4" xfId="22404"/>
    <cellStyle name="SAPBEXchaText 5 2 5" xfId="24852"/>
    <cellStyle name="SAPBEXchaText 5 2 6" xfId="33811"/>
    <cellStyle name="SAPBEXchaText 5 2 7" xfId="38189"/>
    <cellStyle name="SAPBEXchaText 5 2 8" xfId="43145"/>
    <cellStyle name="SAPBEXchaText 5 3" xfId="11008"/>
    <cellStyle name="SAPBEXchaText 5 4" xfId="16947"/>
    <cellStyle name="SAPBEXchaText 5 5" xfId="21449"/>
    <cellStyle name="SAPBEXchaText 5 6" xfId="27581"/>
    <cellStyle name="SAPBEXchaText 5 7" xfId="34377"/>
    <cellStyle name="SAPBEXchaText 5 8" xfId="35860"/>
    <cellStyle name="SAPBEXchaText 5 9" xfId="40821"/>
    <cellStyle name="SAPBEXchaText 6" xfId="6974"/>
    <cellStyle name="SAPBEXchaText 6 2" xfId="12925"/>
    <cellStyle name="SAPBEXchaText 6 3" xfId="18864"/>
    <cellStyle name="SAPBEXchaText 6 4" xfId="22001"/>
    <cellStyle name="SAPBEXchaText 6 5" xfId="29319"/>
    <cellStyle name="SAPBEXchaText 6 6" xfId="31124"/>
    <cellStyle name="SAPBEXchaText 6 7" xfId="37777"/>
    <cellStyle name="SAPBEXchaText 6 8" xfId="42730"/>
    <cellStyle name="SAPBEXchaText 7" xfId="9387"/>
    <cellStyle name="SAPBEXchaText 8" xfId="15326"/>
    <cellStyle name="SAPBEXchaText 9" xfId="23191"/>
    <cellStyle name="SAPBEXexcBad7" xfId="1848"/>
    <cellStyle name="SAPBEXexcBad7 10" xfId="32268"/>
    <cellStyle name="SAPBEXexcBad7 2" xfId="1849"/>
    <cellStyle name="SAPBEXexcBad7 2 10" xfId="33024"/>
    <cellStyle name="SAPBEXexcBad7 2 2" xfId="5265"/>
    <cellStyle name="SAPBEXexcBad7 2 2 2" xfId="7584"/>
    <cellStyle name="SAPBEXexcBad7 2 2 2 2" xfId="13535"/>
    <cellStyle name="SAPBEXexcBad7 2 2 2 3" xfId="19474"/>
    <cellStyle name="SAPBEXexcBad7 2 2 2 4" xfId="22467"/>
    <cellStyle name="SAPBEXexcBad7 2 2 2 5" xfId="28727"/>
    <cellStyle name="SAPBEXexcBad7 2 2 2 6" xfId="33884"/>
    <cellStyle name="SAPBEXexcBad7 2 2 2 7" xfId="38383"/>
    <cellStyle name="SAPBEXexcBad7 2 2 2 8" xfId="43340"/>
    <cellStyle name="SAPBEXexcBad7 2 2 3" xfId="11240"/>
    <cellStyle name="SAPBEXexcBad7 2 2 4" xfId="17179"/>
    <cellStyle name="SAPBEXexcBad7 2 2 5" xfId="21518"/>
    <cellStyle name="SAPBEXexcBad7 2 2 6" xfId="29796"/>
    <cellStyle name="SAPBEXexcBad7 2 2 7" xfId="33878"/>
    <cellStyle name="SAPBEXexcBad7 2 2 8" xfId="36092"/>
    <cellStyle name="SAPBEXexcBad7 2 2 9" xfId="41052"/>
    <cellStyle name="SAPBEXexcBad7 2 3" xfId="5245"/>
    <cellStyle name="SAPBEXexcBad7 2 3 2" xfId="7573"/>
    <cellStyle name="SAPBEXexcBad7 2 3 2 2" xfId="13524"/>
    <cellStyle name="SAPBEXexcBad7 2 3 2 3" xfId="19463"/>
    <cellStyle name="SAPBEXexcBad7 2 3 2 4" xfId="22459"/>
    <cellStyle name="SAPBEXexcBad7 2 3 2 5" xfId="24740"/>
    <cellStyle name="SAPBEXexcBad7 2 3 2 6" xfId="34665"/>
    <cellStyle name="SAPBEXexcBad7 2 3 2 7" xfId="38372"/>
    <cellStyle name="SAPBEXexcBad7 2 3 2 8" xfId="43329"/>
    <cellStyle name="SAPBEXexcBad7 2 3 3" xfId="11220"/>
    <cellStyle name="SAPBEXexcBad7 2 3 4" xfId="17159"/>
    <cellStyle name="SAPBEXexcBad7 2 3 5" xfId="21509"/>
    <cellStyle name="SAPBEXexcBad7 2 3 6" xfId="30435"/>
    <cellStyle name="SAPBEXexcBad7 2 3 7" xfId="26656"/>
    <cellStyle name="SAPBEXexcBad7 2 3 8" xfId="36072"/>
    <cellStyle name="SAPBEXexcBad7 2 3 9" xfId="41032"/>
    <cellStyle name="SAPBEXexcBad7 2 4" xfId="8641"/>
    <cellStyle name="SAPBEXexcBad7 2 4 2" xfId="14592"/>
    <cellStyle name="SAPBEXexcBad7 2 4 3" xfId="20531"/>
    <cellStyle name="SAPBEXexcBad7 2 4 4" xfId="22895"/>
    <cellStyle name="SAPBEXexcBad7 2 4 5" xfId="29635"/>
    <cellStyle name="SAPBEXexcBad7 2 4 6" xfId="33294"/>
    <cellStyle name="SAPBEXexcBad7 2 4 7" xfId="39433"/>
    <cellStyle name="SAPBEXexcBad7 2 4 8" xfId="44397"/>
    <cellStyle name="SAPBEXexcBad7 2 5" xfId="8642"/>
    <cellStyle name="SAPBEXexcBad7 2 5 2" xfId="14593"/>
    <cellStyle name="SAPBEXexcBad7 2 5 3" xfId="20532"/>
    <cellStyle name="SAPBEXexcBad7 2 5 4" xfId="22896"/>
    <cellStyle name="SAPBEXexcBad7 2 5 5" xfId="27658"/>
    <cellStyle name="SAPBEXexcBad7 2 5 6" xfId="34365"/>
    <cellStyle name="SAPBEXexcBad7 2 5 7" xfId="39434"/>
    <cellStyle name="SAPBEXexcBad7 2 5 8" xfId="44398"/>
    <cellStyle name="SAPBEXexcBad7 2 6" xfId="6978"/>
    <cellStyle name="SAPBEXexcBad7 2 6 2" xfId="12929"/>
    <cellStyle name="SAPBEXexcBad7 2 6 3" xfId="18868"/>
    <cellStyle name="SAPBEXexcBad7 2 6 4" xfId="22005"/>
    <cellStyle name="SAPBEXexcBad7 2 6 5" xfId="29089"/>
    <cellStyle name="SAPBEXexcBad7 2 6 6" xfId="34044"/>
    <cellStyle name="SAPBEXexcBad7 2 6 7" xfId="37781"/>
    <cellStyle name="SAPBEXexcBad7 2 6 8" xfId="42734"/>
    <cellStyle name="SAPBEXexcBad7 2 7" xfId="9391"/>
    <cellStyle name="SAPBEXexcBad7 2 8" xfId="15330"/>
    <cellStyle name="SAPBEXexcBad7 2 9" xfId="23264"/>
    <cellStyle name="SAPBEXexcBad7 3" xfId="1850"/>
    <cellStyle name="SAPBEXexcBad7 3 10" xfId="32433"/>
    <cellStyle name="SAPBEXexcBad7 3 2" xfId="5884"/>
    <cellStyle name="SAPBEXexcBad7 3 2 2" xfId="8188"/>
    <cellStyle name="SAPBEXexcBad7 3 2 2 2" xfId="14139"/>
    <cellStyle name="SAPBEXexcBad7 3 2 2 3" xfId="20078"/>
    <cellStyle name="SAPBEXexcBad7 3 2 2 4" xfId="22622"/>
    <cellStyle name="SAPBEXexcBad7 3 2 2 5" xfId="24214"/>
    <cellStyle name="SAPBEXexcBad7 3 2 2 6" xfId="33239"/>
    <cellStyle name="SAPBEXexcBad7 3 2 2 7" xfId="38984"/>
    <cellStyle name="SAPBEXexcBad7 3 2 2 8" xfId="43944"/>
    <cellStyle name="SAPBEXexcBad7 3 2 3" xfId="11859"/>
    <cellStyle name="SAPBEXexcBad7 3 2 4" xfId="17798"/>
    <cellStyle name="SAPBEXexcBad7 3 2 5" xfId="21675"/>
    <cellStyle name="SAPBEXexcBad7 3 2 6" xfId="30041"/>
    <cellStyle name="SAPBEXexcBad7 3 2 7" xfId="32448"/>
    <cellStyle name="SAPBEXexcBad7 3 2 8" xfId="36711"/>
    <cellStyle name="SAPBEXexcBad7 3 2 9" xfId="41668"/>
    <cellStyle name="SAPBEXexcBad7 3 3" xfId="6551"/>
    <cellStyle name="SAPBEXexcBad7 3 3 2" xfId="8457"/>
    <cellStyle name="SAPBEXexcBad7 3 3 2 2" xfId="14408"/>
    <cellStyle name="SAPBEXexcBad7 3 3 2 3" xfId="20347"/>
    <cellStyle name="SAPBEXexcBad7 3 3 2 4" xfId="22752"/>
    <cellStyle name="SAPBEXexcBad7 3 3 2 5" xfId="23949"/>
    <cellStyle name="SAPBEXexcBad7 3 3 2 6" xfId="31746"/>
    <cellStyle name="SAPBEXexcBad7 3 3 2 7" xfId="39250"/>
    <cellStyle name="SAPBEXexcBad7 3 3 2 8" xfId="44213"/>
    <cellStyle name="SAPBEXexcBad7 3 3 3" xfId="12502"/>
    <cellStyle name="SAPBEXexcBad7 3 3 4" xfId="18441"/>
    <cellStyle name="SAPBEXexcBad7 3 3 5" xfId="21845"/>
    <cellStyle name="SAPBEXexcBad7 3 3 6" xfId="30636"/>
    <cellStyle name="SAPBEXexcBad7 3 3 7" xfId="32403"/>
    <cellStyle name="SAPBEXexcBad7 3 3 8" xfId="37354"/>
    <cellStyle name="SAPBEXexcBad7 3 3 9" xfId="42308"/>
    <cellStyle name="SAPBEXexcBad7 3 4" xfId="8643"/>
    <cellStyle name="SAPBEXexcBad7 3 4 2" xfId="14594"/>
    <cellStyle name="SAPBEXexcBad7 3 4 3" xfId="20533"/>
    <cellStyle name="SAPBEXexcBad7 3 4 4" xfId="22897"/>
    <cellStyle name="SAPBEXexcBad7 3 4 5" xfId="23787"/>
    <cellStyle name="SAPBEXexcBad7 3 4 6" xfId="32989"/>
    <cellStyle name="SAPBEXexcBad7 3 4 7" xfId="39435"/>
    <cellStyle name="SAPBEXexcBad7 3 4 8" xfId="44399"/>
    <cellStyle name="SAPBEXexcBad7 3 5" xfId="8644"/>
    <cellStyle name="SAPBEXexcBad7 3 5 2" xfId="14595"/>
    <cellStyle name="SAPBEXexcBad7 3 5 3" xfId="20534"/>
    <cellStyle name="SAPBEXexcBad7 3 5 4" xfId="22898"/>
    <cellStyle name="SAPBEXexcBad7 3 5 5" xfId="23786"/>
    <cellStyle name="SAPBEXexcBad7 3 5 6" xfId="28077"/>
    <cellStyle name="SAPBEXexcBad7 3 5 7" xfId="39436"/>
    <cellStyle name="SAPBEXexcBad7 3 5 8" xfId="44400"/>
    <cellStyle name="SAPBEXexcBad7 3 6" xfId="6979"/>
    <cellStyle name="SAPBEXexcBad7 3 6 2" xfId="12930"/>
    <cellStyle name="SAPBEXexcBad7 3 6 3" xfId="18869"/>
    <cellStyle name="SAPBEXexcBad7 3 6 4" xfId="22006"/>
    <cellStyle name="SAPBEXexcBad7 3 6 5" xfId="30570"/>
    <cellStyle name="SAPBEXexcBad7 3 6 6" xfId="33516"/>
    <cellStyle name="SAPBEXexcBad7 3 6 7" xfId="37782"/>
    <cellStyle name="SAPBEXexcBad7 3 6 8" xfId="42735"/>
    <cellStyle name="SAPBEXexcBad7 3 7" xfId="9392"/>
    <cellStyle name="SAPBEXexcBad7 3 8" xfId="15331"/>
    <cellStyle name="SAPBEXexcBad7 3 9" xfId="27031"/>
    <cellStyle name="SAPBEXexcBad7 4" xfId="4267"/>
    <cellStyle name="SAPBEXexcBad7 4 10" xfId="40115"/>
    <cellStyle name="SAPBEXexcBad7 4 2" xfId="6754"/>
    <cellStyle name="SAPBEXexcBad7 4 2 2" xfId="8521"/>
    <cellStyle name="SAPBEXexcBad7 4 2 2 2" xfId="14472"/>
    <cellStyle name="SAPBEXexcBad7 4 2 2 3" xfId="20411"/>
    <cellStyle name="SAPBEXexcBad7 4 2 2 4" xfId="22816"/>
    <cellStyle name="SAPBEXexcBad7 4 2 2 5" xfId="23887"/>
    <cellStyle name="SAPBEXexcBad7 4 2 2 6" xfId="31962"/>
    <cellStyle name="SAPBEXexcBad7 4 2 2 7" xfId="39314"/>
    <cellStyle name="SAPBEXexcBad7 4 2 2 8" xfId="44277"/>
    <cellStyle name="SAPBEXexcBad7 4 2 3" xfId="12705"/>
    <cellStyle name="SAPBEXexcBad7 4 2 4" xfId="18644"/>
    <cellStyle name="SAPBEXexcBad7 4 2 5" xfId="21909"/>
    <cellStyle name="SAPBEXexcBad7 4 2 6" xfId="25043"/>
    <cellStyle name="SAPBEXexcBad7 4 2 7" xfId="29588"/>
    <cellStyle name="SAPBEXexcBad7 4 2 8" xfId="37557"/>
    <cellStyle name="SAPBEXexcBad7 4 2 9" xfId="42511"/>
    <cellStyle name="SAPBEXexcBad7 4 3" xfId="7210"/>
    <cellStyle name="SAPBEXexcBad7 4 3 2" xfId="13161"/>
    <cellStyle name="SAPBEXexcBad7 4 3 3" xfId="19100"/>
    <cellStyle name="SAPBEXexcBad7 4 3 4" xfId="22237"/>
    <cellStyle name="SAPBEXexcBad7 4 3 5" xfId="28416"/>
    <cellStyle name="SAPBEXexcBad7 4 3 6" xfId="31334"/>
    <cellStyle name="SAPBEXexcBad7 4 3 7" xfId="38013"/>
    <cellStyle name="SAPBEXexcBad7 4 3 8" xfId="42966"/>
    <cellStyle name="SAPBEXexcBad7 4 4" xfId="10299"/>
    <cellStyle name="SAPBEXexcBad7 4 5" xfId="16238"/>
    <cellStyle name="SAPBEXexcBad7 4 6" xfId="21211"/>
    <cellStyle name="SAPBEXexcBad7 4 7" xfId="28541"/>
    <cellStyle name="SAPBEXexcBad7 4 8" xfId="33410"/>
    <cellStyle name="SAPBEXexcBad7 4 9" xfId="35151"/>
    <cellStyle name="SAPBEXexcBad7 5" xfId="5031"/>
    <cellStyle name="SAPBEXexcBad7 5 2" xfId="7388"/>
    <cellStyle name="SAPBEXexcBad7 5 2 2" xfId="13339"/>
    <cellStyle name="SAPBEXexcBad7 5 2 3" xfId="19278"/>
    <cellStyle name="SAPBEXexcBad7 5 2 4" xfId="22403"/>
    <cellStyle name="SAPBEXexcBad7 5 2 5" xfId="24853"/>
    <cellStyle name="SAPBEXexcBad7 5 2 6" xfId="31983"/>
    <cellStyle name="SAPBEXexcBad7 5 2 7" xfId="38188"/>
    <cellStyle name="SAPBEXexcBad7 5 2 8" xfId="43144"/>
    <cellStyle name="SAPBEXexcBad7 5 3" xfId="11007"/>
    <cellStyle name="SAPBEXexcBad7 5 4" xfId="16946"/>
    <cellStyle name="SAPBEXexcBad7 5 5" xfId="21448"/>
    <cellStyle name="SAPBEXexcBad7 5 6" xfId="29554"/>
    <cellStyle name="SAPBEXexcBad7 5 7" xfId="33741"/>
    <cellStyle name="SAPBEXexcBad7 5 8" xfId="35859"/>
    <cellStyle name="SAPBEXexcBad7 5 9" xfId="40820"/>
    <cellStyle name="SAPBEXexcBad7 6" xfId="6977"/>
    <cellStyle name="SAPBEXexcBad7 6 2" xfId="12928"/>
    <cellStyle name="SAPBEXexcBad7 6 3" xfId="18867"/>
    <cellStyle name="SAPBEXexcBad7 6 4" xfId="22004"/>
    <cellStyle name="SAPBEXexcBad7 6 5" xfId="26876"/>
    <cellStyle name="SAPBEXexcBad7 6 6" xfId="29817"/>
    <cellStyle name="SAPBEXexcBad7 6 7" xfId="37780"/>
    <cellStyle name="SAPBEXexcBad7 6 8" xfId="42733"/>
    <cellStyle name="SAPBEXexcBad7 7" xfId="9390"/>
    <cellStyle name="SAPBEXexcBad7 8" xfId="15329"/>
    <cellStyle name="SAPBEXexcBad7 9" xfId="26734"/>
    <cellStyle name="SAPBEXexcBad8" xfId="1851"/>
    <cellStyle name="SAPBEXexcBad8 10" xfId="31595"/>
    <cellStyle name="SAPBEXexcBad8 2" xfId="1852"/>
    <cellStyle name="SAPBEXexcBad8 2 10" xfId="29591"/>
    <cellStyle name="SAPBEXexcBad8 2 2" xfId="5266"/>
    <cellStyle name="SAPBEXexcBad8 2 2 2" xfId="7585"/>
    <cellStyle name="SAPBEXexcBad8 2 2 2 2" xfId="13536"/>
    <cellStyle name="SAPBEXexcBad8 2 2 2 3" xfId="19475"/>
    <cellStyle name="SAPBEXexcBad8 2 2 2 4" xfId="22468"/>
    <cellStyle name="SAPBEXexcBad8 2 2 2 5" xfId="30140"/>
    <cellStyle name="SAPBEXexcBad8 2 2 2 6" xfId="34451"/>
    <cellStyle name="SAPBEXexcBad8 2 2 2 7" xfId="38384"/>
    <cellStyle name="SAPBEXexcBad8 2 2 2 8" xfId="43341"/>
    <cellStyle name="SAPBEXexcBad8 2 2 3" xfId="11241"/>
    <cellStyle name="SAPBEXexcBad8 2 2 4" xfId="17180"/>
    <cellStyle name="SAPBEXexcBad8 2 2 5" xfId="21519"/>
    <cellStyle name="SAPBEXexcBad8 2 2 6" xfId="27835"/>
    <cellStyle name="SAPBEXexcBad8 2 2 7" xfId="32408"/>
    <cellStyle name="SAPBEXexcBad8 2 2 8" xfId="36093"/>
    <cellStyle name="SAPBEXexcBad8 2 2 9" xfId="41053"/>
    <cellStyle name="SAPBEXexcBad8 2 3" xfId="6123"/>
    <cellStyle name="SAPBEXexcBad8 2 3 2" xfId="8396"/>
    <cellStyle name="SAPBEXexcBad8 2 3 2 2" xfId="14347"/>
    <cellStyle name="SAPBEXexcBad8 2 3 2 3" xfId="20286"/>
    <cellStyle name="SAPBEXexcBad8 2 3 2 4" xfId="22694"/>
    <cellStyle name="SAPBEXexcBad8 2 3 2 5" xfId="24009"/>
    <cellStyle name="SAPBEXexcBad8 2 3 2 6" xfId="31975"/>
    <cellStyle name="SAPBEXexcBad8 2 3 2 7" xfId="39192"/>
    <cellStyle name="SAPBEXexcBad8 2 3 2 8" xfId="44152"/>
    <cellStyle name="SAPBEXexcBad8 2 3 3" xfId="12092"/>
    <cellStyle name="SAPBEXexcBad8 2 3 4" xfId="18031"/>
    <cellStyle name="SAPBEXexcBad8 2 3 5" xfId="21748"/>
    <cellStyle name="SAPBEXexcBad8 2 3 6" xfId="27726"/>
    <cellStyle name="SAPBEXexcBad8 2 3 7" xfId="28615"/>
    <cellStyle name="SAPBEXexcBad8 2 3 8" xfId="36944"/>
    <cellStyle name="SAPBEXexcBad8 2 3 9" xfId="41901"/>
    <cellStyle name="SAPBEXexcBad8 2 4" xfId="8645"/>
    <cellStyle name="SAPBEXexcBad8 2 4 2" xfId="14596"/>
    <cellStyle name="SAPBEXexcBad8 2 4 3" xfId="20535"/>
    <cellStyle name="SAPBEXexcBad8 2 4 4" xfId="22899"/>
    <cellStyle name="SAPBEXexcBad8 2 4 5" xfId="23203"/>
    <cellStyle name="SAPBEXexcBad8 2 4 6" xfId="34174"/>
    <cellStyle name="SAPBEXexcBad8 2 4 7" xfId="39437"/>
    <cellStyle name="SAPBEXexcBad8 2 4 8" xfId="44401"/>
    <cellStyle name="SAPBEXexcBad8 2 5" xfId="8646"/>
    <cellStyle name="SAPBEXexcBad8 2 5 2" xfId="14597"/>
    <cellStyle name="SAPBEXexcBad8 2 5 3" xfId="20536"/>
    <cellStyle name="SAPBEXexcBad8 2 5 4" xfId="22900"/>
    <cellStyle name="SAPBEXexcBad8 2 5 5" xfId="23202"/>
    <cellStyle name="SAPBEXexcBad8 2 5 6" xfId="35029"/>
    <cellStyle name="SAPBEXexcBad8 2 5 7" xfId="39438"/>
    <cellStyle name="SAPBEXexcBad8 2 5 8" xfId="44402"/>
    <cellStyle name="SAPBEXexcBad8 2 6" xfId="6981"/>
    <cellStyle name="SAPBEXexcBad8 2 6 2" xfId="12932"/>
    <cellStyle name="SAPBEXexcBad8 2 6 3" xfId="18871"/>
    <cellStyle name="SAPBEXexcBad8 2 6 4" xfId="22008"/>
    <cellStyle name="SAPBEXexcBad8 2 6 5" xfId="30391"/>
    <cellStyle name="SAPBEXexcBad8 2 6 6" xfId="25809"/>
    <cellStyle name="SAPBEXexcBad8 2 6 7" xfId="37784"/>
    <cellStyle name="SAPBEXexcBad8 2 6 8" xfId="42737"/>
    <cellStyle name="SAPBEXexcBad8 2 7" xfId="9394"/>
    <cellStyle name="SAPBEXexcBad8 2 8" xfId="15333"/>
    <cellStyle name="SAPBEXexcBad8 2 9" xfId="27030"/>
    <cellStyle name="SAPBEXexcBad8 3" xfId="1853"/>
    <cellStyle name="SAPBEXexcBad8 3 10" xfId="32750"/>
    <cellStyle name="SAPBEXexcBad8 3 2" xfId="5885"/>
    <cellStyle name="SAPBEXexcBad8 3 2 2" xfId="8189"/>
    <cellStyle name="SAPBEXexcBad8 3 2 2 2" xfId="14140"/>
    <cellStyle name="SAPBEXexcBad8 3 2 2 3" xfId="20079"/>
    <cellStyle name="SAPBEXexcBad8 3 2 2 4" xfId="22623"/>
    <cellStyle name="SAPBEXexcBad8 3 2 2 5" xfId="24213"/>
    <cellStyle name="SAPBEXexcBad8 3 2 2 6" xfId="34652"/>
    <cellStyle name="SAPBEXexcBad8 3 2 2 7" xfId="38985"/>
    <cellStyle name="SAPBEXexcBad8 3 2 2 8" xfId="43945"/>
    <cellStyle name="SAPBEXexcBad8 3 2 3" xfId="11860"/>
    <cellStyle name="SAPBEXexcBad8 3 2 4" xfId="17799"/>
    <cellStyle name="SAPBEXexcBad8 3 2 5" xfId="21676"/>
    <cellStyle name="SAPBEXexcBad8 3 2 6" xfId="28083"/>
    <cellStyle name="SAPBEXexcBad8 3 2 7" xfId="32397"/>
    <cellStyle name="SAPBEXexcBad8 3 2 8" xfId="36712"/>
    <cellStyle name="SAPBEXexcBad8 3 2 9" xfId="41669"/>
    <cellStyle name="SAPBEXexcBad8 3 3" xfId="6552"/>
    <cellStyle name="SAPBEXexcBad8 3 3 2" xfId="8458"/>
    <cellStyle name="SAPBEXexcBad8 3 3 2 2" xfId="14409"/>
    <cellStyle name="SAPBEXexcBad8 3 3 2 3" xfId="20348"/>
    <cellStyle name="SAPBEXexcBad8 3 3 2 4" xfId="22753"/>
    <cellStyle name="SAPBEXexcBad8 3 3 2 5" xfId="23206"/>
    <cellStyle name="SAPBEXexcBad8 3 3 2 6" xfId="26978"/>
    <cellStyle name="SAPBEXexcBad8 3 3 2 7" xfId="39251"/>
    <cellStyle name="SAPBEXexcBad8 3 3 2 8" xfId="44214"/>
    <cellStyle name="SAPBEXexcBad8 3 3 3" xfId="12503"/>
    <cellStyle name="SAPBEXexcBad8 3 3 4" xfId="18442"/>
    <cellStyle name="SAPBEXexcBad8 3 3 5" xfId="21846"/>
    <cellStyle name="SAPBEXexcBad8 3 3 6" xfId="29412"/>
    <cellStyle name="SAPBEXexcBad8 3 3 7" xfId="26300"/>
    <cellStyle name="SAPBEXexcBad8 3 3 8" xfId="37355"/>
    <cellStyle name="SAPBEXexcBad8 3 3 9" xfId="42309"/>
    <cellStyle name="SAPBEXexcBad8 3 4" xfId="8647"/>
    <cellStyle name="SAPBEXexcBad8 3 4 2" xfId="14598"/>
    <cellStyle name="SAPBEXexcBad8 3 4 3" xfId="20537"/>
    <cellStyle name="SAPBEXexcBad8 3 4 4" xfId="22901"/>
    <cellStyle name="SAPBEXexcBad8 3 4 5" xfId="23785"/>
    <cellStyle name="SAPBEXexcBad8 3 4 6" xfId="33885"/>
    <cellStyle name="SAPBEXexcBad8 3 4 7" xfId="39439"/>
    <cellStyle name="SAPBEXexcBad8 3 4 8" xfId="44403"/>
    <cellStyle name="SAPBEXexcBad8 3 5" xfId="8648"/>
    <cellStyle name="SAPBEXexcBad8 3 5 2" xfId="14599"/>
    <cellStyle name="SAPBEXexcBad8 3 5 3" xfId="20538"/>
    <cellStyle name="SAPBEXexcBad8 3 5 4" xfId="22902"/>
    <cellStyle name="SAPBEXexcBad8 3 5 5" xfId="23784"/>
    <cellStyle name="SAPBEXexcBad8 3 5 6" xfId="34562"/>
    <cellStyle name="SAPBEXexcBad8 3 5 7" xfId="39440"/>
    <cellStyle name="SAPBEXexcBad8 3 5 8" xfId="44404"/>
    <cellStyle name="SAPBEXexcBad8 3 6" xfId="6982"/>
    <cellStyle name="SAPBEXexcBad8 3 6 2" xfId="12933"/>
    <cellStyle name="SAPBEXexcBad8 3 6 3" xfId="18872"/>
    <cellStyle name="SAPBEXexcBad8 3 6 4" xfId="22009"/>
    <cellStyle name="SAPBEXexcBad8 3 6 5" xfId="28731"/>
    <cellStyle name="SAPBEXexcBad8 3 6 6" xfId="34671"/>
    <cellStyle name="SAPBEXexcBad8 3 6 7" xfId="37785"/>
    <cellStyle name="SAPBEXexcBad8 3 6 8" xfId="42738"/>
    <cellStyle name="SAPBEXexcBad8 3 7" xfId="9395"/>
    <cellStyle name="SAPBEXexcBad8 3 8" xfId="15334"/>
    <cellStyle name="SAPBEXexcBad8 3 9" xfId="26332"/>
    <cellStyle name="SAPBEXexcBad8 4" xfId="4268"/>
    <cellStyle name="SAPBEXexcBad8 4 10" xfId="40116"/>
    <cellStyle name="SAPBEXexcBad8 4 2" xfId="6755"/>
    <cellStyle name="SAPBEXexcBad8 4 2 2" xfId="8522"/>
    <cellStyle name="SAPBEXexcBad8 4 2 2 2" xfId="14473"/>
    <cellStyle name="SAPBEXexcBad8 4 2 2 3" xfId="20412"/>
    <cellStyle name="SAPBEXexcBad8 4 2 2 4" xfId="22817"/>
    <cellStyle name="SAPBEXexcBad8 4 2 2 5" xfId="23886"/>
    <cellStyle name="SAPBEXexcBad8 4 2 2 6" xfId="26337"/>
    <cellStyle name="SAPBEXexcBad8 4 2 2 7" xfId="39315"/>
    <cellStyle name="SAPBEXexcBad8 4 2 2 8" xfId="44278"/>
    <cellStyle name="SAPBEXexcBad8 4 2 3" xfId="12706"/>
    <cellStyle name="SAPBEXexcBad8 4 2 4" xfId="18645"/>
    <cellStyle name="SAPBEXexcBad8 4 2 5" xfId="21910"/>
    <cellStyle name="SAPBEXexcBad8 4 2 6" xfId="29114"/>
    <cellStyle name="SAPBEXexcBad8 4 2 7" xfId="28544"/>
    <cellStyle name="SAPBEXexcBad8 4 2 8" xfId="37558"/>
    <cellStyle name="SAPBEXexcBad8 4 2 9" xfId="42512"/>
    <cellStyle name="SAPBEXexcBad8 4 3" xfId="7211"/>
    <cellStyle name="SAPBEXexcBad8 4 3 2" xfId="13162"/>
    <cellStyle name="SAPBEXexcBad8 4 3 3" xfId="19101"/>
    <cellStyle name="SAPBEXexcBad8 4 3 4" xfId="22238"/>
    <cellStyle name="SAPBEXexcBad8 4 3 5" xfId="28415"/>
    <cellStyle name="SAPBEXexcBad8 4 3 6" xfId="30031"/>
    <cellStyle name="SAPBEXexcBad8 4 3 7" xfId="38014"/>
    <cellStyle name="SAPBEXexcBad8 4 3 8" xfId="42967"/>
    <cellStyle name="SAPBEXexcBad8 4 4" xfId="10300"/>
    <cellStyle name="SAPBEXexcBad8 4 5" xfId="16239"/>
    <cellStyle name="SAPBEXexcBad8 4 6" xfId="21212"/>
    <cellStyle name="SAPBEXexcBad8 4 7" xfId="29957"/>
    <cellStyle name="SAPBEXexcBad8 4 8" xfId="29451"/>
    <cellStyle name="SAPBEXexcBad8 4 9" xfId="35152"/>
    <cellStyle name="SAPBEXexcBad8 5" xfId="5981"/>
    <cellStyle name="SAPBEXexcBad8 5 2" xfId="8285"/>
    <cellStyle name="SAPBEXexcBad8 5 2 2" xfId="14236"/>
    <cellStyle name="SAPBEXexcBad8 5 2 3" xfId="20175"/>
    <cellStyle name="SAPBEXexcBad8 5 2 4" xfId="22660"/>
    <cellStyle name="SAPBEXexcBad8 5 2 5" xfId="24118"/>
    <cellStyle name="SAPBEXexcBad8 5 2 6" xfId="26428"/>
    <cellStyle name="SAPBEXexcBad8 5 2 7" xfId="39081"/>
    <cellStyle name="SAPBEXexcBad8 5 2 8" xfId="44041"/>
    <cellStyle name="SAPBEXexcBad8 5 3" xfId="11956"/>
    <cellStyle name="SAPBEXexcBad8 5 4" xfId="17895"/>
    <cellStyle name="SAPBEXexcBad8 5 5" xfId="21713"/>
    <cellStyle name="SAPBEXexcBad8 5 6" xfId="25277"/>
    <cellStyle name="SAPBEXexcBad8 5 7" xfId="32631"/>
    <cellStyle name="SAPBEXexcBad8 5 8" xfId="36808"/>
    <cellStyle name="SAPBEXexcBad8 5 9" xfId="41765"/>
    <cellStyle name="SAPBEXexcBad8 6" xfId="6980"/>
    <cellStyle name="SAPBEXexcBad8 6 2" xfId="12931"/>
    <cellStyle name="SAPBEXexcBad8 6 3" xfId="18870"/>
    <cellStyle name="SAPBEXexcBad8 6 4" xfId="22007"/>
    <cellStyle name="SAPBEXexcBad8 6 5" xfId="30569"/>
    <cellStyle name="SAPBEXexcBad8 6 6" xfId="32612"/>
    <cellStyle name="SAPBEXexcBad8 6 7" xfId="37783"/>
    <cellStyle name="SAPBEXexcBad8 6 8" xfId="42736"/>
    <cellStyle name="SAPBEXexcBad8 7" xfId="9393"/>
    <cellStyle name="SAPBEXexcBad8 8" xfId="15332"/>
    <cellStyle name="SAPBEXexcBad8 9" xfId="26333"/>
    <cellStyle name="SAPBEXexcBad9" xfId="1854"/>
    <cellStyle name="SAPBEXexcBad9 10" xfId="33733"/>
    <cellStyle name="SAPBEXexcBad9 2" xfId="1855"/>
    <cellStyle name="SAPBEXexcBad9 2 10" xfId="34900"/>
    <cellStyle name="SAPBEXexcBad9 2 2" xfId="5267"/>
    <cellStyle name="SAPBEXexcBad9 2 2 2" xfId="7586"/>
    <cellStyle name="SAPBEXexcBad9 2 2 2 2" xfId="13537"/>
    <cellStyle name="SAPBEXexcBad9 2 2 2 3" xfId="19476"/>
    <cellStyle name="SAPBEXexcBad9 2 2 2 4" xfId="22469"/>
    <cellStyle name="SAPBEXexcBad9 2 2 2 5" xfId="28189"/>
    <cellStyle name="SAPBEXexcBad9 2 2 2 6" xfId="34717"/>
    <cellStyle name="SAPBEXexcBad9 2 2 2 7" xfId="38385"/>
    <cellStyle name="SAPBEXexcBad9 2 2 2 8" xfId="43342"/>
    <cellStyle name="SAPBEXexcBad9 2 2 3" xfId="11242"/>
    <cellStyle name="SAPBEXexcBad9 2 2 4" xfId="17181"/>
    <cellStyle name="SAPBEXexcBad9 2 2 5" xfId="21520"/>
    <cellStyle name="SAPBEXexcBad9 2 2 6" xfId="25450"/>
    <cellStyle name="SAPBEXexcBad9 2 2 7" xfId="26696"/>
    <cellStyle name="SAPBEXexcBad9 2 2 8" xfId="36094"/>
    <cellStyle name="SAPBEXexcBad9 2 2 9" xfId="41054"/>
    <cellStyle name="SAPBEXexcBad9 2 3" xfId="4709"/>
    <cellStyle name="SAPBEXexcBad9 2 3 2" xfId="7315"/>
    <cellStyle name="SAPBEXexcBad9 2 3 2 2" xfId="13266"/>
    <cellStyle name="SAPBEXexcBad9 2 3 2 3" xfId="19205"/>
    <cellStyle name="SAPBEXexcBad9 2 3 2 4" xfId="22336"/>
    <cellStyle name="SAPBEXexcBad9 2 3 2 5" xfId="24882"/>
    <cellStyle name="SAPBEXexcBad9 2 3 2 6" xfId="26539"/>
    <cellStyle name="SAPBEXexcBad9 2 3 2 7" xfId="38116"/>
    <cellStyle name="SAPBEXexcBad9 2 3 2 8" xfId="43071"/>
    <cellStyle name="SAPBEXexcBad9 2 3 3" xfId="10685"/>
    <cellStyle name="SAPBEXexcBad9 2 3 4" xfId="16624"/>
    <cellStyle name="SAPBEXexcBad9 2 3 5" xfId="21343"/>
    <cellStyle name="SAPBEXexcBad9 2 3 6" xfId="25532"/>
    <cellStyle name="SAPBEXexcBad9 2 3 7" xfId="31272"/>
    <cellStyle name="SAPBEXexcBad9 2 3 8" xfId="35537"/>
    <cellStyle name="SAPBEXexcBad9 2 3 9" xfId="40499"/>
    <cellStyle name="SAPBEXexcBad9 2 4" xfId="8649"/>
    <cellStyle name="SAPBEXexcBad9 2 4 2" xfId="14600"/>
    <cellStyle name="SAPBEXexcBad9 2 4 3" xfId="20539"/>
    <cellStyle name="SAPBEXexcBad9 2 4 4" xfId="22903"/>
    <cellStyle name="SAPBEXexcBad9 2 4 5" xfId="23783"/>
    <cellStyle name="SAPBEXexcBad9 2 4 6" xfId="27052"/>
    <cellStyle name="SAPBEXexcBad9 2 4 7" xfId="39441"/>
    <cellStyle name="SAPBEXexcBad9 2 4 8" xfId="44405"/>
    <cellStyle name="SAPBEXexcBad9 2 5" xfId="8650"/>
    <cellStyle name="SAPBEXexcBad9 2 5 2" xfId="14601"/>
    <cellStyle name="SAPBEXexcBad9 2 5 3" xfId="20540"/>
    <cellStyle name="SAPBEXexcBad9 2 5 4" xfId="22904"/>
    <cellStyle name="SAPBEXexcBad9 2 5 5" xfId="23782"/>
    <cellStyle name="SAPBEXexcBad9 2 5 6" xfId="27618"/>
    <cellStyle name="SAPBEXexcBad9 2 5 7" xfId="39442"/>
    <cellStyle name="SAPBEXexcBad9 2 5 8" xfId="44406"/>
    <cellStyle name="SAPBEXexcBad9 2 6" xfId="6984"/>
    <cellStyle name="SAPBEXexcBad9 2 6 2" xfId="12935"/>
    <cellStyle name="SAPBEXexcBad9 2 6 3" xfId="18874"/>
    <cellStyle name="SAPBEXexcBad9 2 6 4" xfId="22011"/>
    <cellStyle name="SAPBEXexcBad9 2 6 5" xfId="28193"/>
    <cellStyle name="SAPBEXexcBad9 2 6 6" xfId="34971"/>
    <cellStyle name="SAPBEXexcBad9 2 6 7" xfId="37787"/>
    <cellStyle name="SAPBEXexcBad9 2 6 8" xfId="42740"/>
    <cellStyle name="SAPBEXexcBad9 2 7" xfId="9397"/>
    <cellStyle name="SAPBEXexcBad9 2 8" xfId="15336"/>
    <cellStyle name="SAPBEXexcBad9 2 9" xfId="27029"/>
    <cellStyle name="SAPBEXexcBad9 3" xfId="1856"/>
    <cellStyle name="SAPBEXexcBad9 3 10" xfId="33200"/>
    <cellStyle name="SAPBEXexcBad9 3 2" xfId="5886"/>
    <cellStyle name="SAPBEXexcBad9 3 2 2" xfId="8190"/>
    <cellStyle name="SAPBEXexcBad9 3 2 2 2" xfId="14141"/>
    <cellStyle name="SAPBEXexcBad9 3 2 2 3" xfId="20080"/>
    <cellStyle name="SAPBEXexcBad9 3 2 2 4" xfId="22624"/>
    <cellStyle name="SAPBEXexcBad9 3 2 2 5" xfId="24212"/>
    <cellStyle name="SAPBEXexcBad9 3 2 2 6" xfId="30097"/>
    <cellStyle name="SAPBEXexcBad9 3 2 2 7" xfId="38986"/>
    <cellStyle name="SAPBEXexcBad9 3 2 2 8" xfId="43946"/>
    <cellStyle name="SAPBEXexcBad9 3 2 3" xfId="11861"/>
    <cellStyle name="SAPBEXexcBad9 3 2 4" xfId="17800"/>
    <cellStyle name="SAPBEXexcBad9 3 2 5" xfId="21677"/>
    <cellStyle name="SAPBEXexcBad9 3 2 6" xfId="25332"/>
    <cellStyle name="SAPBEXexcBad9 3 2 7" xfId="33649"/>
    <cellStyle name="SAPBEXexcBad9 3 2 8" xfId="36713"/>
    <cellStyle name="SAPBEXexcBad9 3 2 9" xfId="41670"/>
    <cellStyle name="SAPBEXexcBad9 3 3" xfId="6553"/>
    <cellStyle name="SAPBEXexcBad9 3 3 2" xfId="8459"/>
    <cellStyle name="SAPBEXexcBad9 3 3 2 2" xfId="14410"/>
    <cellStyle name="SAPBEXexcBad9 3 3 2 3" xfId="20349"/>
    <cellStyle name="SAPBEXexcBad9 3 3 2 4" xfId="22754"/>
    <cellStyle name="SAPBEXexcBad9 3 3 2 5" xfId="23948"/>
    <cellStyle name="SAPBEXexcBad9 3 3 2 6" xfId="27636"/>
    <cellStyle name="SAPBEXexcBad9 3 3 2 7" xfId="39252"/>
    <cellStyle name="SAPBEXexcBad9 3 3 2 8" xfId="44215"/>
    <cellStyle name="SAPBEXexcBad9 3 3 3" xfId="12504"/>
    <cellStyle name="SAPBEXexcBad9 3 3 4" xfId="18443"/>
    <cellStyle name="SAPBEXexcBad9 3 3 5" xfId="21847"/>
    <cellStyle name="SAPBEXexcBad9 3 3 6" xfId="27225"/>
    <cellStyle name="SAPBEXexcBad9 3 3 7" xfId="32732"/>
    <cellStyle name="SAPBEXexcBad9 3 3 8" xfId="37356"/>
    <cellStyle name="SAPBEXexcBad9 3 3 9" xfId="42310"/>
    <cellStyle name="SAPBEXexcBad9 3 4" xfId="8651"/>
    <cellStyle name="SAPBEXexcBad9 3 4 2" xfId="14602"/>
    <cellStyle name="SAPBEXexcBad9 3 4 3" xfId="20541"/>
    <cellStyle name="SAPBEXexcBad9 3 4 4" xfId="22905"/>
    <cellStyle name="SAPBEXexcBad9 3 4 5" xfId="23781"/>
    <cellStyle name="SAPBEXexcBad9 3 4 6" xfId="33054"/>
    <cellStyle name="SAPBEXexcBad9 3 4 7" xfId="39443"/>
    <cellStyle name="SAPBEXexcBad9 3 4 8" xfId="44407"/>
    <cellStyle name="SAPBEXexcBad9 3 5" xfId="8652"/>
    <cellStyle name="SAPBEXexcBad9 3 5 2" xfId="14603"/>
    <cellStyle name="SAPBEXexcBad9 3 5 3" xfId="20542"/>
    <cellStyle name="SAPBEXexcBad9 3 5 4" xfId="22906"/>
    <cellStyle name="SAPBEXexcBad9 3 5 5" xfId="23780"/>
    <cellStyle name="SAPBEXexcBad9 3 5 6" xfId="34122"/>
    <cellStyle name="SAPBEXexcBad9 3 5 7" xfId="39444"/>
    <cellStyle name="SAPBEXexcBad9 3 5 8" xfId="44408"/>
    <cellStyle name="SAPBEXexcBad9 3 6" xfId="6985"/>
    <cellStyle name="SAPBEXexcBad9 3 6 2" xfId="12936"/>
    <cellStyle name="SAPBEXexcBad9 3 6 3" xfId="18875"/>
    <cellStyle name="SAPBEXexcBad9 3 6 4" xfId="22012"/>
    <cellStyle name="SAPBEXexcBad9 3 6 5" xfId="25015"/>
    <cellStyle name="SAPBEXexcBad9 3 6 6" xfId="31916"/>
    <cellStyle name="SAPBEXexcBad9 3 6 7" xfId="37788"/>
    <cellStyle name="SAPBEXexcBad9 3 6 8" xfId="42741"/>
    <cellStyle name="SAPBEXexcBad9 3 7" xfId="9398"/>
    <cellStyle name="SAPBEXexcBad9 3 8" xfId="15337"/>
    <cellStyle name="SAPBEXexcBad9 3 9" xfId="27028"/>
    <cellStyle name="SAPBEXexcBad9 4" xfId="4269"/>
    <cellStyle name="SAPBEXexcBad9 4 10" xfId="40117"/>
    <cellStyle name="SAPBEXexcBad9 4 2" xfId="6756"/>
    <cellStyle name="SAPBEXexcBad9 4 2 2" xfId="8523"/>
    <cellStyle name="SAPBEXexcBad9 4 2 2 2" xfId="14474"/>
    <cellStyle name="SAPBEXexcBad9 4 2 2 3" xfId="20413"/>
    <cellStyle name="SAPBEXexcBad9 4 2 2 4" xfId="22818"/>
    <cellStyle name="SAPBEXexcBad9 4 2 2 5" xfId="23885"/>
    <cellStyle name="SAPBEXexcBad9 4 2 2 6" xfId="27681"/>
    <cellStyle name="SAPBEXexcBad9 4 2 2 7" xfId="39316"/>
    <cellStyle name="SAPBEXexcBad9 4 2 2 8" xfId="44279"/>
    <cellStyle name="SAPBEXexcBad9 4 2 3" xfId="12707"/>
    <cellStyle name="SAPBEXexcBad9 4 2 4" xfId="18646"/>
    <cellStyle name="SAPBEXexcBad9 4 2 5" xfId="21911"/>
    <cellStyle name="SAPBEXexcBad9 4 2 6" xfId="30345"/>
    <cellStyle name="SAPBEXexcBad9 4 2 7" xfId="34923"/>
    <cellStyle name="SAPBEXexcBad9 4 2 8" xfId="37559"/>
    <cellStyle name="SAPBEXexcBad9 4 2 9" xfId="42513"/>
    <cellStyle name="SAPBEXexcBad9 4 3" xfId="7212"/>
    <cellStyle name="SAPBEXexcBad9 4 3 2" xfId="13163"/>
    <cellStyle name="SAPBEXexcBad9 4 3 3" xfId="19102"/>
    <cellStyle name="SAPBEXexcBad9 4 3 4" xfId="22239"/>
    <cellStyle name="SAPBEXexcBad9 4 3 5" xfId="28414"/>
    <cellStyle name="SAPBEXexcBad9 4 3 6" xfId="34851"/>
    <cellStyle name="SAPBEXexcBad9 4 3 7" xfId="38015"/>
    <cellStyle name="SAPBEXexcBad9 4 3 8" xfId="42968"/>
    <cellStyle name="SAPBEXexcBad9 4 4" xfId="10301"/>
    <cellStyle name="SAPBEXexcBad9 4 5" xfId="16240"/>
    <cellStyle name="SAPBEXexcBad9 4 6" xfId="21213"/>
    <cellStyle name="SAPBEXexcBad9 4 7" xfId="28006"/>
    <cellStyle name="SAPBEXexcBad9 4 8" xfId="33143"/>
    <cellStyle name="SAPBEXexcBad9 4 9" xfId="35153"/>
    <cellStyle name="SAPBEXexcBad9 5" xfId="5030"/>
    <cellStyle name="SAPBEXexcBad9 5 2" xfId="7387"/>
    <cellStyle name="SAPBEXexcBad9 5 2 2" xfId="13338"/>
    <cellStyle name="SAPBEXexcBad9 5 2 3" xfId="19277"/>
    <cellStyle name="SAPBEXexcBad9 5 2 4" xfId="22402"/>
    <cellStyle name="SAPBEXexcBad9 5 2 5" xfId="24854"/>
    <cellStyle name="SAPBEXexcBad9 5 2 6" xfId="23240"/>
    <cellStyle name="SAPBEXexcBad9 5 2 7" xfId="38187"/>
    <cellStyle name="SAPBEXexcBad9 5 2 8" xfId="43143"/>
    <cellStyle name="SAPBEXexcBad9 5 3" xfId="11006"/>
    <cellStyle name="SAPBEXexcBad9 5 4" xfId="16945"/>
    <cellStyle name="SAPBEXexcBad9 5 5" xfId="21447"/>
    <cellStyle name="SAPBEXexcBad9 5 6" xfId="27307"/>
    <cellStyle name="SAPBEXexcBad9 5 7" xfId="32056"/>
    <cellStyle name="SAPBEXexcBad9 5 8" xfId="35858"/>
    <cellStyle name="SAPBEXexcBad9 5 9" xfId="40819"/>
    <cellStyle name="SAPBEXexcBad9 6" xfId="6983"/>
    <cellStyle name="SAPBEXexcBad9 6 2" xfId="12934"/>
    <cellStyle name="SAPBEXexcBad9 6 3" xfId="18873"/>
    <cellStyle name="SAPBEXexcBad9 6 4" xfId="22010"/>
    <cellStyle name="SAPBEXexcBad9 6 5" xfId="30144"/>
    <cellStyle name="SAPBEXexcBad9 6 6" xfId="34448"/>
    <cellStyle name="SAPBEXexcBad9 6 7" xfId="37786"/>
    <cellStyle name="SAPBEXexcBad9 6 8" xfId="42739"/>
    <cellStyle name="SAPBEXexcBad9 7" xfId="9396"/>
    <cellStyle name="SAPBEXexcBad9 8" xfId="15335"/>
    <cellStyle name="SAPBEXexcBad9 9" xfId="26331"/>
    <cellStyle name="SAPBEXexcCritical4" xfId="1857"/>
    <cellStyle name="SAPBEXexcCritical4 10" xfId="33865"/>
    <cellStyle name="SAPBEXexcCritical4 2" xfId="1858"/>
    <cellStyle name="SAPBEXexcCritical4 2 10" xfId="32194"/>
    <cellStyle name="SAPBEXexcCritical4 2 2" xfId="5268"/>
    <cellStyle name="SAPBEXexcCritical4 2 2 2" xfId="7587"/>
    <cellStyle name="SAPBEXexcCritical4 2 2 2 2" xfId="13538"/>
    <cellStyle name="SAPBEXexcCritical4 2 2 2 3" xfId="19477"/>
    <cellStyle name="SAPBEXexcCritical4 2 2 2 4" xfId="22470"/>
    <cellStyle name="SAPBEXexcCritical4 2 2 2 5" xfId="24730"/>
    <cellStyle name="SAPBEXexcCritical4 2 2 2 6" xfId="34849"/>
    <cellStyle name="SAPBEXexcCritical4 2 2 2 7" xfId="38386"/>
    <cellStyle name="SAPBEXexcCritical4 2 2 2 8" xfId="43343"/>
    <cellStyle name="SAPBEXexcCritical4 2 2 3" xfId="11243"/>
    <cellStyle name="SAPBEXexcCritical4 2 2 4" xfId="17182"/>
    <cellStyle name="SAPBEXexcCritical4 2 2 5" xfId="21521"/>
    <cellStyle name="SAPBEXexcCritical4 2 2 6" xfId="29196"/>
    <cellStyle name="SAPBEXexcCritical4 2 2 7" xfId="34734"/>
    <cellStyle name="SAPBEXexcCritical4 2 2 8" xfId="36095"/>
    <cellStyle name="SAPBEXexcCritical4 2 2 9" xfId="41055"/>
    <cellStyle name="SAPBEXexcCritical4 2 3" xfId="4708"/>
    <cellStyle name="SAPBEXexcCritical4 2 3 2" xfId="7314"/>
    <cellStyle name="SAPBEXexcCritical4 2 3 2 2" xfId="13265"/>
    <cellStyle name="SAPBEXexcCritical4 2 3 2 3" xfId="19204"/>
    <cellStyle name="SAPBEXexcCritical4 2 3 2 4" xfId="22335"/>
    <cellStyle name="SAPBEXexcCritical4 2 3 2 5" xfId="26857"/>
    <cellStyle name="SAPBEXexcCritical4 2 3 2 6" xfId="28237"/>
    <cellStyle name="SAPBEXexcCritical4 2 3 2 7" xfId="38115"/>
    <cellStyle name="SAPBEXexcCritical4 2 3 2 8" xfId="43070"/>
    <cellStyle name="SAPBEXexcCritical4 2 3 3" xfId="10684"/>
    <cellStyle name="SAPBEXexcCritical4 2 3 4" xfId="16623"/>
    <cellStyle name="SAPBEXexcCritical4 2 3 5" xfId="21342"/>
    <cellStyle name="SAPBEXexcCritical4 2 3 6" xfId="27750"/>
    <cellStyle name="SAPBEXexcCritical4 2 3 7" xfId="26403"/>
    <cellStyle name="SAPBEXexcCritical4 2 3 8" xfId="35536"/>
    <cellStyle name="SAPBEXexcCritical4 2 3 9" xfId="40498"/>
    <cellStyle name="SAPBEXexcCritical4 2 4" xfId="8653"/>
    <cellStyle name="SAPBEXexcCritical4 2 4 2" xfId="14604"/>
    <cellStyle name="SAPBEXexcCritical4 2 4 3" xfId="20543"/>
    <cellStyle name="SAPBEXexcCritical4 2 4 4" xfId="22907"/>
    <cellStyle name="SAPBEXexcCritical4 2 4 5" xfId="23779"/>
    <cellStyle name="SAPBEXexcCritical4 2 4 6" xfId="32815"/>
    <cellStyle name="SAPBEXexcCritical4 2 4 7" xfId="39445"/>
    <cellStyle name="SAPBEXexcCritical4 2 4 8" xfId="44409"/>
    <cellStyle name="SAPBEXexcCritical4 2 5" xfId="8654"/>
    <cellStyle name="SAPBEXexcCritical4 2 5 2" xfId="14605"/>
    <cellStyle name="SAPBEXexcCritical4 2 5 3" xfId="20544"/>
    <cellStyle name="SAPBEXexcCritical4 2 5 4" xfId="22908"/>
    <cellStyle name="SAPBEXexcCritical4 2 5 5" xfId="23201"/>
    <cellStyle name="SAPBEXexcCritical4 2 5 6" xfId="32615"/>
    <cellStyle name="SAPBEXexcCritical4 2 5 7" xfId="39446"/>
    <cellStyle name="SAPBEXexcCritical4 2 5 8" xfId="44410"/>
    <cellStyle name="SAPBEXexcCritical4 2 6" xfId="6987"/>
    <cellStyle name="SAPBEXexcCritical4 2 6 2" xfId="12938"/>
    <cellStyle name="SAPBEXexcCritical4 2 6 3" xfId="18877"/>
    <cellStyle name="SAPBEXexcCritical4 2 6 4" xfId="22014"/>
    <cellStyle name="SAPBEXexcCritical4 2 6 5" xfId="30568"/>
    <cellStyle name="SAPBEXexcCritical4 2 6 6" xfId="34503"/>
    <cellStyle name="SAPBEXexcCritical4 2 6 7" xfId="37790"/>
    <cellStyle name="SAPBEXexcCritical4 2 6 8" xfId="42743"/>
    <cellStyle name="SAPBEXexcCritical4 2 7" xfId="9400"/>
    <cellStyle name="SAPBEXexcCritical4 2 8" xfId="15339"/>
    <cellStyle name="SAPBEXexcCritical4 2 9" xfId="26330"/>
    <cellStyle name="SAPBEXexcCritical4 3" xfId="1859"/>
    <cellStyle name="SAPBEXexcCritical4 3 10" xfId="32065"/>
    <cellStyle name="SAPBEXexcCritical4 3 2" xfId="5887"/>
    <cellStyle name="SAPBEXexcCritical4 3 2 2" xfId="8191"/>
    <cellStyle name="SAPBEXexcCritical4 3 2 2 2" xfId="14142"/>
    <cellStyle name="SAPBEXexcCritical4 3 2 2 3" xfId="20081"/>
    <cellStyle name="SAPBEXexcCritical4 3 2 2 4" xfId="22625"/>
    <cellStyle name="SAPBEXexcCritical4 3 2 2 5" xfId="24211"/>
    <cellStyle name="SAPBEXexcCritical4 3 2 2 6" xfId="34465"/>
    <cellStyle name="SAPBEXexcCritical4 3 2 2 7" xfId="38987"/>
    <cellStyle name="SAPBEXexcCritical4 3 2 2 8" xfId="43947"/>
    <cellStyle name="SAPBEXexcCritical4 3 2 3" xfId="11862"/>
    <cellStyle name="SAPBEXexcCritical4 3 2 4" xfId="17801"/>
    <cellStyle name="SAPBEXexcCritical4 3 2 5" xfId="21678"/>
    <cellStyle name="SAPBEXexcCritical4 3 2 6" xfId="25331"/>
    <cellStyle name="SAPBEXexcCritical4 3 2 7" xfId="27426"/>
    <cellStyle name="SAPBEXexcCritical4 3 2 8" xfId="36714"/>
    <cellStyle name="SAPBEXexcCritical4 3 2 9" xfId="41671"/>
    <cellStyle name="SAPBEXexcCritical4 3 3" xfId="6554"/>
    <cellStyle name="SAPBEXexcCritical4 3 3 2" xfId="8460"/>
    <cellStyle name="SAPBEXexcCritical4 3 3 2 2" xfId="14411"/>
    <cellStyle name="SAPBEXexcCritical4 3 3 2 3" xfId="20350"/>
    <cellStyle name="SAPBEXexcCritical4 3 3 2 4" xfId="22755"/>
    <cellStyle name="SAPBEXexcCritical4 3 3 2 5" xfId="23947"/>
    <cellStyle name="SAPBEXexcCritical4 3 3 2 6" xfId="35013"/>
    <cellStyle name="SAPBEXexcCritical4 3 3 2 7" xfId="39253"/>
    <cellStyle name="SAPBEXexcCritical4 3 3 2 8" xfId="44216"/>
    <cellStyle name="SAPBEXexcCritical4 3 3 3" xfId="12505"/>
    <cellStyle name="SAPBEXexcCritical4 3 3 4" xfId="18444"/>
    <cellStyle name="SAPBEXexcCritical4 3 3 5" xfId="21848"/>
    <cellStyle name="SAPBEXexcCritical4 3 3 6" xfId="29675"/>
    <cellStyle name="SAPBEXexcCritical4 3 3 7" xfId="27268"/>
    <cellStyle name="SAPBEXexcCritical4 3 3 8" xfId="37357"/>
    <cellStyle name="SAPBEXexcCritical4 3 3 9" xfId="42311"/>
    <cellStyle name="SAPBEXexcCritical4 3 4" xfId="8655"/>
    <cellStyle name="SAPBEXexcCritical4 3 4 2" xfId="14606"/>
    <cellStyle name="SAPBEXexcCritical4 3 4 3" xfId="20545"/>
    <cellStyle name="SAPBEXexcCritical4 3 4 4" xfId="22909"/>
    <cellStyle name="SAPBEXexcCritical4 3 4 5" xfId="23200"/>
    <cellStyle name="SAPBEXexcCritical4 3 4 6" xfId="31441"/>
    <cellStyle name="SAPBEXexcCritical4 3 4 7" xfId="39447"/>
    <cellStyle name="SAPBEXexcCritical4 3 4 8" xfId="44411"/>
    <cellStyle name="SAPBEXexcCritical4 3 5" xfId="8656"/>
    <cellStyle name="SAPBEXexcCritical4 3 5 2" xfId="14607"/>
    <cellStyle name="SAPBEXexcCritical4 3 5 3" xfId="20546"/>
    <cellStyle name="SAPBEXexcCritical4 3 5 4" xfId="22910"/>
    <cellStyle name="SAPBEXexcCritical4 3 5 5" xfId="23778"/>
    <cellStyle name="SAPBEXexcCritical4 3 5 6" xfId="33160"/>
    <cellStyle name="SAPBEXexcCritical4 3 5 7" xfId="39448"/>
    <cellStyle name="SAPBEXexcCritical4 3 5 8" xfId="44412"/>
    <cellStyle name="SAPBEXexcCritical4 3 6" xfId="6988"/>
    <cellStyle name="SAPBEXexcCritical4 3 6 2" xfId="12939"/>
    <cellStyle name="SAPBEXexcCritical4 3 6 3" xfId="18878"/>
    <cellStyle name="SAPBEXexcCritical4 3 6 4" xfId="22015"/>
    <cellStyle name="SAPBEXexcCritical4 3 6 5" xfId="30567"/>
    <cellStyle name="SAPBEXexcCritical4 3 6 6" xfId="31830"/>
    <cellStyle name="SAPBEXexcCritical4 3 6 7" xfId="37791"/>
    <cellStyle name="SAPBEXexcCritical4 3 6 8" xfId="42744"/>
    <cellStyle name="SAPBEXexcCritical4 3 7" xfId="9401"/>
    <cellStyle name="SAPBEXexcCritical4 3 8" xfId="15340"/>
    <cellStyle name="SAPBEXexcCritical4 3 9" xfId="26329"/>
    <cellStyle name="SAPBEXexcCritical4 4" xfId="4270"/>
    <cellStyle name="SAPBEXexcCritical4 4 10" xfId="40118"/>
    <cellStyle name="SAPBEXexcCritical4 4 2" xfId="6757"/>
    <cellStyle name="SAPBEXexcCritical4 4 2 2" xfId="8524"/>
    <cellStyle name="SAPBEXexcCritical4 4 2 2 2" xfId="14475"/>
    <cellStyle name="SAPBEXexcCritical4 4 2 2 3" xfId="20414"/>
    <cellStyle name="SAPBEXexcCritical4 4 2 2 4" xfId="22819"/>
    <cellStyle name="SAPBEXexcCritical4 4 2 2 5" xfId="23884"/>
    <cellStyle name="SAPBEXexcCritical4 4 2 2 6" xfId="35016"/>
    <cellStyle name="SAPBEXexcCritical4 4 2 2 7" xfId="39317"/>
    <cellStyle name="SAPBEXexcCritical4 4 2 2 8" xfId="44280"/>
    <cellStyle name="SAPBEXexcCritical4 4 2 3" xfId="12708"/>
    <cellStyle name="SAPBEXexcCritical4 4 2 4" xfId="18647"/>
    <cellStyle name="SAPBEXexcCritical4 4 2 5" xfId="21912"/>
    <cellStyle name="SAPBEXexcCritical4 4 2 6" xfId="28433"/>
    <cellStyle name="SAPBEXexcCritical4 4 2 7" xfId="32657"/>
    <cellStyle name="SAPBEXexcCritical4 4 2 8" xfId="37560"/>
    <cellStyle name="SAPBEXexcCritical4 4 2 9" xfId="42514"/>
    <cellStyle name="SAPBEXexcCritical4 4 3" xfId="7213"/>
    <cellStyle name="SAPBEXexcCritical4 4 3 2" xfId="13164"/>
    <cellStyle name="SAPBEXexcCritical4 4 3 3" xfId="19103"/>
    <cellStyle name="SAPBEXexcCritical4 4 3 4" xfId="22240"/>
    <cellStyle name="SAPBEXexcCritical4 4 3 5" xfId="26870"/>
    <cellStyle name="SAPBEXexcCritical4 4 3 6" xfId="28012"/>
    <cellStyle name="SAPBEXexcCritical4 4 3 7" xfId="38016"/>
    <cellStyle name="SAPBEXexcCritical4 4 3 8" xfId="42969"/>
    <cellStyle name="SAPBEXexcCritical4 4 4" xfId="10302"/>
    <cellStyle name="SAPBEXexcCritical4 4 5" xfId="16241"/>
    <cellStyle name="SAPBEXexcCritical4 4 6" xfId="21214"/>
    <cellStyle name="SAPBEXexcCritical4 4 7" xfId="25604"/>
    <cellStyle name="SAPBEXexcCritical4 4 8" xfId="34710"/>
    <cellStyle name="SAPBEXexcCritical4 4 9" xfId="35154"/>
    <cellStyle name="SAPBEXexcCritical4 5" xfId="5029"/>
    <cellStyle name="SAPBEXexcCritical4 5 2" xfId="7386"/>
    <cellStyle name="SAPBEXexcCritical4 5 2 2" xfId="13337"/>
    <cellStyle name="SAPBEXexcCritical4 5 2 3" xfId="19276"/>
    <cellStyle name="SAPBEXexcCritical4 5 2 4" xfId="22401"/>
    <cellStyle name="SAPBEXexcCritical4 5 2 5" xfId="24855"/>
    <cellStyle name="SAPBEXexcCritical4 5 2 6" xfId="31323"/>
    <cellStyle name="SAPBEXexcCritical4 5 2 7" xfId="38186"/>
    <cellStyle name="SAPBEXexcCritical4 5 2 8" xfId="43142"/>
    <cellStyle name="SAPBEXexcCritical4 5 3" xfId="11005"/>
    <cellStyle name="SAPBEXexcCritical4 5 4" xfId="16944"/>
    <cellStyle name="SAPBEXexcCritical4 5 5" xfId="21446"/>
    <cellStyle name="SAPBEXexcCritical4 5 6" xfId="29438"/>
    <cellStyle name="SAPBEXexcCritical4 5 7" xfId="34861"/>
    <cellStyle name="SAPBEXexcCritical4 5 8" xfId="35857"/>
    <cellStyle name="SAPBEXexcCritical4 5 9" xfId="40818"/>
    <cellStyle name="SAPBEXexcCritical4 6" xfId="6986"/>
    <cellStyle name="SAPBEXexcCritical4 6 2" xfId="12937"/>
    <cellStyle name="SAPBEXexcCritical4 6 3" xfId="18876"/>
    <cellStyle name="SAPBEXexcCritical4 6 4" xfId="22013"/>
    <cellStyle name="SAPBEXexcCritical4 6 5" xfId="29088"/>
    <cellStyle name="SAPBEXexcCritical4 6 6" xfId="32609"/>
    <cellStyle name="SAPBEXexcCritical4 6 7" xfId="37789"/>
    <cellStyle name="SAPBEXexcCritical4 6 8" xfId="42742"/>
    <cellStyle name="SAPBEXexcCritical4 7" xfId="9399"/>
    <cellStyle name="SAPBEXexcCritical4 8" xfId="15338"/>
    <cellStyle name="SAPBEXexcCritical4 9" xfId="23263"/>
    <cellStyle name="SAPBEXexcCritical5" xfId="1860"/>
    <cellStyle name="SAPBEXexcCritical5 10" xfId="31981"/>
    <cellStyle name="SAPBEXexcCritical5 2" xfId="1861"/>
    <cellStyle name="SAPBEXexcCritical5 2 10" xfId="26624"/>
    <cellStyle name="SAPBEXexcCritical5 2 2" xfId="5269"/>
    <cellStyle name="SAPBEXexcCritical5 2 2 2" xfId="7588"/>
    <cellStyle name="SAPBEXexcCritical5 2 2 2 2" xfId="13539"/>
    <cellStyle name="SAPBEXexcCritical5 2 2 2 3" xfId="19478"/>
    <cellStyle name="SAPBEXexcCritical5 2 2 2 4" xfId="22471"/>
    <cellStyle name="SAPBEXexcCritical5 2 2 2 5" xfId="28817"/>
    <cellStyle name="SAPBEXexcCritical5 2 2 2 6" xfId="33220"/>
    <cellStyle name="SAPBEXexcCritical5 2 2 2 7" xfId="38387"/>
    <cellStyle name="SAPBEXexcCritical5 2 2 2 8" xfId="43344"/>
    <cellStyle name="SAPBEXexcCritical5 2 2 3" xfId="11244"/>
    <cellStyle name="SAPBEXexcCritical5 2 2 4" xfId="17183"/>
    <cellStyle name="SAPBEXexcCritical5 2 2 5" xfId="21522"/>
    <cellStyle name="SAPBEXexcCritical5 2 2 6" xfId="29444"/>
    <cellStyle name="SAPBEXexcCritical5 2 2 7" xfId="32117"/>
    <cellStyle name="SAPBEXexcCritical5 2 2 8" xfId="36096"/>
    <cellStyle name="SAPBEXexcCritical5 2 2 9" xfId="41056"/>
    <cellStyle name="SAPBEXexcCritical5 2 3" xfId="5244"/>
    <cellStyle name="SAPBEXexcCritical5 2 3 2" xfId="7572"/>
    <cellStyle name="SAPBEXexcCritical5 2 3 2 2" xfId="13523"/>
    <cellStyle name="SAPBEXexcCritical5 2 3 2 3" xfId="19462"/>
    <cellStyle name="SAPBEXexcCritical5 2 3 2 4" xfId="22458"/>
    <cellStyle name="SAPBEXexcCritical5 2 3 2 5" xfId="24741"/>
    <cellStyle name="SAPBEXexcCritical5 2 3 2 6" xfId="28710"/>
    <cellStyle name="SAPBEXexcCritical5 2 3 2 7" xfId="38371"/>
    <cellStyle name="SAPBEXexcCritical5 2 3 2 8" xfId="43328"/>
    <cellStyle name="SAPBEXexcCritical5 2 3 3" xfId="11219"/>
    <cellStyle name="SAPBEXexcCritical5 2 3 4" xfId="17158"/>
    <cellStyle name="SAPBEXexcCritical5 2 3 5" xfId="21508"/>
    <cellStyle name="SAPBEXexcCritical5 2 3 6" xfId="29204"/>
    <cellStyle name="SAPBEXexcCritical5 2 3 7" xfId="34098"/>
    <cellStyle name="SAPBEXexcCritical5 2 3 8" xfId="36071"/>
    <cellStyle name="SAPBEXexcCritical5 2 3 9" xfId="41031"/>
    <cellStyle name="SAPBEXexcCritical5 2 4" xfId="8657"/>
    <cellStyle name="SAPBEXexcCritical5 2 4 2" xfId="14608"/>
    <cellStyle name="SAPBEXexcCritical5 2 4 3" xfId="20547"/>
    <cellStyle name="SAPBEXexcCritical5 2 4 4" xfId="22911"/>
    <cellStyle name="SAPBEXexcCritical5 2 4 5" xfId="23777"/>
    <cellStyle name="SAPBEXexcCritical5 2 4 6" xfId="34537"/>
    <cellStyle name="SAPBEXexcCritical5 2 4 7" xfId="39449"/>
    <cellStyle name="SAPBEXexcCritical5 2 4 8" xfId="44413"/>
    <cellStyle name="SAPBEXexcCritical5 2 5" xfId="8658"/>
    <cellStyle name="SAPBEXexcCritical5 2 5 2" xfId="14609"/>
    <cellStyle name="SAPBEXexcCritical5 2 5 3" xfId="20548"/>
    <cellStyle name="SAPBEXexcCritical5 2 5 4" xfId="22912"/>
    <cellStyle name="SAPBEXexcCritical5 2 5 5" xfId="23776"/>
    <cellStyle name="SAPBEXexcCritical5 2 5 6" xfId="32492"/>
    <cellStyle name="SAPBEXexcCritical5 2 5 7" xfId="39450"/>
    <cellStyle name="SAPBEXexcCritical5 2 5 8" xfId="44414"/>
    <cellStyle name="SAPBEXexcCritical5 2 6" xfId="6990"/>
    <cellStyle name="SAPBEXexcCritical5 2 6 2" xfId="12941"/>
    <cellStyle name="SAPBEXexcCritical5 2 6 3" xfId="18880"/>
    <cellStyle name="SAPBEXexcCritical5 2 6 4" xfId="22017"/>
    <cellStyle name="SAPBEXexcCritical5 2 6 5" xfId="27238"/>
    <cellStyle name="SAPBEXexcCritical5 2 6 6" xfId="33227"/>
    <cellStyle name="SAPBEXexcCritical5 2 6 7" xfId="37793"/>
    <cellStyle name="SAPBEXexcCritical5 2 6 8" xfId="42746"/>
    <cellStyle name="SAPBEXexcCritical5 2 7" xfId="9403"/>
    <cellStyle name="SAPBEXexcCritical5 2 8" xfId="15342"/>
    <cellStyle name="SAPBEXexcCritical5 2 9" xfId="23262"/>
    <cellStyle name="SAPBEXexcCritical5 3" xfId="1862"/>
    <cellStyle name="SAPBEXexcCritical5 3 10" xfId="34093"/>
    <cellStyle name="SAPBEXexcCritical5 3 2" xfId="5888"/>
    <cellStyle name="SAPBEXexcCritical5 3 2 2" xfId="8192"/>
    <cellStyle name="SAPBEXexcCritical5 3 2 2 2" xfId="14143"/>
    <cellStyle name="SAPBEXexcCritical5 3 2 2 3" xfId="20082"/>
    <cellStyle name="SAPBEXexcCritical5 3 2 2 4" xfId="22626"/>
    <cellStyle name="SAPBEXexcCritical5 3 2 2 5" xfId="24210"/>
    <cellStyle name="SAPBEXexcCritical5 3 2 2 6" xfId="29615"/>
    <cellStyle name="SAPBEXexcCritical5 3 2 2 7" xfId="38988"/>
    <cellStyle name="SAPBEXexcCritical5 3 2 2 8" xfId="43948"/>
    <cellStyle name="SAPBEXexcCritical5 3 2 3" xfId="11863"/>
    <cellStyle name="SAPBEXexcCritical5 3 2 4" xfId="17802"/>
    <cellStyle name="SAPBEXexcCritical5 3 2 5" xfId="21679"/>
    <cellStyle name="SAPBEXexcCritical5 3 2 6" xfId="25330"/>
    <cellStyle name="SAPBEXexcCritical5 3 2 7" xfId="25780"/>
    <cellStyle name="SAPBEXexcCritical5 3 2 8" xfId="36715"/>
    <cellStyle name="SAPBEXexcCritical5 3 2 9" xfId="41672"/>
    <cellStyle name="SAPBEXexcCritical5 3 3" xfId="6555"/>
    <cellStyle name="SAPBEXexcCritical5 3 3 2" xfId="8461"/>
    <cellStyle name="SAPBEXexcCritical5 3 3 2 2" xfId="14412"/>
    <cellStyle name="SAPBEXexcCritical5 3 3 2 3" xfId="20351"/>
    <cellStyle name="SAPBEXexcCritical5 3 3 2 4" xfId="22756"/>
    <cellStyle name="SAPBEXexcCritical5 3 3 2 5" xfId="23946"/>
    <cellStyle name="SAPBEXexcCritical5 3 3 2 6" xfId="34474"/>
    <cellStyle name="SAPBEXexcCritical5 3 3 2 7" xfId="39254"/>
    <cellStyle name="SAPBEXexcCritical5 3 3 2 8" xfId="44217"/>
    <cellStyle name="SAPBEXexcCritical5 3 3 3" xfId="12506"/>
    <cellStyle name="SAPBEXexcCritical5 3 3 4" xfId="18445"/>
    <cellStyle name="SAPBEXexcCritical5 3 3 5" xfId="21849"/>
    <cellStyle name="SAPBEXexcCritical5 3 3 6" xfId="27711"/>
    <cellStyle name="SAPBEXexcCritical5 3 3 7" xfId="32424"/>
    <cellStyle name="SAPBEXexcCritical5 3 3 8" xfId="37358"/>
    <cellStyle name="SAPBEXexcCritical5 3 3 9" xfId="42312"/>
    <cellStyle name="SAPBEXexcCritical5 3 4" xfId="8659"/>
    <cellStyle name="SAPBEXexcCritical5 3 4 2" xfId="14610"/>
    <cellStyle name="SAPBEXexcCritical5 3 4 3" xfId="20549"/>
    <cellStyle name="SAPBEXexcCritical5 3 4 4" xfId="22913"/>
    <cellStyle name="SAPBEXexcCritical5 3 4 5" xfId="23775"/>
    <cellStyle name="SAPBEXexcCritical5 3 4 6" xfId="34230"/>
    <cellStyle name="SAPBEXexcCritical5 3 4 7" xfId="39451"/>
    <cellStyle name="SAPBEXexcCritical5 3 4 8" xfId="44415"/>
    <cellStyle name="SAPBEXexcCritical5 3 5" xfId="8660"/>
    <cellStyle name="SAPBEXexcCritical5 3 5 2" xfId="14611"/>
    <cellStyle name="SAPBEXexcCritical5 3 5 3" xfId="20550"/>
    <cellStyle name="SAPBEXexcCritical5 3 5 4" xfId="22914"/>
    <cellStyle name="SAPBEXexcCritical5 3 5 5" xfId="23774"/>
    <cellStyle name="SAPBEXexcCritical5 3 5 6" xfId="32718"/>
    <cellStyle name="SAPBEXexcCritical5 3 5 7" xfId="39452"/>
    <cellStyle name="SAPBEXexcCritical5 3 5 8" xfId="44416"/>
    <cellStyle name="SAPBEXexcCritical5 3 6" xfId="6991"/>
    <cellStyle name="SAPBEXexcCritical5 3 6 2" xfId="12942"/>
    <cellStyle name="SAPBEXexcCritical5 3 6 3" xfId="18881"/>
    <cellStyle name="SAPBEXexcCritical5 3 6 4" xfId="22018"/>
    <cellStyle name="SAPBEXexcCritical5 3 6 5" xfId="29657"/>
    <cellStyle name="SAPBEXexcCritical5 3 6 6" xfId="25635"/>
    <cellStyle name="SAPBEXexcCritical5 3 6 7" xfId="37794"/>
    <cellStyle name="SAPBEXexcCritical5 3 6 8" xfId="42747"/>
    <cellStyle name="SAPBEXexcCritical5 3 7" xfId="9404"/>
    <cellStyle name="SAPBEXexcCritical5 3 8" xfId="15343"/>
    <cellStyle name="SAPBEXexcCritical5 3 9" xfId="23261"/>
    <cellStyle name="SAPBEXexcCritical5 4" xfId="4271"/>
    <cellStyle name="SAPBEXexcCritical5 4 10" xfId="40119"/>
    <cellStyle name="SAPBEXexcCritical5 4 2" xfId="6758"/>
    <cellStyle name="SAPBEXexcCritical5 4 2 2" xfId="8525"/>
    <cellStyle name="SAPBEXexcCritical5 4 2 2 2" xfId="14476"/>
    <cellStyle name="SAPBEXexcCritical5 4 2 2 3" xfId="20415"/>
    <cellStyle name="SAPBEXexcCritical5 4 2 2 4" xfId="22820"/>
    <cellStyle name="SAPBEXexcCritical5 4 2 2 5" xfId="23883"/>
    <cellStyle name="SAPBEXexcCritical5 4 2 2 6" xfId="32759"/>
    <cellStyle name="SAPBEXexcCritical5 4 2 2 7" xfId="39318"/>
    <cellStyle name="SAPBEXexcCritical5 4 2 2 8" xfId="44281"/>
    <cellStyle name="SAPBEXexcCritical5 4 2 3" xfId="12709"/>
    <cellStyle name="SAPBEXexcCritical5 4 2 4" xfId="18648"/>
    <cellStyle name="SAPBEXexcCritical5 4 2 5" xfId="21913"/>
    <cellStyle name="SAPBEXexcCritical5 4 2 6" xfId="29328"/>
    <cellStyle name="SAPBEXexcCritical5 4 2 7" xfId="29065"/>
    <cellStyle name="SAPBEXexcCritical5 4 2 8" xfId="37561"/>
    <cellStyle name="SAPBEXexcCritical5 4 2 9" xfId="42515"/>
    <cellStyle name="SAPBEXexcCritical5 4 3" xfId="7214"/>
    <cellStyle name="SAPBEXexcCritical5 4 3 2" xfId="13165"/>
    <cellStyle name="SAPBEXexcCritical5 4 3 3" xfId="19104"/>
    <cellStyle name="SAPBEXexcCritical5 4 3 4" xfId="22241"/>
    <cellStyle name="SAPBEXexcCritical5 4 3 5" xfId="26869"/>
    <cellStyle name="SAPBEXexcCritical5 4 3 6" xfId="31352"/>
    <cellStyle name="SAPBEXexcCritical5 4 3 7" xfId="38017"/>
    <cellStyle name="SAPBEXexcCritical5 4 3 8" xfId="42970"/>
    <cellStyle name="SAPBEXexcCritical5 4 4" xfId="10303"/>
    <cellStyle name="SAPBEXexcCritical5 4 5" xfId="16242"/>
    <cellStyle name="SAPBEXexcCritical5 4 6" xfId="21215"/>
    <cellStyle name="SAPBEXexcCritical5 4 7" xfId="28664"/>
    <cellStyle name="SAPBEXexcCritical5 4 8" xfId="26446"/>
    <cellStyle name="SAPBEXexcCritical5 4 9" xfId="35155"/>
    <cellStyle name="SAPBEXexcCritical5 5" xfId="5028"/>
    <cellStyle name="SAPBEXexcCritical5 5 2" xfId="7385"/>
    <cellStyle name="SAPBEXexcCritical5 5 2 2" xfId="13336"/>
    <cellStyle name="SAPBEXexcCritical5 5 2 3" xfId="19275"/>
    <cellStyle name="SAPBEXexcCritical5 5 2 4" xfId="22400"/>
    <cellStyle name="SAPBEXexcCritical5 5 2 5" xfId="26854"/>
    <cellStyle name="SAPBEXexcCritical5 5 2 6" xfId="31802"/>
    <cellStyle name="SAPBEXexcCritical5 5 2 7" xfId="38185"/>
    <cellStyle name="SAPBEXexcCritical5 5 2 8" xfId="43141"/>
    <cellStyle name="SAPBEXexcCritical5 5 3" xfId="11004"/>
    <cellStyle name="SAPBEXexcCritical5 5 4" xfId="16943"/>
    <cellStyle name="SAPBEXexcCritical5 5 5" xfId="21445"/>
    <cellStyle name="SAPBEXexcCritical5 5 6" xfId="29232"/>
    <cellStyle name="SAPBEXexcCritical5 5 7" xfId="29572"/>
    <cellStyle name="SAPBEXexcCritical5 5 8" xfId="35856"/>
    <cellStyle name="SAPBEXexcCritical5 5 9" xfId="40817"/>
    <cellStyle name="SAPBEXexcCritical5 6" xfId="6989"/>
    <cellStyle name="SAPBEXexcCritical5 6 2" xfId="12940"/>
    <cellStyle name="SAPBEXexcCritical5 6 3" xfId="18879"/>
    <cellStyle name="SAPBEXexcCritical5 6 4" xfId="22016"/>
    <cellStyle name="SAPBEXexcCritical5 6 5" xfId="29425"/>
    <cellStyle name="SAPBEXexcCritical5 6 6" xfId="33697"/>
    <cellStyle name="SAPBEXexcCritical5 6 7" xfId="37792"/>
    <cellStyle name="SAPBEXexcCritical5 6 8" xfId="42745"/>
    <cellStyle name="SAPBEXexcCritical5 7" xfId="9402"/>
    <cellStyle name="SAPBEXexcCritical5 8" xfId="15341"/>
    <cellStyle name="SAPBEXexcCritical5 9" xfId="26328"/>
    <cellStyle name="SAPBEXexcCritical6" xfId="1863"/>
    <cellStyle name="SAPBEXexcCritical6 10" xfId="26623"/>
    <cellStyle name="SAPBEXexcCritical6 2" xfId="1864"/>
    <cellStyle name="SAPBEXexcCritical6 2 10" xfId="32588"/>
    <cellStyle name="SAPBEXexcCritical6 2 2" xfId="5270"/>
    <cellStyle name="SAPBEXexcCritical6 2 2 2" xfId="7589"/>
    <cellStyle name="SAPBEXexcCritical6 2 2 2 2" xfId="13540"/>
    <cellStyle name="SAPBEXexcCritical6 2 2 2 3" xfId="19479"/>
    <cellStyle name="SAPBEXexcCritical6 2 2 2 4" xfId="22472"/>
    <cellStyle name="SAPBEXexcCritical6 2 2 2 5" xfId="30229"/>
    <cellStyle name="SAPBEXexcCritical6 2 2 2 6" xfId="34289"/>
    <cellStyle name="SAPBEXexcCritical6 2 2 2 7" xfId="38388"/>
    <cellStyle name="SAPBEXexcCritical6 2 2 2 8" xfId="43345"/>
    <cellStyle name="SAPBEXexcCritical6 2 2 3" xfId="11245"/>
    <cellStyle name="SAPBEXexcCritical6 2 2 4" xfId="17184"/>
    <cellStyle name="SAPBEXexcCritical6 2 2 5" xfId="21523"/>
    <cellStyle name="SAPBEXexcCritical6 2 2 6" xfId="27313"/>
    <cellStyle name="SAPBEXexcCritical6 2 2 7" xfId="33406"/>
    <cellStyle name="SAPBEXexcCritical6 2 2 8" xfId="36097"/>
    <cellStyle name="SAPBEXexcCritical6 2 2 9" xfId="41057"/>
    <cellStyle name="SAPBEXexcCritical6 2 3" xfId="4707"/>
    <cellStyle name="SAPBEXexcCritical6 2 3 2" xfId="7313"/>
    <cellStyle name="SAPBEXexcCritical6 2 3 2 2" xfId="13264"/>
    <cellStyle name="SAPBEXexcCritical6 2 3 2 3" xfId="19203"/>
    <cellStyle name="SAPBEXexcCritical6 2 3 2 4" xfId="22334"/>
    <cellStyle name="SAPBEXexcCritical6 2 3 2 5" xfId="26858"/>
    <cellStyle name="SAPBEXexcCritical6 2 3 2 6" xfId="31387"/>
    <cellStyle name="SAPBEXexcCritical6 2 3 2 7" xfId="38114"/>
    <cellStyle name="SAPBEXexcCritical6 2 3 2 8" xfId="43069"/>
    <cellStyle name="SAPBEXexcCritical6 2 3 3" xfId="10683"/>
    <cellStyle name="SAPBEXexcCritical6 2 3 4" xfId="16622"/>
    <cellStyle name="SAPBEXexcCritical6 2 3 5" xfId="21341"/>
    <cellStyle name="SAPBEXexcCritical6 2 3 6" xfId="29714"/>
    <cellStyle name="SAPBEXexcCritical6 2 3 7" xfId="34520"/>
    <cellStyle name="SAPBEXexcCritical6 2 3 8" xfId="35535"/>
    <cellStyle name="SAPBEXexcCritical6 2 3 9" xfId="40497"/>
    <cellStyle name="SAPBEXexcCritical6 2 4" xfId="8661"/>
    <cellStyle name="SAPBEXexcCritical6 2 4 2" xfId="14612"/>
    <cellStyle name="SAPBEXexcCritical6 2 4 3" xfId="20551"/>
    <cellStyle name="SAPBEXexcCritical6 2 4 4" xfId="22915"/>
    <cellStyle name="SAPBEXexcCritical6 2 4 5" xfId="23773"/>
    <cellStyle name="SAPBEXexcCritical6 2 4 6" xfId="31440"/>
    <cellStyle name="SAPBEXexcCritical6 2 4 7" xfId="39453"/>
    <cellStyle name="SAPBEXexcCritical6 2 4 8" xfId="44417"/>
    <cellStyle name="SAPBEXexcCritical6 2 5" xfId="8662"/>
    <cellStyle name="SAPBEXexcCritical6 2 5 2" xfId="14613"/>
    <cellStyle name="SAPBEXexcCritical6 2 5 3" xfId="20552"/>
    <cellStyle name="SAPBEXexcCritical6 2 5 4" xfId="22916"/>
    <cellStyle name="SAPBEXexcCritical6 2 5 5" xfId="23772"/>
    <cellStyle name="SAPBEXexcCritical6 2 5 6" xfId="30000"/>
    <cellStyle name="SAPBEXexcCritical6 2 5 7" xfId="39454"/>
    <cellStyle name="SAPBEXexcCritical6 2 5 8" xfId="44418"/>
    <cellStyle name="SAPBEXexcCritical6 2 6" xfId="6993"/>
    <cellStyle name="SAPBEXexcCritical6 2 6 2" xfId="12944"/>
    <cellStyle name="SAPBEXexcCritical6 2 6 3" xfId="18883"/>
    <cellStyle name="SAPBEXexcCritical6 2 6 4" xfId="22020"/>
    <cellStyle name="SAPBEXexcCritical6 2 6 5" xfId="25014"/>
    <cellStyle name="SAPBEXexcCritical6 2 6 6" xfId="32419"/>
    <cellStyle name="SAPBEXexcCritical6 2 6 7" xfId="37796"/>
    <cellStyle name="SAPBEXexcCritical6 2 6 8" xfId="42749"/>
    <cellStyle name="SAPBEXexcCritical6 2 7" xfId="9406"/>
    <cellStyle name="SAPBEXexcCritical6 2 8" xfId="15345"/>
    <cellStyle name="SAPBEXexcCritical6 2 9" xfId="26326"/>
    <cellStyle name="SAPBEXexcCritical6 3" xfId="1865"/>
    <cellStyle name="SAPBEXexcCritical6 3 10" xfId="26611"/>
    <cellStyle name="SAPBEXexcCritical6 3 2" xfId="5889"/>
    <cellStyle name="SAPBEXexcCritical6 3 2 2" xfId="8193"/>
    <cellStyle name="SAPBEXexcCritical6 3 2 2 2" xfId="14144"/>
    <cellStyle name="SAPBEXexcCritical6 3 2 2 3" xfId="20083"/>
    <cellStyle name="SAPBEXexcCritical6 3 2 2 4" xfId="22627"/>
    <cellStyle name="SAPBEXexcCritical6 3 2 2 5" xfId="24209"/>
    <cellStyle name="SAPBEXexcCritical6 3 2 2 6" xfId="26375"/>
    <cellStyle name="SAPBEXexcCritical6 3 2 2 7" xfId="38989"/>
    <cellStyle name="SAPBEXexcCritical6 3 2 2 8" xfId="43949"/>
    <cellStyle name="SAPBEXexcCritical6 3 2 3" xfId="11864"/>
    <cellStyle name="SAPBEXexcCritical6 3 2 4" xfId="17803"/>
    <cellStyle name="SAPBEXexcCritical6 3 2 5" xfId="21680"/>
    <cellStyle name="SAPBEXexcCritical6 3 2 6" xfId="27488"/>
    <cellStyle name="SAPBEXexcCritical6 3 2 7" xfId="32597"/>
    <cellStyle name="SAPBEXexcCritical6 3 2 8" xfId="36716"/>
    <cellStyle name="SAPBEXexcCritical6 3 2 9" xfId="41673"/>
    <cellStyle name="SAPBEXexcCritical6 3 3" xfId="6556"/>
    <cellStyle name="SAPBEXexcCritical6 3 3 2" xfId="8462"/>
    <cellStyle name="SAPBEXexcCritical6 3 3 2 2" xfId="14413"/>
    <cellStyle name="SAPBEXexcCritical6 3 3 2 3" xfId="20352"/>
    <cellStyle name="SAPBEXexcCritical6 3 3 2 4" xfId="22757"/>
    <cellStyle name="SAPBEXexcCritical6 3 3 2 5" xfId="23945"/>
    <cellStyle name="SAPBEXexcCritical6 3 3 2 6" xfId="29824"/>
    <cellStyle name="SAPBEXexcCritical6 3 3 2 7" xfId="39255"/>
    <cellStyle name="SAPBEXexcCritical6 3 3 2 8" xfId="44218"/>
    <cellStyle name="SAPBEXexcCritical6 3 3 3" xfId="12507"/>
    <cellStyle name="SAPBEXexcCritical6 3 3 4" xfId="18446"/>
    <cellStyle name="SAPBEXexcCritical6 3 3 5" xfId="21850"/>
    <cellStyle name="SAPBEXexcCritical6 3 3 6" xfId="25071"/>
    <cellStyle name="SAPBEXexcCritical6 3 3 7" xfId="31461"/>
    <cellStyle name="SAPBEXexcCritical6 3 3 8" xfId="37359"/>
    <cellStyle name="SAPBEXexcCritical6 3 3 9" xfId="42313"/>
    <cellStyle name="SAPBEXexcCritical6 3 4" xfId="8663"/>
    <cellStyle name="SAPBEXexcCritical6 3 4 2" xfId="14614"/>
    <cellStyle name="SAPBEXexcCritical6 3 4 3" xfId="20553"/>
    <cellStyle name="SAPBEXexcCritical6 3 4 4" xfId="22917"/>
    <cellStyle name="SAPBEXexcCritical6 3 4 5" xfId="23199"/>
    <cellStyle name="SAPBEXexcCritical6 3 4 6" xfId="35030"/>
    <cellStyle name="SAPBEXexcCritical6 3 4 7" xfId="39455"/>
    <cellStyle name="SAPBEXexcCritical6 3 4 8" xfId="44419"/>
    <cellStyle name="SAPBEXexcCritical6 3 5" xfId="8664"/>
    <cellStyle name="SAPBEXexcCritical6 3 5 2" xfId="14615"/>
    <cellStyle name="SAPBEXexcCritical6 3 5 3" xfId="20554"/>
    <cellStyle name="SAPBEXexcCritical6 3 5 4" xfId="22918"/>
    <cellStyle name="SAPBEXexcCritical6 3 5 5" xfId="23198"/>
    <cellStyle name="SAPBEXexcCritical6 3 5 6" xfId="32189"/>
    <cellStyle name="SAPBEXexcCritical6 3 5 7" xfId="39456"/>
    <cellStyle name="SAPBEXexcCritical6 3 5 8" xfId="44420"/>
    <cellStyle name="SAPBEXexcCritical6 3 6" xfId="6994"/>
    <cellStyle name="SAPBEXexcCritical6 3 6 2" xfId="12945"/>
    <cellStyle name="SAPBEXexcCritical6 3 6 3" xfId="18884"/>
    <cellStyle name="SAPBEXexcCritical6 3 6 4" xfId="22021"/>
    <cellStyle name="SAPBEXexcCritical6 3 6 5" xfId="25013"/>
    <cellStyle name="SAPBEXexcCritical6 3 6 6" xfId="32350"/>
    <cellStyle name="SAPBEXexcCritical6 3 6 7" xfId="37797"/>
    <cellStyle name="SAPBEXexcCritical6 3 6 8" xfId="42750"/>
    <cellStyle name="SAPBEXexcCritical6 3 7" xfId="9407"/>
    <cellStyle name="SAPBEXexcCritical6 3 8" xfId="15346"/>
    <cellStyle name="SAPBEXexcCritical6 3 9" xfId="26325"/>
    <cellStyle name="SAPBEXexcCritical6 4" xfId="4272"/>
    <cellStyle name="SAPBEXexcCritical6 4 10" xfId="40120"/>
    <cellStyle name="SAPBEXexcCritical6 4 2" xfId="6759"/>
    <cellStyle name="SAPBEXexcCritical6 4 2 2" xfId="8526"/>
    <cellStyle name="SAPBEXexcCritical6 4 2 2 2" xfId="14477"/>
    <cellStyle name="SAPBEXexcCritical6 4 2 2 3" xfId="20416"/>
    <cellStyle name="SAPBEXexcCritical6 4 2 2 4" xfId="22821"/>
    <cellStyle name="SAPBEXexcCritical6 4 2 2 5" xfId="23882"/>
    <cellStyle name="SAPBEXexcCritical6 4 2 2 6" xfId="32802"/>
    <cellStyle name="SAPBEXexcCritical6 4 2 2 7" xfId="39319"/>
    <cellStyle name="SAPBEXexcCritical6 4 2 2 8" xfId="44282"/>
    <cellStyle name="SAPBEXexcCritical6 4 2 3" xfId="12710"/>
    <cellStyle name="SAPBEXexcCritical6 4 2 4" xfId="18649"/>
    <cellStyle name="SAPBEXexcCritical6 4 2 5" xfId="21914"/>
    <cellStyle name="SAPBEXexcCritical6 4 2 6" xfId="30463"/>
    <cellStyle name="SAPBEXexcCritical6 4 2 7" xfId="27065"/>
    <cellStyle name="SAPBEXexcCritical6 4 2 8" xfId="37562"/>
    <cellStyle name="SAPBEXexcCritical6 4 2 9" xfId="42516"/>
    <cellStyle name="SAPBEXexcCritical6 4 3" xfId="7215"/>
    <cellStyle name="SAPBEXexcCritical6 4 3 2" xfId="13166"/>
    <cellStyle name="SAPBEXexcCritical6 4 3 3" xfId="19105"/>
    <cellStyle name="SAPBEXexcCritical6 4 3 4" xfId="22242"/>
    <cellStyle name="SAPBEXexcCritical6 4 3 5" xfId="26868"/>
    <cellStyle name="SAPBEXexcCritical6 4 3 6" xfId="28241"/>
    <cellStyle name="SAPBEXexcCritical6 4 3 7" xfId="38018"/>
    <cellStyle name="SAPBEXexcCritical6 4 3 8" xfId="42971"/>
    <cellStyle name="SAPBEXexcCritical6 4 4" xfId="10304"/>
    <cellStyle name="SAPBEXexcCritical6 4 5" xfId="16243"/>
    <cellStyle name="SAPBEXexcCritical6 4 6" xfId="21216"/>
    <cellStyle name="SAPBEXexcCritical6 4 7" xfId="30082"/>
    <cellStyle name="SAPBEXexcCritical6 4 8" xfId="28674"/>
    <cellStyle name="SAPBEXexcCritical6 4 9" xfId="35156"/>
    <cellStyle name="SAPBEXexcCritical6 5" xfId="5027"/>
    <cellStyle name="SAPBEXexcCritical6 5 2" xfId="7384"/>
    <cellStyle name="SAPBEXexcCritical6 5 2 2" xfId="13335"/>
    <cellStyle name="SAPBEXexcCritical6 5 2 3" xfId="19274"/>
    <cellStyle name="SAPBEXexcCritical6 5 2 4" xfId="22399"/>
    <cellStyle name="SAPBEXexcCritical6 5 2 5" xfId="26855"/>
    <cellStyle name="SAPBEXexcCritical6 5 2 6" xfId="27764"/>
    <cellStyle name="SAPBEXexcCritical6 5 2 7" xfId="38184"/>
    <cellStyle name="SAPBEXexcCritical6 5 2 8" xfId="43140"/>
    <cellStyle name="SAPBEXexcCritical6 5 3" xfId="11003"/>
    <cellStyle name="SAPBEXexcCritical6 5 4" xfId="16942"/>
    <cellStyle name="SAPBEXexcCritical6 5 5" xfId="21444"/>
    <cellStyle name="SAPBEXexcCritical6 5 6" xfId="25486"/>
    <cellStyle name="SAPBEXexcCritical6 5 7" xfId="31142"/>
    <cellStyle name="SAPBEXexcCritical6 5 8" xfId="35855"/>
    <cellStyle name="SAPBEXexcCritical6 5 9" xfId="40816"/>
    <cellStyle name="SAPBEXexcCritical6 6" xfId="6992"/>
    <cellStyle name="SAPBEXexcCritical6 6 2" xfId="12943"/>
    <cellStyle name="SAPBEXexcCritical6 6 3" xfId="18882"/>
    <cellStyle name="SAPBEXexcCritical6 6 4" xfId="22019"/>
    <cellStyle name="SAPBEXexcCritical6 6 5" xfId="27693"/>
    <cellStyle name="SAPBEXexcCritical6 6 6" xfId="33932"/>
    <cellStyle name="SAPBEXexcCritical6 6 7" xfId="37795"/>
    <cellStyle name="SAPBEXexcCritical6 6 8" xfId="42748"/>
    <cellStyle name="SAPBEXexcCritical6 7" xfId="9405"/>
    <cellStyle name="SAPBEXexcCritical6 8" xfId="15344"/>
    <cellStyle name="SAPBEXexcCritical6 9" xfId="26327"/>
    <cellStyle name="SAPBEXexcGood1" xfId="1866"/>
    <cellStyle name="SAPBEXexcGood1 10" xfId="27273"/>
    <cellStyle name="SAPBEXexcGood1 2" xfId="1867"/>
    <cellStyle name="SAPBEXexcGood1 2 10" xfId="28673"/>
    <cellStyle name="SAPBEXexcGood1 2 2" xfId="5271"/>
    <cellStyle name="SAPBEXexcGood1 2 2 2" xfId="7590"/>
    <cellStyle name="SAPBEXexcGood1 2 2 2 2" xfId="13541"/>
    <cellStyle name="SAPBEXexcGood1 2 2 2 3" xfId="19480"/>
    <cellStyle name="SAPBEXexcGood1 2 2 2 4" xfId="22473"/>
    <cellStyle name="SAPBEXexcGood1 2 2 2 5" xfId="28276"/>
    <cellStyle name="SAPBEXexcGood1 2 2 2 6" xfId="32774"/>
    <cellStyle name="SAPBEXexcGood1 2 2 2 7" xfId="38389"/>
    <cellStyle name="SAPBEXexcGood1 2 2 2 8" xfId="43346"/>
    <cellStyle name="SAPBEXexcGood1 2 2 3" xfId="11246"/>
    <cellStyle name="SAPBEXexcGood1 2 2 4" xfId="17185"/>
    <cellStyle name="SAPBEXexcGood1 2 2 5" xfId="21524"/>
    <cellStyle name="SAPBEXexcGood1 2 2 6" xfId="29548"/>
    <cellStyle name="SAPBEXexcGood1 2 2 7" xfId="27386"/>
    <cellStyle name="SAPBEXexcGood1 2 2 8" xfId="36098"/>
    <cellStyle name="SAPBEXexcGood1 2 2 9" xfId="41058"/>
    <cellStyle name="SAPBEXexcGood1 2 3" xfId="4706"/>
    <cellStyle name="SAPBEXexcGood1 2 3 2" xfId="7312"/>
    <cellStyle name="SAPBEXexcGood1 2 3 2 2" xfId="13263"/>
    <cellStyle name="SAPBEXexcGood1 2 3 2 3" xfId="19202"/>
    <cellStyle name="SAPBEXexcGood1 2 3 2 4" xfId="22333"/>
    <cellStyle name="SAPBEXexcGood1 2 3 2 5" xfId="28408"/>
    <cellStyle name="SAPBEXexcGood1 2 3 2 6" xfId="29986"/>
    <cellStyle name="SAPBEXexcGood1 2 3 2 7" xfId="38113"/>
    <cellStyle name="SAPBEXexcGood1 2 3 2 8" xfId="43068"/>
    <cellStyle name="SAPBEXexcGood1 2 3 3" xfId="10682"/>
    <cellStyle name="SAPBEXexcGood1 2 3 4" xfId="16621"/>
    <cellStyle name="SAPBEXexcGood1 2 3 5" xfId="21340"/>
    <cellStyle name="SAPBEXexcGood1 2 3 6" xfId="27192"/>
    <cellStyle name="SAPBEXexcGood1 2 3 7" xfId="25834"/>
    <cellStyle name="SAPBEXexcGood1 2 3 8" xfId="35534"/>
    <cellStyle name="SAPBEXexcGood1 2 3 9" xfId="40496"/>
    <cellStyle name="SAPBEXexcGood1 2 4" xfId="8665"/>
    <cellStyle name="SAPBEXexcGood1 2 4 2" xfId="14616"/>
    <cellStyle name="SAPBEXexcGood1 2 4 3" xfId="20555"/>
    <cellStyle name="SAPBEXexcGood1 2 4 4" xfId="22919"/>
    <cellStyle name="SAPBEXexcGood1 2 4 5" xfId="26847"/>
    <cellStyle name="SAPBEXexcGood1 2 4 6" xfId="34916"/>
    <cellStyle name="SAPBEXexcGood1 2 4 7" xfId="39457"/>
    <cellStyle name="SAPBEXexcGood1 2 4 8" xfId="44421"/>
    <cellStyle name="SAPBEXexcGood1 2 5" xfId="8666"/>
    <cellStyle name="SAPBEXexcGood1 2 5 2" xfId="14617"/>
    <cellStyle name="SAPBEXexcGood1 2 5 3" xfId="20556"/>
    <cellStyle name="SAPBEXexcGood1 2 5 4" xfId="22920"/>
    <cellStyle name="SAPBEXexcGood1 2 5 5" xfId="23771"/>
    <cellStyle name="SAPBEXexcGood1 2 5 6" xfId="30189"/>
    <cellStyle name="SAPBEXexcGood1 2 5 7" xfId="39458"/>
    <cellStyle name="SAPBEXexcGood1 2 5 8" xfId="44422"/>
    <cellStyle name="SAPBEXexcGood1 2 6" xfId="6996"/>
    <cellStyle name="SAPBEXexcGood1 2 6 2" xfId="12947"/>
    <cellStyle name="SAPBEXexcGood1 2 6 3" xfId="18886"/>
    <cellStyle name="SAPBEXexcGood1 2 6 4" xfId="22023"/>
    <cellStyle name="SAPBEXexcGood1 2 6 5" xfId="29498"/>
    <cellStyle name="SAPBEXexcGood1 2 6 6" xfId="32591"/>
    <cellStyle name="SAPBEXexcGood1 2 6 7" xfId="37799"/>
    <cellStyle name="SAPBEXexcGood1 2 6 8" xfId="42752"/>
    <cellStyle name="SAPBEXexcGood1 2 7" xfId="9409"/>
    <cellStyle name="SAPBEXexcGood1 2 8" xfId="15348"/>
    <cellStyle name="SAPBEXexcGood1 2 9" xfId="26323"/>
    <cellStyle name="SAPBEXexcGood1 3" xfId="1868"/>
    <cellStyle name="SAPBEXexcGood1 3 10" xfId="33086"/>
    <cellStyle name="SAPBEXexcGood1 3 2" xfId="5890"/>
    <cellStyle name="SAPBEXexcGood1 3 2 2" xfId="8194"/>
    <cellStyle name="SAPBEXexcGood1 3 2 2 2" xfId="14145"/>
    <cellStyle name="SAPBEXexcGood1 3 2 2 3" xfId="20084"/>
    <cellStyle name="SAPBEXexcGood1 3 2 2 4" xfId="22628"/>
    <cellStyle name="SAPBEXexcGood1 3 2 2 5" xfId="24208"/>
    <cellStyle name="SAPBEXexcGood1 3 2 2 6" xfId="33533"/>
    <cellStyle name="SAPBEXexcGood1 3 2 2 7" xfId="38990"/>
    <cellStyle name="SAPBEXexcGood1 3 2 2 8" xfId="43950"/>
    <cellStyle name="SAPBEXexcGood1 3 2 3" xfId="11865"/>
    <cellStyle name="SAPBEXexcGood1 3 2 4" xfId="17804"/>
    <cellStyle name="SAPBEXexcGood1 3 2 5" xfId="21681"/>
    <cellStyle name="SAPBEXexcGood1 3 2 6" xfId="28946"/>
    <cellStyle name="SAPBEXexcGood1 3 2 7" xfId="31676"/>
    <cellStyle name="SAPBEXexcGood1 3 2 8" xfId="36717"/>
    <cellStyle name="SAPBEXexcGood1 3 2 9" xfId="41674"/>
    <cellStyle name="SAPBEXexcGood1 3 3" xfId="6557"/>
    <cellStyle name="SAPBEXexcGood1 3 3 2" xfId="8463"/>
    <cellStyle name="SAPBEXexcGood1 3 3 2 2" xfId="14414"/>
    <cellStyle name="SAPBEXexcGood1 3 3 2 3" xfId="20353"/>
    <cellStyle name="SAPBEXexcGood1 3 3 2 4" xfId="22758"/>
    <cellStyle name="SAPBEXexcGood1 3 3 2 5" xfId="23944"/>
    <cellStyle name="SAPBEXexcGood1 3 3 2 6" xfId="34727"/>
    <cellStyle name="SAPBEXexcGood1 3 3 2 7" xfId="39256"/>
    <cellStyle name="SAPBEXexcGood1 3 3 2 8" xfId="44219"/>
    <cellStyle name="SAPBEXexcGood1 3 3 3" xfId="12508"/>
    <cellStyle name="SAPBEXexcGood1 3 3 4" xfId="18447"/>
    <cellStyle name="SAPBEXexcGood1 3 3 5" xfId="21851"/>
    <cellStyle name="SAPBEXexcGood1 3 3 6" xfId="25070"/>
    <cellStyle name="SAPBEXexcGood1 3 3 7" xfId="27107"/>
    <cellStyle name="SAPBEXexcGood1 3 3 8" xfId="37360"/>
    <cellStyle name="SAPBEXexcGood1 3 3 9" xfId="42314"/>
    <cellStyle name="SAPBEXexcGood1 3 4" xfId="8667"/>
    <cellStyle name="SAPBEXexcGood1 3 4 2" xfId="14618"/>
    <cellStyle name="SAPBEXexcGood1 3 4 3" xfId="20557"/>
    <cellStyle name="SAPBEXexcGood1 3 4 4" xfId="22921"/>
    <cellStyle name="SAPBEXexcGood1 3 4 5" xfId="23770"/>
    <cellStyle name="SAPBEXexcGood1 3 4 6" xfId="35031"/>
    <cellStyle name="SAPBEXexcGood1 3 4 7" xfId="39459"/>
    <cellStyle name="SAPBEXexcGood1 3 4 8" xfId="44423"/>
    <cellStyle name="SAPBEXexcGood1 3 5" xfId="8668"/>
    <cellStyle name="SAPBEXexcGood1 3 5 2" xfId="14619"/>
    <cellStyle name="SAPBEXexcGood1 3 5 3" xfId="20558"/>
    <cellStyle name="SAPBEXexcGood1 3 5 4" xfId="22922"/>
    <cellStyle name="SAPBEXexcGood1 3 5 5" xfId="23769"/>
    <cellStyle name="SAPBEXexcGood1 3 5 6" xfId="32659"/>
    <cellStyle name="SAPBEXexcGood1 3 5 7" xfId="39460"/>
    <cellStyle name="SAPBEXexcGood1 3 5 8" xfId="44424"/>
    <cellStyle name="SAPBEXexcGood1 3 6" xfId="6997"/>
    <cellStyle name="SAPBEXexcGood1 3 6 2" xfId="12948"/>
    <cellStyle name="SAPBEXexcGood1 3 6 3" xfId="18887"/>
    <cellStyle name="SAPBEXexcGood1 3 6 4" xfId="22024"/>
    <cellStyle name="SAPBEXexcGood1 3 6 5" xfId="27510"/>
    <cellStyle name="SAPBEXexcGood1 3 6 6" xfId="28778"/>
    <cellStyle name="SAPBEXexcGood1 3 6 7" xfId="37800"/>
    <cellStyle name="SAPBEXexcGood1 3 6 8" xfId="42753"/>
    <cellStyle name="SAPBEXexcGood1 3 7" xfId="9410"/>
    <cellStyle name="SAPBEXexcGood1 3 8" xfId="15349"/>
    <cellStyle name="SAPBEXexcGood1 3 9" xfId="23260"/>
    <cellStyle name="SAPBEXexcGood1 4" xfId="4273"/>
    <cellStyle name="SAPBEXexcGood1 4 10" xfId="40121"/>
    <cellStyle name="SAPBEXexcGood1 4 2" xfId="6760"/>
    <cellStyle name="SAPBEXexcGood1 4 2 2" xfId="8527"/>
    <cellStyle name="SAPBEXexcGood1 4 2 2 2" xfId="14478"/>
    <cellStyle name="SAPBEXexcGood1 4 2 2 3" xfId="20417"/>
    <cellStyle name="SAPBEXexcGood1 4 2 2 4" xfId="22822"/>
    <cellStyle name="SAPBEXexcGood1 4 2 2 5" xfId="23881"/>
    <cellStyle name="SAPBEXexcGood1 4 2 2 6" xfId="27798"/>
    <cellStyle name="SAPBEXexcGood1 4 2 2 7" xfId="39320"/>
    <cellStyle name="SAPBEXexcGood1 4 2 2 8" xfId="44283"/>
    <cellStyle name="SAPBEXexcGood1 4 2 3" xfId="12711"/>
    <cellStyle name="SAPBEXexcGood1 4 2 4" xfId="18650"/>
    <cellStyle name="SAPBEXexcGood1 4 2 5" xfId="21915"/>
    <cellStyle name="SAPBEXexcGood1 4 2 6" xfId="28920"/>
    <cellStyle name="SAPBEXexcGood1 4 2 7" xfId="25888"/>
    <cellStyle name="SAPBEXexcGood1 4 2 8" xfId="37563"/>
    <cellStyle name="SAPBEXexcGood1 4 2 9" xfId="42517"/>
    <cellStyle name="SAPBEXexcGood1 4 3" xfId="7216"/>
    <cellStyle name="SAPBEXexcGood1 4 3 2" xfId="13167"/>
    <cellStyle name="SAPBEXexcGood1 4 3 3" xfId="19106"/>
    <cellStyle name="SAPBEXexcGood1 4 3 4" xfId="22243"/>
    <cellStyle name="SAPBEXexcGood1 4 3 5" xfId="26867"/>
    <cellStyle name="SAPBEXexcGood1 4 3 6" xfId="33218"/>
    <cellStyle name="SAPBEXexcGood1 4 3 7" xfId="38019"/>
    <cellStyle name="SAPBEXexcGood1 4 3 8" xfId="42972"/>
    <cellStyle name="SAPBEXexcGood1 4 4" xfId="10305"/>
    <cellStyle name="SAPBEXexcGood1 4 5" xfId="16244"/>
    <cellStyle name="SAPBEXexcGood1 4 6" xfId="21217"/>
    <cellStyle name="SAPBEXexcGood1 4 7" xfId="28124"/>
    <cellStyle name="SAPBEXexcGood1 4 8" xfId="34454"/>
    <cellStyle name="SAPBEXexcGood1 4 9" xfId="35157"/>
    <cellStyle name="SAPBEXexcGood1 5" xfId="5026"/>
    <cellStyle name="SAPBEXexcGood1 5 2" xfId="7383"/>
    <cellStyle name="SAPBEXexcGood1 5 2 2" xfId="13334"/>
    <cellStyle name="SAPBEXexcGood1 5 2 3" xfId="19273"/>
    <cellStyle name="SAPBEXexcGood1 5 2 4" xfId="22398"/>
    <cellStyle name="SAPBEXexcGood1 5 2 5" xfId="24856"/>
    <cellStyle name="SAPBEXexcGood1 5 2 6" xfId="32901"/>
    <cellStyle name="SAPBEXexcGood1 5 2 7" xfId="38183"/>
    <cellStyle name="SAPBEXexcGood1 5 2 8" xfId="43139"/>
    <cellStyle name="SAPBEXexcGood1 5 3" xfId="11002"/>
    <cellStyle name="SAPBEXexcGood1 5 4" xfId="16941"/>
    <cellStyle name="SAPBEXexcGood1 5 5" xfId="21443"/>
    <cellStyle name="SAPBEXexcGood1 5 6" xfId="27841"/>
    <cellStyle name="SAPBEXexcGood1 5 7" xfId="32085"/>
    <cellStyle name="SAPBEXexcGood1 5 8" xfId="35854"/>
    <cellStyle name="SAPBEXexcGood1 5 9" xfId="40815"/>
    <cellStyle name="SAPBEXexcGood1 6" xfId="6995"/>
    <cellStyle name="SAPBEXexcGood1 6 2" xfId="12946"/>
    <cellStyle name="SAPBEXexcGood1 6 3" xfId="18885"/>
    <cellStyle name="SAPBEXexcGood1 6 4" xfId="22022"/>
    <cellStyle name="SAPBEXexcGood1 6 5" xfId="29084"/>
    <cellStyle name="SAPBEXexcGood1 6 6" xfId="25846"/>
    <cellStyle name="SAPBEXexcGood1 6 7" xfId="37798"/>
    <cellStyle name="SAPBEXexcGood1 6 8" xfId="42751"/>
    <cellStyle name="SAPBEXexcGood1 7" xfId="9408"/>
    <cellStyle name="SAPBEXexcGood1 8" xfId="15347"/>
    <cellStyle name="SAPBEXexcGood1 9" xfId="26324"/>
    <cellStyle name="SAPBEXexcGood2" xfId="1869"/>
    <cellStyle name="SAPBEXexcGood2 10" xfId="33129"/>
    <cellStyle name="SAPBEXexcGood2 2" xfId="1870"/>
    <cellStyle name="SAPBEXexcGood2 2 10" xfId="34198"/>
    <cellStyle name="SAPBEXexcGood2 2 2" xfId="5272"/>
    <cellStyle name="SAPBEXexcGood2 2 2 2" xfId="7591"/>
    <cellStyle name="SAPBEXexcGood2 2 2 2 2" xfId="13542"/>
    <cellStyle name="SAPBEXexcGood2 2 2 2 3" xfId="19481"/>
    <cellStyle name="SAPBEXexcGood2 2 2 2 4" xfId="22474"/>
    <cellStyle name="SAPBEXexcGood2 2 2 2 5" xfId="24729"/>
    <cellStyle name="SAPBEXexcGood2 2 2 2 6" xfId="34152"/>
    <cellStyle name="SAPBEXexcGood2 2 2 2 7" xfId="38390"/>
    <cellStyle name="SAPBEXexcGood2 2 2 2 8" xfId="43347"/>
    <cellStyle name="SAPBEXexcGood2 2 2 3" xfId="11247"/>
    <cellStyle name="SAPBEXexcGood2 2 2 4" xfId="17186"/>
    <cellStyle name="SAPBEXexcGood2 2 2 5" xfId="21525"/>
    <cellStyle name="SAPBEXexcGood2 2 2 6" xfId="27575"/>
    <cellStyle name="SAPBEXexcGood2 2 2 7" xfId="33461"/>
    <cellStyle name="SAPBEXexcGood2 2 2 8" xfId="36099"/>
    <cellStyle name="SAPBEXexcGood2 2 2 9" xfId="41059"/>
    <cellStyle name="SAPBEXexcGood2 2 3" xfId="4705"/>
    <cellStyle name="SAPBEXexcGood2 2 3 2" xfId="7311"/>
    <cellStyle name="SAPBEXexcGood2 2 3 2 2" xfId="13262"/>
    <cellStyle name="SAPBEXexcGood2 2 3 2 3" xfId="19201"/>
    <cellStyle name="SAPBEXexcGood2 2 3 2 4" xfId="22332"/>
    <cellStyle name="SAPBEXexcGood2 2 3 2 5" xfId="28409"/>
    <cellStyle name="SAPBEXexcGood2 2 3 2 6" xfId="32773"/>
    <cellStyle name="SAPBEXexcGood2 2 3 2 7" xfId="38112"/>
    <cellStyle name="SAPBEXexcGood2 2 3 2 8" xfId="43067"/>
    <cellStyle name="SAPBEXexcGood2 2 3 3" xfId="10681"/>
    <cellStyle name="SAPBEXexcGood2 2 3 4" xfId="16620"/>
    <cellStyle name="SAPBEXexcGood2 2 3 5" xfId="21339"/>
    <cellStyle name="SAPBEXexcGood2 2 3 6" xfId="29394"/>
    <cellStyle name="SAPBEXexcGood2 2 3 7" xfId="33969"/>
    <cellStyle name="SAPBEXexcGood2 2 3 8" xfId="35533"/>
    <cellStyle name="SAPBEXexcGood2 2 3 9" xfId="40495"/>
    <cellStyle name="SAPBEXexcGood2 2 4" xfId="8669"/>
    <cellStyle name="SAPBEXexcGood2 2 4 2" xfId="14620"/>
    <cellStyle name="SAPBEXexcGood2 2 4 3" xfId="20559"/>
    <cellStyle name="SAPBEXexcGood2 2 4 4" xfId="22923"/>
    <cellStyle name="SAPBEXexcGood2 2 4 5" xfId="23768"/>
    <cellStyle name="SAPBEXexcGood2 2 4 6" xfId="35032"/>
    <cellStyle name="SAPBEXexcGood2 2 4 7" xfId="39461"/>
    <cellStyle name="SAPBEXexcGood2 2 4 8" xfId="44425"/>
    <cellStyle name="SAPBEXexcGood2 2 5" xfId="8670"/>
    <cellStyle name="SAPBEXexcGood2 2 5 2" xfId="14621"/>
    <cellStyle name="SAPBEXexcGood2 2 5 3" xfId="20560"/>
    <cellStyle name="SAPBEXexcGood2 2 5 4" xfId="22924"/>
    <cellStyle name="SAPBEXexcGood2 2 5 5" xfId="23767"/>
    <cellStyle name="SAPBEXexcGood2 2 5 6" xfId="33367"/>
    <cellStyle name="SAPBEXexcGood2 2 5 7" xfId="39462"/>
    <cellStyle name="SAPBEXexcGood2 2 5 8" xfId="44426"/>
    <cellStyle name="SAPBEXexcGood2 2 6" xfId="6999"/>
    <cellStyle name="SAPBEXexcGood2 2 6 2" xfId="12950"/>
    <cellStyle name="SAPBEXexcGood2 2 6 3" xfId="18889"/>
    <cellStyle name="SAPBEXexcGood2 2 6 4" xfId="22026"/>
    <cellStyle name="SAPBEXexcGood2 2 6 5" xfId="30453"/>
    <cellStyle name="SAPBEXexcGood2 2 6 6" xfId="26210"/>
    <cellStyle name="SAPBEXexcGood2 2 6 7" xfId="37802"/>
    <cellStyle name="SAPBEXexcGood2 2 6 8" xfId="42755"/>
    <cellStyle name="SAPBEXexcGood2 2 7" xfId="9412"/>
    <cellStyle name="SAPBEXexcGood2 2 8" xfId="15351"/>
    <cellStyle name="SAPBEXexcGood2 2 9" xfId="23258"/>
    <cellStyle name="SAPBEXexcGood2 3" xfId="1871"/>
    <cellStyle name="SAPBEXexcGood2 3 10" xfId="25649"/>
    <cellStyle name="SAPBEXexcGood2 3 2" xfId="5891"/>
    <cellStyle name="SAPBEXexcGood2 3 2 2" xfId="8195"/>
    <cellStyle name="SAPBEXexcGood2 3 2 2 2" xfId="14146"/>
    <cellStyle name="SAPBEXexcGood2 3 2 2 3" xfId="20085"/>
    <cellStyle name="SAPBEXexcGood2 3 2 2 4" xfId="22629"/>
    <cellStyle name="SAPBEXexcGood2 3 2 2 5" xfId="24207"/>
    <cellStyle name="SAPBEXexcGood2 3 2 2 6" xfId="34309"/>
    <cellStyle name="SAPBEXexcGood2 3 2 2 7" xfId="38991"/>
    <cellStyle name="SAPBEXexcGood2 3 2 2 8" xfId="43951"/>
    <cellStyle name="SAPBEXexcGood2 3 2 3" xfId="11866"/>
    <cellStyle name="SAPBEXexcGood2 3 2 4" xfId="17805"/>
    <cellStyle name="SAPBEXexcGood2 3 2 5" xfId="21682"/>
    <cellStyle name="SAPBEXexcGood2 3 2 6" xfId="26916"/>
    <cellStyle name="SAPBEXexcGood2 3 2 7" xfId="34190"/>
    <cellStyle name="SAPBEXexcGood2 3 2 8" xfId="36718"/>
    <cellStyle name="SAPBEXexcGood2 3 2 9" xfId="41675"/>
    <cellStyle name="SAPBEXexcGood2 3 3" xfId="6558"/>
    <cellStyle name="SAPBEXexcGood2 3 3 2" xfId="8464"/>
    <cellStyle name="SAPBEXexcGood2 3 3 2 2" xfId="14415"/>
    <cellStyle name="SAPBEXexcGood2 3 3 2 3" xfId="20354"/>
    <cellStyle name="SAPBEXexcGood2 3 3 2 4" xfId="22759"/>
    <cellStyle name="SAPBEXexcGood2 3 3 2 5" xfId="23943"/>
    <cellStyle name="SAPBEXexcGood2 3 3 2 6" xfId="31872"/>
    <cellStyle name="SAPBEXexcGood2 3 3 2 7" xfId="39257"/>
    <cellStyle name="SAPBEXexcGood2 3 3 2 8" xfId="44220"/>
    <cellStyle name="SAPBEXexcGood2 3 3 3" xfId="12509"/>
    <cellStyle name="SAPBEXexcGood2 3 3 4" xfId="18448"/>
    <cellStyle name="SAPBEXexcGood2 3 3 5" xfId="21852"/>
    <cellStyle name="SAPBEXexcGood2 3 3 6" xfId="29135"/>
    <cellStyle name="SAPBEXexcGood2 3 3 7" xfId="34050"/>
    <cellStyle name="SAPBEXexcGood2 3 3 8" xfId="37361"/>
    <cellStyle name="SAPBEXexcGood2 3 3 9" xfId="42315"/>
    <cellStyle name="SAPBEXexcGood2 3 4" xfId="8671"/>
    <cellStyle name="SAPBEXexcGood2 3 4 2" xfId="14622"/>
    <cellStyle name="SAPBEXexcGood2 3 4 3" xfId="20561"/>
    <cellStyle name="SAPBEXexcGood2 3 4 4" xfId="22925"/>
    <cellStyle name="SAPBEXexcGood2 3 4 5" xfId="23766"/>
    <cellStyle name="SAPBEXexcGood2 3 4 6" xfId="31937"/>
    <cellStyle name="SAPBEXexcGood2 3 4 7" xfId="39463"/>
    <cellStyle name="SAPBEXexcGood2 3 4 8" xfId="44427"/>
    <cellStyle name="SAPBEXexcGood2 3 5" xfId="8672"/>
    <cellStyle name="SAPBEXexcGood2 3 5 2" xfId="14623"/>
    <cellStyle name="SAPBEXexcGood2 3 5 3" xfId="20562"/>
    <cellStyle name="SAPBEXexcGood2 3 5 4" xfId="22926"/>
    <cellStyle name="SAPBEXexcGood2 3 5 5" xfId="23765"/>
    <cellStyle name="SAPBEXexcGood2 3 5 6" xfId="32187"/>
    <cellStyle name="SAPBEXexcGood2 3 5 7" xfId="39464"/>
    <cellStyle name="SAPBEXexcGood2 3 5 8" xfId="44428"/>
    <cellStyle name="SAPBEXexcGood2 3 6" xfId="7000"/>
    <cellStyle name="SAPBEXexcGood2 3 6 2" xfId="12951"/>
    <cellStyle name="SAPBEXexcGood2 3 6 3" xfId="18890"/>
    <cellStyle name="SAPBEXexcGood2 3 6 4" xfId="22027"/>
    <cellStyle name="SAPBEXexcGood2 3 6 5" xfId="28910"/>
    <cellStyle name="SAPBEXexcGood2 3 6 6" xfId="34401"/>
    <cellStyle name="SAPBEXexcGood2 3 6 7" xfId="37803"/>
    <cellStyle name="SAPBEXexcGood2 3 6 8" xfId="42756"/>
    <cellStyle name="SAPBEXexcGood2 3 7" xfId="9413"/>
    <cellStyle name="SAPBEXexcGood2 3 8" xfId="15352"/>
    <cellStyle name="SAPBEXexcGood2 3 9" xfId="26322"/>
    <cellStyle name="SAPBEXexcGood2 4" xfId="4274"/>
    <cellStyle name="SAPBEXexcGood2 4 10" xfId="40122"/>
    <cellStyle name="SAPBEXexcGood2 4 2" xfId="6761"/>
    <cellStyle name="SAPBEXexcGood2 4 2 2" xfId="8528"/>
    <cellStyle name="SAPBEXexcGood2 4 2 2 2" xfId="14479"/>
    <cellStyle name="SAPBEXexcGood2 4 2 2 3" xfId="20418"/>
    <cellStyle name="SAPBEXexcGood2 4 2 2 4" xfId="22823"/>
    <cellStyle name="SAPBEXexcGood2 4 2 2 5" xfId="23880"/>
    <cellStyle name="SAPBEXexcGood2 4 2 2 6" xfId="32779"/>
    <cellStyle name="SAPBEXexcGood2 4 2 2 7" xfId="39321"/>
    <cellStyle name="SAPBEXexcGood2 4 2 2 8" xfId="44284"/>
    <cellStyle name="SAPBEXexcGood2 4 2 3" xfId="12712"/>
    <cellStyle name="SAPBEXexcGood2 4 2 4" xfId="18651"/>
    <cellStyle name="SAPBEXexcGood2 4 2 5" xfId="21916"/>
    <cellStyle name="SAPBEXexcGood2 4 2 6" xfId="26885"/>
    <cellStyle name="SAPBEXexcGood2 4 2 7" xfId="26239"/>
    <cellStyle name="SAPBEXexcGood2 4 2 8" xfId="37564"/>
    <cellStyle name="SAPBEXexcGood2 4 2 9" xfId="42518"/>
    <cellStyle name="SAPBEXexcGood2 4 3" xfId="7217"/>
    <cellStyle name="SAPBEXexcGood2 4 3 2" xfId="13168"/>
    <cellStyle name="SAPBEXexcGood2 4 3 3" xfId="19107"/>
    <cellStyle name="SAPBEXexcGood2 4 3 4" xfId="22244"/>
    <cellStyle name="SAPBEXexcGood2 4 3 5" xfId="24938"/>
    <cellStyle name="SAPBEXexcGood2 4 3 6" xfId="34287"/>
    <cellStyle name="SAPBEXexcGood2 4 3 7" xfId="38020"/>
    <cellStyle name="SAPBEXexcGood2 4 3 8" xfId="42973"/>
    <cellStyle name="SAPBEXexcGood2 4 4" xfId="10306"/>
    <cellStyle name="SAPBEXexcGood2 4 5" xfId="16245"/>
    <cellStyle name="SAPBEXexcGood2 4 6" xfId="21218"/>
    <cellStyle name="SAPBEXexcGood2 4 7" xfId="25603"/>
    <cellStyle name="SAPBEXexcGood2 4 8" xfId="25849"/>
    <cellStyle name="SAPBEXexcGood2 4 9" xfId="35158"/>
    <cellStyle name="SAPBEXexcGood2 5" xfId="6166"/>
    <cellStyle name="SAPBEXexcGood2 5 2" xfId="8409"/>
    <cellStyle name="SAPBEXexcGood2 5 2 2" xfId="14360"/>
    <cellStyle name="SAPBEXexcGood2 5 2 3" xfId="20299"/>
    <cellStyle name="SAPBEXexcGood2 5 2 4" xfId="22706"/>
    <cellStyle name="SAPBEXexcGood2 5 2 5" xfId="23997"/>
    <cellStyle name="SAPBEXexcGood2 5 2 6" xfId="34364"/>
    <cellStyle name="SAPBEXexcGood2 5 2 7" xfId="39204"/>
    <cellStyle name="SAPBEXexcGood2 5 2 8" xfId="44165"/>
    <cellStyle name="SAPBEXexcGood2 5 3" xfId="12117"/>
    <cellStyle name="SAPBEXexcGood2 5 4" xfId="18056"/>
    <cellStyle name="SAPBEXexcGood2 5 5" xfId="21762"/>
    <cellStyle name="SAPBEXexcGood2 5 6" xfId="28469"/>
    <cellStyle name="SAPBEXexcGood2 5 7" xfId="26641"/>
    <cellStyle name="SAPBEXexcGood2 5 8" xfId="36969"/>
    <cellStyle name="SAPBEXexcGood2 5 9" xfId="41925"/>
    <cellStyle name="SAPBEXexcGood2 6" xfId="6998"/>
    <cellStyle name="SAPBEXexcGood2 6 2" xfId="12949"/>
    <cellStyle name="SAPBEXexcGood2 6 3" xfId="18888"/>
    <cellStyle name="SAPBEXexcGood2 6 4" xfId="22025"/>
    <cellStyle name="SAPBEXexcGood2 6 5" xfId="29318"/>
    <cellStyle name="SAPBEXexcGood2 6 6" xfId="32165"/>
    <cellStyle name="SAPBEXexcGood2 6 7" xfId="37801"/>
    <cellStyle name="SAPBEXexcGood2 6 8" xfId="42754"/>
    <cellStyle name="SAPBEXexcGood2 7" xfId="9411"/>
    <cellStyle name="SAPBEXexcGood2 8" xfId="15350"/>
    <cellStyle name="SAPBEXexcGood2 9" xfId="23259"/>
    <cellStyle name="SAPBEXexcGood3" xfId="1872"/>
    <cellStyle name="SAPBEXexcGood3 10" xfId="25954"/>
    <cellStyle name="SAPBEXexcGood3 2" xfId="1873"/>
    <cellStyle name="SAPBEXexcGood3 2 10" xfId="34509"/>
    <cellStyle name="SAPBEXexcGood3 2 2" xfId="5273"/>
    <cellStyle name="SAPBEXexcGood3 2 2 2" xfId="7592"/>
    <cellStyle name="SAPBEXexcGood3 2 2 2 2" xfId="13543"/>
    <cellStyle name="SAPBEXexcGood3 2 2 2 3" xfId="19482"/>
    <cellStyle name="SAPBEXexcGood3 2 2 2 4" xfId="22475"/>
    <cellStyle name="SAPBEXexcGood3 2 2 2 5" xfId="27093"/>
    <cellStyle name="SAPBEXexcGood3 2 2 2 6" xfId="27774"/>
    <cellStyle name="SAPBEXexcGood3 2 2 2 7" xfId="38391"/>
    <cellStyle name="SAPBEXexcGood3 2 2 2 8" xfId="43348"/>
    <cellStyle name="SAPBEXexcGood3 2 2 3" xfId="11248"/>
    <cellStyle name="SAPBEXexcGood3 2 2 4" xfId="17187"/>
    <cellStyle name="SAPBEXexcGood3 2 2 5" xfId="21526"/>
    <cellStyle name="SAPBEXexcGood3 2 2 6" xfId="29199"/>
    <cellStyle name="SAPBEXexcGood3 2 2 7" xfId="34907"/>
    <cellStyle name="SAPBEXexcGood3 2 2 8" xfId="36100"/>
    <cellStyle name="SAPBEXexcGood3 2 2 9" xfId="41060"/>
    <cellStyle name="SAPBEXexcGood3 2 3" xfId="4704"/>
    <cellStyle name="SAPBEXexcGood3 2 3 2" xfId="7310"/>
    <cellStyle name="SAPBEXexcGood3 2 3 2 2" xfId="13261"/>
    <cellStyle name="SAPBEXexcGood3 2 3 2 3" xfId="19200"/>
    <cellStyle name="SAPBEXexcGood3 2 3 2 4" xfId="22331"/>
    <cellStyle name="SAPBEXexcGood3 2 3 2 5" xfId="28410"/>
    <cellStyle name="SAPBEXexcGood3 2 3 2 6" xfId="32548"/>
    <cellStyle name="SAPBEXexcGood3 2 3 2 7" xfId="38111"/>
    <cellStyle name="SAPBEXexcGood3 2 3 2 8" xfId="43066"/>
    <cellStyle name="SAPBEXexcGood3 2 3 3" xfId="10680"/>
    <cellStyle name="SAPBEXexcGood3 2 3 4" xfId="16619"/>
    <cellStyle name="SAPBEXexcGood3 2 3 5" xfId="21338"/>
    <cellStyle name="SAPBEXexcGood3 2 3 6" xfId="30872"/>
    <cellStyle name="SAPBEXexcGood3 2 3 7" xfId="31889"/>
    <cellStyle name="SAPBEXexcGood3 2 3 8" xfId="35532"/>
    <cellStyle name="SAPBEXexcGood3 2 3 9" xfId="40494"/>
    <cellStyle name="SAPBEXexcGood3 2 4" xfId="8673"/>
    <cellStyle name="SAPBEXexcGood3 2 4 2" xfId="14624"/>
    <cellStyle name="SAPBEXexcGood3 2 4 3" xfId="20563"/>
    <cellStyle name="SAPBEXexcGood3 2 4 4" xfId="22927"/>
    <cellStyle name="SAPBEXexcGood3 2 4 5" xfId="23764"/>
    <cellStyle name="SAPBEXexcGood3 2 4 6" xfId="32846"/>
    <cellStyle name="SAPBEXexcGood3 2 4 7" xfId="39465"/>
    <cellStyle name="SAPBEXexcGood3 2 4 8" xfId="44429"/>
    <cellStyle name="SAPBEXexcGood3 2 5" xfId="8674"/>
    <cellStyle name="SAPBEXexcGood3 2 5 2" xfId="14625"/>
    <cellStyle name="SAPBEXexcGood3 2 5 3" xfId="20564"/>
    <cellStyle name="SAPBEXexcGood3 2 5 4" xfId="22928"/>
    <cellStyle name="SAPBEXexcGood3 2 5 5" xfId="23763"/>
    <cellStyle name="SAPBEXexcGood3 2 5 6" xfId="30120"/>
    <cellStyle name="SAPBEXexcGood3 2 5 7" xfId="39466"/>
    <cellStyle name="SAPBEXexcGood3 2 5 8" xfId="44430"/>
    <cellStyle name="SAPBEXexcGood3 2 6" xfId="7002"/>
    <cellStyle name="SAPBEXexcGood3 2 6 2" xfId="12953"/>
    <cellStyle name="SAPBEXexcGood3 2 6 3" xfId="18892"/>
    <cellStyle name="SAPBEXexcGood3 2 6 4" xfId="22029"/>
    <cellStyle name="SAPBEXexcGood3 2 6 5" xfId="29086"/>
    <cellStyle name="SAPBEXexcGood3 2 6 6" xfId="30921"/>
    <cellStyle name="SAPBEXexcGood3 2 6 7" xfId="37805"/>
    <cellStyle name="SAPBEXexcGood3 2 6 8" xfId="42758"/>
    <cellStyle name="SAPBEXexcGood3 2 7" xfId="9415"/>
    <cellStyle name="SAPBEXexcGood3 2 8" xfId="15354"/>
    <cellStyle name="SAPBEXexcGood3 2 9" xfId="26320"/>
    <cellStyle name="SAPBEXexcGood3 3" xfId="1874"/>
    <cellStyle name="SAPBEXexcGood3 3 10" xfId="32688"/>
    <cellStyle name="SAPBEXexcGood3 3 2" xfId="5892"/>
    <cellStyle name="SAPBEXexcGood3 3 2 2" xfId="8196"/>
    <cellStyle name="SAPBEXexcGood3 3 2 2 2" xfId="14147"/>
    <cellStyle name="SAPBEXexcGood3 3 2 2 3" xfId="20086"/>
    <cellStyle name="SAPBEXexcGood3 3 2 2 4" xfId="22630"/>
    <cellStyle name="SAPBEXexcGood3 3 2 2 5" xfId="24206"/>
    <cellStyle name="SAPBEXexcGood3 3 2 2 6" xfId="31747"/>
    <cellStyle name="SAPBEXexcGood3 3 2 2 7" xfId="38992"/>
    <cellStyle name="SAPBEXexcGood3 3 2 2 8" xfId="43952"/>
    <cellStyle name="SAPBEXexcGood3 3 2 3" xfId="11867"/>
    <cellStyle name="SAPBEXexcGood3 3 2 4" xfId="17806"/>
    <cellStyle name="SAPBEXexcGood3 3 2 5" xfId="21683"/>
    <cellStyle name="SAPBEXexcGood3 3 2 6" xfId="30708"/>
    <cellStyle name="SAPBEXexcGood3 3 2 7" xfId="32680"/>
    <cellStyle name="SAPBEXexcGood3 3 2 8" xfId="36719"/>
    <cellStyle name="SAPBEXexcGood3 3 2 9" xfId="41676"/>
    <cellStyle name="SAPBEXexcGood3 3 3" xfId="6559"/>
    <cellStyle name="SAPBEXexcGood3 3 3 2" xfId="8465"/>
    <cellStyle name="SAPBEXexcGood3 3 3 2 2" xfId="14416"/>
    <cellStyle name="SAPBEXexcGood3 3 3 2 3" xfId="20355"/>
    <cellStyle name="SAPBEXexcGood3 3 3 2 4" xfId="22760"/>
    <cellStyle name="SAPBEXexcGood3 3 3 2 5" xfId="23942"/>
    <cellStyle name="SAPBEXexcGood3 3 3 2 6" xfId="33990"/>
    <cellStyle name="SAPBEXexcGood3 3 3 2 7" xfId="39258"/>
    <cellStyle name="SAPBEXexcGood3 3 3 2 8" xfId="44221"/>
    <cellStyle name="SAPBEXexcGood3 3 3 3" xfId="12510"/>
    <cellStyle name="SAPBEXexcGood3 3 3 4" xfId="18449"/>
    <cellStyle name="SAPBEXexcGood3 3 3 5" xfId="21853"/>
    <cellStyle name="SAPBEXexcGood3 3 3 6" xfId="30341"/>
    <cellStyle name="SAPBEXexcGood3 3 3 7" xfId="34203"/>
    <cellStyle name="SAPBEXexcGood3 3 3 8" xfId="37362"/>
    <cellStyle name="SAPBEXexcGood3 3 3 9" xfId="42316"/>
    <cellStyle name="SAPBEXexcGood3 3 4" xfId="8675"/>
    <cellStyle name="SAPBEXexcGood3 3 4 2" xfId="14626"/>
    <cellStyle name="SAPBEXexcGood3 3 4 3" xfId="20565"/>
    <cellStyle name="SAPBEXexcGood3 3 4 4" xfId="22929"/>
    <cellStyle name="SAPBEXexcGood3 3 4 5" xfId="23762"/>
    <cellStyle name="SAPBEXexcGood3 3 4 6" xfId="35054"/>
    <cellStyle name="SAPBEXexcGood3 3 4 7" xfId="39467"/>
    <cellStyle name="SAPBEXexcGood3 3 4 8" xfId="44431"/>
    <cellStyle name="SAPBEXexcGood3 3 5" xfId="8676"/>
    <cellStyle name="SAPBEXexcGood3 3 5 2" xfId="14627"/>
    <cellStyle name="SAPBEXexcGood3 3 5 3" xfId="20566"/>
    <cellStyle name="SAPBEXexcGood3 3 5 4" xfId="22930"/>
    <cellStyle name="SAPBEXexcGood3 3 5 5" xfId="23761"/>
    <cellStyle name="SAPBEXexcGood3 3 5 6" xfId="31949"/>
    <cellStyle name="SAPBEXexcGood3 3 5 7" xfId="39468"/>
    <cellStyle name="SAPBEXexcGood3 3 5 8" xfId="44432"/>
    <cellStyle name="SAPBEXexcGood3 3 6" xfId="7003"/>
    <cellStyle name="SAPBEXexcGood3 3 6 2" xfId="12954"/>
    <cellStyle name="SAPBEXexcGood3 3 6 3" xfId="18893"/>
    <cellStyle name="SAPBEXexcGood3 3 6 4" xfId="22030"/>
    <cellStyle name="SAPBEXexcGood3 3 6 5" xfId="30566"/>
    <cellStyle name="SAPBEXexcGood3 3 6 6" xfId="33663"/>
    <cellStyle name="SAPBEXexcGood3 3 6 7" xfId="37806"/>
    <cellStyle name="SAPBEXexcGood3 3 6 8" xfId="42759"/>
    <cellStyle name="SAPBEXexcGood3 3 7" xfId="9416"/>
    <cellStyle name="SAPBEXexcGood3 3 8" xfId="15355"/>
    <cellStyle name="SAPBEXexcGood3 3 9" xfId="23257"/>
    <cellStyle name="SAPBEXexcGood3 4" xfId="4275"/>
    <cellStyle name="SAPBEXexcGood3 4 10" xfId="40123"/>
    <cellStyle name="SAPBEXexcGood3 4 2" xfId="6762"/>
    <cellStyle name="SAPBEXexcGood3 4 2 2" xfId="8529"/>
    <cellStyle name="SAPBEXexcGood3 4 2 2 2" xfId="14480"/>
    <cellStyle name="SAPBEXexcGood3 4 2 2 3" xfId="20419"/>
    <cellStyle name="SAPBEXexcGood3 4 2 2 4" xfId="22824"/>
    <cellStyle name="SAPBEXexcGood3 4 2 2 5" xfId="23879"/>
    <cellStyle name="SAPBEXexcGood3 4 2 2 6" xfId="27262"/>
    <cellStyle name="SAPBEXexcGood3 4 2 2 7" xfId="39322"/>
    <cellStyle name="SAPBEXexcGood3 4 2 2 8" xfId="44285"/>
    <cellStyle name="SAPBEXexcGood3 4 2 3" xfId="12713"/>
    <cellStyle name="SAPBEXexcGood3 4 2 4" xfId="18652"/>
    <cellStyle name="SAPBEXexcGood3 4 2 5" xfId="21917"/>
    <cellStyle name="SAPBEXexcGood3 4 2 6" xfId="29116"/>
    <cellStyle name="SAPBEXexcGood3 4 2 7" xfId="34579"/>
    <cellStyle name="SAPBEXexcGood3 4 2 8" xfId="37565"/>
    <cellStyle name="SAPBEXexcGood3 4 2 9" xfId="42519"/>
    <cellStyle name="SAPBEXexcGood3 4 3" xfId="7218"/>
    <cellStyle name="SAPBEXexcGood3 4 3 2" xfId="13169"/>
    <cellStyle name="SAPBEXexcGood3 4 3 3" xfId="19108"/>
    <cellStyle name="SAPBEXexcGood3 4 3 4" xfId="22245"/>
    <cellStyle name="SAPBEXexcGood3 4 3 5" xfId="24937"/>
    <cellStyle name="SAPBEXexcGood3 4 3 6" xfId="32772"/>
    <cellStyle name="SAPBEXexcGood3 4 3 7" xfId="38021"/>
    <cellStyle name="SAPBEXexcGood3 4 3 8" xfId="42974"/>
    <cellStyle name="SAPBEXexcGood3 4 4" xfId="10307"/>
    <cellStyle name="SAPBEXexcGood3 4 5" xfId="16246"/>
    <cellStyle name="SAPBEXexcGood3 4 6" xfId="21219"/>
    <cellStyle name="SAPBEXexcGood3 4 7" xfId="25602"/>
    <cellStyle name="SAPBEXexcGood3 4 8" xfId="29610"/>
    <cellStyle name="SAPBEXexcGood3 4 9" xfId="35159"/>
    <cellStyle name="SAPBEXexcGood3 5" xfId="5025"/>
    <cellStyle name="SAPBEXexcGood3 5 2" xfId="7382"/>
    <cellStyle name="SAPBEXexcGood3 5 2 2" xfId="13333"/>
    <cellStyle name="SAPBEXexcGood3 5 2 3" xfId="19272"/>
    <cellStyle name="SAPBEXexcGood3 5 2 4" xfId="22397"/>
    <cellStyle name="SAPBEXexcGood3 5 2 5" xfId="24857"/>
    <cellStyle name="SAPBEXexcGood3 5 2 6" xfId="31883"/>
    <cellStyle name="SAPBEXexcGood3 5 2 7" xfId="38182"/>
    <cellStyle name="SAPBEXexcGood3 5 2 8" xfId="43138"/>
    <cellStyle name="SAPBEXexcGood3 5 3" xfId="11001"/>
    <cellStyle name="SAPBEXexcGood3 5 4" xfId="16940"/>
    <cellStyle name="SAPBEXexcGood3 5 5" xfId="21442"/>
    <cellStyle name="SAPBEXexcGood3 5 6" xfId="29802"/>
    <cellStyle name="SAPBEXexcGood3 5 7" xfId="33090"/>
    <cellStyle name="SAPBEXexcGood3 5 8" xfId="35853"/>
    <cellStyle name="SAPBEXexcGood3 5 9" xfId="40814"/>
    <cellStyle name="SAPBEXexcGood3 6" xfId="7001"/>
    <cellStyle name="SAPBEXexcGood3 6 2" xfId="12952"/>
    <cellStyle name="SAPBEXexcGood3 6 3" xfId="18891"/>
    <cellStyle name="SAPBEXexcGood3 6 4" xfId="22028"/>
    <cellStyle name="SAPBEXexcGood3 6 5" xfId="26875"/>
    <cellStyle name="SAPBEXexcGood3 6 6" xfId="32088"/>
    <cellStyle name="SAPBEXexcGood3 6 7" xfId="37804"/>
    <cellStyle name="SAPBEXexcGood3 6 8" xfId="42757"/>
    <cellStyle name="SAPBEXexcGood3 7" xfId="9414"/>
    <cellStyle name="SAPBEXexcGood3 8" xfId="15353"/>
    <cellStyle name="SAPBEXexcGood3 9" xfId="26321"/>
    <cellStyle name="SAPBEXfilterDrill" xfId="1875"/>
    <cellStyle name="SAPBEXfilterDrill 10" xfId="26610"/>
    <cellStyle name="SAPBEXfilterDrill 2" xfId="1876"/>
    <cellStyle name="SAPBEXfilterDrill 2 10" xfId="26609"/>
    <cellStyle name="SAPBEXfilterDrill 2 2" xfId="5274"/>
    <cellStyle name="SAPBEXfilterDrill 2 2 2" xfId="7593"/>
    <cellStyle name="SAPBEXfilterDrill 2 2 2 2" xfId="13544"/>
    <cellStyle name="SAPBEXfilterDrill 2 2 2 3" xfId="19483"/>
    <cellStyle name="SAPBEXfilterDrill 2 2 2 4" xfId="22476"/>
    <cellStyle name="SAPBEXfilterDrill 2 2 2 5" xfId="29835"/>
    <cellStyle name="SAPBEXfilterDrill 2 2 2 6" xfId="32342"/>
    <cellStyle name="SAPBEXfilterDrill 2 2 2 7" xfId="38392"/>
    <cellStyle name="SAPBEXfilterDrill 2 2 2 8" xfId="43349"/>
    <cellStyle name="SAPBEXfilterDrill 2 2 3" xfId="11249"/>
    <cellStyle name="SAPBEXfilterDrill 2 2 4" xfId="17188"/>
    <cellStyle name="SAPBEXfilterDrill 2 2 5" xfId="21527"/>
    <cellStyle name="SAPBEXfilterDrill 2 2 6" xfId="30350"/>
    <cellStyle name="SAPBEXfilterDrill 2 2 7" xfId="28801"/>
    <cellStyle name="SAPBEXfilterDrill 2 2 8" xfId="36101"/>
    <cellStyle name="SAPBEXfilterDrill 2 2 9" xfId="41061"/>
    <cellStyle name="SAPBEXfilterDrill 2 3" xfId="4703"/>
    <cellStyle name="SAPBEXfilterDrill 2 3 2" xfId="7309"/>
    <cellStyle name="SAPBEXfilterDrill 2 3 2 2" xfId="13260"/>
    <cellStyle name="SAPBEXfilterDrill 2 3 2 3" xfId="19199"/>
    <cellStyle name="SAPBEXfilterDrill 2 3 2 4" xfId="22330"/>
    <cellStyle name="SAPBEXfilterDrill 2 3 2 5" xfId="28411"/>
    <cellStyle name="SAPBEXfilterDrill 2 3 2 6" xfId="33810"/>
    <cellStyle name="SAPBEXfilterDrill 2 3 2 7" xfId="38110"/>
    <cellStyle name="SAPBEXfilterDrill 2 3 2 8" xfId="43065"/>
    <cellStyle name="SAPBEXfilterDrill 2 3 3" xfId="10679"/>
    <cellStyle name="SAPBEXfilterDrill 2 3 4" xfId="16618"/>
    <cellStyle name="SAPBEXfilterDrill 2 3 5" xfId="21337"/>
    <cellStyle name="SAPBEXfilterDrill 2 3 6" xfId="30873"/>
    <cellStyle name="SAPBEXfilterDrill 2 3 7" xfId="31794"/>
    <cellStyle name="SAPBEXfilterDrill 2 3 8" xfId="35531"/>
    <cellStyle name="SAPBEXfilterDrill 2 3 9" xfId="40493"/>
    <cellStyle name="SAPBEXfilterDrill 2 4" xfId="8677"/>
    <cellStyle name="SAPBEXfilterDrill 2 4 2" xfId="14628"/>
    <cellStyle name="SAPBEXfilterDrill 2 4 3" xfId="20567"/>
    <cellStyle name="SAPBEXfilterDrill 2 4 4" xfId="22931"/>
    <cellStyle name="SAPBEXfilterDrill 2 4 5" xfId="23760"/>
    <cellStyle name="SAPBEXfilterDrill 2 4 6" xfId="32542"/>
    <cellStyle name="SAPBEXfilterDrill 2 4 7" xfId="39469"/>
    <cellStyle name="SAPBEXfilterDrill 2 4 8" xfId="44433"/>
    <cellStyle name="SAPBEXfilterDrill 2 5" xfId="8678"/>
    <cellStyle name="SAPBEXfilterDrill 2 5 2" xfId="14629"/>
    <cellStyle name="SAPBEXfilterDrill 2 5 3" xfId="20568"/>
    <cellStyle name="SAPBEXfilterDrill 2 5 4" xfId="22932"/>
    <cellStyle name="SAPBEXfilterDrill 2 5 5" xfId="23759"/>
    <cellStyle name="SAPBEXfilterDrill 2 5 6" xfId="27923"/>
    <cellStyle name="SAPBEXfilterDrill 2 5 7" xfId="39470"/>
    <cellStyle name="SAPBEXfilterDrill 2 5 8" xfId="44434"/>
    <cellStyle name="SAPBEXfilterDrill 2 6" xfId="7005"/>
    <cellStyle name="SAPBEXfilterDrill 2 6 2" xfId="12956"/>
    <cellStyle name="SAPBEXfilterDrill 2 6 3" xfId="18895"/>
    <cellStyle name="SAPBEXfilterDrill 2 6 4" xfId="22032"/>
    <cellStyle name="SAPBEXfilterDrill 2 6 5" xfId="30390"/>
    <cellStyle name="SAPBEXfilterDrill 2 6 6" xfId="25808"/>
    <cellStyle name="SAPBEXfilterDrill 2 6 7" xfId="37808"/>
    <cellStyle name="SAPBEXfilterDrill 2 6 8" xfId="42761"/>
    <cellStyle name="SAPBEXfilterDrill 2 7" xfId="9418"/>
    <cellStyle name="SAPBEXfilterDrill 2 8" xfId="15357"/>
    <cellStyle name="SAPBEXfilterDrill 2 9" xfId="26319"/>
    <cellStyle name="SAPBEXfilterDrill 3" xfId="1877"/>
    <cellStyle name="SAPBEXfilterDrill 3 10" xfId="34898"/>
    <cellStyle name="SAPBEXfilterDrill 3 2" xfId="5893"/>
    <cellStyle name="SAPBEXfilterDrill 3 2 2" xfId="8197"/>
    <cellStyle name="SAPBEXfilterDrill 3 2 2 2" xfId="14148"/>
    <cellStyle name="SAPBEXfilterDrill 3 2 2 3" xfId="20087"/>
    <cellStyle name="SAPBEXfilterDrill 3 2 2 4" xfId="22631"/>
    <cellStyle name="SAPBEXfilterDrill 3 2 2 5" xfId="24205"/>
    <cellStyle name="SAPBEXfilterDrill 3 2 2 6" xfId="28874"/>
    <cellStyle name="SAPBEXfilterDrill 3 2 2 7" xfId="38993"/>
    <cellStyle name="SAPBEXfilterDrill 3 2 2 8" xfId="43953"/>
    <cellStyle name="SAPBEXfilterDrill 3 2 3" xfId="11868"/>
    <cellStyle name="SAPBEXfilterDrill 3 2 4" xfId="17807"/>
    <cellStyle name="SAPBEXfilterDrill 3 2 5" xfId="21684"/>
    <cellStyle name="SAPBEXfilterDrill 3 2 6" xfId="30707"/>
    <cellStyle name="SAPBEXfilterDrill 3 2 7" xfId="29906"/>
    <cellStyle name="SAPBEXfilterDrill 3 2 8" xfId="36720"/>
    <cellStyle name="SAPBEXfilterDrill 3 2 9" xfId="41677"/>
    <cellStyle name="SAPBEXfilterDrill 3 3" xfId="6560"/>
    <cellStyle name="SAPBEXfilterDrill 3 3 2" xfId="8466"/>
    <cellStyle name="SAPBEXfilterDrill 3 3 2 2" xfId="14417"/>
    <cellStyle name="SAPBEXfilterDrill 3 3 2 3" xfId="20356"/>
    <cellStyle name="SAPBEXfilterDrill 3 3 2 4" xfId="22761"/>
    <cellStyle name="SAPBEXfilterDrill 3 3 2 5" xfId="23941"/>
    <cellStyle name="SAPBEXfilterDrill 3 3 2 6" xfId="32483"/>
    <cellStyle name="SAPBEXfilterDrill 3 3 2 7" xfId="39259"/>
    <cellStyle name="SAPBEXfilterDrill 3 3 2 8" xfId="44222"/>
    <cellStyle name="SAPBEXfilterDrill 3 3 3" xfId="12511"/>
    <cellStyle name="SAPBEXfilterDrill 3 3 4" xfId="18450"/>
    <cellStyle name="SAPBEXfilterDrill 3 3 5" xfId="21854"/>
    <cellStyle name="SAPBEXfilterDrill 3 3 6" xfId="28429"/>
    <cellStyle name="SAPBEXfilterDrill 3 3 7" xfId="27341"/>
    <cellStyle name="SAPBEXfilterDrill 3 3 8" xfId="37363"/>
    <cellStyle name="SAPBEXfilterDrill 3 3 9" xfId="42317"/>
    <cellStyle name="SAPBEXfilterDrill 3 4" xfId="8679"/>
    <cellStyle name="SAPBEXfilterDrill 3 4 2" xfId="14630"/>
    <cellStyle name="SAPBEXfilterDrill 3 4 3" xfId="20569"/>
    <cellStyle name="SAPBEXfilterDrill 3 4 4" xfId="22933"/>
    <cellStyle name="SAPBEXfilterDrill 3 4 5" xfId="23197"/>
    <cellStyle name="SAPBEXfilterDrill 3 4 6" xfId="27870"/>
    <cellStyle name="SAPBEXfilterDrill 3 4 7" xfId="39471"/>
    <cellStyle name="SAPBEXfilterDrill 3 4 8" xfId="44435"/>
    <cellStyle name="SAPBEXfilterDrill 3 5" xfId="8680"/>
    <cellStyle name="SAPBEXfilterDrill 3 5 2" xfId="14631"/>
    <cellStyle name="SAPBEXfilterDrill 3 5 3" xfId="20570"/>
    <cellStyle name="SAPBEXfilterDrill 3 5 4" xfId="22934"/>
    <cellStyle name="SAPBEXfilterDrill 3 5 5" xfId="23196"/>
    <cellStyle name="SAPBEXfilterDrill 3 5 6" xfId="28170"/>
    <cellStyle name="SAPBEXfilterDrill 3 5 7" xfId="39472"/>
    <cellStyle name="SAPBEXfilterDrill 3 5 8" xfId="44436"/>
    <cellStyle name="SAPBEXfilterDrill 3 6" xfId="7006"/>
    <cellStyle name="SAPBEXfilterDrill 3 6 2" xfId="12957"/>
    <cellStyle name="SAPBEXfilterDrill 3 6 3" xfId="18896"/>
    <cellStyle name="SAPBEXfilterDrill 3 6 4" xfId="22033"/>
    <cellStyle name="SAPBEXfilterDrill 3 6 5" xfId="28730"/>
    <cellStyle name="SAPBEXfilterDrill 3 6 6" xfId="29725"/>
    <cellStyle name="SAPBEXfilterDrill 3 6 7" xfId="37809"/>
    <cellStyle name="SAPBEXfilterDrill 3 6 8" xfId="42762"/>
    <cellStyle name="SAPBEXfilterDrill 3 7" xfId="9419"/>
    <cellStyle name="SAPBEXfilterDrill 3 8" xfId="15358"/>
    <cellStyle name="SAPBEXfilterDrill 3 9" xfId="23188"/>
    <cellStyle name="SAPBEXfilterDrill 4" xfId="4276"/>
    <cellStyle name="SAPBEXfilterDrill 4 10" xfId="40124"/>
    <cellStyle name="SAPBEXfilterDrill 4 2" xfId="6763"/>
    <cellStyle name="SAPBEXfilterDrill 4 2 2" xfId="8530"/>
    <cellStyle name="SAPBEXfilterDrill 4 2 2 2" xfId="14481"/>
    <cellStyle name="SAPBEXfilterDrill 4 2 2 3" xfId="20420"/>
    <cellStyle name="SAPBEXfilterDrill 4 2 2 4" xfId="22825"/>
    <cellStyle name="SAPBEXfilterDrill 4 2 2 5" xfId="23878"/>
    <cellStyle name="SAPBEXfilterDrill 4 2 2 6" xfId="33273"/>
    <cellStyle name="SAPBEXfilterDrill 4 2 2 7" xfId="39323"/>
    <cellStyle name="SAPBEXfilterDrill 4 2 2 8" xfId="44286"/>
    <cellStyle name="SAPBEXfilterDrill 4 2 3" xfId="12714"/>
    <cellStyle name="SAPBEXfilterDrill 4 2 4" xfId="18653"/>
    <cellStyle name="SAPBEXfilterDrill 4 2 5" xfId="21918"/>
    <cellStyle name="SAPBEXfilterDrill 4 2 6" xfId="30606"/>
    <cellStyle name="SAPBEXfilterDrill 4 2 7" xfId="31254"/>
    <cellStyle name="SAPBEXfilterDrill 4 2 8" xfId="37566"/>
    <cellStyle name="SAPBEXfilterDrill 4 2 9" xfId="42520"/>
    <cellStyle name="SAPBEXfilterDrill 4 3" xfId="7219"/>
    <cellStyle name="SAPBEXfilterDrill 4 3 2" xfId="13170"/>
    <cellStyle name="SAPBEXfilterDrill 4 3 3" xfId="19109"/>
    <cellStyle name="SAPBEXfilterDrill 4 3 4" xfId="22246"/>
    <cellStyle name="SAPBEXfilterDrill 4 3 5" xfId="26866"/>
    <cellStyle name="SAPBEXfilterDrill 4 3 6" xfId="27912"/>
    <cellStyle name="SAPBEXfilterDrill 4 3 7" xfId="38022"/>
    <cellStyle name="SAPBEXfilterDrill 4 3 8" xfId="42975"/>
    <cellStyle name="SAPBEXfilterDrill 4 4" xfId="10308"/>
    <cellStyle name="SAPBEXfilterDrill 4 5" xfId="16247"/>
    <cellStyle name="SAPBEXfilterDrill 4 6" xfId="21220"/>
    <cellStyle name="SAPBEXfilterDrill 4 7" xfId="25601"/>
    <cellStyle name="SAPBEXfilterDrill 4 8" xfId="32333"/>
    <cellStyle name="SAPBEXfilterDrill 4 9" xfId="35160"/>
    <cellStyle name="SAPBEXfilterDrill 5" xfId="5024"/>
    <cellStyle name="SAPBEXfilterDrill 5 2" xfId="7381"/>
    <cellStyle name="SAPBEXfilterDrill 5 2 2" xfId="13332"/>
    <cellStyle name="SAPBEXfilterDrill 5 2 3" xfId="19271"/>
    <cellStyle name="SAPBEXfilterDrill 5 2 4" xfId="22396"/>
    <cellStyle name="SAPBEXfilterDrill 5 2 5" xfId="24858"/>
    <cellStyle name="SAPBEXfilterDrill 5 2 6" xfId="32912"/>
    <cellStyle name="SAPBEXfilterDrill 5 2 7" xfId="38181"/>
    <cellStyle name="SAPBEXfilterDrill 5 2 8" xfId="43137"/>
    <cellStyle name="SAPBEXfilterDrill 5 3" xfId="11000"/>
    <cellStyle name="SAPBEXfilterDrill 5 4" xfId="16939"/>
    <cellStyle name="SAPBEXfilterDrill 5 5" xfId="21441"/>
    <cellStyle name="SAPBEXfilterDrill 5 6" xfId="27119"/>
    <cellStyle name="SAPBEXfilterDrill 5 7" xfId="31423"/>
    <cellStyle name="SAPBEXfilterDrill 5 8" xfId="35852"/>
    <cellStyle name="SAPBEXfilterDrill 5 9" xfId="40813"/>
    <cellStyle name="SAPBEXfilterDrill 6" xfId="7004"/>
    <cellStyle name="SAPBEXfilterDrill 6 2" xfId="12955"/>
    <cellStyle name="SAPBEXfilterDrill 6 3" xfId="18894"/>
    <cellStyle name="SAPBEXfilterDrill 6 4" xfId="22031"/>
    <cellStyle name="SAPBEXfilterDrill 6 5" xfId="30565"/>
    <cellStyle name="SAPBEXfilterDrill 6 6" xfId="31426"/>
    <cellStyle name="SAPBEXfilterDrill 6 7" xfId="37807"/>
    <cellStyle name="SAPBEXfilterDrill 6 8" xfId="42760"/>
    <cellStyle name="SAPBEXfilterDrill 7" xfId="9417"/>
    <cellStyle name="SAPBEXfilterDrill 8" xfId="15356"/>
    <cellStyle name="SAPBEXfilterDrill 9" xfId="23256"/>
    <cellStyle name="SAPBEXfilterItem" xfId="1878"/>
    <cellStyle name="SAPBEXfilterItem 2" xfId="1879"/>
    <cellStyle name="SAPBEXfilterItem 2 2" xfId="1880"/>
    <cellStyle name="SAPBEXfilterItem 2 2 2" xfId="5552"/>
    <cellStyle name="SAPBEXfilterItem 2 2 2 2" xfId="7856"/>
    <cellStyle name="SAPBEXfilterItem 2 2 2 2 2" xfId="13807"/>
    <cellStyle name="SAPBEXfilterItem 2 2 2 2 3" xfId="19746"/>
    <cellStyle name="SAPBEXfilterItem 2 2 2 2 4" xfId="34020"/>
    <cellStyle name="SAPBEXfilterItem 2 2 2 2 5" xfId="33838"/>
    <cellStyle name="SAPBEXfilterItem 2 2 2 2 6" xfId="43612"/>
    <cellStyle name="SAPBEXfilterItem 2 2 2 3" xfId="11527"/>
    <cellStyle name="SAPBEXfilterItem 2 2 2 4" xfId="17466"/>
    <cellStyle name="SAPBEXfilterItem 2 2 2 5" xfId="25398"/>
    <cellStyle name="SAPBEXfilterItem 2 2 2 6" xfId="33476"/>
    <cellStyle name="SAPBEXfilterItem 2 2 2 7" xfId="36379"/>
    <cellStyle name="SAPBEXfilterItem 2 2 3" xfId="6219"/>
    <cellStyle name="SAPBEXfilterItem 2 2 3 2" xfId="8410"/>
    <cellStyle name="SAPBEXfilterItem 2 2 3 2 2" xfId="14361"/>
    <cellStyle name="SAPBEXfilterItem 2 2 3 2 3" xfId="20300"/>
    <cellStyle name="SAPBEXfilterItem 2 2 3 2 4" xfId="34417"/>
    <cellStyle name="SAPBEXfilterItem 2 2 3 2 5" xfId="33091"/>
    <cellStyle name="SAPBEXfilterItem 2 2 3 2 6" xfId="44166"/>
    <cellStyle name="SAPBEXfilterItem 2 2 3 3" xfId="12170"/>
    <cellStyle name="SAPBEXfilterItem 2 2 3 4" xfId="18109"/>
    <cellStyle name="SAPBEXfilterItem 2 2 3 5" xfId="25114"/>
    <cellStyle name="SAPBEXfilterItem 2 2 3 6" xfId="32538"/>
    <cellStyle name="SAPBEXfilterItem 2 2 3 7" xfId="37022"/>
    <cellStyle name="SAPBEXfilterItem 2 2 4" xfId="9422"/>
    <cellStyle name="SAPBEXfilterItem 2 2 5" xfId="15361"/>
    <cellStyle name="SAPBEXfilterItem 2 2 6" xfId="26466"/>
    <cellStyle name="SAPBEXfilterItem 2 3" xfId="5081"/>
    <cellStyle name="SAPBEXfilterItem 2 3 2" xfId="7425"/>
    <cellStyle name="SAPBEXfilterItem 2 3 2 2" xfId="13376"/>
    <cellStyle name="SAPBEXfilterItem 2 3 2 3" xfId="19315"/>
    <cellStyle name="SAPBEXfilterItem 2 3 2 4" xfId="33746"/>
    <cellStyle name="SAPBEXfilterItem 2 3 2 5" xfId="33312"/>
    <cellStyle name="SAPBEXfilterItem 2 3 2 6" xfId="43181"/>
    <cellStyle name="SAPBEXfilterItem 2 3 3" xfId="11057"/>
    <cellStyle name="SAPBEXfilterItem 2 3 4" xfId="16996"/>
    <cellStyle name="SAPBEXfilterItem 2 3 5" xfId="28647"/>
    <cellStyle name="SAPBEXfilterItem 2 3 6" xfId="26504"/>
    <cellStyle name="SAPBEXfilterItem 2 3 7" xfId="35909"/>
    <cellStyle name="SAPBEXfilterItem 2 4" xfId="4820"/>
    <cellStyle name="SAPBEXfilterItem 2 4 2" xfId="7340"/>
    <cellStyle name="SAPBEXfilterItem 2 4 2 2" xfId="13291"/>
    <cellStyle name="SAPBEXfilterItem 2 4 2 3" xfId="19230"/>
    <cellStyle name="SAPBEXfilterItem 2 4 2 4" xfId="33703"/>
    <cellStyle name="SAPBEXfilterItem 2 4 2 5" xfId="31182"/>
    <cellStyle name="SAPBEXfilterItem 2 4 2 6" xfId="43096"/>
    <cellStyle name="SAPBEXfilterItem 2 4 3" xfId="10796"/>
    <cellStyle name="SAPBEXfilterItem 2 4 4" xfId="16735"/>
    <cellStyle name="SAPBEXfilterItem 2 4 5" xfId="29365"/>
    <cellStyle name="SAPBEXfilterItem 2 4 6" xfId="31341"/>
    <cellStyle name="SAPBEXfilterItem 2 4 7" xfId="35648"/>
    <cellStyle name="SAPBEXfilterItem 2 5" xfId="8681"/>
    <cellStyle name="SAPBEXfilterItem 2 5 2" xfId="14632"/>
    <cellStyle name="SAPBEXfilterItem 2 5 3" xfId="20571"/>
    <cellStyle name="SAPBEXfilterItem 2 5 4" xfId="34584"/>
    <cellStyle name="SAPBEXfilterItem 2 5 5" xfId="32547"/>
    <cellStyle name="SAPBEXfilterItem 2 5 6" xfId="44437"/>
    <cellStyle name="SAPBEXfilterItem 2 6" xfId="9421"/>
    <cellStyle name="SAPBEXfilterItem 2 7" xfId="15360"/>
    <cellStyle name="SAPBEXfilterItem 2 8" xfId="32671"/>
    <cellStyle name="SAPBEXfilterItem 3" xfId="1881"/>
    <cellStyle name="SAPBEXfilterItem 3 2" xfId="5275"/>
    <cellStyle name="SAPBEXfilterItem 3 2 2" xfId="7594"/>
    <cellStyle name="SAPBEXfilterItem 3 2 2 2" xfId="13545"/>
    <cellStyle name="SAPBEXfilterItem 3 2 2 3" xfId="19484"/>
    <cellStyle name="SAPBEXfilterItem 3 2 2 4" xfId="33848"/>
    <cellStyle name="SAPBEXfilterItem 3 2 2 5" xfId="28173"/>
    <cellStyle name="SAPBEXfilterItem 3 2 2 6" xfId="43350"/>
    <cellStyle name="SAPBEXfilterItem 3 2 3" xfId="11250"/>
    <cellStyle name="SAPBEXfilterItem 3 2 4" xfId="17189"/>
    <cellStyle name="SAPBEXfilterItem 3 2 5" xfId="28519"/>
    <cellStyle name="SAPBEXfilterItem 3 2 6" xfId="34073"/>
    <cellStyle name="SAPBEXfilterItem 3 2 7" xfId="36102"/>
    <cellStyle name="SAPBEXfilterItem 3 3" xfId="4702"/>
    <cellStyle name="SAPBEXfilterItem 3 3 2" xfId="7308"/>
    <cellStyle name="SAPBEXfilterItem 3 3 2 2" xfId="13259"/>
    <cellStyle name="SAPBEXfilterItem 3 3 2 3" xfId="19198"/>
    <cellStyle name="SAPBEXfilterItem 3 3 2 4" xfId="33684"/>
    <cellStyle name="SAPBEXfilterItem 3 3 2 5" xfId="25792"/>
    <cellStyle name="SAPBEXfilterItem 3 3 2 6" xfId="43064"/>
    <cellStyle name="SAPBEXfilterItem 3 3 3" xfId="10678"/>
    <cellStyle name="SAPBEXfilterItem 3 3 4" xfId="16617"/>
    <cellStyle name="SAPBEXfilterItem 3 3 5" xfId="29277"/>
    <cellStyle name="SAPBEXfilterItem 3 3 6" xfId="30941"/>
    <cellStyle name="SAPBEXfilterItem 3 3 7" xfId="35530"/>
    <cellStyle name="SAPBEXfilterItem 3 4" xfId="9423"/>
    <cellStyle name="SAPBEXfilterItem 3 5" xfId="15362"/>
    <cellStyle name="SAPBEXfilterItem 3 6" xfId="26225"/>
    <cellStyle name="SAPBEXfilterItem 4" xfId="1882"/>
    <cellStyle name="SAPBEXfilterItem 4 2" xfId="5866"/>
    <cellStyle name="SAPBEXfilterItem 4 2 2" xfId="8170"/>
    <cellStyle name="SAPBEXfilterItem 4 2 2 2" xfId="14121"/>
    <cellStyle name="SAPBEXfilterItem 4 2 2 3" xfId="20060"/>
    <cellStyle name="SAPBEXfilterItem 4 2 2 4" xfId="34236"/>
    <cellStyle name="SAPBEXfilterItem 4 2 2 5" xfId="32864"/>
    <cellStyle name="SAPBEXfilterItem 4 2 2 6" xfId="43926"/>
    <cellStyle name="SAPBEXfilterItem 4 2 3" xfId="11841"/>
    <cellStyle name="SAPBEXfilterItem 4 2 4" xfId="17780"/>
    <cellStyle name="SAPBEXfilterItem 4 2 5" xfId="25335"/>
    <cellStyle name="SAPBEXfilterItem 4 2 6" xfId="25781"/>
    <cellStyle name="SAPBEXfilterItem 4 2 7" xfId="36693"/>
    <cellStyle name="SAPBEXfilterItem 4 3" xfId="6533"/>
    <cellStyle name="SAPBEXfilterItem 4 3 2" xfId="8451"/>
    <cellStyle name="SAPBEXfilterItem 4 3 2 2" xfId="14402"/>
    <cellStyle name="SAPBEXfilterItem 4 3 2 3" xfId="20341"/>
    <cellStyle name="SAPBEXfilterItem 4 3 2 4" xfId="34445"/>
    <cellStyle name="SAPBEXfilterItem 4 3 2 5" xfId="25958"/>
    <cellStyle name="SAPBEXfilterItem 4 3 2 6" xfId="44207"/>
    <cellStyle name="SAPBEXfilterItem 4 3 3" xfId="12484"/>
    <cellStyle name="SAPBEXfilterItem 4 3 4" xfId="18423"/>
    <cellStyle name="SAPBEXfilterItem 4 3 5" xfId="25073"/>
    <cellStyle name="SAPBEXfilterItem 4 3 6" xfId="34501"/>
    <cellStyle name="SAPBEXfilterItem 4 3 7" xfId="37336"/>
    <cellStyle name="SAPBEXfilterItem 4 4" xfId="9424"/>
    <cellStyle name="SAPBEXfilterItem 4 5" xfId="15363"/>
    <cellStyle name="SAPBEXfilterItem 4 6" xfId="33736"/>
    <cellStyle name="SAPBEXfilterItem 5" xfId="4277"/>
    <cellStyle name="SAPBEXfilterItem 5 2" xfId="6764"/>
    <cellStyle name="SAPBEXfilterItem 5 2 2" xfId="8531"/>
    <cellStyle name="SAPBEXfilterItem 5 2 2 2" xfId="14482"/>
    <cellStyle name="SAPBEXfilterItem 5 2 2 3" xfId="20421"/>
    <cellStyle name="SAPBEXfilterItem 5 2 2 4" xfId="34500"/>
    <cellStyle name="SAPBEXfilterItem 5 2 2 5" xfId="33751"/>
    <cellStyle name="SAPBEXfilterItem 5 2 2 6" xfId="44287"/>
    <cellStyle name="SAPBEXfilterItem 5 2 3" xfId="12715"/>
    <cellStyle name="SAPBEXfilterItem 5 2 4" xfId="18654"/>
    <cellStyle name="SAPBEXfilterItem 5 2 5" xfId="30605"/>
    <cellStyle name="SAPBEXfilterItem 5 2 6" xfId="31920"/>
    <cellStyle name="SAPBEXfilterItem 5 2 7" xfId="37567"/>
    <cellStyle name="SAPBEXfilterItem 5 3" xfId="7220"/>
    <cellStyle name="SAPBEXfilterItem 5 3 2" xfId="13171"/>
    <cellStyle name="SAPBEXfilterItem 5 3 3" xfId="19110"/>
    <cellStyle name="SAPBEXfilterItem 5 3 4" xfId="33629"/>
    <cellStyle name="SAPBEXfilterItem 5 3 5" xfId="33280"/>
    <cellStyle name="SAPBEXfilterItem 5 3 6" xfId="42976"/>
    <cellStyle name="SAPBEXfilterItem 5 4" xfId="10309"/>
    <cellStyle name="SAPBEXfilterItem 5 5" xfId="16248"/>
    <cellStyle name="SAPBEXfilterItem 5 6" xfId="27436"/>
    <cellStyle name="SAPBEXfilterItem 5 7" xfId="31565"/>
    <cellStyle name="SAPBEXfilterItem 5 8" xfId="35161"/>
    <cellStyle name="SAPBEXfilterItem 6" xfId="6165"/>
    <cellStyle name="SAPBEXfilterItem 6 2" xfId="8408"/>
    <cellStyle name="SAPBEXfilterItem 6 2 2" xfId="14359"/>
    <cellStyle name="SAPBEXfilterItem 6 2 3" xfId="20298"/>
    <cellStyle name="SAPBEXfilterItem 6 2 4" xfId="34415"/>
    <cellStyle name="SAPBEXfilterItem 6 2 5" xfId="33293"/>
    <cellStyle name="SAPBEXfilterItem 6 2 6" xfId="44164"/>
    <cellStyle name="SAPBEXfilterItem 6 3" xfId="12116"/>
    <cellStyle name="SAPBEXfilterItem 6 4" xfId="18055"/>
    <cellStyle name="SAPBEXfilterItem 6 5" xfId="27547"/>
    <cellStyle name="SAPBEXfilterItem 6 6" xfId="33058"/>
    <cellStyle name="SAPBEXfilterItem 6 7" xfId="36968"/>
    <cellStyle name="SAPBEXfilterItem 7" xfId="9420"/>
    <cellStyle name="SAPBEXfilterItem 8" xfId="15359"/>
    <cellStyle name="SAPBEXfilterItem 9" xfId="32063"/>
    <cellStyle name="SAPBEXfilterText" xfId="1883"/>
    <cellStyle name="SAPBEXformats" xfId="1884"/>
    <cellStyle name="SAPBEXformats 10" xfId="32942"/>
    <cellStyle name="SAPBEXformats 2" xfId="1885"/>
    <cellStyle name="SAPBEXformats 2 10" xfId="34469"/>
    <cellStyle name="SAPBEXformats 2 2" xfId="5276"/>
    <cellStyle name="SAPBEXformats 2 2 2" xfId="7595"/>
    <cellStyle name="SAPBEXformats 2 2 2 2" xfId="13546"/>
    <cellStyle name="SAPBEXformats 2 2 2 3" xfId="19485"/>
    <cellStyle name="SAPBEXformats 2 2 2 4" xfId="22477"/>
    <cellStyle name="SAPBEXformats 2 2 2 5" xfId="24728"/>
    <cellStyle name="SAPBEXformats 2 2 2 6" xfId="34664"/>
    <cellStyle name="SAPBEXformats 2 2 2 7" xfId="38393"/>
    <cellStyle name="SAPBEXformats 2 2 2 8" xfId="43351"/>
    <cellStyle name="SAPBEXformats 2 2 3" xfId="11251"/>
    <cellStyle name="SAPBEXformats 2 2 4" xfId="17190"/>
    <cellStyle name="SAPBEXformats 2 2 5" xfId="21528"/>
    <cellStyle name="SAPBEXformats 2 2 6" xfId="29935"/>
    <cellStyle name="SAPBEXformats 2 2 7" xfId="33444"/>
    <cellStyle name="SAPBEXformats 2 2 8" xfId="36103"/>
    <cellStyle name="SAPBEXformats 2 2 9" xfId="41062"/>
    <cellStyle name="SAPBEXformats 2 3" xfId="6122"/>
    <cellStyle name="SAPBEXformats 2 3 2" xfId="8395"/>
    <cellStyle name="SAPBEXformats 2 3 2 2" xfId="14346"/>
    <cellStyle name="SAPBEXformats 2 3 2 3" xfId="20285"/>
    <cellStyle name="SAPBEXformats 2 3 2 4" xfId="22693"/>
    <cellStyle name="SAPBEXformats 2 3 2 5" xfId="24010"/>
    <cellStyle name="SAPBEXformats 2 3 2 6" xfId="29869"/>
    <cellStyle name="SAPBEXformats 2 3 2 7" xfId="39191"/>
    <cellStyle name="SAPBEXformats 2 3 2 8" xfId="44151"/>
    <cellStyle name="SAPBEXformats 2 3 3" xfId="12091"/>
    <cellStyle name="SAPBEXformats 2 3 4" xfId="18030"/>
    <cellStyle name="SAPBEXformats 2 3 5" xfId="21747"/>
    <cellStyle name="SAPBEXformats 2 3 6" xfId="29690"/>
    <cellStyle name="SAPBEXformats 2 3 7" xfId="26726"/>
    <cellStyle name="SAPBEXformats 2 3 8" xfId="36943"/>
    <cellStyle name="SAPBEXformats 2 3 9" xfId="41900"/>
    <cellStyle name="SAPBEXformats 2 4" xfId="8682"/>
    <cellStyle name="SAPBEXformats 2 4 2" xfId="14633"/>
    <cellStyle name="SAPBEXformats 2 4 3" xfId="20572"/>
    <cellStyle name="SAPBEXformats 2 4 4" xfId="22935"/>
    <cellStyle name="SAPBEXformats 2 4 5" xfId="23757"/>
    <cellStyle name="SAPBEXformats 2 4 6" xfId="31040"/>
    <cellStyle name="SAPBEXformats 2 4 7" xfId="39473"/>
    <cellStyle name="SAPBEXformats 2 4 8" xfId="44438"/>
    <cellStyle name="SAPBEXformats 2 5" xfId="8683"/>
    <cellStyle name="SAPBEXformats 2 5 2" xfId="14634"/>
    <cellStyle name="SAPBEXformats 2 5 3" xfId="20573"/>
    <cellStyle name="SAPBEXformats 2 5 4" xfId="22936"/>
    <cellStyle name="SAPBEXformats 2 5 5" xfId="23756"/>
    <cellStyle name="SAPBEXformats 2 5 6" xfId="33344"/>
    <cellStyle name="SAPBEXformats 2 5 7" xfId="39474"/>
    <cellStyle name="SAPBEXformats 2 5 8" xfId="44439"/>
    <cellStyle name="SAPBEXformats 2 6" xfId="7008"/>
    <cellStyle name="SAPBEXformats 2 6 2" xfId="12959"/>
    <cellStyle name="SAPBEXformats 2 6 3" xfId="18898"/>
    <cellStyle name="SAPBEXformats 2 6 4" xfId="22035"/>
    <cellStyle name="SAPBEXformats 2 6 5" xfId="28192"/>
    <cellStyle name="SAPBEXformats 2 6 6" xfId="31451"/>
    <cellStyle name="SAPBEXformats 2 6 7" xfId="37811"/>
    <cellStyle name="SAPBEXformats 2 6 8" xfId="42764"/>
    <cellStyle name="SAPBEXformats 2 7" xfId="9426"/>
    <cellStyle name="SAPBEXformats 2 8" xfId="15365"/>
    <cellStyle name="SAPBEXformats 2 9" xfId="26315"/>
    <cellStyle name="SAPBEXformats 3" xfId="1886"/>
    <cellStyle name="SAPBEXformats 3 10" xfId="30002"/>
    <cellStyle name="SAPBEXformats 3 2" xfId="5894"/>
    <cellStyle name="SAPBEXformats 3 2 2" xfId="8198"/>
    <cellStyle name="SAPBEXformats 3 2 2 2" xfId="14149"/>
    <cellStyle name="SAPBEXformats 3 2 2 3" xfId="20088"/>
    <cellStyle name="SAPBEXformats 3 2 2 4" xfId="22632"/>
    <cellStyle name="SAPBEXformats 3 2 2 5" xfId="24204"/>
    <cellStyle name="SAPBEXformats 3 2 2 6" xfId="34743"/>
    <cellStyle name="SAPBEXformats 3 2 2 7" xfId="38994"/>
    <cellStyle name="SAPBEXformats 3 2 2 8" xfId="43954"/>
    <cellStyle name="SAPBEXformats 3 2 3" xfId="11869"/>
    <cellStyle name="SAPBEXformats 3 2 4" xfId="17808"/>
    <cellStyle name="SAPBEXformats 3 2 5" xfId="21685"/>
    <cellStyle name="SAPBEXformats 3 2 6" xfId="27130"/>
    <cellStyle name="SAPBEXformats 3 2 7" xfId="34440"/>
    <cellStyle name="SAPBEXformats 3 2 8" xfId="36721"/>
    <cellStyle name="SAPBEXformats 3 2 9" xfId="41678"/>
    <cellStyle name="SAPBEXformats 3 3" xfId="6561"/>
    <cellStyle name="SAPBEXformats 3 3 2" xfId="8467"/>
    <cellStyle name="SAPBEXformats 3 3 2 2" xfId="14418"/>
    <cellStyle name="SAPBEXformats 3 3 2 3" xfId="20357"/>
    <cellStyle name="SAPBEXformats 3 3 2 4" xfId="22762"/>
    <cellStyle name="SAPBEXformats 3 3 2 5" xfId="23940"/>
    <cellStyle name="SAPBEXformats 3 3 2 6" xfId="32431"/>
    <cellStyle name="SAPBEXformats 3 3 2 7" xfId="39260"/>
    <cellStyle name="SAPBEXformats 3 3 2 8" xfId="44223"/>
    <cellStyle name="SAPBEXformats 3 3 3" xfId="12512"/>
    <cellStyle name="SAPBEXformats 3 3 4" xfId="18451"/>
    <cellStyle name="SAPBEXformats 3 3 5" xfId="21855"/>
    <cellStyle name="SAPBEXformats 3 3 6" xfId="29336"/>
    <cellStyle name="SAPBEXformats 3 3 7" xfId="31603"/>
    <cellStyle name="SAPBEXformats 3 3 8" xfId="37364"/>
    <cellStyle name="SAPBEXformats 3 3 9" xfId="42318"/>
    <cellStyle name="SAPBEXformats 3 4" xfId="8684"/>
    <cellStyle name="SAPBEXformats 3 4 2" xfId="14635"/>
    <cellStyle name="SAPBEXformats 3 4 3" xfId="20574"/>
    <cellStyle name="SAPBEXformats 3 4 4" xfId="22937"/>
    <cellStyle name="SAPBEXformats 3 4 5" xfId="23755"/>
    <cellStyle name="SAPBEXformats 3 4 6" xfId="33888"/>
    <cellStyle name="SAPBEXformats 3 4 7" xfId="39475"/>
    <cellStyle name="SAPBEXformats 3 4 8" xfId="44440"/>
    <cellStyle name="SAPBEXformats 3 5" xfId="8685"/>
    <cellStyle name="SAPBEXformats 3 5 2" xfId="14636"/>
    <cellStyle name="SAPBEXformats 3 5 3" xfId="20575"/>
    <cellStyle name="SAPBEXformats 3 5 4" xfId="22938"/>
    <cellStyle name="SAPBEXformats 3 5 5" xfId="23754"/>
    <cellStyle name="SAPBEXformats 3 5 6" xfId="29606"/>
    <cellStyle name="SAPBEXformats 3 5 7" xfId="39476"/>
    <cellStyle name="SAPBEXformats 3 5 8" xfId="44441"/>
    <cellStyle name="SAPBEXformats 3 6" xfId="7009"/>
    <cellStyle name="SAPBEXformats 3 6 2" xfId="12960"/>
    <cellStyle name="SAPBEXformats 3 6 3" xfId="18899"/>
    <cellStyle name="SAPBEXformats 3 6 4" xfId="22036"/>
    <cellStyle name="SAPBEXformats 3 6 5" xfId="25012"/>
    <cellStyle name="SAPBEXformats 3 6 6" xfId="31997"/>
    <cellStyle name="SAPBEXformats 3 6 7" xfId="37812"/>
    <cellStyle name="SAPBEXformats 3 6 8" xfId="42765"/>
    <cellStyle name="SAPBEXformats 3 7" xfId="9427"/>
    <cellStyle name="SAPBEXformats 3 8" xfId="15366"/>
    <cellStyle name="SAPBEXformats 3 9" xfId="23252"/>
    <cellStyle name="SAPBEXformats 4" xfId="4278"/>
    <cellStyle name="SAPBEXformats 4 10" xfId="40125"/>
    <cellStyle name="SAPBEXformats 4 2" xfId="6765"/>
    <cellStyle name="SAPBEXformats 4 2 2" xfId="8532"/>
    <cellStyle name="SAPBEXformats 4 2 2 2" xfId="14483"/>
    <cellStyle name="SAPBEXformats 4 2 2 3" xfId="20422"/>
    <cellStyle name="SAPBEXformats 4 2 2 4" xfId="22826"/>
    <cellStyle name="SAPBEXformats 4 2 2 5" xfId="23877"/>
    <cellStyle name="SAPBEXformats 4 2 2 6" xfId="29510"/>
    <cellStyle name="SAPBEXformats 4 2 2 7" xfId="39324"/>
    <cellStyle name="SAPBEXformats 4 2 2 8" xfId="44288"/>
    <cellStyle name="SAPBEXformats 4 2 3" xfId="12716"/>
    <cellStyle name="SAPBEXformats 4 2 4" xfId="18655"/>
    <cellStyle name="SAPBEXformats 4 2 5" xfId="21919"/>
    <cellStyle name="SAPBEXformats 4 2 6" xfId="30400"/>
    <cellStyle name="SAPBEXformats 4 2 7" xfId="32656"/>
    <cellStyle name="SAPBEXformats 4 2 8" xfId="37568"/>
    <cellStyle name="SAPBEXformats 4 2 9" xfId="42521"/>
    <cellStyle name="SAPBEXformats 4 3" xfId="7221"/>
    <cellStyle name="SAPBEXformats 4 3 2" xfId="13172"/>
    <cellStyle name="SAPBEXformats 4 3 3" xfId="19111"/>
    <cellStyle name="SAPBEXformats 4 3 4" xfId="22247"/>
    <cellStyle name="SAPBEXformats 4 3 5" xfId="24936"/>
    <cellStyle name="SAPBEXformats 4 3 6" xfId="34349"/>
    <cellStyle name="SAPBEXformats 4 3 7" xfId="38023"/>
    <cellStyle name="SAPBEXformats 4 3 8" xfId="42977"/>
    <cellStyle name="SAPBEXformats 4 4" xfId="10310"/>
    <cellStyle name="SAPBEXformats 4 5" xfId="16249"/>
    <cellStyle name="SAPBEXformats 4 6" xfId="21221"/>
    <cellStyle name="SAPBEXformats 4 7" xfId="29002"/>
    <cellStyle name="SAPBEXformats 4 8" xfId="31564"/>
    <cellStyle name="SAPBEXformats 4 9" xfId="35162"/>
    <cellStyle name="SAPBEXformats 5" xfId="6164"/>
    <cellStyle name="SAPBEXformats 5 2" xfId="8407"/>
    <cellStyle name="SAPBEXformats 5 2 2" xfId="14358"/>
    <cellStyle name="SAPBEXformats 5 2 3" xfId="20297"/>
    <cellStyle name="SAPBEXformats 5 2 4" xfId="22705"/>
    <cellStyle name="SAPBEXformats 5 2 5" xfId="23999"/>
    <cellStyle name="SAPBEXformats 5 2 6" xfId="34726"/>
    <cellStyle name="SAPBEXformats 5 2 7" xfId="39203"/>
    <cellStyle name="SAPBEXformats 5 2 8" xfId="44163"/>
    <cellStyle name="SAPBEXformats 5 3" xfId="12115"/>
    <cellStyle name="SAPBEXformats 5 4" xfId="18054"/>
    <cellStyle name="SAPBEXformats 5 5" xfId="21761"/>
    <cellStyle name="SAPBEXformats 5 6" xfId="29521"/>
    <cellStyle name="SAPBEXformats 5 7" xfId="29773"/>
    <cellStyle name="SAPBEXformats 5 8" xfId="36967"/>
    <cellStyle name="SAPBEXformats 5 9" xfId="41924"/>
    <cellStyle name="SAPBEXformats 6" xfId="7007"/>
    <cellStyle name="SAPBEXformats 6 2" xfId="12958"/>
    <cellStyle name="SAPBEXformats 6 3" xfId="18897"/>
    <cellStyle name="SAPBEXformats 6 4" xfId="22034"/>
    <cellStyle name="SAPBEXformats 6 5" xfId="30143"/>
    <cellStyle name="SAPBEXformats 6 6" xfId="32654"/>
    <cellStyle name="SAPBEXformats 6 7" xfId="37810"/>
    <cellStyle name="SAPBEXformats 6 8" xfId="42763"/>
    <cellStyle name="SAPBEXformats 7" xfId="9425"/>
    <cellStyle name="SAPBEXformats 8" xfId="15364"/>
    <cellStyle name="SAPBEXformats 9" xfId="27080"/>
    <cellStyle name="SAPBEXheaderItem" xfId="1887"/>
    <cellStyle name="SAPBEXheaderItem 10" xfId="34008"/>
    <cellStyle name="SAPBEXheaderItem 2" xfId="1888"/>
    <cellStyle name="SAPBEXheaderItem 2 10" xfId="29014"/>
    <cellStyle name="SAPBEXheaderItem 2 2" xfId="5277"/>
    <cellStyle name="SAPBEXheaderItem 2 2 2" xfId="7596"/>
    <cellStyle name="SAPBEXheaderItem 2 2 2 2" xfId="13547"/>
    <cellStyle name="SAPBEXheaderItem 2 2 2 3" xfId="19486"/>
    <cellStyle name="SAPBEXheaderItem 2 2 2 4" xfId="22478"/>
    <cellStyle name="SAPBEXheaderItem 2 2 2 5" xfId="27096"/>
    <cellStyle name="SAPBEXheaderItem 2 2 2 6" xfId="25967"/>
    <cellStyle name="SAPBEXheaderItem 2 2 2 7" xfId="38394"/>
    <cellStyle name="SAPBEXheaderItem 2 2 2 8" xfId="43352"/>
    <cellStyle name="SAPBEXheaderItem 2 2 3" xfId="11252"/>
    <cellStyle name="SAPBEXheaderItem 2 2 4" xfId="17191"/>
    <cellStyle name="SAPBEXheaderItem 2 2 5" xfId="21529"/>
    <cellStyle name="SAPBEXheaderItem 2 2 6" xfId="27984"/>
    <cellStyle name="SAPBEXheaderItem 2 2 7" xfId="34556"/>
    <cellStyle name="SAPBEXheaderItem 2 2 8" xfId="36104"/>
    <cellStyle name="SAPBEXheaderItem 2 2 9" xfId="41063"/>
    <cellStyle name="SAPBEXheaderItem 2 3" xfId="6121"/>
    <cellStyle name="SAPBEXheaderItem 2 3 2" xfId="8394"/>
    <cellStyle name="SAPBEXheaderItem 2 3 2 2" xfId="14345"/>
    <cellStyle name="SAPBEXheaderItem 2 3 2 3" xfId="20284"/>
    <cellStyle name="SAPBEXheaderItem 2 3 2 4" xfId="22692"/>
    <cellStyle name="SAPBEXheaderItem 2 3 2 5" xfId="24011"/>
    <cellStyle name="SAPBEXheaderItem 2 3 2 6" xfId="34650"/>
    <cellStyle name="SAPBEXheaderItem 2 3 2 7" xfId="39190"/>
    <cellStyle name="SAPBEXheaderItem 2 3 2 8" xfId="44150"/>
    <cellStyle name="SAPBEXheaderItem 2 3 3" xfId="12090"/>
    <cellStyle name="SAPBEXheaderItem 2 3 4" xfId="18029"/>
    <cellStyle name="SAPBEXheaderItem 2 3 5" xfId="21746"/>
    <cellStyle name="SAPBEXheaderItem 2 3 6" xfId="27211"/>
    <cellStyle name="SAPBEXheaderItem 2 3 7" xfId="26559"/>
    <cellStyle name="SAPBEXheaderItem 2 3 8" xfId="36942"/>
    <cellStyle name="SAPBEXheaderItem 2 3 9" xfId="41899"/>
    <cellStyle name="SAPBEXheaderItem 2 4" xfId="8686"/>
    <cellStyle name="SAPBEXheaderItem 2 4 2" xfId="14637"/>
    <cellStyle name="SAPBEXheaderItem 2 4 3" xfId="20576"/>
    <cellStyle name="SAPBEXheaderItem 2 4 4" xfId="22939"/>
    <cellStyle name="SAPBEXheaderItem 2 4 5" xfId="23753"/>
    <cellStyle name="SAPBEXheaderItem 2 4 6" xfId="33537"/>
    <cellStyle name="SAPBEXheaderItem 2 4 7" xfId="39477"/>
    <cellStyle name="SAPBEXheaderItem 2 4 8" xfId="44442"/>
    <cellStyle name="SAPBEXheaderItem 2 5" xfId="8687"/>
    <cellStyle name="SAPBEXheaderItem 2 5 2" xfId="14638"/>
    <cellStyle name="SAPBEXheaderItem 2 5 3" xfId="20577"/>
    <cellStyle name="SAPBEXheaderItem 2 5 4" xfId="22940"/>
    <cellStyle name="SAPBEXheaderItem 2 5 5" xfId="23752"/>
    <cellStyle name="SAPBEXheaderItem 2 5 6" xfId="33173"/>
    <cellStyle name="SAPBEXheaderItem 2 5 7" xfId="39478"/>
    <cellStyle name="SAPBEXheaderItem 2 5 8" xfId="44443"/>
    <cellStyle name="SAPBEXheaderItem 2 6" xfId="7011"/>
    <cellStyle name="SAPBEXheaderItem 2 6 2" xfId="12962"/>
    <cellStyle name="SAPBEXheaderItem 2 6 3" xfId="18901"/>
    <cellStyle name="SAPBEXheaderItem 2 6 4" xfId="22038"/>
    <cellStyle name="SAPBEXheaderItem 2 6 5" xfId="30564"/>
    <cellStyle name="SAPBEXheaderItem 2 6 6" xfId="27875"/>
    <cellStyle name="SAPBEXheaderItem 2 6 7" xfId="37814"/>
    <cellStyle name="SAPBEXheaderItem 2 6 8" xfId="42767"/>
    <cellStyle name="SAPBEXheaderItem 2 7" xfId="9429"/>
    <cellStyle name="SAPBEXheaderItem 2 8" xfId="15368"/>
    <cellStyle name="SAPBEXheaderItem 2 9" xfId="27027"/>
    <cellStyle name="SAPBEXheaderItem 3" xfId="1889"/>
    <cellStyle name="SAPBEXheaderItem 3 10" xfId="26451"/>
    <cellStyle name="SAPBEXheaderItem 3 2" xfId="5895"/>
    <cellStyle name="SAPBEXheaderItem 3 2 2" xfId="8199"/>
    <cellStyle name="SAPBEXheaderItem 3 2 2 2" xfId="14150"/>
    <cellStyle name="SAPBEXheaderItem 3 2 2 3" xfId="20089"/>
    <cellStyle name="SAPBEXheaderItem 3 2 2 4" xfId="22633"/>
    <cellStyle name="SAPBEXheaderItem 3 2 2 5" xfId="24203"/>
    <cellStyle name="SAPBEXheaderItem 3 2 2 6" xfId="25639"/>
    <cellStyle name="SAPBEXheaderItem 3 2 2 7" xfId="38995"/>
    <cellStyle name="SAPBEXheaderItem 3 2 2 8" xfId="43955"/>
    <cellStyle name="SAPBEXheaderItem 3 2 3" xfId="11870"/>
    <cellStyle name="SAPBEXheaderItem 3 2 4" xfId="17809"/>
    <cellStyle name="SAPBEXheaderItem 3 2 5" xfId="21686"/>
    <cellStyle name="SAPBEXheaderItem 3 2 6" xfId="29784"/>
    <cellStyle name="SAPBEXheaderItem 3 2 7" xfId="29966"/>
    <cellStyle name="SAPBEXheaderItem 3 2 8" xfId="36722"/>
    <cellStyle name="SAPBEXheaderItem 3 2 9" xfId="41679"/>
    <cellStyle name="SAPBEXheaderItem 3 3" xfId="6562"/>
    <cellStyle name="SAPBEXheaderItem 3 3 2" xfId="8468"/>
    <cellStyle name="SAPBEXheaderItem 3 3 2 2" xfId="14419"/>
    <cellStyle name="SAPBEXheaderItem 3 3 2 3" xfId="20358"/>
    <cellStyle name="SAPBEXheaderItem 3 3 2 4" xfId="22763"/>
    <cellStyle name="SAPBEXheaderItem 3 3 2 5" xfId="23939"/>
    <cellStyle name="SAPBEXheaderItem 3 3 2 6" xfId="25933"/>
    <cellStyle name="SAPBEXheaderItem 3 3 2 7" xfId="39261"/>
    <cellStyle name="SAPBEXheaderItem 3 3 2 8" xfId="44224"/>
    <cellStyle name="SAPBEXheaderItem 3 3 3" xfId="12513"/>
    <cellStyle name="SAPBEXheaderItem 3 3 4" xfId="18452"/>
    <cellStyle name="SAPBEXheaderItem 3 3 5" xfId="21856"/>
    <cellStyle name="SAPBEXheaderItem 3 3 6" xfId="30471"/>
    <cellStyle name="SAPBEXheaderItem 3 3 7" xfId="30009"/>
    <cellStyle name="SAPBEXheaderItem 3 3 8" xfId="37365"/>
    <cellStyle name="SAPBEXheaderItem 3 3 9" xfId="42319"/>
    <cellStyle name="SAPBEXheaderItem 3 4" xfId="8688"/>
    <cellStyle name="SAPBEXheaderItem 3 4 2" xfId="14639"/>
    <cellStyle name="SAPBEXheaderItem 3 4 3" xfId="20578"/>
    <cellStyle name="SAPBEXheaderItem 3 4 4" xfId="22941"/>
    <cellStyle name="SAPBEXheaderItem 3 4 5" xfId="23195"/>
    <cellStyle name="SAPBEXheaderItem 3 4 6" xfId="34392"/>
    <cellStyle name="SAPBEXheaderItem 3 4 7" xfId="39479"/>
    <cellStyle name="SAPBEXheaderItem 3 4 8" xfId="44444"/>
    <cellStyle name="SAPBEXheaderItem 3 5" xfId="8689"/>
    <cellStyle name="SAPBEXheaderItem 3 5 2" xfId="14640"/>
    <cellStyle name="SAPBEXheaderItem 3 5 3" xfId="20579"/>
    <cellStyle name="SAPBEXheaderItem 3 5 4" xfId="22942"/>
    <cellStyle name="SAPBEXheaderItem 3 5 5" xfId="23194"/>
    <cellStyle name="SAPBEXheaderItem 3 5 6" xfId="34843"/>
    <cellStyle name="SAPBEXheaderItem 3 5 7" xfId="39480"/>
    <cellStyle name="SAPBEXheaderItem 3 5 8" xfId="44445"/>
    <cellStyle name="SAPBEXheaderItem 3 6" xfId="7012"/>
    <cellStyle name="SAPBEXheaderItem 3 6 2" xfId="12963"/>
    <cellStyle name="SAPBEXheaderItem 3 6 3" xfId="18902"/>
    <cellStyle name="SAPBEXheaderItem 3 6 4" xfId="22039"/>
    <cellStyle name="SAPBEXheaderItem 3 6 5" xfId="30563"/>
    <cellStyle name="SAPBEXheaderItem 3 6 6" xfId="34943"/>
    <cellStyle name="SAPBEXheaderItem 3 6 7" xfId="37815"/>
    <cellStyle name="SAPBEXheaderItem 3 6 8" xfId="42768"/>
    <cellStyle name="SAPBEXheaderItem 3 7" xfId="9430"/>
    <cellStyle name="SAPBEXheaderItem 3 8" xfId="15369"/>
    <cellStyle name="SAPBEXheaderItem 3 9" xfId="26314"/>
    <cellStyle name="SAPBEXheaderItem 4" xfId="4279"/>
    <cellStyle name="SAPBEXheaderItem 4 10" xfId="40126"/>
    <cellStyle name="SAPBEXheaderItem 4 2" xfId="6766"/>
    <cellStyle name="SAPBEXheaderItem 4 2 2" xfId="8533"/>
    <cellStyle name="SAPBEXheaderItem 4 2 2 2" xfId="14484"/>
    <cellStyle name="SAPBEXheaderItem 4 2 2 3" xfId="20423"/>
    <cellStyle name="SAPBEXheaderItem 4 2 2 4" xfId="22827"/>
    <cellStyle name="SAPBEXheaderItem 4 2 2 5" xfId="23876"/>
    <cellStyle name="SAPBEXheaderItem 4 2 2 6" xfId="34460"/>
    <cellStyle name="SAPBEXheaderItem 4 2 2 7" xfId="39325"/>
    <cellStyle name="SAPBEXheaderItem 4 2 2 8" xfId="44289"/>
    <cellStyle name="SAPBEXheaderItem 4 2 3" xfId="12717"/>
    <cellStyle name="SAPBEXheaderItem 4 2 4" xfId="18656"/>
    <cellStyle name="SAPBEXheaderItem 4 2 5" xfId="21920"/>
    <cellStyle name="SAPBEXheaderItem 4 2 6" xfId="28740"/>
    <cellStyle name="SAPBEXheaderItem 4 2 7" xfId="33728"/>
    <cellStyle name="SAPBEXheaderItem 4 2 8" xfId="37569"/>
    <cellStyle name="SAPBEXheaderItem 4 2 9" xfId="42522"/>
    <cellStyle name="SAPBEXheaderItem 4 3" xfId="7222"/>
    <cellStyle name="SAPBEXheaderItem 4 3 2" xfId="13173"/>
    <cellStyle name="SAPBEXheaderItem 4 3 3" xfId="19112"/>
    <cellStyle name="SAPBEXheaderItem 4 3 4" xfId="22248"/>
    <cellStyle name="SAPBEXheaderItem 4 3 5" xfId="24935"/>
    <cellStyle name="SAPBEXheaderItem 4 3 6" xfId="33361"/>
    <cellStyle name="SAPBEXheaderItem 4 3 7" xfId="38024"/>
    <cellStyle name="SAPBEXheaderItem 4 3 8" xfId="42978"/>
    <cellStyle name="SAPBEXheaderItem 4 4" xfId="10311"/>
    <cellStyle name="SAPBEXheaderItem 4 5" xfId="16250"/>
    <cellStyle name="SAPBEXheaderItem 4 6" xfId="21222"/>
    <cellStyle name="SAPBEXheaderItem 4 7" xfId="26972"/>
    <cellStyle name="SAPBEXheaderItem 4 8" xfId="27788"/>
    <cellStyle name="SAPBEXheaderItem 4 9" xfId="35163"/>
    <cellStyle name="SAPBEXheaderItem 5" xfId="5023"/>
    <cellStyle name="SAPBEXheaderItem 5 2" xfId="7380"/>
    <cellStyle name="SAPBEXheaderItem 5 2 2" xfId="13331"/>
    <cellStyle name="SAPBEXheaderItem 5 2 3" xfId="19270"/>
    <cellStyle name="SAPBEXheaderItem 5 2 4" xfId="22395"/>
    <cellStyle name="SAPBEXheaderItem 5 2 5" xfId="24859"/>
    <cellStyle name="SAPBEXheaderItem 5 2 6" xfId="32658"/>
    <cellStyle name="SAPBEXheaderItem 5 2 7" xfId="38180"/>
    <cellStyle name="SAPBEXheaderItem 5 2 8" xfId="43136"/>
    <cellStyle name="SAPBEXheaderItem 5 3" xfId="10999"/>
    <cellStyle name="SAPBEXheaderItem 5 4" xfId="16938"/>
    <cellStyle name="SAPBEXheaderItem 5 5" xfId="21440"/>
    <cellStyle name="SAPBEXheaderItem 5 6" xfId="29384"/>
    <cellStyle name="SAPBEXheaderItem 5 7" xfId="26992"/>
    <cellStyle name="SAPBEXheaderItem 5 8" xfId="35851"/>
    <cellStyle name="SAPBEXheaderItem 5 9" xfId="40812"/>
    <cellStyle name="SAPBEXheaderItem 6" xfId="7010"/>
    <cellStyle name="SAPBEXheaderItem 6 2" xfId="12961"/>
    <cellStyle name="SAPBEXheaderItem 6 3" xfId="18900"/>
    <cellStyle name="SAPBEXheaderItem 6 4" xfId="22037"/>
    <cellStyle name="SAPBEXheaderItem 6 5" xfId="29085"/>
    <cellStyle name="SAPBEXheaderItem 6 6" xfId="31413"/>
    <cellStyle name="SAPBEXheaderItem 6 7" xfId="37813"/>
    <cellStyle name="SAPBEXheaderItem 6 8" xfId="42766"/>
    <cellStyle name="SAPBEXheaderItem 7" xfId="9428"/>
    <cellStyle name="SAPBEXheaderItem 8" xfId="15367"/>
    <cellStyle name="SAPBEXheaderItem 9" xfId="27079"/>
    <cellStyle name="SAPBEXheaderText" xfId="1890"/>
    <cellStyle name="SAPBEXheaderText 10" xfId="27419"/>
    <cellStyle name="SAPBEXheaderText 2" xfId="1891"/>
    <cellStyle name="SAPBEXheaderText 2 10" xfId="31086"/>
    <cellStyle name="SAPBEXheaderText 2 2" xfId="5278"/>
    <cellStyle name="SAPBEXheaderText 2 2 2" xfId="7597"/>
    <cellStyle name="SAPBEXheaderText 2 2 2 2" xfId="13548"/>
    <cellStyle name="SAPBEXheaderText 2 2 2 3" xfId="19487"/>
    <cellStyle name="SAPBEXheaderText 2 2 2 4" xfId="22479"/>
    <cellStyle name="SAPBEXheaderText 2 2 2 5" xfId="29832"/>
    <cellStyle name="SAPBEXheaderText 2 2 2 6" xfId="34262"/>
    <cellStyle name="SAPBEXheaderText 2 2 2 7" xfId="38395"/>
    <cellStyle name="SAPBEXheaderText 2 2 2 8" xfId="43353"/>
    <cellStyle name="SAPBEXheaderText 2 2 3" xfId="11253"/>
    <cellStyle name="SAPBEXheaderText 2 2 4" xfId="17192"/>
    <cellStyle name="SAPBEXheaderText 2 2 5" xfId="21530"/>
    <cellStyle name="SAPBEXheaderText 2 2 6" xfId="25449"/>
    <cellStyle name="SAPBEXheaderText 2 2 7" xfId="33304"/>
    <cellStyle name="SAPBEXheaderText 2 2 8" xfId="36105"/>
    <cellStyle name="SAPBEXheaderText 2 2 9" xfId="41064"/>
    <cellStyle name="SAPBEXheaderText 2 3" xfId="4701"/>
    <cellStyle name="SAPBEXheaderText 2 3 2" xfId="7307"/>
    <cellStyle name="SAPBEXheaderText 2 3 2 2" xfId="13258"/>
    <cellStyle name="SAPBEXheaderText 2 3 2 3" xfId="19197"/>
    <cellStyle name="SAPBEXheaderText 2 3 2 4" xfId="22329"/>
    <cellStyle name="SAPBEXheaderText 2 3 2 5" xfId="24883"/>
    <cellStyle name="SAPBEXheaderText 2 3 2 6" xfId="31915"/>
    <cellStyle name="SAPBEXheaderText 2 3 2 7" xfId="38109"/>
    <cellStyle name="SAPBEXheaderText 2 3 2 8" xfId="43063"/>
    <cellStyle name="SAPBEXheaderText 2 3 3" xfId="10677"/>
    <cellStyle name="SAPBEXheaderText 2 3 4" xfId="16616"/>
    <cellStyle name="SAPBEXheaderText 2 3 5" xfId="21336"/>
    <cellStyle name="SAPBEXheaderText 2 3 6" xfId="25533"/>
    <cellStyle name="SAPBEXheaderText 2 3 7" xfId="32710"/>
    <cellStyle name="SAPBEXheaderText 2 3 8" xfId="35529"/>
    <cellStyle name="SAPBEXheaderText 2 3 9" xfId="40492"/>
    <cellStyle name="SAPBEXheaderText 2 4" xfId="8690"/>
    <cellStyle name="SAPBEXheaderText 2 4 2" xfId="14641"/>
    <cellStyle name="SAPBEXheaderText 2 4 3" xfId="20580"/>
    <cellStyle name="SAPBEXheaderText 2 4 4" xfId="22943"/>
    <cellStyle name="SAPBEXheaderText 2 4 5" xfId="23751"/>
    <cellStyle name="SAPBEXheaderText 2 4 6" xfId="32227"/>
    <cellStyle name="SAPBEXheaderText 2 4 7" xfId="39481"/>
    <cellStyle name="SAPBEXheaderText 2 4 8" xfId="44446"/>
    <cellStyle name="SAPBEXheaderText 2 5" xfId="8691"/>
    <cellStyle name="SAPBEXheaderText 2 5 2" xfId="14642"/>
    <cellStyle name="SAPBEXheaderText 2 5 3" xfId="20581"/>
    <cellStyle name="SAPBEXheaderText 2 5 4" xfId="22944"/>
    <cellStyle name="SAPBEXheaderText 2 5 5" xfId="23750"/>
    <cellStyle name="SAPBEXheaderText 2 5 6" xfId="27245"/>
    <cellStyle name="SAPBEXheaderText 2 5 7" xfId="39482"/>
    <cellStyle name="SAPBEXheaderText 2 5 8" xfId="44447"/>
    <cellStyle name="SAPBEXheaderText 2 6" xfId="7014"/>
    <cellStyle name="SAPBEXheaderText 2 6 2" xfId="12965"/>
    <cellStyle name="SAPBEXheaderText 2 6 3" xfId="18904"/>
    <cellStyle name="SAPBEXheaderText 2 6 4" xfId="22041"/>
    <cellStyle name="SAPBEXheaderText 2 6 5" xfId="27678"/>
    <cellStyle name="SAPBEXheaderText 2 6 6" xfId="32754"/>
    <cellStyle name="SAPBEXheaderText 2 6 7" xfId="37817"/>
    <cellStyle name="SAPBEXheaderText 2 6 8" xfId="42770"/>
    <cellStyle name="SAPBEXheaderText 2 7" xfId="9432"/>
    <cellStyle name="SAPBEXheaderText 2 8" xfId="15371"/>
    <cellStyle name="SAPBEXheaderText 2 9" xfId="26312"/>
    <cellStyle name="SAPBEXheaderText 3" xfId="1892"/>
    <cellStyle name="SAPBEXheaderText 3 10" xfId="32503"/>
    <cellStyle name="SAPBEXheaderText 3 2" xfId="5896"/>
    <cellStyle name="SAPBEXheaderText 3 2 2" xfId="8200"/>
    <cellStyle name="SAPBEXheaderText 3 2 2 2" xfId="14151"/>
    <cellStyle name="SAPBEXheaderText 3 2 2 3" xfId="20090"/>
    <cellStyle name="SAPBEXheaderText 3 2 2 4" xfId="22634"/>
    <cellStyle name="SAPBEXheaderText 3 2 2 5" xfId="24202"/>
    <cellStyle name="SAPBEXheaderText 3 2 2 6" xfId="29620"/>
    <cellStyle name="SAPBEXheaderText 3 2 2 7" xfId="38996"/>
    <cellStyle name="SAPBEXheaderText 3 2 2 8" xfId="43956"/>
    <cellStyle name="SAPBEXheaderText 3 2 3" xfId="11871"/>
    <cellStyle name="SAPBEXheaderText 3 2 4" xfId="17810"/>
    <cellStyle name="SAPBEXheaderText 3 2 5" xfId="21687"/>
    <cellStyle name="SAPBEXheaderText 3 2 6" xfId="27823"/>
    <cellStyle name="SAPBEXheaderText 3 2 7" xfId="26397"/>
    <cellStyle name="SAPBEXheaderText 3 2 8" xfId="36723"/>
    <cellStyle name="SAPBEXheaderText 3 2 9" xfId="41680"/>
    <cellStyle name="SAPBEXheaderText 3 3" xfId="6563"/>
    <cellStyle name="SAPBEXheaderText 3 3 2" xfId="8469"/>
    <cellStyle name="SAPBEXheaderText 3 3 2 2" xfId="14420"/>
    <cellStyle name="SAPBEXheaderText 3 3 2 3" xfId="20359"/>
    <cellStyle name="SAPBEXheaderText 3 3 2 4" xfId="22764"/>
    <cellStyle name="SAPBEXheaderText 3 3 2 5" xfId="23938"/>
    <cellStyle name="SAPBEXheaderText 3 3 2 6" xfId="33498"/>
    <cellStyle name="SAPBEXheaderText 3 3 2 7" xfId="39262"/>
    <cellStyle name="SAPBEXheaderText 3 3 2 8" xfId="44225"/>
    <cellStyle name="SAPBEXheaderText 3 3 3" xfId="12514"/>
    <cellStyle name="SAPBEXheaderText 3 3 4" xfId="18453"/>
    <cellStyle name="SAPBEXheaderText 3 3 5" xfId="21857"/>
    <cellStyle name="SAPBEXheaderText 3 3 6" xfId="28928"/>
    <cellStyle name="SAPBEXheaderText 3 3 7" xfId="31630"/>
    <cellStyle name="SAPBEXheaderText 3 3 8" xfId="37366"/>
    <cellStyle name="SAPBEXheaderText 3 3 9" xfId="42320"/>
    <cellStyle name="SAPBEXheaderText 3 4" xfId="8692"/>
    <cellStyle name="SAPBEXheaderText 3 4 2" xfId="14643"/>
    <cellStyle name="SAPBEXheaderText 3 4 3" xfId="20582"/>
    <cellStyle name="SAPBEXheaderText 3 4 4" xfId="22945"/>
    <cellStyle name="SAPBEXheaderText 3 4 5" xfId="23749"/>
    <cellStyle name="SAPBEXheaderText 3 4 6" xfId="32663"/>
    <cellStyle name="SAPBEXheaderText 3 4 7" xfId="39483"/>
    <cellStyle name="SAPBEXheaderText 3 4 8" xfId="44448"/>
    <cellStyle name="SAPBEXheaderText 3 5" xfId="8693"/>
    <cellStyle name="SAPBEXheaderText 3 5 2" xfId="14644"/>
    <cellStyle name="SAPBEXheaderText 3 5 3" xfId="20583"/>
    <cellStyle name="SAPBEXheaderText 3 5 4" xfId="22946"/>
    <cellStyle name="SAPBEXheaderText 3 5 5" xfId="23748"/>
    <cellStyle name="SAPBEXheaderText 3 5 6" xfId="27933"/>
    <cellStyle name="SAPBEXheaderText 3 5 7" xfId="39484"/>
    <cellStyle name="SAPBEXheaderText 3 5 8" xfId="44449"/>
    <cellStyle name="SAPBEXheaderText 3 6" xfId="7015"/>
    <cellStyle name="SAPBEXheaderText 3 6 2" xfId="12966"/>
    <cellStyle name="SAPBEXheaderText 3 6 3" xfId="18905"/>
    <cellStyle name="SAPBEXheaderText 3 6 4" xfId="22042"/>
    <cellStyle name="SAPBEXheaderText 3 6 5" xfId="29656"/>
    <cellStyle name="SAPBEXheaderText 3 6 6" xfId="32517"/>
    <cellStyle name="SAPBEXheaderText 3 6 7" xfId="37818"/>
    <cellStyle name="SAPBEXheaderText 3 6 8" xfId="42771"/>
    <cellStyle name="SAPBEXheaderText 3 7" xfId="9433"/>
    <cellStyle name="SAPBEXheaderText 3 8" xfId="15372"/>
    <cellStyle name="SAPBEXheaderText 3 9" xfId="23251"/>
    <cellStyle name="SAPBEXheaderText 4" xfId="4280"/>
    <cellStyle name="SAPBEXheaderText 4 10" xfId="40127"/>
    <cellStyle name="SAPBEXheaderText 4 2" xfId="6767"/>
    <cellStyle name="SAPBEXheaderText 4 2 2" xfId="8534"/>
    <cellStyle name="SAPBEXheaderText 4 2 2 2" xfId="14485"/>
    <cellStyle name="SAPBEXheaderText 4 2 2 3" xfId="20424"/>
    <cellStyle name="SAPBEXheaderText 4 2 2 4" xfId="22828"/>
    <cellStyle name="SAPBEXheaderText 4 2 2 5" xfId="23875"/>
    <cellStyle name="SAPBEXheaderText 4 2 2 6" xfId="34342"/>
    <cellStyle name="SAPBEXheaderText 4 2 2 7" xfId="39326"/>
    <cellStyle name="SAPBEXheaderText 4 2 2 8" xfId="44290"/>
    <cellStyle name="SAPBEXheaderText 4 2 3" xfId="12718"/>
    <cellStyle name="SAPBEXheaderText 4 2 4" xfId="18657"/>
    <cellStyle name="SAPBEXheaderText 4 2 5" xfId="21921"/>
    <cellStyle name="SAPBEXheaderText 4 2 6" xfId="30153"/>
    <cellStyle name="SAPBEXheaderText 4 2 7" xfId="29599"/>
    <cellStyle name="SAPBEXheaderText 4 2 8" xfId="37570"/>
    <cellStyle name="SAPBEXheaderText 4 2 9" xfId="42523"/>
    <cellStyle name="SAPBEXheaderText 4 3" xfId="7223"/>
    <cellStyle name="SAPBEXheaderText 4 3 2" xfId="13174"/>
    <cellStyle name="SAPBEXheaderText 4 3 3" xfId="19113"/>
    <cellStyle name="SAPBEXheaderText 4 3 4" xfId="22249"/>
    <cellStyle name="SAPBEXheaderText 4 3 5" xfId="24934"/>
    <cellStyle name="SAPBEXheaderText 4 3 6" xfId="27182"/>
    <cellStyle name="SAPBEXheaderText 4 3 7" xfId="38025"/>
    <cellStyle name="SAPBEXheaderText 4 3 8" xfId="42979"/>
    <cellStyle name="SAPBEXheaderText 4 4" xfId="10312"/>
    <cellStyle name="SAPBEXheaderText 4 5" xfId="16251"/>
    <cellStyle name="SAPBEXheaderText 4 6" xfId="21223"/>
    <cellStyle name="SAPBEXheaderText 4 7" xfId="30904"/>
    <cellStyle name="SAPBEXheaderText 4 8" xfId="31322"/>
    <cellStyle name="SAPBEXheaderText 4 9" xfId="35164"/>
    <cellStyle name="SAPBEXheaderText 5" xfId="6163"/>
    <cellStyle name="SAPBEXheaderText 5 2" xfId="8406"/>
    <cellStyle name="SAPBEXheaderText 5 2 2" xfId="14357"/>
    <cellStyle name="SAPBEXheaderText 5 2 3" xfId="20296"/>
    <cellStyle name="SAPBEXheaderText 5 2 4" xfId="22704"/>
    <cellStyle name="SAPBEXheaderText 5 2 5" xfId="24000"/>
    <cellStyle name="SAPBEXheaderText 5 2 6" xfId="33842"/>
    <cellStyle name="SAPBEXheaderText 5 2 7" xfId="39202"/>
    <cellStyle name="SAPBEXheaderText 5 2 8" xfId="44162"/>
    <cellStyle name="SAPBEXheaderText 5 3" xfId="12114"/>
    <cellStyle name="SAPBEXheaderText 5 4" xfId="18053"/>
    <cellStyle name="SAPBEXheaderText 5 5" xfId="21760"/>
    <cellStyle name="SAPBEXheaderText 5 6" xfId="27339"/>
    <cellStyle name="SAPBEXheaderText 5 7" xfId="32976"/>
    <cellStyle name="SAPBEXheaderText 5 8" xfId="36966"/>
    <cellStyle name="SAPBEXheaderText 5 9" xfId="41923"/>
    <cellStyle name="SAPBEXheaderText 6" xfId="7013"/>
    <cellStyle name="SAPBEXheaderText 6 2" xfId="12964"/>
    <cellStyle name="SAPBEXheaderText 6 3" xfId="18903"/>
    <cellStyle name="SAPBEXheaderText 6 4" xfId="22040"/>
    <cellStyle name="SAPBEXheaderText 6 5" xfId="29649"/>
    <cellStyle name="SAPBEXheaderText 6 6" xfId="32956"/>
    <cellStyle name="SAPBEXheaderText 6 7" xfId="37816"/>
    <cellStyle name="SAPBEXheaderText 6 8" xfId="42769"/>
    <cellStyle name="SAPBEXheaderText 7" xfId="9431"/>
    <cellStyle name="SAPBEXheaderText 8" xfId="15370"/>
    <cellStyle name="SAPBEXheaderText 9" xfId="26313"/>
    <cellStyle name="SAPBEXHLevel0" xfId="1893"/>
    <cellStyle name="SAPBEXHLevel0 10" xfId="27553"/>
    <cellStyle name="SAPBEXHLevel0 2" xfId="1894"/>
    <cellStyle name="SAPBEXHLevel0 2 10" xfId="32638"/>
    <cellStyle name="SAPBEXHLevel0 2 2" xfId="5279"/>
    <cellStyle name="SAPBEXHLevel0 2 2 2" xfId="7598"/>
    <cellStyle name="SAPBEXHLevel0 2 2 2 2" xfId="13549"/>
    <cellStyle name="SAPBEXHLevel0 2 2 2 3" xfId="19488"/>
    <cellStyle name="SAPBEXHLevel0 2 2 2 4" xfId="22480"/>
    <cellStyle name="SAPBEXHLevel0 2 2 2 5" xfId="27884"/>
    <cellStyle name="SAPBEXHLevel0 2 2 2 6" xfId="26478"/>
    <cellStyle name="SAPBEXHLevel0 2 2 2 7" xfId="38396"/>
    <cellStyle name="SAPBEXHLevel0 2 2 2 8" xfId="43354"/>
    <cellStyle name="SAPBEXHLevel0 2 2 3" xfId="11254"/>
    <cellStyle name="SAPBEXHLevel0 2 2 4" xfId="17193"/>
    <cellStyle name="SAPBEXHLevel0 2 2 5" xfId="21531"/>
    <cellStyle name="SAPBEXHLevel0 2 2 6" xfId="29197"/>
    <cellStyle name="SAPBEXHLevel0 2 2 7" xfId="27352"/>
    <cellStyle name="SAPBEXHLevel0 2 2 8" xfId="36106"/>
    <cellStyle name="SAPBEXHLevel0 2 2 9" xfId="41065"/>
    <cellStyle name="SAPBEXHLevel0 2 3" xfId="4700"/>
    <cellStyle name="SAPBEXHLevel0 2 3 2" xfId="7306"/>
    <cellStyle name="SAPBEXHLevel0 2 3 2 2" xfId="13257"/>
    <cellStyle name="SAPBEXHLevel0 2 3 2 3" xfId="19196"/>
    <cellStyle name="SAPBEXHLevel0 2 3 2 4" xfId="22328"/>
    <cellStyle name="SAPBEXHLevel0 2 3 2 5" xfId="26859"/>
    <cellStyle name="SAPBEXHLevel0 2 3 2 6" xfId="34288"/>
    <cellStyle name="SAPBEXHLevel0 2 3 2 7" xfId="38108"/>
    <cellStyle name="SAPBEXHLevel0 2 3 2 8" xfId="43062"/>
    <cellStyle name="SAPBEXHLevel0 2 3 3" xfId="10676"/>
    <cellStyle name="SAPBEXHLevel0 2 3 4" xfId="16615"/>
    <cellStyle name="SAPBEXHLevel0 2 3 5" xfId="21335"/>
    <cellStyle name="SAPBEXHLevel0 2 3 6" xfId="28228"/>
    <cellStyle name="SAPBEXHLevel0 2 3 7" xfId="34549"/>
    <cellStyle name="SAPBEXHLevel0 2 3 8" xfId="35528"/>
    <cellStyle name="SAPBEXHLevel0 2 3 9" xfId="40491"/>
    <cellStyle name="SAPBEXHLevel0 2 4" xfId="8694"/>
    <cellStyle name="SAPBEXHLevel0 2 4 2" xfId="14645"/>
    <cellStyle name="SAPBEXHLevel0 2 4 3" xfId="20584"/>
    <cellStyle name="SAPBEXHLevel0 2 4 4" xfId="22947"/>
    <cellStyle name="SAPBEXHLevel0 2 4 5" xfId="23747"/>
    <cellStyle name="SAPBEXHLevel0 2 4 6" xfId="32335"/>
    <cellStyle name="SAPBEXHLevel0 2 4 7" xfId="39485"/>
    <cellStyle name="SAPBEXHLevel0 2 4 8" xfId="44450"/>
    <cellStyle name="SAPBEXHLevel0 2 5" xfId="8695"/>
    <cellStyle name="SAPBEXHLevel0 2 5 2" xfId="14646"/>
    <cellStyle name="SAPBEXHLevel0 2 5 3" xfId="20585"/>
    <cellStyle name="SAPBEXHLevel0 2 5 4" xfId="22948"/>
    <cellStyle name="SAPBEXHLevel0 2 5 5" xfId="23746"/>
    <cellStyle name="SAPBEXHLevel0 2 5 6" xfId="26271"/>
    <cellStyle name="SAPBEXHLevel0 2 5 7" xfId="39486"/>
    <cellStyle name="SAPBEXHLevel0 2 5 8" xfId="44451"/>
    <cellStyle name="SAPBEXHLevel0 2 6" xfId="7017"/>
    <cellStyle name="SAPBEXHLevel0 2 6 2" xfId="12968"/>
    <cellStyle name="SAPBEXHLevel0 2 6 3" xfId="18907"/>
    <cellStyle name="SAPBEXHLevel0 2 6 4" xfId="22044"/>
    <cellStyle name="SAPBEXHLevel0 2 6 5" xfId="25011"/>
    <cellStyle name="SAPBEXHLevel0 2 6 6" xfId="32297"/>
    <cellStyle name="SAPBEXHLevel0 2 6 7" xfId="37820"/>
    <cellStyle name="SAPBEXHLevel0 2 6 8" xfId="42773"/>
    <cellStyle name="SAPBEXHLevel0 2 7" xfId="9435"/>
    <cellStyle name="SAPBEXHLevel0 2 8" xfId="15374"/>
    <cellStyle name="SAPBEXHLevel0 2 9" xfId="27026"/>
    <cellStyle name="SAPBEXHLevel0 3" xfId="1895"/>
    <cellStyle name="SAPBEXHLevel0 3 10" xfId="28830"/>
    <cellStyle name="SAPBEXHLevel0 3 2" xfId="5897"/>
    <cellStyle name="SAPBEXHLevel0 3 2 2" xfId="8201"/>
    <cellStyle name="SAPBEXHLevel0 3 2 2 2" xfId="14152"/>
    <cellStyle name="SAPBEXHLevel0 3 2 2 3" xfId="20091"/>
    <cellStyle name="SAPBEXHLevel0 3 2 2 4" xfId="22635"/>
    <cellStyle name="SAPBEXHLevel0 3 2 2 5" xfId="24201"/>
    <cellStyle name="SAPBEXHLevel0 3 2 2 6" xfId="34450"/>
    <cellStyle name="SAPBEXHLevel0 3 2 2 7" xfId="38997"/>
    <cellStyle name="SAPBEXHLevel0 3 2 2 8" xfId="43957"/>
    <cellStyle name="SAPBEXHLevel0 3 2 3" xfId="11872"/>
    <cellStyle name="SAPBEXHLevel0 3 2 4" xfId="17811"/>
    <cellStyle name="SAPBEXHLevel0 3 2 5" xfId="21688"/>
    <cellStyle name="SAPBEXHLevel0 3 2 6" xfId="25329"/>
    <cellStyle name="SAPBEXHLevel0 3 2 7" xfId="31910"/>
    <cellStyle name="SAPBEXHLevel0 3 2 8" xfId="36724"/>
    <cellStyle name="SAPBEXHLevel0 3 2 9" xfId="41681"/>
    <cellStyle name="SAPBEXHLevel0 3 3" xfId="6564"/>
    <cellStyle name="SAPBEXHLevel0 3 3 2" xfId="8470"/>
    <cellStyle name="SAPBEXHLevel0 3 3 2 2" xfId="14421"/>
    <cellStyle name="SAPBEXHLevel0 3 3 2 3" xfId="20360"/>
    <cellStyle name="SAPBEXHLevel0 3 3 2 4" xfId="22765"/>
    <cellStyle name="SAPBEXHLevel0 3 3 2 5" xfId="23937"/>
    <cellStyle name="SAPBEXHLevel0 3 3 2 6" xfId="29767"/>
    <cellStyle name="SAPBEXHLevel0 3 3 2 7" xfId="39263"/>
    <cellStyle name="SAPBEXHLevel0 3 3 2 8" xfId="44226"/>
    <cellStyle name="SAPBEXHLevel0 3 3 3" xfId="12515"/>
    <cellStyle name="SAPBEXHLevel0 3 3 4" xfId="18454"/>
    <cellStyle name="SAPBEXHLevel0 3 3 5" xfId="21858"/>
    <cellStyle name="SAPBEXHLevel0 3 3 6" xfId="26893"/>
    <cellStyle name="SAPBEXHLevel0 3 3 7" xfId="27607"/>
    <cellStyle name="SAPBEXHLevel0 3 3 8" xfId="37367"/>
    <cellStyle name="SAPBEXHLevel0 3 3 9" xfId="42321"/>
    <cellStyle name="SAPBEXHLevel0 3 4" xfId="8696"/>
    <cellStyle name="SAPBEXHLevel0 3 4 2" xfId="14647"/>
    <cellStyle name="SAPBEXHLevel0 3 4 3" xfId="20586"/>
    <cellStyle name="SAPBEXHLevel0 3 4 4" xfId="22949"/>
    <cellStyle name="SAPBEXHLevel0 3 4 5" xfId="23745"/>
    <cellStyle name="SAPBEXHLevel0 3 4 6" xfId="35033"/>
    <cellStyle name="SAPBEXHLevel0 3 4 7" xfId="39487"/>
    <cellStyle name="SAPBEXHLevel0 3 4 8" xfId="44452"/>
    <cellStyle name="SAPBEXHLevel0 3 5" xfId="8697"/>
    <cellStyle name="SAPBEXHLevel0 3 5 2" xfId="14648"/>
    <cellStyle name="SAPBEXHLevel0 3 5 3" xfId="20587"/>
    <cellStyle name="SAPBEXHLevel0 3 5 4" xfId="22950"/>
    <cellStyle name="SAPBEXHLevel0 3 5 5" xfId="23193"/>
    <cellStyle name="SAPBEXHLevel0 3 5 6" xfId="32370"/>
    <cellStyle name="SAPBEXHLevel0 3 5 7" xfId="39488"/>
    <cellStyle name="SAPBEXHLevel0 3 5 8" xfId="44453"/>
    <cellStyle name="SAPBEXHLevel0 3 6" xfId="7018"/>
    <cellStyle name="SAPBEXHLevel0 3 6 2" xfId="12969"/>
    <cellStyle name="SAPBEXHLevel0 3 6 3" xfId="18908"/>
    <cellStyle name="SAPBEXHLevel0 3 6 4" xfId="22045"/>
    <cellStyle name="SAPBEXHLevel0 3 6 5" xfId="25010"/>
    <cellStyle name="SAPBEXHLevel0 3 6 6" xfId="26214"/>
    <cellStyle name="SAPBEXHLevel0 3 6 7" xfId="37821"/>
    <cellStyle name="SAPBEXHLevel0 3 6 8" xfId="42774"/>
    <cellStyle name="SAPBEXHLevel0 3 7" xfId="9436"/>
    <cellStyle name="SAPBEXHLevel0 3 8" xfId="15375"/>
    <cellStyle name="SAPBEXHLevel0 3 9" xfId="27078"/>
    <cellStyle name="SAPBEXHLevel0 4" xfId="4281"/>
    <cellStyle name="SAPBEXHLevel0 4 10" xfId="40128"/>
    <cellStyle name="SAPBEXHLevel0 4 2" xfId="6768"/>
    <cellStyle name="SAPBEXHLevel0 4 2 2" xfId="8535"/>
    <cellStyle name="SAPBEXHLevel0 4 2 2 2" xfId="14486"/>
    <cellStyle name="SAPBEXHLevel0 4 2 2 3" xfId="20425"/>
    <cellStyle name="SAPBEXHLevel0 4 2 2 4" xfId="22829"/>
    <cellStyle name="SAPBEXHLevel0 4 2 2 5" xfId="23874"/>
    <cellStyle name="SAPBEXHLevel0 4 2 2 6" xfId="33756"/>
    <cellStyle name="SAPBEXHLevel0 4 2 2 7" xfId="39327"/>
    <cellStyle name="SAPBEXHLevel0 4 2 2 8" xfId="44291"/>
    <cellStyle name="SAPBEXHLevel0 4 2 3" xfId="12719"/>
    <cellStyle name="SAPBEXHLevel0 4 2 4" xfId="18658"/>
    <cellStyle name="SAPBEXHLevel0 4 2 5" xfId="21922"/>
    <cellStyle name="SAPBEXHLevel0 4 2 6" xfId="28202"/>
    <cellStyle name="SAPBEXHLevel0 4 2 7" xfId="31617"/>
    <cellStyle name="SAPBEXHLevel0 4 2 8" xfId="37571"/>
    <cellStyle name="SAPBEXHLevel0 4 2 9" xfId="42524"/>
    <cellStyle name="SAPBEXHLevel0 4 3" xfId="7224"/>
    <cellStyle name="SAPBEXHLevel0 4 3 2" xfId="13175"/>
    <cellStyle name="SAPBEXHLevel0 4 3 3" xfId="19114"/>
    <cellStyle name="SAPBEXHLevel0 4 3 4" xfId="22250"/>
    <cellStyle name="SAPBEXHLevel0 4 3 5" xfId="24933"/>
    <cellStyle name="SAPBEXHLevel0 4 3 6" xfId="27248"/>
    <cellStyle name="SAPBEXHLevel0 4 3 7" xfId="38026"/>
    <cellStyle name="SAPBEXHLevel0 4 3 8" xfId="42980"/>
    <cellStyle name="SAPBEXHLevel0 4 4" xfId="10313"/>
    <cellStyle name="SAPBEXHLevel0 4 5" xfId="16252"/>
    <cellStyle name="SAPBEXHLevel0 4 6" xfId="21224"/>
    <cellStyle name="SAPBEXHLevel0 4 7" xfId="30903"/>
    <cellStyle name="SAPBEXHLevel0 4 8" xfId="26487"/>
    <cellStyle name="SAPBEXHLevel0 4 9" xfId="35165"/>
    <cellStyle name="SAPBEXHLevel0 5" xfId="5022"/>
    <cellStyle name="SAPBEXHLevel0 5 2" xfId="7379"/>
    <cellStyle name="SAPBEXHLevel0 5 2 2" xfId="13330"/>
    <cellStyle name="SAPBEXHLevel0 5 2 3" xfId="19269"/>
    <cellStyle name="SAPBEXHLevel0 5 2 4" xfId="22394"/>
    <cellStyle name="SAPBEXHLevel0 5 2 5" xfId="24860"/>
    <cellStyle name="SAPBEXHLevel0 5 2 6" xfId="28071"/>
    <cellStyle name="SAPBEXHLevel0 5 2 7" xfId="38179"/>
    <cellStyle name="SAPBEXHLevel0 5 2 8" xfId="43135"/>
    <cellStyle name="SAPBEXHLevel0 5 3" xfId="10998"/>
    <cellStyle name="SAPBEXHLevel0 5 4" xfId="16937"/>
    <cellStyle name="SAPBEXHLevel0 5 5" xfId="21439"/>
    <cellStyle name="SAPBEXHLevel0 5 6" xfId="30829"/>
    <cellStyle name="SAPBEXHLevel0 5 7" xfId="30935"/>
    <cellStyle name="SAPBEXHLevel0 5 8" xfId="35850"/>
    <cellStyle name="SAPBEXHLevel0 5 9" xfId="40811"/>
    <cellStyle name="SAPBEXHLevel0 6" xfId="7016"/>
    <cellStyle name="SAPBEXHLevel0 6 2" xfId="12967"/>
    <cellStyle name="SAPBEXHLevel0 6 3" xfId="18906"/>
    <cellStyle name="SAPBEXHLevel0 6 4" xfId="22043"/>
    <cellStyle name="SAPBEXHLevel0 6 5" xfId="27692"/>
    <cellStyle name="SAPBEXHLevel0 6 6" xfId="33824"/>
    <cellStyle name="SAPBEXHLevel0 6 7" xfId="37819"/>
    <cellStyle name="SAPBEXHLevel0 6 8" xfId="42772"/>
    <cellStyle name="SAPBEXHLevel0 7" xfId="9434"/>
    <cellStyle name="SAPBEXHLevel0 8" xfId="15373"/>
    <cellStyle name="SAPBEXHLevel0 9" xfId="23250"/>
    <cellStyle name="SAPBEXHLevel0X" xfId="1896"/>
    <cellStyle name="SAPBEXHLevel0X 10" xfId="26608"/>
    <cellStyle name="SAPBEXHLevel0X 2" xfId="1897"/>
    <cellStyle name="SAPBEXHLevel0X 2 10" xfId="28043"/>
    <cellStyle name="SAPBEXHLevel0X 2 2" xfId="5280"/>
    <cellStyle name="SAPBEXHLevel0X 2 2 2" xfId="7599"/>
    <cellStyle name="SAPBEXHLevel0X 2 2 2 2" xfId="13550"/>
    <cellStyle name="SAPBEXHLevel0X 2 2 2 3" xfId="19489"/>
    <cellStyle name="SAPBEXHLevel0X 2 2 2 4" xfId="22481"/>
    <cellStyle name="SAPBEXHLevel0X 2 2 2 5" xfId="28816"/>
    <cellStyle name="SAPBEXHLevel0X 2 2 2 6" xfId="28125"/>
    <cellStyle name="SAPBEXHLevel0X 2 2 2 7" xfId="38397"/>
    <cellStyle name="SAPBEXHLevel0X 2 2 2 8" xfId="43355"/>
    <cellStyle name="SAPBEXHLevel0X 2 2 3" xfId="11255"/>
    <cellStyle name="SAPBEXHLevel0X 2 2 4" xfId="17194"/>
    <cellStyle name="SAPBEXHLevel0X 2 2 5" xfId="21532"/>
    <cellStyle name="SAPBEXHLevel0X 2 2 6" xfId="30370"/>
    <cellStyle name="SAPBEXHLevel0X 2 2 7" xfId="33075"/>
    <cellStyle name="SAPBEXHLevel0X 2 2 8" xfId="36107"/>
    <cellStyle name="SAPBEXHLevel0X 2 2 9" xfId="41066"/>
    <cellStyle name="SAPBEXHLevel0X 2 3" xfId="4699"/>
    <cellStyle name="SAPBEXHLevel0X 2 3 2" xfId="7305"/>
    <cellStyle name="SAPBEXHLevel0X 2 3 2 2" xfId="13256"/>
    <cellStyle name="SAPBEXHLevel0X 2 3 2 3" xfId="19195"/>
    <cellStyle name="SAPBEXHLevel0X 2 3 2 4" xfId="22327"/>
    <cellStyle name="SAPBEXHLevel0X 2 3 2 5" xfId="26860"/>
    <cellStyle name="SAPBEXHLevel0X 2 3 2 6" xfId="33219"/>
    <cellStyle name="SAPBEXHLevel0X 2 3 2 7" xfId="38107"/>
    <cellStyle name="SAPBEXHLevel0X 2 3 2 8" xfId="43061"/>
    <cellStyle name="SAPBEXHLevel0X 2 3 3" xfId="10675"/>
    <cellStyle name="SAPBEXHLevel0X 2 3 4" xfId="16614"/>
    <cellStyle name="SAPBEXHLevel0X 2 3 5" xfId="21334"/>
    <cellStyle name="SAPBEXHLevel0X 2 3 6" xfId="30179"/>
    <cellStyle name="SAPBEXHLevel0X 2 3 7" xfId="31841"/>
    <cellStyle name="SAPBEXHLevel0X 2 3 8" xfId="35527"/>
    <cellStyle name="SAPBEXHLevel0X 2 3 9" xfId="40490"/>
    <cellStyle name="SAPBEXHLevel0X 2 4" xfId="8698"/>
    <cellStyle name="SAPBEXHLevel0X 2 4 2" xfId="14649"/>
    <cellStyle name="SAPBEXHLevel0X 2 4 3" xfId="20588"/>
    <cellStyle name="SAPBEXHLevel0X 2 4 4" xfId="22951"/>
    <cellStyle name="SAPBEXHLevel0X 2 4 5" xfId="23192"/>
    <cellStyle name="SAPBEXHLevel0X 2 4 6" xfId="34449"/>
    <cellStyle name="SAPBEXHLevel0X 2 4 7" xfId="39489"/>
    <cellStyle name="SAPBEXHLevel0X 2 4 8" xfId="44454"/>
    <cellStyle name="SAPBEXHLevel0X 2 5" xfId="8699"/>
    <cellStyle name="SAPBEXHLevel0X 2 5 2" xfId="14650"/>
    <cellStyle name="SAPBEXHLevel0X 2 5 3" xfId="20589"/>
    <cellStyle name="SAPBEXHLevel0X 2 5 4" xfId="22952"/>
    <cellStyle name="SAPBEXHLevel0X 2 5 5" xfId="26846"/>
    <cellStyle name="SAPBEXHLevel0X 2 5 6" xfId="33574"/>
    <cellStyle name="SAPBEXHLevel0X 2 5 7" xfId="39490"/>
    <cellStyle name="SAPBEXHLevel0X 2 5 8" xfId="44455"/>
    <cellStyle name="SAPBEXHLevel0X 2 6" xfId="7020"/>
    <cellStyle name="SAPBEXHLevel0X 2 6 2" xfId="12971"/>
    <cellStyle name="SAPBEXHLevel0X 2 6 3" xfId="18910"/>
    <cellStyle name="SAPBEXHLevel0X 2 6 4" xfId="22047"/>
    <cellStyle name="SAPBEXHLevel0X 2 6 5" xfId="29499"/>
    <cellStyle name="SAPBEXHLevel0X 2 6 6" xfId="31308"/>
    <cellStyle name="SAPBEXHLevel0X 2 6 7" xfId="37823"/>
    <cellStyle name="SAPBEXHLevel0X 2 6 8" xfId="42776"/>
    <cellStyle name="SAPBEXHLevel0X 2 7" xfId="9438"/>
    <cellStyle name="SAPBEXHLevel0X 2 8" xfId="15377"/>
    <cellStyle name="SAPBEXHLevel0X 2 9" xfId="31063"/>
    <cellStyle name="SAPBEXHLevel0X 3" xfId="1898"/>
    <cellStyle name="SAPBEXHLevel0X 3 10" xfId="30245"/>
    <cellStyle name="SAPBEXHLevel0X 3 2" xfId="5898"/>
    <cellStyle name="SAPBEXHLevel0X 3 2 2" xfId="8202"/>
    <cellStyle name="SAPBEXHLevel0X 3 2 2 2" xfId="14153"/>
    <cellStyle name="SAPBEXHLevel0X 3 2 2 3" xfId="20092"/>
    <cellStyle name="SAPBEXHLevel0X 3 2 2 4" xfId="22636"/>
    <cellStyle name="SAPBEXHLevel0X 3 2 2 5" xfId="24200"/>
    <cellStyle name="SAPBEXHLevel0X 3 2 2 6" xfId="32894"/>
    <cellStyle name="SAPBEXHLevel0X 3 2 2 7" xfId="38998"/>
    <cellStyle name="SAPBEXHLevel0X 3 2 2 8" xfId="43958"/>
    <cellStyle name="SAPBEXHLevel0X 3 2 3" xfId="11873"/>
    <cellStyle name="SAPBEXHLevel0X 3 2 4" xfId="17812"/>
    <cellStyle name="SAPBEXHLevel0X 3 2 5" xfId="21689"/>
    <cellStyle name="SAPBEXHLevel0X 3 2 6" xfId="27331"/>
    <cellStyle name="SAPBEXHLevel0X 3 2 7" xfId="33938"/>
    <cellStyle name="SAPBEXHLevel0X 3 2 8" xfId="36725"/>
    <cellStyle name="SAPBEXHLevel0X 3 2 9" xfId="41682"/>
    <cellStyle name="SAPBEXHLevel0X 3 3" xfId="6565"/>
    <cellStyle name="SAPBEXHLevel0X 3 3 2" xfId="8471"/>
    <cellStyle name="SAPBEXHLevel0X 3 3 2 2" xfId="14422"/>
    <cellStyle name="SAPBEXHLevel0X 3 3 2 3" xfId="20361"/>
    <cellStyle name="SAPBEXHLevel0X 3 3 2 4" xfId="22766"/>
    <cellStyle name="SAPBEXHLevel0X 3 3 2 5" xfId="23936"/>
    <cellStyle name="SAPBEXHLevel0X 3 3 2 6" xfId="32435"/>
    <cellStyle name="SAPBEXHLevel0X 3 3 2 7" xfId="39264"/>
    <cellStyle name="SAPBEXHLevel0X 3 3 2 8" xfId="44227"/>
    <cellStyle name="SAPBEXHLevel0X 3 3 3" xfId="12516"/>
    <cellStyle name="SAPBEXHLevel0X 3 3 4" xfId="18455"/>
    <cellStyle name="SAPBEXHLevel0X 3 3 5" xfId="21859"/>
    <cellStyle name="SAPBEXHLevel0X 3 3 6" xfId="29137"/>
    <cellStyle name="SAPBEXHLevel0X 3 3 7" xfId="27354"/>
    <cellStyle name="SAPBEXHLevel0X 3 3 8" xfId="37368"/>
    <cellStyle name="SAPBEXHLevel0X 3 3 9" xfId="42322"/>
    <cellStyle name="SAPBEXHLevel0X 3 4" xfId="8700"/>
    <cellStyle name="SAPBEXHLevel0X 3 4 2" xfId="14651"/>
    <cellStyle name="SAPBEXHLevel0X 3 4 3" xfId="20590"/>
    <cellStyle name="SAPBEXHLevel0X 3 4 4" xfId="22953"/>
    <cellStyle name="SAPBEXHLevel0X 3 4 5" xfId="23744"/>
    <cellStyle name="SAPBEXHLevel0X 3 4 6" xfId="33226"/>
    <cellStyle name="SAPBEXHLevel0X 3 4 7" xfId="39491"/>
    <cellStyle name="SAPBEXHLevel0X 3 4 8" xfId="44456"/>
    <cellStyle name="SAPBEXHLevel0X 3 5" xfId="8701"/>
    <cellStyle name="SAPBEXHLevel0X 3 5 2" xfId="14652"/>
    <cellStyle name="SAPBEXHLevel0X 3 5 3" xfId="20591"/>
    <cellStyle name="SAPBEXHLevel0X 3 5 4" xfId="22954"/>
    <cellStyle name="SAPBEXHLevel0X 3 5 5" xfId="23743"/>
    <cellStyle name="SAPBEXHLevel0X 3 5 6" xfId="34295"/>
    <cellStyle name="SAPBEXHLevel0X 3 5 7" xfId="39492"/>
    <cellStyle name="SAPBEXHLevel0X 3 5 8" xfId="44457"/>
    <cellStyle name="SAPBEXHLevel0X 3 6" xfId="7021"/>
    <cellStyle name="SAPBEXHLevel0X 3 6 2" xfId="12972"/>
    <cellStyle name="SAPBEXHLevel0X 3 6 3" xfId="18911"/>
    <cellStyle name="SAPBEXHLevel0X 3 6 4" xfId="22048"/>
    <cellStyle name="SAPBEXHLevel0X 3 6 5" xfId="27511"/>
    <cellStyle name="SAPBEXHLevel0X 3 6 6" xfId="27039"/>
    <cellStyle name="SAPBEXHLevel0X 3 6 7" xfId="37824"/>
    <cellStyle name="SAPBEXHLevel0X 3 6 8" xfId="42777"/>
    <cellStyle name="SAPBEXHLevel0X 3 7" xfId="9439"/>
    <cellStyle name="SAPBEXHLevel0X 3 8" xfId="15378"/>
    <cellStyle name="SAPBEXHLevel0X 3 9" xfId="26310"/>
    <cellStyle name="SAPBEXHLevel0X 4" xfId="4282"/>
    <cellStyle name="SAPBEXHLevel0X 4 10" xfId="40129"/>
    <cellStyle name="SAPBEXHLevel0X 4 2" xfId="6769"/>
    <cellStyle name="SAPBEXHLevel0X 4 2 2" xfId="8536"/>
    <cellStyle name="SAPBEXHLevel0X 4 2 2 2" xfId="14487"/>
    <cellStyle name="SAPBEXHLevel0X 4 2 2 3" xfId="20426"/>
    <cellStyle name="SAPBEXHLevel0X 4 2 2 4" xfId="22830"/>
    <cellStyle name="SAPBEXHLevel0X 4 2 2 5" xfId="23873"/>
    <cellStyle name="SAPBEXHLevel0X 4 2 2 6" xfId="27405"/>
    <cellStyle name="SAPBEXHLevel0X 4 2 2 7" xfId="39328"/>
    <cellStyle name="SAPBEXHLevel0X 4 2 2 8" xfId="44292"/>
    <cellStyle name="SAPBEXHLevel0X 4 2 3" xfId="12720"/>
    <cellStyle name="SAPBEXHLevel0X 4 2 4" xfId="18659"/>
    <cellStyle name="SAPBEXHLevel0X 4 2 5" xfId="21923"/>
    <cellStyle name="SAPBEXHLevel0X 4 2 6" xfId="25042"/>
    <cellStyle name="SAPBEXHLevel0X 4 2 7" xfId="34994"/>
    <cellStyle name="SAPBEXHLevel0X 4 2 8" xfId="37572"/>
    <cellStyle name="SAPBEXHLevel0X 4 2 9" xfId="42525"/>
    <cellStyle name="SAPBEXHLevel0X 4 3" xfId="7225"/>
    <cellStyle name="SAPBEXHLevel0X 4 3 2" xfId="13176"/>
    <cellStyle name="SAPBEXHLevel0X 4 3 3" xfId="19115"/>
    <cellStyle name="SAPBEXHLevel0X 4 3 4" xfId="22251"/>
    <cellStyle name="SAPBEXHLevel0X 4 3 5" xfId="24932"/>
    <cellStyle name="SAPBEXHLevel0X 4 3 6" xfId="32831"/>
    <cellStyle name="SAPBEXHLevel0X 4 3 7" xfId="38027"/>
    <cellStyle name="SAPBEXHLevel0X 4 3 8" xfId="42981"/>
    <cellStyle name="SAPBEXHLevel0X 4 4" xfId="10314"/>
    <cellStyle name="SAPBEXHLevel0X 4 5" xfId="16253"/>
    <cellStyle name="SAPBEXHLevel0X 4 6" xfId="21225"/>
    <cellStyle name="SAPBEXHLevel0X 4 7" xfId="27114"/>
    <cellStyle name="SAPBEXHLevel0X 4 8" xfId="32434"/>
    <cellStyle name="SAPBEXHLevel0X 4 9" xfId="35166"/>
    <cellStyle name="SAPBEXHLevel0X 5" xfId="6162"/>
    <cellStyle name="SAPBEXHLevel0X 5 2" xfId="8405"/>
    <cellStyle name="SAPBEXHLevel0X 5 2 2" xfId="14356"/>
    <cellStyle name="SAPBEXHLevel0X 5 2 3" xfId="20295"/>
    <cellStyle name="SAPBEXHLevel0X 5 2 4" xfId="22703"/>
    <cellStyle name="SAPBEXHLevel0X 5 2 5" xfId="24001"/>
    <cellStyle name="SAPBEXHLevel0X 5 2 6" xfId="33608"/>
    <cellStyle name="SAPBEXHLevel0X 5 2 7" xfId="39201"/>
    <cellStyle name="SAPBEXHLevel0X 5 2 8" xfId="44161"/>
    <cellStyle name="SAPBEXHLevel0X 5 3" xfId="12113"/>
    <cellStyle name="SAPBEXHLevel0X 5 4" xfId="18052"/>
    <cellStyle name="SAPBEXHLevel0X 5 5" xfId="21759"/>
    <cellStyle name="SAPBEXHLevel0X 5 6" xfId="30696"/>
    <cellStyle name="SAPBEXHLevel0X 5 7" xfId="31610"/>
    <cellStyle name="SAPBEXHLevel0X 5 8" xfId="36965"/>
    <cellStyle name="SAPBEXHLevel0X 5 9" xfId="41922"/>
    <cellStyle name="SAPBEXHLevel0X 6" xfId="7019"/>
    <cellStyle name="SAPBEXHLevel0X 6 2" xfId="12970"/>
    <cellStyle name="SAPBEXHLevel0X 6 3" xfId="18909"/>
    <cellStyle name="SAPBEXHLevel0X 6 4" xfId="22046"/>
    <cellStyle name="SAPBEXHLevel0X 6 5" xfId="29081"/>
    <cellStyle name="SAPBEXHLevel0X 6 6" xfId="34452"/>
    <cellStyle name="SAPBEXHLevel0X 6 7" xfId="37822"/>
    <cellStyle name="SAPBEXHLevel0X 6 8" xfId="42775"/>
    <cellStyle name="SAPBEXHLevel0X 7" xfId="9437"/>
    <cellStyle name="SAPBEXHLevel0X 8" xfId="15376"/>
    <cellStyle name="SAPBEXHLevel0X 9" xfId="26311"/>
    <cellStyle name="SAPBEXHLevel1" xfId="1899"/>
    <cellStyle name="SAPBEXHLevel1 10" xfId="34578"/>
    <cellStyle name="SAPBEXHLevel1 2" xfId="1900"/>
    <cellStyle name="SAPBEXHLevel1 2 10" xfId="34897"/>
    <cellStyle name="SAPBEXHLevel1 2 2" xfId="5281"/>
    <cellStyle name="SAPBEXHLevel1 2 2 2" xfId="7600"/>
    <cellStyle name="SAPBEXHLevel1 2 2 2 2" xfId="13551"/>
    <cellStyle name="SAPBEXHLevel1 2 2 2 3" xfId="19490"/>
    <cellStyle name="SAPBEXHLevel1 2 2 2 4" xfId="22482"/>
    <cellStyle name="SAPBEXHLevel1 2 2 2 5" xfId="30228"/>
    <cellStyle name="SAPBEXHLevel1 2 2 2 6" xfId="32443"/>
    <cellStyle name="SAPBEXHLevel1 2 2 2 7" xfId="38398"/>
    <cellStyle name="SAPBEXHLevel1 2 2 2 8" xfId="43356"/>
    <cellStyle name="SAPBEXHLevel1 2 2 3" xfId="11256"/>
    <cellStyle name="SAPBEXHLevel1 2 2 4" xfId="17195"/>
    <cellStyle name="SAPBEXHLevel1 2 2 5" xfId="21533"/>
    <cellStyle name="SAPBEXHLevel1 2 2 6" xfId="28642"/>
    <cellStyle name="SAPBEXHLevel1 2 2 7" xfId="34143"/>
    <cellStyle name="SAPBEXHLevel1 2 2 8" xfId="36108"/>
    <cellStyle name="SAPBEXHLevel1 2 2 9" xfId="41067"/>
    <cellStyle name="SAPBEXHLevel1 2 3" xfId="4698"/>
    <cellStyle name="SAPBEXHLevel1 2 3 2" xfId="7304"/>
    <cellStyle name="SAPBEXHLevel1 2 3 2 2" xfId="13255"/>
    <cellStyle name="SAPBEXHLevel1 2 3 2 3" xfId="19194"/>
    <cellStyle name="SAPBEXHLevel1 2 3 2 4" xfId="22326"/>
    <cellStyle name="SAPBEXHLevel1 2 3 2 5" xfId="26861"/>
    <cellStyle name="SAPBEXHLevel1 2 3 2 6" xfId="27651"/>
    <cellStyle name="SAPBEXHLevel1 2 3 2 7" xfId="38106"/>
    <cellStyle name="SAPBEXHLevel1 2 3 2 8" xfId="43060"/>
    <cellStyle name="SAPBEXHLevel1 2 3 3" xfId="10674"/>
    <cellStyle name="SAPBEXHLevel1 2 3 4" xfId="16613"/>
    <cellStyle name="SAPBEXHLevel1 2 3 5" xfId="21333"/>
    <cellStyle name="SAPBEXHLevel1 2 3 6" xfId="28766"/>
    <cellStyle name="SAPBEXHLevel1 2 3 7" xfId="32556"/>
    <cellStyle name="SAPBEXHLevel1 2 3 8" xfId="35526"/>
    <cellStyle name="SAPBEXHLevel1 2 3 9" xfId="40489"/>
    <cellStyle name="SAPBEXHLevel1 2 4" xfId="8702"/>
    <cellStyle name="SAPBEXHLevel1 2 4 2" xfId="14653"/>
    <cellStyle name="SAPBEXHLevel1 2 4 3" xfId="20592"/>
    <cellStyle name="SAPBEXHLevel1 2 4 4" xfId="22955"/>
    <cellStyle name="SAPBEXHLevel1 2 4 5" xfId="23742"/>
    <cellStyle name="SAPBEXHLevel1 2 4 6" xfId="32780"/>
    <cellStyle name="SAPBEXHLevel1 2 4 7" xfId="39493"/>
    <cellStyle name="SAPBEXHLevel1 2 4 8" xfId="44458"/>
    <cellStyle name="SAPBEXHLevel1 2 5" xfId="8703"/>
    <cellStyle name="SAPBEXHLevel1 2 5 2" xfId="14654"/>
    <cellStyle name="SAPBEXHLevel1 2 5 3" xfId="20593"/>
    <cellStyle name="SAPBEXHLevel1 2 5 4" xfId="22956"/>
    <cellStyle name="SAPBEXHLevel1 2 5 5" xfId="23741"/>
    <cellStyle name="SAPBEXHLevel1 2 5 6" xfId="26522"/>
    <cellStyle name="SAPBEXHLevel1 2 5 7" xfId="39494"/>
    <cellStyle name="SAPBEXHLevel1 2 5 8" xfId="44459"/>
    <cellStyle name="SAPBEXHLevel1 2 6" xfId="7023"/>
    <cellStyle name="SAPBEXHLevel1 2 6 2" xfId="12974"/>
    <cellStyle name="SAPBEXHLevel1 2 6 3" xfId="18913"/>
    <cellStyle name="SAPBEXHLevel1 2 6 4" xfId="22050"/>
    <cellStyle name="SAPBEXHLevel1 2 6 5" xfId="30452"/>
    <cellStyle name="SAPBEXHLevel1 2 6 6" xfId="26448"/>
    <cellStyle name="SAPBEXHLevel1 2 6 7" xfId="37826"/>
    <cellStyle name="SAPBEXHLevel1 2 6 8" xfId="42779"/>
    <cellStyle name="SAPBEXHLevel1 2 7" xfId="9441"/>
    <cellStyle name="SAPBEXHLevel1 2 8" xfId="15380"/>
    <cellStyle name="SAPBEXHLevel1 2 9" xfId="26309"/>
    <cellStyle name="SAPBEXHLevel1 3" xfId="1901"/>
    <cellStyle name="SAPBEXHLevel1 3 10" xfId="34896"/>
    <cellStyle name="SAPBEXHLevel1 3 2" xfId="5899"/>
    <cellStyle name="SAPBEXHLevel1 3 2 2" xfId="8203"/>
    <cellStyle name="SAPBEXHLevel1 3 2 2 2" xfId="14154"/>
    <cellStyle name="SAPBEXHLevel1 3 2 2 3" xfId="20093"/>
    <cellStyle name="SAPBEXHLevel1 3 2 2 4" xfId="22637"/>
    <cellStyle name="SAPBEXHLevel1 3 2 2 5" xfId="24199"/>
    <cellStyle name="SAPBEXHLevel1 3 2 2 6" xfId="32794"/>
    <cellStyle name="SAPBEXHLevel1 3 2 2 7" xfId="38999"/>
    <cellStyle name="SAPBEXHLevel1 3 2 2 8" xfId="43959"/>
    <cellStyle name="SAPBEXHLevel1 3 2 3" xfId="11874"/>
    <cellStyle name="SAPBEXHLevel1 3 2 4" xfId="17813"/>
    <cellStyle name="SAPBEXHLevel1 3 2 5" xfId="21690"/>
    <cellStyle name="SAPBEXHLevel1 3 2 6" xfId="29528"/>
    <cellStyle name="SAPBEXHLevel1 3 2 7" xfId="30188"/>
    <cellStyle name="SAPBEXHLevel1 3 2 8" xfId="36726"/>
    <cellStyle name="SAPBEXHLevel1 3 2 9" xfId="41683"/>
    <cellStyle name="SAPBEXHLevel1 3 3" xfId="6566"/>
    <cellStyle name="SAPBEXHLevel1 3 3 2" xfId="8472"/>
    <cellStyle name="SAPBEXHLevel1 3 3 2 2" xfId="14423"/>
    <cellStyle name="SAPBEXHLevel1 3 3 2 3" xfId="20362"/>
    <cellStyle name="SAPBEXHLevel1 3 3 2 4" xfId="22767"/>
    <cellStyle name="SAPBEXHLevel1 3 3 2 5" xfId="23935"/>
    <cellStyle name="SAPBEXHLevel1 3 3 2 6" xfId="25957"/>
    <cellStyle name="SAPBEXHLevel1 3 3 2 7" xfId="39265"/>
    <cellStyle name="SAPBEXHLevel1 3 3 2 8" xfId="44228"/>
    <cellStyle name="SAPBEXHLevel1 3 3 3" xfId="12517"/>
    <cellStyle name="SAPBEXHLevel1 3 3 4" xfId="18456"/>
    <cellStyle name="SAPBEXHLevel1 3 3 5" xfId="21860"/>
    <cellStyle name="SAPBEXHLevel1 3 3 6" xfId="30635"/>
    <cellStyle name="SAPBEXHLevel1 3 3 7" xfId="31262"/>
    <cellStyle name="SAPBEXHLevel1 3 3 8" xfId="37369"/>
    <cellStyle name="SAPBEXHLevel1 3 3 9" xfId="42323"/>
    <cellStyle name="SAPBEXHLevel1 3 4" xfId="8704"/>
    <cellStyle name="SAPBEXHLevel1 3 4 2" xfId="14655"/>
    <cellStyle name="SAPBEXHLevel1 3 4 3" xfId="20594"/>
    <cellStyle name="SAPBEXHLevel1 3 4 4" xfId="22957"/>
    <cellStyle name="SAPBEXHLevel1 3 4 5" xfId="23740"/>
    <cellStyle name="SAPBEXHLevel1 3 4 6" xfId="32553"/>
    <cellStyle name="SAPBEXHLevel1 3 4 7" xfId="39495"/>
    <cellStyle name="SAPBEXHLevel1 3 4 8" xfId="44460"/>
    <cellStyle name="SAPBEXHLevel1 3 5" xfId="8705"/>
    <cellStyle name="SAPBEXHLevel1 3 5 2" xfId="14656"/>
    <cellStyle name="SAPBEXHLevel1 3 5 3" xfId="20595"/>
    <cellStyle name="SAPBEXHLevel1 3 5 4" xfId="22958"/>
    <cellStyle name="SAPBEXHLevel1 3 5 5" xfId="26845"/>
    <cellStyle name="SAPBEXHLevel1 3 5 6" xfId="26318"/>
    <cellStyle name="SAPBEXHLevel1 3 5 7" xfId="39496"/>
    <cellStyle name="SAPBEXHLevel1 3 5 8" xfId="44461"/>
    <cellStyle name="SAPBEXHLevel1 3 6" xfId="7024"/>
    <cellStyle name="SAPBEXHLevel1 3 6 2" xfId="12975"/>
    <cellStyle name="SAPBEXHLevel1 3 6 3" xfId="18914"/>
    <cellStyle name="SAPBEXHLevel1 3 6 4" xfId="22051"/>
    <cellStyle name="SAPBEXHLevel1 3 6 5" xfId="28909"/>
    <cellStyle name="SAPBEXHLevel1 3 6 6" xfId="25819"/>
    <cellStyle name="SAPBEXHLevel1 3 6 7" xfId="37827"/>
    <cellStyle name="SAPBEXHLevel1 3 6 8" xfId="42780"/>
    <cellStyle name="SAPBEXHLevel1 3 7" xfId="9442"/>
    <cellStyle name="SAPBEXHLevel1 3 8" xfId="15381"/>
    <cellStyle name="SAPBEXHLevel1 3 9" xfId="27077"/>
    <cellStyle name="SAPBEXHLevel1 4" xfId="4283"/>
    <cellStyle name="SAPBEXHLevel1 4 10" xfId="40130"/>
    <cellStyle name="SAPBEXHLevel1 4 2" xfId="6770"/>
    <cellStyle name="SAPBEXHLevel1 4 2 2" xfId="8537"/>
    <cellStyle name="SAPBEXHLevel1 4 2 2 2" xfId="14488"/>
    <cellStyle name="SAPBEXHLevel1 4 2 2 3" xfId="20427"/>
    <cellStyle name="SAPBEXHLevel1 4 2 2 4" xfId="22831"/>
    <cellStyle name="SAPBEXHLevel1 4 2 2 5" xfId="23872"/>
    <cellStyle name="SAPBEXHLevel1 4 2 2 6" xfId="34409"/>
    <cellStyle name="SAPBEXHLevel1 4 2 2 7" xfId="39329"/>
    <cellStyle name="SAPBEXHLevel1 4 2 2 8" xfId="44293"/>
    <cellStyle name="SAPBEXHLevel1 4 2 3" xfId="12721"/>
    <cellStyle name="SAPBEXHLevel1 4 2 4" xfId="18660"/>
    <cellStyle name="SAPBEXHLevel1 4 2 5" xfId="21924"/>
    <cellStyle name="SAPBEXHLevel1 4 2 6" xfId="29115"/>
    <cellStyle name="SAPBEXHLevel1 4 2 7" xfId="31922"/>
    <cellStyle name="SAPBEXHLevel1 4 2 8" xfId="37573"/>
    <cellStyle name="SAPBEXHLevel1 4 2 9" xfId="42526"/>
    <cellStyle name="SAPBEXHLevel1 4 3" xfId="7226"/>
    <cellStyle name="SAPBEXHLevel1 4 3 2" xfId="13177"/>
    <cellStyle name="SAPBEXHLevel1 4 3 3" xfId="19116"/>
    <cellStyle name="SAPBEXHLevel1 4 3 4" xfId="22252"/>
    <cellStyle name="SAPBEXHLevel1 4 3 5" xfId="24931"/>
    <cellStyle name="SAPBEXHLevel1 4 3 6" xfId="26447"/>
    <cellStyle name="SAPBEXHLevel1 4 3 7" xfId="38028"/>
    <cellStyle name="SAPBEXHLevel1 4 3 8" xfId="42982"/>
    <cellStyle name="SAPBEXHLevel1 4 4" xfId="10315"/>
    <cellStyle name="SAPBEXHLevel1 4 5" xfId="16254"/>
    <cellStyle name="SAPBEXHLevel1 4 6" xfId="21226"/>
    <cellStyle name="SAPBEXHLevel1 4 7" xfId="29809"/>
    <cellStyle name="SAPBEXHLevel1 4 8" xfId="32957"/>
    <cellStyle name="SAPBEXHLevel1 4 9" xfId="35167"/>
    <cellStyle name="SAPBEXHLevel1 5" xfId="5021"/>
    <cellStyle name="SAPBEXHLevel1 5 2" xfId="7378"/>
    <cellStyle name="SAPBEXHLevel1 5 2 2" xfId="13329"/>
    <cellStyle name="SAPBEXHLevel1 5 2 3" xfId="19268"/>
    <cellStyle name="SAPBEXHLevel1 5 2 4" xfId="22393"/>
    <cellStyle name="SAPBEXHLevel1 5 2 5" xfId="24861"/>
    <cellStyle name="SAPBEXHLevel1 5 2 6" xfId="31929"/>
    <cellStyle name="SAPBEXHLevel1 5 2 7" xfId="38178"/>
    <cellStyle name="SAPBEXHLevel1 5 2 8" xfId="43134"/>
    <cellStyle name="SAPBEXHLevel1 5 3" xfId="10997"/>
    <cellStyle name="SAPBEXHLevel1 5 4" xfId="16936"/>
    <cellStyle name="SAPBEXHLevel1 5 5" xfId="21438"/>
    <cellStyle name="SAPBEXHLevel1 5 6" xfId="30830"/>
    <cellStyle name="SAPBEXHLevel1 5 7" xfId="32280"/>
    <cellStyle name="SAPBEXHLevel1 5 8" xfId="35849"/>
    <cellStyle name="SAPBEXHLevel1 5 9" xfId="40810"/>
    <cellStyle name="SAPBEXHLevel1 6" xfId="7022"/>
    <cellStyle name="SAPBEXHLevel1 6 2" xfId="12973"/>
    <cellStyle name="SAPBEXHLevel1 6 3" xfId="18912"/>
    <cellStyle name="SAPBEXHLevel1 6 4" xfId="22049"/>
    <cellStyle name="SAPBEXHLevel1 6 5" xfId="29317"/>
    <cellStyle name="SAPBEXHLevel1 6 6" xfId="34296"/>
    <cellStyle name="SAPBEXHLevel1 6 7" xfId="37825"/>
    <cellStyle name="SAPBEXHLevel1 6 8" xfId="42778"/>
    <cellStyle name="SAPBEXHLevel1 7" xfId="9440"/>
    <cellStyle name="SAPBEXHLevel1 8" xfId="15379"/>
    <cellStyle name="SAPBEXHLevel1 9" xfId="31062"/>
    <cellStyle name="SAPBEXHLevel1X" xfId="1902"/>
    <cellStyle name="SAPBEXHLevel1X 10" xfId="32108"/>
    <cellStyle name="SAPBEXHLevel1X 2" xfId="1903"/>
    <cellStyle name="SAPBEXHLevel1X 2 10" xfId="31907"/>
    <cellStyle name="SAPBEXHLevel1X 2 2" xfId="5282"/>
    <cellStyle name="SAPBEXHLevel1X 2 2 2" xfId="7601"/>
    <cellStyle name="SAPBEXHLevel1X 2 2 2 2" xfId="13552"/>
    <cellStyle name="SAPBEXHLevel1X 2 2 2 3" xfId="19491"/>
    <cellStyle name="SAPBEXHLevel1X 2 2 2 4" xfId="22483"/>
    <cellStyle name="SAPBEXHLevel1X 2 2 2 5" xfId="28275"/>
    <cellStyle name="SAPBEXHLevel1X 2 2 2 6" xfId="33278"/>
    <cellStyle name="SAPBEXHLevel1X 2 2 2 7" xfId="38399"/>
    <cellStyle name="SAPBEXHLevel1X 2 2 2 8" xfId="43357"/>
    <cellStyle name="SAPBEXHLevel1X 2 2 3" xfId="11257"/>
    <cellStyle name="SAPBEXHLevel1X 2 2 4" xfId="17196"/>
    <cellStyle name="SAPBEXHLevel1X 2 2 5" xfId="21534"/>
    <cellStyle name="SAPBEXHLevel1X 2 2 6" xfId="30060"/>
    <cellStyle name="SAPBEXHLevel1X 2 2 7" xfId="31398"/>
    <cellStyle name="SAPBEXHLevel1X 2 2 8" xfId="36109"/>
    <cellStyle name="SAPBEXHLevel1X 2 2 9" xfId="41068"/>
    <cellStyle name="SAPBEXHLevel1X 2 3" xfId="4697"/>
    <cellStyle name="SAPBEXHLevel1X 2 3 2" xfId="7303"/>
    <cellStyle name="SAPBEXHLevel1X 2 3 2 2" xfId="13254"/>
    <cellStyle name="SAPBEXHLevel1X 2 3 2 3" xfId="19193"/>
    <cellStyle name="SAPBEXHLevel1X 2 3 2 4" xfId="22325"/>
    <cellStyle name="SAPBEXHLevel1X 2 3 2 5" xfId="26862"/>
    <cellStyle name="SAPBEXHLevel1X 2 3 2 6" xfId="32283"/>
    <cellStyle name="SAPBEXHLevel1X 2 3 2 7" xfId="38105"/>
    <cellStyle name="SAPBEXHLevel1X 2 3 2 8" xfId="43059"/>
    <cellStyle name="SAPBEXHLevel1X 2 3 3" xfId="10673"/>
    <cellStyle name="SAPBEXHLevel1X 2 3 4" xfId="16612"/>
    <cellStyle name="SAPBEXHLevel1X 2 3 5" xfId="21332"/>
    <cellStyle name="SAPBEXHLevel1X 2 3 6" xfId="30426"/>
    <cellStyle name="SAPBEXHLevel1X 2 3 7" xfId="34424"/>
    <cellStyle name="SAPBEXHLevel1X 2 3 8" xfId="35525"/>
    <cellStyle name="SAPBEXHLevel1X 2 3 9" xfId="40488"/>
    <cellStyle name="SAPBEXHLevel1X 2 4" xfId="8706"/>
    <cellStyle name="SAPBEXHLevel1X 2 4 2" xfId="14657"/>
    <cellStyle name="SAPBEXHLevel1X 2 4 3" xfId="20596"/>
    <cellStyle name="SAPBEXHLevel1X 2 4 4" xfId="22959"/>
    <cellStyle name="SAPBEXHLevel1X 2 4 5" xfId="23739"/>
    <cellStyle name="SAPBEXHLevel1X 2 4 6" xfId="34443"/>
    <cellStyle name="SAPBEXHLevel1X 2 4 7" xfId="39497"/>
    <cellStyle name="SAPBEXHLevel1X 2 4 8" xfId="44462"/>
    <cellStyle name="SAPBEXHLevel1X 2 5" xfId="8707"/>
    <cellStyle name="SAPBEXHLevel1X 2 5 2" xfId="14658"/>
    <cellStyle name="SAPBEXHLevel1X 2 5 3" xfId="20597"/>
    <cellStyle name="SAPBEXHLevel1X 2 5 4" xfId="22960"/>
    <cellStyle name="SAPBEXHLevel1X 2 5 5" xfId="23738"/>
    <cellStyle name="SAPBEXHLevel1X 2 5 6" xfId="35034"/>
    <cellStyle name="SAPBEXHLevel1X 2 5 7" xfId="39498"/>
    <cellStyle name="SAPBEXHLevel1X 2 5 8" xfId="44463"/>
    <cellStyle name="SAPBEXHLevel1X 2 6" xfId="7026"/>
    <cellStyle name="SAPBEXHLevel1X 2 6 2" xfId="12977"/>
    <cellStyle name="SAPBEXHLevel1X 2 6 3" xfId="18916"/>
    <cellStyle name="SAPBEXHLevel1X 2 6 4" xfId="22053"/>
    <cellStyle name="SAPBEXHLevel1X 2 6 5" xfId="29083"/>
    <cellStyle name="SAPBEXHLevel1X 2 6 6" xfId="29598"/>
    <cellStyle name="SAPBEXHLevel1X 2 6 7" xfId="37829"/>
    <cellStyle name="SAPBEXHLevel1X 2 6 8" xfId="42782"/>
    <cellStyle name="SAPBEXHLevel1X 2 7" xfId="9444"/>
    <cellStyle name="SAPBEXHLevel1X 2 8" xfId="15383"/>
    <cellStyle name="SAPBEXHLevel1X 2 9" xfId="26308"/>
    <cellStyle name="SAPBEXHLevel1X 3" xfId="1904"/>
    <cellStyle name="SAPBEXHLevel1X 3 10" xfId="28879"/>
    <cellStyle name="SAPBEXHLevel1X 3 2" xfId="5900"/>
    <cellStyle name="SAPBEXHLevel1X 3 2 2" xfId="8204"/>
    <cellStyle name="SAPBEXHLevel1X 3 2 2 2" xfId="14155"/>
    <cellStyle name="SAPBEXHLevel1X 3 2 2 3" xfId="20094"/>
    <cellStyle name="SAPBEXHLevel1X 3 2 2 4" xfId="22638"/>
    <cellStyle name="SAPBEXHLevel1X 3 2 2 5" xfId="24198"/>
    <cellStyle name="SAPBEXHLevel1X 3 2 2 6" xfId="29628"/>
    <cellStyle name="SAPBEXHLevel1X 3 2 2 7" xfId="39000"/>
    <cellStyle name="SAPBEXHLevel1X 3 2 2 8" xfId="43960"/>
    <cellStyle name="SAPBEXHLevel1X 3 2 3" xfId="11875"/>
    <cellStyle name="SAPBEXHLevel1X 3 2 4" xfId="17814"/>
    <cellStyle name="SAPBEXHLevel1X 3 2 5" xfId="21691"/>
    <cellStyle name="SAPBEXHLevel1X 3 2 6" xfId="27555"/>
    <cellStyle name="SAPBEXHLevel1X 3 2 7" xfId="31822"/>
    <cellStyle name="SAPBEXHLevel1X 3 2 8" xfId="36727"/>
    <cellStyle name="SAPBEXHLevel1X 3 2 9" xfId="41684"/>
    <cellStyle name="SAPBEXHLevel1X 3 3" xfId="6567"/>
    <cellStyle name="SAPBEXHLevel1X 3 3 2" xfId="8473"/>
    <cellStyle name="SAPBEXHLevel1X 3 3 2 2" xfId="14424"/>
    <cellStyle name="SAPBEXHLevel1X 3 3 2 3" xfId="20363"/>
    <cellStyle name="SAPBEXHLevel1X 3 3 2 4" xfId="22768"/>
    <cellStyle name="SAPBEXHLevel1X 3 3 2 5" xfId="23934"/>
    <cellStyle name="SAPBEXHLevel1X 3 3 2 6" xfId="28154"/>
    <cellStyle name="SAPBEXHLevel1X 3 3 2 7" xfId="39266"/>
    <cellStyle name="SAPBEXHLevel1X 3 3 2 8" xfId="44229"/>
    <cellStyle name="SAPBEXHLevel1X 3 3 3" xfId="12518"/>
    <cellStyle name="SAPBEXHLevel1X 3 3 4" xfId="18457"/>
    <cellStyle name="SAPBEXHLevel1X 3 3 5" xfId="21861"/>
    <cellStyle name="SAPBEXHLevel1X 3 3 6" xfId="30634"/>
    <cellStyle name="SAPBEXHLevel1X 3 3 7" xfId="32716"/>
    <cellStyle name="SAPBEXHLevel1X 3 3 8" xfId="37370"/>
    <cellStyle name="SAPBEXHLevel1X 3 3 9" xfId="42324"/>
    <cellStyle name="SAPBEXHLevel1X 3 4" xfId="8708"/>
    <cellStyle name="SAPBEXHLevel1X 3 4 2" xfId="14659"/>
    <cellStyle name="SAPBEXHLevel1X 3 4 3" xfId="20598"/>
    <cellStyle name="SAPBEXHLevel1X 3 4 4" xfId="22961"/>
    <cellStyle name="SAPBEXHLevel1X 3 4 5" xfId="23737"/>
    <cellStyle name="SAPBEXHLevel1X 3 4 6" xfId="28040"/>
    <cellStyle name="SAPBEXHLevel1X 3 4 7" xfId="39499"/>
    <cellStyle name="SAPBEXHLevel1X 3 4 8" xfId="44464"/>
    <cellStyle name="SAPBEXHLevel1X 3 5" xfId="8709"/>
    <cellStyle name="SAPBEXHLevel1X 3 5 2" xfId="14660"/>
    <cellStyle name="SAPBEXHLevel1X 3 5 3" xfId="20599"/>
    <cellStyle name="SAPBEXHLevel1X 3 5 4" xfId="22962"/>
    <cellStyle name="SAPBEXHLevel1X 3 5 5" xfId="23736"/>
    <cellStyle name="SAPBEXHLevel1X 3 5 6" xfId="32648"/>
    <cellStyle name="SAPBEXHLevel1X 3 5 7" xfId="39500"/>
    <cellStyle name="SAPBEXHLevel1X 3 5 8" xfId="44465"/>
    <cellStyle name="SAPBEXHLevel1X 3 6" xfId="7027"/>
    <cellStyle name="SAPBEXHLevel1X 3 6 2" xfId="12978"/>
    <cellStyle name="SAPBEXHLevel1X 3 6 3" xfId="18917"/>
    <cellStyle name="SAPBEXHLevel1X 3 6 4" xfId="22054"/>
    <cellStyle name="SAPBEXHLevel1X 3 6 5" xfId="30562"/>
    <cellStyle name="SAPBEXHLevel1X 3 6 6" xfId="32783"/>
    <cellStyle name="SAPBEXHLevel1X 3 6 7" xfId="37830"/>
    <cellStyle name="SAPBEXHLevel1X 3 6 8" xfId="42783"/>
    <cellStyle name="SAPBEXHLevel1X 3 7" xfId="9445"/>
    <cellStyle name="SAPBEXHLevel1X 3 8" xfId="15384"/>
    <cellStyle name="SAPBEXHLevel1X 3 9" xfId="23249"/>
    <cellStyle name="SAPBEXHLevel1X 4" xfId="4284"/>
    <cellStyle name="SAPBEXHLevel1X 4 10" xfId="40131"/>
    <cellStyle name="SAPBEXHLevel1X 4 2" xfId="6771"/>
    <cellStyle name="SAPBEXHLevel1X 4 2 2" xfId="8538"/>
    <cellStyle name="SAPBEXHLevel1X 4 2 2 2" xfId="14489"/>
    <cellStyle name="SAPBEXHLevel1X 4 2 2 3" xfId="20428"/>
    <cellStyle name="SAPBEXHLevel1X 4 2 2 4" xfId="22832"/>
    <cellStyle name="SAPBEXHLevel1X 4 2 2 5" xfId="23871"/>
    <cellStyle name="SAPBEXHLevel1X 4 2 2 6" xfId="32880"/>
    <cellStyle name="SAPBEXHLevel1X 4 2 2 7" xfId="39330"/>
    <cellStyle name="SAPBEXHLevel1X 4 2 2 8" xfId="44294"/>
    <cellStyle name="SAPBEXHLevel1X 4 2 3" xfId="12722"/>
    <cellStyle name="SAPBEXHLevel1X 4 2 4" xfId="18661"/>
    <cellStyle name="SAPBEXHLevel1X 4 2 5" xfId="21925"/>
    <cellStyle name="SAPBEXHLevel1X 4 2 6" xfId="30604"/>
    <cellStyle name="SAPBEXHLevel1X 4 2 7" xfId="31065"/>
    <cellStyle name="SAPBEXHLevel1X 4 2 8" xfId="37574"/>
    <cellStyle name="SAPBEXHLevel1X 4 2 9" xfId="42527"/>
    <cellStyle name="SAPBEXHLevel1X 4 3" xfId="7227"/>
    <cellStyle name="SAPBEXHLevel1X 4 3 2" xfId="13178"/>
    <cellStyle name="SAPBEXHLevel1X 4 3 3" xfId="19117"/>
    <cellStyle name="SAPBEXHLevel1X 4 3 4" xfId="22253"/>
    <cellStyle name="SAPBEXHLevel1X 4 3 5" xfId="24930"/>
    <cellStyle name="SAPBEXHLevel1X 4 3 6" xfId="29515"/>
    <cellStyle name="SAPBEXHLevel1X 4 3 7" xfId="38029"/>
    <cellStyle name="SAPBEXHLevel1X 4 3 8" xfId="42983"/>
    <cellStyle name="SAPBEXHLevel1X 4 4" xfId="10316"/>
    <cellStyle name="SAPBEXHLevel1X 4 5" xfId="16255"/>
    <cellStyle name="SAPBEXHLevel1X 4 6" xfId="21227"/>
    <cellStyle name="SAPBEXHLevel1X 4 7" xfId="27848"/>
    <cellStyle name="SAPBEXHLevel1X 4 8" xfId="26241"/>
    <cellStyle name="SAPBEXHLevel1X 4 9" xfId="35168"/>
    <cellStyle name="SAPBEXHLevel1X 5" xfId="6161"/>
    <cellStyle name="SAPBEXHLevel1X 5 2" xfId="8404"/>
    <cellStyle name="SAPBEXHLevel1X 5 2 2" xfId="14355"/>
    <cellStyle name="SAPBEXHLevel1X 5 2 3" xfId="20294"/>
    <cellStyle name="SAPBEXHLevel1X 5 2 4" xfId="22702"/>
    <cellStyle name="SAPBEXHLevel1X 5 2 5" xfId="24002"/>
    <cellStyle name="SAPBEXHLevel1X 5 2 6" xfId="35007"/>
    <cellStyle name="SAPBEXHLevel1X 5 2 7" xfId="39200"/>
    <cellStyle name="SAPBEXHLevel1X 5 2 8" xfId="44160"/>
    <cellStyle name="SAPBEXHLevel1X 5 3" xfId="12112"/>
    <cellStyle name="SAPBEXHLevel1X 5 4" xfId="18051"/>
    <cellStyle name="SAPBEXHLevel1X 5 5" xfId="21758"/>
    <cellStyle name="SAPBEXHLevel1X 5 6" xfId="25142"/>
    <cellStyle name="SAPBEXHLevel1X 5 7" xfId="32701"/>
    <cellStyle name="SAPBEXHLevel1X 5 8" xfId="36964"/>
    <cellStyle name="SAPBEXHLevel1X 5 9" xfId="41921"/>
    <cellStyle name="SAPBEXHLevel1X 6" xfId="7025"/>
    <cellStyle name="SAPBEXHLevel1X 6 2" xfId="12976"/>
    <cellStyle name="SAPBEXHLevel1X 6 3" xfId="18915"/>
    <cellStyle name="SAPBEXHLevel1X 6 4" xfId="22052"/>
    <cellStyle name="SAPBEXHLevel1X 6 5" xfId="26874"/>
    <cellStyle name="SAPBEXHLevel1X 6 6" xfId="27866"/>
    <cellStyle name="SAPBEXHLevel1X 6 7" xfId="37828"/>
    <cellStyle name="SAPBEXHLevel1X 6 8" xfId="42781"/>
    <cellStyle name="SAPBEXHLevel1X 7" xfId="9443"/>
    <cellStyle name="SAPBEXHLevel1X 8" xfId="15382"/>
    <cellStyle name="SAPBEXHLevel1X 9" xfId="27025"/>
    <cellStyle name="SAPBEXHLevel2" xfId="1905"/>
    <cellStyle name="SAPBEXHLevel2 10" xfId="28605"/>
    <cellStyle name="SAPBEXHLevel2 2" xfId="1906"/>
    <cellStyle name="SAPBEXHLevel2 2 10" xfId="31701"/>
    <cellStyle name="SAPBEXHLevel2 2 2" xfId="5283"/>
    <cellStyle name="SAPBEXHLevel2 2 2 2" xfId="7602"/>
    <cellStyle name="SAPBEXHLevel2 2 2 2 2" xfId="13553"/>
    <cellStyle name="SAPBEXHLevel2 2 2 2 3" xfId="19492"/>
    <cellStyle name="SAPBEXHLevel2 2 2 2 4" xfId="22484"/>
    <cellStyle name="SAPBEXHLevel2 2 2 2 5" xfId="24727"/>
    <cellStyle name="SAPBEXHLevel2 2 2 2 6" xfId="31963"/>
    <cellStyle name="SAPBEXHLevel2 2 2 2 7" xfId="38400"/>
    <cellStyle name="SAPBEXHLevel2 2 2 2 8" xfId="43358"/>
    <cellStyle name="SAPBEXHLevel2 2 2 3" xfId="11258"/>
    <cellStyle name="SAPBEXHLevel2 2 2 4" xfId="17197"/>
    <cellStyle name="SAPBEXHLevel2 2 2 5" xfId="21535"/>
    <cellStyle name="SAPBEXHLevel2 2 2 6" xfId="28102"/>
    <cellStyle name="SAPBEXHLevel2 2 2 7" xfId="29780"/>
    <cellStyle name="SAPBEXHLevel2 2 2 8" xfId="36110"/>
    <cellStyle name="SAPBEXHLevel2 2 2 9" xfId="41069"/>
    <cellStyle name="SAPBEXHLevel2 2 3" xfId="4696"/>
    <cellStyle name="SAPBEXHLevel2 2 3 2" xfId="7302"/>
    <cellStyle name="SAPBEXHLevel2 2 3 2 2" xfId="13253"/>
    <cellStyle name="SAPBEXHLevel2 2 3 2 3" xfId="19192"/>
    <cellStyle name="SAPBEXHLevel2 2 3 2 4" xfId="22324"/>
    <cellStyle name="SAPBEXHLevel2 2 3 2 5" xfId="26863"/>
    <cellStyle name="SAPBEXHLevel2 2 3 2 6" xfId="28901"/>
    <cellStyle name="SAPBEXHLevel2 2 3 2 7" xfId="38104"/>
    <cellStyle name="SAPBEXHLevel2 2 3 2 8" xfId="43058"/>
    <cellStyle name="SAPBEXHLevel2 2 3 3" xfId="10672"/>
    <cellStyle name="SAPBEXHLevel2 2 3 4" xfId="16611"/>
    <cellStyle name="SAPBEXHLevel2 2 3 5" xfId="21331"/>
    <cellStyle name="SAPBEXHLevel2 2 3 6" xfId="30874"/>
    <cellStyle name="SAPBEXHLevel2 2 3 7" xfId="33914"/>
    <cellStyle name="SAPBEXHLevel2 2 3 8" xfId="35524"/>
    <cellStyle name="SAPBEXHLevel2 2 3 9" xfId="40487"/>
    <cellStyle name="SAPBEXHLevel2 2 4" xfId="8710"/>
    <cellStyle name="SAPBEXHLevel2 2 4 2" xfId="14661"/>
    <cellStyle name="SAPBEXHLevel2 2 4 3" xfId="20600"/>
    <cellStyle name="SAPBEXHLevel2 2 4 4" xfId="22963"/>
    <cellStyle name="SAPBEXHLevel2 2 4 5" xfId="23735"/>
    <cellStyle name="SAPBEXHLevel2 2 4 6" xfId="29592"/>
    <cellStyle name="SAPBEXHLevel2 2 4 7" xfId="39501"/>
    <cellStyle name="SAPBEXHLevel2 2 4 8" xfId="44466"/>
    <cellStyle name="SAPBEXHLevel2 2 5" xfId="8711"/>
    <cellStyle name="SAPBEXHLevel2 2 5 2" xfId="14662"/>
    <cellStyle name="SAPBEXHLevel2 2 5 3" xfId="20601"/>
    <cellStyle name="SAPBEXHLevel2 2 5 4" xfId="22964"/>
    <cellStyle name="SAPBEXHLevel2 2 5 5" xfId="23734"/>
    <cellStyle name="SAPBEXHLevel2 2 5 6" xfId="33177"/>
    <cellStyle name="SAPBEXHLevel2 2 5 7" xfId="39502"/>
    <cellStyle name="SAPBEXHLevel2 2 5 8" xfId="44467"/>
    <cellStyle name="SAPBEXHLevel2 2 6" xfId="7029"/>
    <cellStyle name="SAPBEXHLevel2 2 6 2" xfId="12980"/>
    <cellStyle name="SAPBEXHLevel2 2 6 3" xfId="18919"/>
    <cellStyle name="SAPBEXHLevel2 2 6 4" xfId="22056"/>
    <cellStyle name="SAPBEXHLevel2 2 6 5" xfId="30389"/>
    <cellStyle name="SAPBEXHLevel2 2 6 6" xfId="34554"/>
    <cellStyle name="SAPBEXHLevel2 2 6 7" xfId="37832"/>
    <cellStyle name="SAPBEXHLevel2 2 6 8" xfId="42785"/>
    <cellStyle name="SAPBEXHLevel2 2 7" xfId="9447"/>
    <cellStyle name="SAPBEXHLevel2 2 8" xfId="15386"/>
    <cellStyle name="SAPBEXHLevel2 2 9" xfId="27024"/>
    <cellStyle name="SAPBEXHLevel2 3" xfId="1907"/>
    <cellStyle name="SAPBEXHLevel2 3 10" xfId="33413"/>
    <cellStyle name="SAPBEXHLevel2 3 2" xfId="5901"/>
    <cellStyle name="SAPBEXHLevel2 3 2 2" xfId="8205"/>
    <cellStyle name="SAPBEXHLevel2 3 2 2 2" xfId="14156"/>
    <cellStyle name="SAPBEXHLevel2 3 2 2 3" xfId="20095"/>
    <cellStyle name="SAPBEXHLevel2 3 2 2 4" xfId="22639"/>
    <cellStyle name="SAPBEXHLevel2 3 2 2 5" xfId="24197"/>
    <cellStyle name="SAPBEXHLevel2 3 2 2 6" xfId="33254"/>
    <cellStyle name="SAPBEXHLevel2 3 2 2 7" xfId="39001"/>
    <cellStyle name="SAPBEXHLevel2 3 2 2 8" xfId="43961"/>
    <cellStyle name="SAPBEXHLevel2 3 2 3" xfId="11876"/>
    <cellStyle name="SAPBEXHLevel2 3 2 4" xfId="17815"/>
    <cellStyle name="SAPBEXHLevel2 3 2 5" xfId="21692"/>
    <cellStyle name="SAPBEXHLevel2 3 2 6" xfId="28499"/>
    <cellStyle name="SAPBEXHLevel2 3 2 7" xfId="25758"/>
    <cellStyle name="SAPBEXHLevel2 3 2 8" xfId="36728"/>
    <cellStyle name="SAPBEXHLevel2 3 2 9" xfId="41685"/>
    <cellStyle name="SAPBEXHLevel2 3 3" xfId="6568"/>
    <cellStyle name="SAPBEXHLevel2 3 3 2" xfId="8474"/>
    <cellStyle name="SAPBEXHLevel2 3 3 2 2" xfId="14425"/>
    <cellStyle name="SAPBEXHLevel2 3 3 2 3" xfId="20364"/>
    <cellStyle name="SAPBEXHLevel2 3 3 2 4" xfId="22769"/>
    <cellStyle name="SAPBEXHLevel2 3 3 2 5" xfId="23933"/>
    <cellStyle name="SAPBEXHLevel2 3 3 2 6" xfId="34708"/>
    <cellStyle name="SAPBEXHLevel2 3 3 2 7" xfId="39267"/>
    <cellStyle name="SAPBEXHLevel2 3 3 2 8" xfId="44230"/>
    <cellStyle name="SAPBEXHLevel2 3 3 3" xfId="12519"/>
    <cellStyle name="SAPBEXHLevel2 3 3 4" xfId="18458"/>
    <cellStyle name="SAPBEXHLevel2 3 3 5" xfId="21862"/>
    <cellStyle name="SAPBEXHLevel2 3 3 6" xfId="30407"/>
    <cellStyle name="SAPBEXHLevel2 3 3 7" xfId="28658"/>
    <cellStyle name="SAPBEXHLevel2 3 3 8" xfId="37371"/>
    <cellStyle name="SAPBEXHLevel2 3 3 9" xfId="42325"/>
    <cellStyle name="SAPBEXHLevel2 3 4" xfId="8712"/>
    <cellStyle name="SAPBEXHLevel2 3 4 2" xfId="14663"/>
    <cellStyle name="SAPBEXHLevel2 3 4 3" xfId="20602"/>
    <cellStyle name="SAPBEXHLevel2 3 4 4" xfId="22965"/>
    <cellStyle name="SAPBEXHLevel2 3 4 5" xfId="23733"/>
    <cellStyle name="SAPBEXHLevel2 3 4 6" xfId="35035"/>
    <cellStyle name="SAPBEXHLevel2 3 4 7" xfId="39503"/>
    <cellStyle name="SAPBEXHLevel2 3 4 8" xfId="44468"/>
    <cellStyle name="SAPBEXHLevel2 3 5" xfId="8713"/>
    <cellStyle name="SAPBEXHLevel2 3 5 2" xfId="14664"/>
    <cellStyle name="SAPBEXHLevel2 3 5 3" xfId="20603"/>
    <cellStyle name="SAPBEXHLevel2 3 5 4" xfId="22966"/>
    <cellStyle name="SAPBEXHLevel2 3 5 5" xfId="23732"/>
    <cellStyle name="SAPBEXHLevel2 3 5 6" xfId="35036"/>
    <cellStyle name="SAPBEXHLevel2 3 5 7" xfId="39504"/>
    <cellStyle name="SAPBEXHLevel2 3 5 8" xfId="44469"/>
    <cellStyle name="SAPBEXHLevel2 3 6" xfId="7030"/>
    <cellStyle name="SAPBEXHLevel2 3 6 2" xfId="12981"/>
    <cellStyle name="SAPBEXHLevel2 3 6 3" xfId="18920"/>
    <cellStyle name="SAPBEXHLevel2 3 6 4" xfId="22057"/>
    <cellStyle name="SAPBEXHLevel2 3 6 5" xfId="28729"/>
    <cellStyle name="SAPBEXHLevel2 3 6 6" xfId="31093"/>
    <cellStyle name="SAPBEXHLevel2 3 6 7" xfId="37833"/>
    <cellStyle name="SAPBEXHLevel2 3 6 8" xfId="42786"/>
    <cellStyle name="SAPBEXHLevel2 3 7" xfId="9448"/>
    <cellStyle name="SAPBEXHLevel2 3 8" xfId="15387"/>
    <cellStyle name="SAPBEXHLevel2 3 9" xfId="26306"/>
    <cellStyle name="SAPBEXHLevel2 4" xfId="4285"/>
    <cellStyle name="SAPBEXHLevel2 4 10" xfId="40132"/>
    <cellStyle name="SAPBEXHLevel2 4 2" xfId="6772"/>
    <cellStyle name="SAPBEXHLevel2 4 2 2" xfId="8539"/>
    <cellStyle name="SAPBEXHLevel2 4 2 2 2" xfId="14490"/>
    <cellStyle name="SAPBEXHLevel2 4 2 2 3" xfId="20429"/>
    <cellStyle name="SAPBEXHLevel2 4 2 2 4" xfId="22833"/>
    <cellStyle name="SAPBEXHLevel2 4 2 2 5" xfId="23870"/>
    <cellStyle name="SAPBEXHLevel2 4 2 2 6" xfId="28294"/>
    <cellStyle name="SAPBEXHLevel2 4 2 2 7" xfId="39331"/>
    <cellStyle name="SAPBEXHLevel2 4 2 2 8" xfId="44295"/>
    <cellStyle name="SAPBEXHLevel2 4 2 3" xfId="12723"/>
    <cellStyle name="SAPBEXHLevel2 4 2 4" xfId="18662"/>
    <cellStyle name="SAPBEXHLevel2 4 2 5" xfId="21926"/>
    <cellStyle name="SAPBEXHLevel2 4 2 6" xfId="30603"/>
    <cellStyle name="SAPBEXHLevel2 4 2 7" xfId="31370"/>
    <cellStyle name="SAPBEXHLevel2 4 2 8" xfId="37575"/>
    <cellStyle name="SAPBEXHLevel2 4 2 9" xfId="42528"/>
    <cellStyle name="SAPBEXHLevel2 4 3" xfId="7228"/>
    <cellStyle name="SAPBEXHLevel2 4 3 2" xfId="13179"/>
    <cellStyle name="SAPBEXHLevel2 4 3 3" xfId="19118"/>
    <cellStyle name="SAPBEXHLevel2 4 3 4" xfId="22254"/>
    <cellStyle name="SAPBEXHLevel2 4 3 5" xfId="24929"/>
    <cellStyle name="SAPBEXHLevel2 4 3 6" xfId="33185"/>
    <cellStyle name="SAPBEXHLevel2 4 3 7" xfId="38030"/>
    <cellStyle name="SAPBEXHLevel2 4 3 8" xfId="42984"/>
    <cellStyle name="SAPBEXHLevel2 4 4" xfId="10317"/>
    <cellStyle name="SAPBEXHLevel2 4 5" xfId="16256"/>
    <cellStyle name="SAPBEXHLevel2 4 6" xfId="21228"/>
    <cellStyle name="SAPBEXHLevel2 4 7" xfId="25600"/>
    <cellStyle name="SAPBEXHLevel2 4 8" xfId="26479"/>
    <cellStyle name="SAPBEXHLevel2 4 9" xfId="35169"/>
    <cellStyle name="SAPBEXHLevel2 5" xfId="5020"/>
    <cellStyle name="SAPBEXHLevel2 5 2" xfId="7377"/>
    <cellStyle name="SAPBEXHLevel2 5 2 2" xfId="13328"/>
    <cellStyle name="SAPBEXHLevel2 5 2 3" xfId="19267"/>
    <cellStyle name="SAPBEXHLevel2 5 2 4" xfId="22392"/>
    <cellStyle name="SAPBEXHLevel2 5 2 5" xfId="24862"/>
    <cellStyle name="SAPBEXHLevel2 5 2 6" xfId="29815"/>
    <cellStyle name="SAPBEXHLevel2 5 2 7" xfId="38177"/>
    <cellStyle name="SAPBEXHLevel2 5 2 8" xfId="43133"/>
    <cellStyle name="SAPBEXHLevel2 5 3" xfId="10996"/>
    <cellStyle name="SAPBEXHLevel2 5 4" xfId="16935"/>
    <cellStyle name="SAPBEXHLevel2 5 5" xfId="21437"/>
    <cellStyle name="SAPBEXHLevel2 5 6" xfId="29236"/>
    <cellStyle name="SAPBEXHLevel2 5 7" xfId="25784"/>
    <cellStyle name="SAPBEXHLevel2 5 8" xfId="35848"/>
    <cellStyle name="SAPBEXHLevel2 5 9" xfId="40809"/>
    <cellStyle name="SAPBEXHLevel2 6" xfId="7028"/>
    <cellStyle name="SAPBEXHLevel2 6 2" xfId="12979"/>
    <cellStyle name="SAPBEXHLevel2 6 3" xfId="18918"/>
    <cellStyle name="SAPBEXHLevel2 6 4" xfId="22055"/>
    <cellStyle name="SAPBEXHLevel2 6 5" xfId="30561"/>
    <cellStyle name="SAPBEXHLevel2 6 6" xfId="33157"/>
    <cellStyle name="SAPBEXHLevel2 6 7" xfId="37831"/>
    <cellStyle name="SAPBEXHLevel2 6 8" xfId="42784"/>
    <cellStyle name="SAPBEXHLevel2 7" xfId="9446"/>
    <cellStyle name="SAPBEXHLevel2 8" xfId="15385"/>
    <cellStyle name="SAPBEXHLevel2 9" xfId="26307"/>
    <cellStyle name="SAPBEXHLevel2X" xfId="1908"/>
    <cellStyle name="SAPBEXHLevel2X 10" xfId="32844"/>
    <cellStyle name="SAPBEXHLevel2X 2" xfId="1909"/>
    <cellStyle name="SAPBEXHLevel2X 2 10" xfId="31798"/>
    <cellStyle name="SAPBEXHLevel2X 2 2" xfId="5284"/>
    <cellStyle name="SAPBEXHLevel2X 2 2 2" xfId="7603"/>
    <cellStyle name="SAPBEXHLevel2X 2 2 2 2" xfId="13554"/>
    <cellStyle name="SAPBEXHLevel2X 2 2 2 3" xfId="19493"/>
    <cellStyle name="SAPBEXHLevel2X 2 2 2 4" xfId="22485"/>
    <cellStyle name="SAPBEXHLevel2X 2 2 2 5" xfId="24726"/>
    <cellStyle name="SAPBEXHLevel2X 2 2 2 6" xfId="26254"/>
    <cellStyle name="SAPBEXHLevel2X 2 2 2 7" xfId="38401"/>
    <cellStyle name="SAPBEXHLevel2X 2 2 2 8" xfId="43359"/>
    <cellStyle name="SAPBEXHLevel2X 2 2 3" xfId="11259"/>
    <cellStyle name="SAPBEXHLevel2X 2 2 4" xfId="17198"/>
    <cellStyle name="SAPBEXHLevel2X 2 2 5" xfId="21536"/>
    <cellStyle name="SAPBEXHLevel2X 2 2 6" xfId="29198"/>
    <cellStyle name="SAPBEXHLevel2X 2 2 7" xfId="31612"/>
    <cellStyle name="SAPBEXHLevel2X 2 2 8" xfId="36111"/>
    <cellStyle name="SAPBEXHLevel2X 2 2 9" xfId="41070"/>
    <cellStyle name="SAPBEXHLevel2X 2 3" xfId="4695"/>
    <cellStyle name="SAPBEXHLevel2X 2 3 2" xfId="7301"/>
    <cellStyle name="SAPBEXHLevel2X 2 3 2 2" xfId="13252"/>
    <cellStyle name="SAPBEXHLevel2X 2 3 2 3" xfId="19191"/>
    <cellStyle name="SAPBEXHLevel2X 2 3 2 4" xfId="22323"/>
    <cellStyle name="SAPBEXHLevel2X 2 3 2 5" xfId="26864"/>
    <cellStyle name="SAPBEXHLevel2X 2 3 2 6" xfId="31972"/>
    <cellStyle name="SAPBEXHLevel2X 2 3 2 7" xfId="38103"/>
    <cellStyle name="SAPBEXHLevel2X 2 3 2 8" xfId="43057"/>
    <cellStyle name="SAPBEXHLevel2X 2 3 3" xfId="10671"/>
    <cellStyle name="SAPBEXHLevel2X 2 3 4" xfId="16610"/>
    <cellStyle name="SAPBEXHLevel2X 2 3 5" xfId="21330"/>
    <cellStyle name="SAPBEXHLevel2X 2 3 6" xfId="30875"/>
    <cellStyle name="SAPBEXHLevel2X 2 3 7" xfId="31214"/>
    <cellStyle name="SAPBEXHLevel2X 2 3 8" xfId="35523"/>
    <cellStyle name="SAPBEXHLevel2X 2 3 9" xfId="40486"/>
    <cellStyle name="SAPBEXHLevel2X 2 4" xfId="8714"/>
    <cellStyle name="SAPBEXHLevel2X 2 4 2" xfId="14665"/>
    <cellStyle name="SAPBEXHLevel2X 2 4 3" xfId="20604"/>
    <cellStyle name="SAPBEXHLevel2X 2 4 4" xfId="22967"/>
    <cellStyle name="SAPBEXHLevel2X 2 4 5" xfId="23731"/>
    <cellStyle name="SAPBEXHLevel2X 2 4 6" xfId="33101"/>
    <cellStyle name="SAPBEXHLevel2X 2 4 7" xfId="39505"/>
    <cellStyle name="SAPBEXHLevel2X 2 4 8" xfId="44470"/>
    <cellStyle name="SAPBEXHLevel2X 2 5" xfId="8715"/>
    <cellStyle name="SAPBEXHLevel2X 2 5 2" xfId="14666"/>
    <cellStyle name="SAPBEXHLevel2X 2 5 3" xfId="20605"/>
    <cellStyle name="SAPBEXHLevel2X 2 5 4" xfId="22968"/>
    <cellStyle name="SAPBEXHLevel2X 2 5 5" xfId="23730"/>
    <cellStyle name="SAPBEXHLevel2X 2 5 6" xfId="35037"/>
    <cellStyle name="SAPBEXHLevel2X 2 5 7" xfId="39506"/>
    <cellStyle name="SAPBEXHLevel2X 2 5 8" xfId="44471"/>
    <cellStyle name="SAPBEXHLevel2X 2 6" xfId="7032"/>
    <cellStyle name="SAPBEXHLevel2X 2 6 2" xfId="12983"/>
    <cellStyle name="SAPBEXHLevel2X 2 6 3" xfId="18922"/>
    <cellStyle name="SAPBEXHLevel2X 2 6 4" xfId="22059"/>
    <cellStyle name="SAPBEXHLevel2X 2 6 5" xfId="28191"/>
    <cellStyle name="SAPBEXHLevel2X 2 6 6" xfId="33055"/>
    <cellStyle name="SAPBEXHLevel2X 2 6 7" xfId="37835"/>
    <cellStyle name="SAPBEXHLevel2X 2 6 8" xfId="42788"/>
    <cellStyle name="SAPBEXHLevel2X 2 7" xfId="9450"/>
    <cellStyle name="SAPBEXHLevel2X 2 8" xfId="15389"/>
    <cellStyle name="SAPBEXHLevel2X 2 9" xfId="26305"/>
    <cellStyle name="SAPBEXHLevel2X 3" xfId="1910"/>
    <cellStyle name="SAPBEXHLevel2X 3 10" xfId="32310"/>
    <cellStyle name="SAPBEXHLevel2X 3 2" xfId="5902"/>
    <cellStyle name="SAPBEXHLevel2X 3 2 2" xfId="8206"/>
    <cellStyle name="SAPBEXHLevel2X 3 2 2 2" xfId="14157"/>
    <cellStyle name="SAPBEXHLevel2X 3 2 2 3" xfId="20096"/>
    <cellStyle name="SAPBEXHLevel2X 3 2 2 4" xfId="22640"/>
    <cellStyle name="SAPBEXHLevel2X 3 2 2 5" xfId="24196"/>
    <cellStyle name="SAPBEXHLevel2X 3 2 2 6" xfId="32644"/>
    <cellStyle name="SAPBEXHLevel2X 3 2 2 7" xfId="39002"/>
    <cellStyle name="SAPBEXHLevel2X 3 2 2 8" xfId="43962"/>
    <cellStyle name="SAPBEXHLevel2X 3 2 3" xfId="11877"/>
    <cellStyle name="SAPBEXHLevel2X 3 2 4" xfId="17816"/>
    <cellStyle name="SAPBEXHLevel2X 3 2 5" xfId="21693"/>
    <cellStyle name="SAPBEXHLevel2X 3 2 6" xfId="29915"/>
    <cellStyle name="SAPBEXHLevel2X 3 2 7" xfId="27956"/>
    <cellStyle name="SAPBEXHLevel2X 3 2 8" xfId="36729"/>
    <cellStyle name="SAPBEXHLevel2X 3 2 9" xfId="41686"/>
    <cellStyle name="SAPBEXHLevel2X 3 3" xfId="6569"/>
    <cellStyle name="SAPBEXHLevel2X 3 3 2" xfId="8475"/>
    <cellStyle name="SAPBEXHLevel2X 3 3 2 2" xfId="14426"/>
    <cellStyle name="SAPBEXHLevel2X 3 3 2 3" xfId="20365"/>
    <cellStyle name="SAPBEXHLevel2X 3 3 2 4" xfId="22770"/>
    <cellStyle name="SAPBEXHLevel2X 3 3 2 5" xfId="23932"/>
    <cellStyle name="SAPBEXHLevel2X 3 3 2 6" xfId="28834"/>
    <cellStyle name="SAPBEXHLevel2X 3 3 2 7" xfId="39268"/>
    <cellStyle name="SAPBEXHLevel2X 3 3 2 8" xfId="44231"/>
    <cellStyle name="SAPBEXHLevel2X 3 3 3" xfId="12520"/>
    <cellStyle name="SAPBEXHLevel2X 3 3 4" xfId="18459"/>
    <cellStyle name="SAPBEXHLevel2X 3 3 5" xfId="21863"/>
    <cellStyle name="SAPBEXHLevel2X 3 3 6" xfId="28747"/>
    <cellStyle name="SAPBEXHLevel2X 3 3 7" xfId="32362"/>
    <cellStyle name="SAPBEXHLevel2X 3 3 8" xfId="37372"/>
    <cellStyle name="SAPBEXHLevel2X 3 3 9" xfId="42326"/>
    <cellStyle name="SAPBEXHLevel2X 3 4" xfId="8716"/>
    <cellStyle name="SAPBEXHLevel2X 3 4 2" xfId="14667"/>
    <cellStyle name="SAPBEXHLevel2X 3 4 3" xfId="20606"/>
    <cellStyle name="SAPBEXHLevel2X 3 4 4" xfId="22969"/>
    <cellStyle name="SAPBEXHLevel2X 3 4 5" xfId="23729"/>
    <cellStyle name="SAPBEXHLevel2X 3 4 6" xfId="33272"/>
    <cellStyle name="SAPBEXHLevel2X 3 4 7" xfId="39507"/>
    <cellStyle name="SAPBEXHLevel2X 3 4 8" xfId="44472"/>
    <cellStyle name="SAPBEXHLevel2X 3 5" xfId="8717"/>
    <cellStyle name="SAPBEXHLevel2X 3 5 2" xfId="14668"/>
    <cellStyle name="SAPBEXHLevel2X 3 5 3" xfId="20607"/>
    <cellStyle name="SAPBEXHLevel2X 3 5 4" xfId="22970"/>
    <cellStyle name="SAPBEXHLevel2X 3 5 5" xfId="23728"/>
    <cellStyle name="SAPBEXHLevel2X 3 5 6" xfId="34341"/>
    <cellStyle name="SAPBEXHLevel2X 3 5 7" xfId="39508"/>
    <cellStyle name="SAPBEXHLevel2X 3 5 8" xfId="44473"/>
    <cellStyle name="SAPBEXHLevel2X 3 6" xfId="7033"/>
    <cellStyle name="SAPBEXHLevel2X 3 6 2" xfId="12984"/>
    <cellStyle name="SAPBEXHLevel2X 3 6 3" xfId="18923"/>
    <cellStyle name="SAPBEXHLevel2X 3 6 4" xfId="22060"/>
    <cellStyle name="SAPBEXHLevel2X 3 6 5" xfId="25009"/>
    <cellStyle name="SAPBEXHLevel2X 3 6 6" xfId="34123"/>
    <cellStyle name="SAPBEXHLevel2X 3 6 7" xfId="37836"/>
    <cellStyle name="SAPBEXHLevel2X 3 6 8" xfId="42789"/>
    <cellStyle name="SAPBEXHLevel2X 3 7" xfId="9451"/>
    <cellStyle name="SAPBEXHLevel2X 3 8" xfId="15390"/>
    <cellStyle name="SAPBEXHLevel2X 3 9" xfId="27022"/>
    <cellStyle name="SAPBEXHLevel2X 4" xfId="4286"/>
    <cellStyle name="SAPBEXHLevel2X 4 10" xfId="40133"/>
    <cellStyle name="SAPBEXHLevel2X 4 2" xfId="6773"/>
    <cellStyle name="SAPBEXHLevel2X 4 2 2" xfId="8540"/>
    <cellStyle name="SAPBEXHLevel2X 4 2 2 2" xfId="14491"/>
    <cellStyle name="SAPBEXHLevel2X 4 2 2 3" xfId="20430"/>
    <cellStyle name="SAPBEXHLevel2X 4 2 2 4" xfId="22834"/>
    <cellStyle name="SAPBEXHLevel2X 4 2 2 5" xfId="23869"/>
    <cellStyle name="SAPBEXHLevel2X 4 2 2 6" xfId="33951"/>
    <cellStyle name="SAPBEXHLevel2X 4 2 2 7" xfId="39332"/>
    <cellStyle name="SAPBEXHLevel2X 4 2 2 8" xfId="44296"/>
    <cellStyle name="SAPBEXHLevel2X 4 2 3" xfId="12724"/>
    <cellStyle name="SAPBEXHLevel2X 4 2 4" xfId="18663"/>
    <cellStyle name="SAPBEXHLevel2X 4 2 5" xfId="21927"/>
    <cellStyle name="SAPBEXHLevel2X 4 2 6" xfId="29419"/>
    <cellStyle name="SAPBEXHLevel2X 4 2 7" xfId="30927"/>
    <cellStyle name="SAPBEXHLevel2X 4 2 8" xfId="37576"/>
    <cellStyle name="SAPBEXHLevel2X 4 2 9" xfId="42529"/>
    <cellStyle name="SAPBEXHLevel2X 4 3" xfId="7229"/>
    <cellStyle name="SAPBEXHLevel2X 4 3 2" xfId="13180"/>
    <cellStyle name="SAPBEXHLevel2X 4 3 3" xfId="19119"/>
    <cellStyle name="SAPBEXHLevel2X 4 3 4" xfId="22255"/>
    <cellStyle name="SAPBEXHLevel2X 4 3 5" xfId="24928"/>
    <cellStyle name="SAPBEXHLevel2X 4 3 6" xfId="26541"/>
    <cellStyle name="SAPBEXHLevel2X 4 3 7" xfId="38031"/>
    <cellStyle name="SAPBEXHLevel2X 4 3 8" xfId="42985"/>
    <cellStyle name="SAPBEXHLevel2X 4 4" xfId="10318"/>
    <cellStyle name="SAPBEXHLevel2X 4 5" xfId="16257"/>
    <cellStyle name="SAPBEXHLevel2X 4 6" xfId="21229"/>
    <cellStyle name="SAPBEXHLevel2X 4 7" xfId="27293"/>
    <cellStyle name="SAPBEXHLevel2X 4 8" xfId="31208"/>
    <cellStyle name="SAPBEXHLevel2X 4 9" xfId="35170"/>
    <cellStyle name="SAPBEXHLevel2X 5" xfId="6160"/>
    <cellStyle name="SAPBEXHLevel2X 5 2" xfId="8403"/>
    <cellStyle name="SAPBEXHLevel2X 5 2 2" xfId="14354"/>
    <cellStyle name="SAPBEXHLevel2X 5 2 3" xfId="20293"/>
    <cellStyle name="SAPBEXHLevel2X 5 2 4" xfId="22701"/>
    <cellStyle name="SAPBEXHLevel2X 5 2 5" xfId="24003"/>
    <cellStyle name="SAPBEXHLevel2X 5 2 6" xfId="33709"/>
    <cellStyle name="SAPBEXHLevel2X 5 2 7" xfId="39199"/>
    <cellStyle name="SAPBEXHLevel2X 5 2 8" xfId="44159"/>
    <cellStyle name="SAPBEXHLevel2X 5 3" xfId="12111"/>
    <cellStyle name="SAPBEXHLevel2X 5 4" xfId="18050"/>
    <cellStyle name="SAPBEXHLevel2X 5 5" xfId="21757"/>
    <cellStyle name="SAPBEXHLevel2X 5 6" xfId="30697"/>
    <cellStyle name="SAPBEXHLevel2X 5 7" xfId="30095"/>
    <cellStyle name="SAPBEXHLevel2X 5 8" xfId="36963"/>
    <cellStyle name="SAPBEXHLevel2X 5 9" xfId="41920"/>
    <cellStyle name="SAPBEXHLevel2X 6" xfId="7031"/>
    <cellStyle name="SAPBEXHLevel2X 6 2" xfId="12982"/>
    <cellStyle name="SAPBEXHLevel2X 6 3" xfId="18921"/>
    <cellStyle name="SAPBEXHLevel2X 6 4" xfId="22058"/>
    <cellStyle name="SAPBEXHLevel2X 6 5" xfId="30142"/>
    <cellStyle name="SAPBEXHLevel2X 6 6" xfId="34545"/>
    <cellStyle name="SAPBEXHLevel2X 6 7" xfId="37834"/>
    <cellStyle name="SAPBEXHLevel2X 6 8" xfId="42787"/>
    <cellStyle name="SAPBEXHLevel2X 7" xfId="9449"/>
    <cellStyle name="SAPBEXHLevel2X 8" xfId="15388"/>
    <cellStyle name="SAPBEXHLevel2X 9" xfId="27023"/>
    <cellStyle name="SAPBEXHLevel3" xfId="1911"/>
    <cellStyle name="SAPBEXHLevel3 10" xfId="34895"/>
    <cellStyle name="SAPBEXHLevel3 2" xfId="1912"/>
    <cellStyle name="SAPBEXHLevel3 2 10" xfId="28127"/>
    <cellStyle name="SAPBEXHLevel3 2 2" xfId="5285"/>
    <cellStyle name="SAPBEXHLevel3 2 2 2" xfId="7604"/>
    <cellStyle name="SAPBEXHLevel3 2 2 2 2" xfId="13555"/>
    <cellStyle name="SAPBEXHLevel3 2 2 2 3" xfId="19494"/>
    <cellStyle name="SAPBEXHLevel3 2 2 2 4" xfId="22486"/>
    <cellStyle name="SAPBEXHLevel3 2 2 2 5" xfId="30534"/>
    <cellStyle name="SAPBEXHLevel3 2 2 2 6" xfId="34272"/>
    <cellStyle name="SAPBEXHLevel3 2 2 2 7" xfId="38402"/>
    <cellStyle name="SAPBEXHLevel3 2 2 2 8" xfId="43360"/>
    <cellStyle name="SAPBEXHLevel3 2 2 3" xfId="11260"/>
    <cellStyle name="SAPBEXHLevel3 2 2 4" xfId="17199"/>
    <cellStyle name="SAPBEXHLevel3 2 2 5" xfId="21537"/>
    <cellStyle name="SAPBEXHLevel3 2 2 6" xfId="30434"/>
    <cellStyle name="SAPBEXHLevel3 2 2 7" xfId="31103"/>
    <cellStyle name="SAPBEXHLevel3 2 2 8" xfId="36112"/>
    <cellStyle name="SAPBEXHLevel3 2 2 9" xfId="41071"/>
    <cellStyle name="SAPBEXHLevel3 2 3" xfId="4694"/>
    <cellStyle name="SAPBEXHLevel3 2 3 2" xfId="7300"/>
    <cellStyle name="SAPBEXHLevel3 2 3 2 2" xfId="13251"/>
    <cellStyle name="SAPBEXHLevel3 2 3 2 3" xfId="19190"/>
    <cellStyle name="SAPBEXHLevel3 2 3 2 4" xfId="22322"/>
    <cellStyle name="SAPBEXHLevel3 2 3 2 5" xfId="28413"/>
    <cellStyle name="SAPBEXHLevel3 2 3 2 6" xfId="33135"/>
    <cellStyle name="SAPBEXHLevel3 2 3 2 7" xfId="38102"/>
    <cellStyle name="SAPBEXHLevel3 2 3 2 8" xfId="43056"/>
    <cellStyle name="SAPBEXHLevel3 2 3 3" xfId="10670"/>
    <cellStyle name="SAPBEXHLevel3 2 3 4" xfId="16609"/>
    <cellStyle name="SAPBEXHLevel3 2 3 5" xfId="21329"/>
    <cellStyle name="SAPBEXHLevel3 2 3 6" xfId="29278"/>
    <cellStyle name="SAPBEXHLevel3 2 3 7" xfId="31838"/>
    <cellStyle name="SAPBEXHLevel3 2 3 8" xfId="35522"/>
    <cellStyle name="SAPBEXHLevel3 2 3 9" xfId="40485"/>
    <cellStyle name="SAPBEXHLevel3 2 4" xfId="8718"/>
    <cellStyle name="SAPBEXHLevel3 2 4 2" xfId="14669"/>
    <cellStyle name="SAPBEXHLevel3 2 4 3" xfId="20608"/>
    <cellStyle name="SAPBEXHLevel3 2 4 4" xfId="22971"/>
    <cellStyle name="SAPBEXHLevel3 2 4 5" xfId="23727"/>
    <cellStyle name="SAPBEXHLevel3 2 4 6" xfId="31721"/>
    <cellStyle name="SAPBEXHLevel3 2 4 7" xfId="39509"/>
    <cellStyle name="SAPBEXHLevel3 2 4 8" xfId="44474"/>
    <cellStyle name="SAPBEXHLevel3 2 5" xfId="8719"/>
    <cellStyle name="SAPBEXHLevel3 2 5 2" xfId="14670"/>
    <cellStyle name="SAPBEXHLevel3 2 5 3" xfId="20609"/>
    <cellStyle name="SAPBEXHLevel3 2 5 4" xfId="22972"/>
    <cellStyle name="SAPBEXHLevel3 2 5 5" xfId="23726"/>
    <cellStyle name="SAPBEXHLevel3 2 5 6" xfId="32373"/>
    <cellStyle name="SAPBEXHLevel3 2 5 7" xfId="39510"/>
    <cellStyle name="SAPBEXHLevel3 2 5 8" xfId="44475"/>
    <cellStyle name="SAPBEXHLevel3 2 6" xfId="7035"/>
    <cellStyle name="SAPBEXHLevel3 2 6 2" xfId="12986"/>
    <cellStyle name="SAPBEXHLevel3 2 6 3" xfId="18925"/>
    <cellStyle name="SAPBEXHLevel3 2 6 4" xfId="22062"/>
    <cellStyle name="SAPBEXHLevel3 2 6 5" xfId="30560"/>
    <cellStyle name="SAPBEXHLevel3 2 6 6" xfId="25789"/>
    <cellStyle name="SAPBEXHLevel3 2 6 7" xfId="37838"/>
    <cellStyle name="SAPBEXHLevel3 2 6 8" xfId="42791"/>
    <cellStyle name="SAPBEXHLevel3 2 7" xfId="9453"/>
    <cellStyle name="SAPBEXHLevel3 2 8" xfId="15392"/>
    <cellStyle name="SAPBEXHLevel3 2 9" xfId="26303"/>
    <cellStyle name="SAPBEXHLevel3 3" xfId="1913"/>
    <cellStyle name="SAPBEXHLevel3 3 10" xfId="31083"/>
    <cellStyle name="SAPBEXHLevel3 3 2" xfId="5903"/>
    <cellStyle name="SAPBEXHLevel3 3 2 2" xfId="8207"/>
    <cellStyle name="SAPBEXHLevel3 3 2 2 2" xfId="14158"/>
    <cellStyle name="SAPBEXHLevel3 3 2 2 3" xfId="20097"/>
    <cellStyle name="SAPBEXHLevel3 3 2 2 4" xfId="22641"/>
    <cellStyle name="SAPBEXHLevel3 3 2 2 5" xfId="24195"/>
    <cellStyle name="SAPBEXHLevel3 3 2 2 6" xfId="27684"/>
    <cellStyle name="SAPBEXHLevel3 3 2 2 7" xfId="39003"/>
    <cellStyle name="SAPBEXHLevel3 3 2 2 8" xfId="43963"/>
    <cellStyle name="SAPBEXHLevel3 3 2 3" xfId="11878"/>
    <cellStyle name="SAPBEXHLevel3 3 2 4" xfId="17817"/>
    <cellStyle name="SAPBEXHLevel3 3 2 5" xfId="21694"/>
    <cellStyle name="SAPBEXHLevel3 3 2 6" xfId="27964"/>
    <cellStyle name="SAPBEXHLevel3 3 2 7" xfId="28152"/>
    <cellStyle name="SAPBEXHLevel3 3 2 8" xfId="36730"/>
    <cellStyle name="SAPBEXHLevel3 3 2 9" xfId="41687"/>
    <cellStyle name="SAPBEXHLevel3 3 3" xfId="6570"/>
    <cellStyle name="SAPBEXHLevel3 3 3 2" xfId="8476"/>
    <cellStyle name="SAPBEXHLevel3 3 3 2 2" xfId="14427"/>
    <cellStyle name="SAPBEXHLevel3 3 3 2 3" xfId="20366"/>
    <cellStyle name="SAPBEXHLevel3 3 3 2 4" xfId="22771"/>
    <cellStyle name="SAPBEXHLevel3 3 3 2 5" xfId="23931"/>
    <cellStyle name="SAPBEXHLevel3 3 3 2 6" xfId="32438"/>
    <cellStyle name="SAPBEXHLevel3 3 3 2 7" xfId="39269"/>
    <cellStyle name="SAPBEXHLevel3 3 3 2 8" xfId="44232"/>
    <cellStyle name="SAPBEXHLevel3 3 3 3" xfId="12521"/>
    <cellStyle name="SAPBEXHLevel3 3 3 4" xfId="18460"/>
    <cellStyle name="SAPBEXHLevel3 3 3 5" xfId="21864"/>
    <cellStyle name="SAPBEXHLevel3 3 3 6" xfId="30160"/>
    <cellStyle name="SAPBEXHLevel3 3 3 7" xfId="34490"/>
    <cellStyle name="SAPBEXHLevel3 3 3 8" xfId="37373"/>
    <cellStyle name="SAPBEXHLevel3 3 3 9" xfId="42327"/>
    <cellStyle name="SAPBEXHLevel3 3 4" xfId="8720"/>
    <cellStyle name="SAPBEXHLevel3 3 4 2" xfId="14671"/>
    <cellStyle name="SAPBEXHLevel3 3 4 3" xfId="20610"/>
    <cellStyle name="SAPBEXHLevel3 3 4 4" xfId="22973"/>
    <cellStyle name="SAPBEXHLevel3 3 4 5" xfId="23725"/>
    <cellStyle name="SAPBEXHLevel3 3 4 6" xfId="31100"/>
    <cellStyle name="SAPBEXHLevel3 3 4 7" xfId="39511"/>
    <cellStyle name="SAPBEXHLevel3 3 4 8" xfId="44476"/>
    <cellStyle name="SAPBEXHLevel3 3 5" xfId="8721"/>
    <cellStyle name="SAPBEXHLevel3 3 5 2" xfId="14672"/>
    <cellStyle name="SAPBEXHLevel3 3 5 3" xfId="20611"/>
    <cellStyle name="SAPBEXHLevel3 3 5 4" xfId="22974"/>
    <cellStyle name="SAPBEXHLevel3 3 5 5" xfId="23724"/>
    <cellStyle name="SAPBEXHLevel3 3 5 6" xfId="25932"/>
    <cellStyle name="SAPBEXHLevel3 3 5 7" xfId="39512"/>
    <cellStyle name="SAPBEXHLevel3 3 5 8" xfId="44477"/>
    <cellStyle name="SAPBEXHLevel3 3 6" xfId="7036"/>
    <cellStyle name="SAPBEXHLevel3 3 6 2" xfId="12987"/>
    <cellStyle name="SAPBEXHLevel3 3 6 3" xfId="18926"/>
    <cellStyle name="SAPBEXHLevel3 3 6 4" xfId="22063"/>
    <cellStyle name="SAPBEXHLevel3 3 6 5" xfId="30559"/>
    <cellStyle name="SAPBEXHLevel3 3 6 6" xfId="31931"/>
    <cellStyle name="SAPBEXHLevel3 3 6 7" xfId="37839"/>
    <cellStyle name="SAPBEXHLevel3 3 6 8" xfId="42792"/>
    <cellStyle name="SAPBEXHLevel3 3 7" xfId="9454"/>
    <cellStyle name="SAPBEXHLevel3 3 8" xfId="15393"/>
    <cellStyle name="SAPBEXHLevel3 3 9" xfId="26302"/>
    <cellStyle name="SAPBEXHLevel3 4" xfId="4287"/>
    <cellStyle name="SAPBEXHLevel3 4 10" xfId="40134"/>
    <cellStyle name="SAPBEXHLevel3 4 2" xfId="6774"/>
    <cellStyle name="SAPBEXHLevel3 4 2 2" xfId="8541"/>
    <cellStyle name="SAPBEXHLevel3 4 2 2 2" xfId="14492"/>
    <cellStyle name="SAPBEXHLevel3 4 2 2 3" xfId="20431"/>
    <cellStyle name="SAPBEXHLevel3 4 2 2 4" xfId="22835"/>
    <cellStyle name="SAPBEXHLevel3 4 2 2 5" xfId="23868"/>
    <cellStyle name="SAPBEXHLevel3 4 2 2 6" xfId="32824"/>
    <cellStyle name="SAPBEXHLevel3 4 2 2 7" xfId="39333"/>
    <cellStyle name="SAPBEXHLevel3 4 2 2 8" xfId="44297"/>
    <cellStyle name="SAPBEXHLevel3 4 2 3" xfId="12725"/>
    <cellStyle name="SAPBEXHLevel3 4 2 4" xfId="18664"/>
    <cellStyle name="SAPBEXHLevel3 4 2 5" xfId="21928"/>
    <cellStyle name="SAPBEXHLevel3 4 2 6" xfId="27232"/>
    <cellStyle name="SAPBEXHLevel3 4 2 7" xfId="31125"/>
    <cellStyle name="SAPBEXHLevel3 4 2 8" xfId="37577"/>
    <cellStyle name="SAPBEXHLevel3 4 2 9" xfId="42530"/>
    <cellStyle name="SAPBEXHLevel3 4 3" xfId="7230"/>
    <cellStyle name="SAPBEXHLevel3 4 3 2" xfId="13181"/>
    <cellStyle name="SAPBEXHLevel3 4 3 3" xfId="19120"/>
    <cellStyle name="SAPBEXHLevel3 4 3 4" xfId="22256"/>
    <cellStyle name="SAPBEXHLevel3 4 3 5" xfId="24927"/>
    <cellStyle name="SAPBEXHLevel3 4 3 6" xfId="28698"/>
    <cellStyle name="SAPBEXHLevel3 4 3 7" xfId="38032"/>
    <cellStyle name="SAPBEXHLevel3 4 3 8" xfId="42986"/>
    <cellStyle name="SAPBEXHLevel3 4 4" xfId="10319"/>
    <cellStyle name="SAPBEXHLevel3 4 5" xfId="16258"/>
    <cellStyle name="SAPBEXHLevel3 4 6" xfId="21230"/>
    <cellStyle name="SAPBEXHLevel3 4 7" xfId="29569"/>
    <cellStyle name="SAPBEXHLevel3 4 8" xfId="32010"/>
    <cellStyle name="SAPBEXHLevel3 4 9" xfId="35171"/>
    <cellStyle name="SAPBEXHLevel3 5" xfId="5019"/>
    <cellStyle name="SAPBEXHLevel3 5 2" xfId="7376"/>
    <cellStyle name="SAPBEXHLevel3 5 2 2" xfId="13327"/>
    <cellStyle name="SAPBEXHLevel3 5 2 3" xfId="19266"/>
    <cellStyle name="SAPBEXHLevel3 5 2 4" xfId="22391"/>
    <cellStyle name="SAPBEXHLevel3 5 2 5" xfId="24863"/>
    <cellStyle name="SAPBEXHLevel3 5 2 6" xfId="29729"/>
    <cellStyle name="SAPBEXHLevel3 5 2 7" xfId="38176"/>
    <cellStyle name="SAPBEXHLevel3 5 2 8" xfId="43132"/>
    <cellStyle name="SAPBEXHLevel3 5 3" xfId="10995"/>
    <cellStyle name="SAPBEXHLevel3 5 4" xfId="16934"/>
    <cellStyle name="SAPBEXHLevel3 5 5" xfId="21436"/>
    <cellStyle name="SAPBEXHLevel3 5 6" xfId="26950"/>
    <cellStyle name="SAPBEXHLevel3 5 7" xfId="31410"/>
    <cellStyle name="SAPBEXHLevel3 5 8" xfId="35847"/>
    <cellStyle name="SAPBEXHLevel3 5 9" xfId="40808"/>
    <cellStyle name="SAPBEXHLevel3 6" xfId="7034"/>
    <cellStyle name="SAPBEXHLevel3 6 2" xfId="12985"/>
    <cellStyle name="SAPBEXHLevel3 6 3" xfId="18924"/>
    <cellStyle name="SAPBEXHLevel3 6 4" xfId="22061"/>
    <cellStyle name="SAPBEXHLevel3 6 5" xfId="29082"/>
    <cellStyle name="SAPBEXHLevel3 6 6" xfId="33154"/>
    <cellStyle name="SAPBEXHLevel3 6 7" xfId="37837"/>
    <cellStyle name="SAPBEXHLevel3 6 8" xfId="42790"/>
    <cellStyle name="SAPBEXHLevel3 7" xfId="9452"/>
    <cellStyle name="SAPBEXHLevel3 8" xfId="15391"/>
    <cellStyle name="SAPBEXHLevel3 9" xfId="26304"/>
    <cellStyle name="SAPBEXHLevel3X" xfId="1914"/>
    <cellStyle name="SAPBEXHLevel3X 10" xfId="34894"/>
    <cellStyle name="SAPBEXHLevel3X 2" xfId="1915"/>
    <cellStyle name="SAPBEXHLevel3X 2 10" xfId="33632"/>
    <cellStyle name="SAPBEXHLevel3X 2 2" xfId="5286"/>
    <cellStyle name="SAPBEXHLevel3X 2 2 2" xfId="7605"/>
    <cellStyle name="SAPBEXHLevel3X 2 2 2 2" xfId="13556"/>
    <cellStyle name="SAPBEXHLevel3X 2 2 2 3" xfId="19495"/>
    <cellStyle name="SAPBEXHLevel3X 2 2 2 4" xfId="22487"/>
    <cellStyle name="SAPBEXHLevel3X 2 2 2 5" xfId="28722"/>
    <cellStyle name="SAPBEXHLevel3X 2 2 2 6" xfId="27762"/>
    <cellStyle name="SAPBEXHLevel3X 2 2 2 7" xfId="38403"/>
    <cellStyle name="SAPBEXHLevel3X 2 2 2 8" xfId="43361"/>
    <cellStyle name="SAPBEXHLevel3X 2 2 3" xfId="11261"/>
    <cellStyle name="SAPBEXHLevel3X 2 2 4" xfId="17200"/>
    <cellStyle name="SAPBEXHLevel3X 2 2 5" xfId="21538"/>
    <cellStyle name="SAPBEXHLevel3X 2 2 6" xfId="28884"/>
    <cellStyle name="SAPBEXHLevel3X 2 2 7" xfId="30090"/>
    <cellStyle name="SAPBEXHLevel3X 2 2 8" xfId="36113"/>
    <cellStyle name="SAPBEXHLevel3X 2 2 9" xfId="41072"/>
    <cellStyle name="SAPBEXHLevel3X 2 3" xfId="4693"/>
    <cellStyle name="SAPBEXHLevel3X 2 3 2" xfId="7299"/>
    <cellStyle name="SAPBEXHLevel3X 2 3 2 2" xfId="13250"/>
    <cellStyle name="SAPBEXHLevel3X 2 3 2 3" xfId="19189"/>
    <cellStyle name="SAPBEXHLevel3X 2 3 2 4" xfId="22321"/>
    <cellStyle name="SAPBEXHLevel3X 2 3 2 5" xfId="24884"/>
    <cellStyle name="SAPBEXHLevel3X 2 3 2 6" xfId="31694"/>
    <cellStyle name="SAPBEXHLevel3X 2 3 2 7" xfId="38101"/>
    <cellStyle name="SAPBEXHLevel3X 2 3 2 8" xfId="43055"/>
    <cellStyle name="SAPBEXHLevel3X 2 3 3" xfId="10669"/>
    <cellStyle name="SAPBEXHLevel3X 2 3 4" xfId="16608"/>
    <cellStyle name="SAPBEXHLevel3X 2 3 5" xfId="21328"/>
    <cellStyle name="SAPBEXHLevel3X 2 3 6" xfId="26959"/>
    <cellStyle name="SAPBEXHLevel3X 2 3 7" xfId="33268"/>
    <cellStyle name="SAPBEXHLevel3X 2 3 8" xfId="35521"/>
    <cellStyle name="SAPBEXHLevel3X 2 3 9" xfId="40484"/>
    <cellStyle name="SAPBEXHLevel3X 2 4" xfId="8722"/>
    <cellStyle name="SAPBEXHLevel3X 2 4 2" xfId="14673"/>
    <cellStyle name="SAPBEXHLevel3X 2 4 3" xfId="20612"/>
    <cellStyle name="SAPBEXHLevel3X 2 4 4" xfId="22975"/>
    <cellStyle name="SAPBEXHLevel3X 2 4 5" xfId="23723"/>
    <cellStyle name="SAPBEXHLevel3X 2 4 6" xfId="33497"/>
    <cellStyle name="SAPBEXHLevel3X 2 4 7" xfId="39513"/>
    <cellStyle name="SAPBEXHLevel3X 2 4 8" xfId="44478"/>
    <cellStyle name="SAPBEXHLevel3X 2 5" xfId="8723"/>
    <cellStyle name="SAPBEXHLevel3X 2 5 2" xfId="14674"/>
    <cellStyle name="SAPBEXHLevel3X 2 5 3" xfId="20613"/>
    <cellStyle name="SAPBEXHLevel3X 2 5 4" xfId="22976"/>
    <cellStyle name="SAPBEXHLevel3X 2 5 5" xfId="23722"/>
    <cellStyle name="SAPBEXHLevel3X 2 5 6" xfId="32823"/>
    <cellStyle name="SAPBEXHLevel3X 2 5 7" xfId="39514"/>
    <cellStyle name="SAPBEXHLevel3X 2 5 8" xfId="44479"/>
    <cellStyle name="SAPBEXHLevel3X 2 6" xfId="7038"/>
    <cellStyle name="SAPBEXHLevel3X 2 6 2" xfId="12989"/>
    <cellStyle name="SAPBEXHLevel3X 2 6 3" xfId="18928"/>
    <cellStyle name="SAPBEXHLevel3X 2 6 4" xfId="22065"/>
    <cellStyle name="SAPBEXHLevel3X 2 6 5" xfId="27239"/>
    <cellStyle name="SAPBEXHLevel3X 2 6 6" xfId="27343"/>
    <cellStyle name="SAPBEXHLevel3X 2 6 7" xfId="37841"/>
    <cellStyle name="SAPBEXHLevel3X 2 6 8" xfId="42794"/>
    <cellStyle name="SAPBEXHLevel3X 2 7" xfId="9456"/>
    <cellStyle name="SAPBEXHLevel3X 2 8" xfId="15395"/>
    <cellStyle name="SAPBEXHLevel3X 2 9" xfId="23247"/>
    <cellStyle name="SAPBEXHLevel3X 3" xfId="1916"/>
    <cellStyle name="SAPBEXHLevel3X 3 10" xfId="31939"/>
    <cellStyle name="SAPBEXHLevel3X 3 2" xfId="5904"/>
    <cellStyle name="SAPBEXHLevel3X 3 2 2" xfId="8208"/>
    <cellStyle name="SAPBEXHLevel3X 3 2 2 2" xfId="14159"/>
    <cellStyle name="SAPBEXHLevel3X 3 2 2 3" xfId="20098"/>
    <cellStyle name="SAPBEXHLevel3X 3 2 2 4" xfId="22642"/>
    <cellStyle name="SAPBEXHLevel3X 3 2 2 5" xfId="23210"/>
    <cellStyle name="SAPBEXHLevel3X 3 2 2 6" xfId="33853"/>
    <cellStyle name="SAPBEXHLevel3X 3 2 2 7" xfId="39004"/>
    <cellStyle name="SAPBEXHLevel3X 3 2 2 8" xfId="43964"/>
    <cellStyle name="SAPBEXHLevel3X 3 2 3" xfId="11879"/>
    <cellStyle name="SAPBEXHLevel3X 3 2 4" xfId="17818"/>
    <cellStyle name="SAPBEXHLevel3X 3 2 5" xfId="21695"/>
    <cellStyle name="SAPBEXHLevel3X 3 2 6" xfId="25328"/>
    <cellStyle name="SAPBEXHLevel3X 3 2 7" xfId="33371"/>
    <cellStyle name="SAPBEXHLevel3X 3 2 8" xfId="36731"/>
    <cellStyle name="SAPBEXHLevel3X 3 2 9" xfId="41688"/>
    <cellStyle name="SAPBEXHLevel3X 3 3" xfId="6571"/>
    <cellStyle name="SAPBEXHLevel3X 3 3 2" xfId="8477"/>
    <cellStyle name="SAPBEXHLevel3X 3 3 2 2" xfId="14428"/>
    <cellStyle name="SAPBEXHLevel3X 3 3 2 3" xfId="20367"/>
    <cellStyle name="SAPBEXHLevel3X 3 3 2 4" xfId="22772"/>
    <cellStyle name="SAPBEXHLevel3X 3 3 2 5" xfId="23930"/>
    <cellStyle name="SAPBEXHLevel3X 3 3 2 6" xfId="33062"/>
    <cellStyle name="SAPBEXHLevel3X 3 3 2 7" xfId="39270"/>
    <cellStyle name="SAPBEXHLevel3X 3 3 2 8" xfId="44233"/>
    <cellStyle name="SAPBEXHLevel3X 3 3 3" xfId="12522"/>
    <cellStyle name="SAPBEXHLevel3X 3 3 4" xfId="18461"/>
    <cellStyle name="SAPBEXHLevel3X 3 3 5" xfId="21865"/>
    <cellStyle name="SAPBEXHLevel3X 3 3 6" xfId="28209"/>
    <cellStyle name="SAPBEXHLevel3X 3 3 7" xfId="31460"/>
    <cellStyle name="SAPBEXHLevel3X 3 3 8" xfId="37374"/>
    <cellStyle name="SAPBEXHLevel3X 3 3 9" xfId="42328"/>
    <cellStyle name="SAPBEXHLevel3X 3 4" xfId="8724"/>
    <cellStyle name="SAPBEXHLevel3X 3 4 2" xfId="14675"/>
    <cellStyle name="SAPBEXHLevel3X 3 4 3" xfId="20614"/>
    <cellStyle name="SAPBEXHLevel3X 3 4 4" xfId="22977"/>
    <cellStyle name="SAPBEXHLevel3X 3 4 5" xfId="23721"/>
    <cellStyle name="SAPBEXHLevel3X 3 4 6" xfId="28575"/>
    <cellStyle name="SAPBEXHLevel3X 3 4 7" xfId="39515"/>
    <cellStyle name="SAPBEXHLevel3X 3 4 8" xfId="44480"/>
    <cellStyle name="SAPBEXHLevel3X 3 5" xfId="8725"/>
    <cellStyle name="SAPBEXHLevel3X 3 5 2" xfId="14676"/>
    <cellStyle name="SAPBEXHLevel3X 3 5 3" xfId="20615"/>
    <cellStyle name="SAPBEXHLevel3X 3 5 4" xfId="22978"/>
    <cellStyle name="SAPBEXHLevel3X 3 5 5" xfId="23720"/>
    <cellStyle name="SAPBEXHLevel3X 3 5 6" xfId="27167"/>
    <cellStyle name="SAPBEXHLevel3X 3 5 7" xfId="39516"/>
    <cellStyle name="SAPBEXHLevel3X 3 5 8" xfId="44481"/>
    <cellStyle name="SAPBEXHLevel3X 3 6" xfId="7039"/>
    <cellStyle name="SAPBEXHLevel3X 3 6 2" xfId="12990"/>
    <cellStyle name="SAPBEXHLevel3X 3 6 3" xfId="18929"/>
    <cellStyle name="SAPBEXHLevel3X 3 6 4" xfId="22066"/>
    <cellStyle name="SAPBEXHLevel3X 3 6 5" xfId="29655"/>
    <cellStyle name="SAPBEXHLevel3X 3 6 6" xfId="25820"/>
    <cellStyle name="SAPBEXHLevel3X 3 6 7" xfId="37842"/>
    <cellStyle name="SAPBEXHLevel3X 3 6 8" xfId="42795"/>
    <cellStyle name="SAPBEXHLevel3X 3 7" xfId="9457"/>
    <cellStyle name="SAPBEXHLevel3X 3 8" xfId="15396"/>
    <cellStyle name="SAPBEXHLevel3X 3 9" xfId="26301"/>
    <cellStyle name="SAPBEXHLevel3X 4" xfId="4288"/>
    <cellStyle name="SAPBEXHLevel3X 4 10" xfId="40135"/>
    <cellStyle name="SAPBEXHLevel3X 4 2" xfId="6775"/>
    <cellStyle name="SAPBEXHLevel3X 4 2 2" xfId="8542"/>
    <cellStyle name="SAPBEXHLevel3X 4 2 2 2" xfId="14493"/>
    <cellStyle name="SAPBEXHLevel3X 4 2 2 3" xfId="20432"/>
    <cellStyle name="SAPBEXHLevel3X 4 2 2 4" xfId="22836"/>
    <cellStyle name="SAPBEXHLevel3X 4 2 2 5" xfId="23867"/>
    <cellStyle name="SAPBEXHLevel3X 4 2 2 6" xfId="33871"/>
    <cellStyle name="SAPBEXHLevel3X 4 2 2 7" xfId="39334"/>
    <cellStyle name="SAPBEXHLevel3X 4 2 2 8" xfId="44298"/>
    <cellStyle name="SAPBEXHLevel3X 4 2 3" xfId="12726"/>
    <cellStyle name="SAPBEXHLevel3X 4 2 4" xfId="18665"/>
    <cellStyle name="SAPBEXHLevel3X 4 2 5" xfId="21929"/>
    <cellStyle name="SAPBEXHLevel3X 4 2 6" xfId="29666"/>
    <cellStyle name="SAPBEXHLevel3X 4 2 7" xfId="26452"/>
    <cellStyle name="SAPBEXHLevel3X 4 2 8" xfId="37578"/>
    <cellStyle name="SAPBEXHLevel3X 4 2 9" xfId="42531"/>
    <cellStyle name="SAPBEXHLevel3X 4 3" xfId="7231"/>
    <cellStyle name="SAPBEXHLevel3X 4 3 2" xfId="13182"/>
    <cellStyle name="SAPBEXHLevel3X 4 3 3" xfId="19121"/>
    <cellStyle name="SAPBEXHLevel3X 4 3 4" xfId="22257"/>
    <cellStyle name="SAPBEXHLevel3X 4 3 5" xfId="24926"/>
    <cellStyle name="SAPBEXHLevel3X 4 3 6" xfId="27924"/>
    <cellStyle name="SAPBEXHLevel3X 4 3 7" xfId="38033"/>
    <cellStyle name="SAPBEXHLevel3X 4 3 8" xfId="42987"/>
    <cellStyle name="SAPBEXHLevel3X 4 4" xfId="10320"/>
    <cellStyle name="SAPBEXHLevel3X 4 5" xfId="16259"/>
    <cellStyle name="SAPBEXHLevel3X 4 6" xfId="21231"/>
    <cellStyle name="SAPBEXHLevel3X 4 7" xfId="27596"/>
    <cellStyle name="SAPBEXHLevel3X 4 8" xfId="33517"/>
    <cellStyle name="SAPBEXHLevel3X 4 9" xfId="35172"/>
    <cellStyle name="SAPBEXHLevel3X 5" xfId="6159"/>
    <cellStyle name="SAPBEXHLevel3X 5 2" xfId="8402"/>
    <cellStyle name="SAPBEXHLevel3X 5 2 2" xfId="14353"/>
    <cellStyle name="SAPBEXHLevel3X 5 2 3" xfId="20292"/>
    <cellStyle name="SAPBEXHLevel3X 5 2 4" xfId="22700"/>
    <cellStyle name="SAPBEXHLevel3X 5 2 5" xfId="24004"/>
    <cellStyle name="SAPBEXHLevel3X 5 2 6" xfId="26338"/>
    <cellStyle name="SAPBEXHLevel3X 5 2 7" xfId="39198"/>
    <cellStyle name="SAPBEXHLevel3X 5 2 8" xfId="44158"/>
    <cellStyle name="SAPBEXHLevel3X 5 3" xfId="12110"/>
    <cellStyle name="SAPBEXHLevel3X 5 4" xfId="18049"/>
    <cellStyle name="SAPBEXHLevel3X 5 5" xfId="21756"/>
    <cellStyle name="SAPBEXHLevel3X 5 6" xfId="30698"/>
    <cellStyle name="SAPBEXHLevel3X 5 7" xfId="31607"/>
    <cellStyle name="SAPBEXHLevel3X 5 8" xfId="36962"/>
    <cellStyle name="SAPBEXHLevel3X 5 9" xfId="41919"/>
    <cellStyle name="SAPBEXHLevel3X 6" xfId="7037"/>
    <cellStyle name="SAPBEXHLevel3X 6 2" xfId="12988"/>
    <cellStyle name="SAPBEXHLevel3X 6 3" xfId="18927"/>
    <cellStyle name="SAPBEXHLevel3X 6 4" xfId="22064"/>
    <cellStyle name="SAPBEXHLevel3X 6 5" xfId="29426"/>
    <cellStyle name="SAPBEXHLevel3X 6 6" xfId="33201"/>
    <cellStyle name="SAPBEXHLevel3X 6 7" xfId="37840"/>
    <cellStyle name="SAPBEXHLevel3X 6 8" xfId="42793"/>
    <cellStyle name="SAPBEXHLevel3X 7" xfId="9455"/>
    <cellStyle name="SAPBEXHLevel3X 8" xfId="15394"/>
    <cellStyle name="SAPBEXHLevel3X 9" xfId="23248"/>
    <cellStyle name="SAPBEXinputData" xfId="1917"/>
    <cellStyle name="SAPBEXresData" xfId="1918"/>
    <cellStyle name="SAPBEXresData 10" xfId="33904"/>
    <cellStyle name="SAPBEXresData 2" xfId="1919"/>
    <cellStyle name="SAPBEXresData 2 10" xfId="25947"/>
    <cellStyle name="SAPBEXresData 2 2" xfId="5287"/>
    <cellStyle name="SAPBEXresData 2 2 2" xfId="7606"/>
    <cellStyle name="SAPBEXresData 2 2 2 2" xfId="13557"/>
    <cellStyle name="SAPBEXresData 2 2 2 3" xfId="19496"/>
    <cellStyle name="SAPBEXresData 2 2 2 4" xfId="22488"/>
    <cellStyle name="SAPBEXresData 2 2 2 5" xfId="30135"/>
    <cellStyle name="SAPBEXresData 2 2 2 6" xfId="32369"/>
    <cellStyle name="SAPBEXresData 2 2 2 7" xfId="38404"/>
    <cellStyle name="SAPBEXresData 2 2 2 8" xfId="43362"/>
    <cellStyle name="SAPBEXresData 2 2 3" xfId="11262"/>
    <cellStyle name="SAPBEXresData 2 2 4" xfId="17201"/>
    <cellStyle name="SAPBEXresData 2 2 5" xfId="21539"/>
    <cellStyle name="SAPBEXresData 2 2 6" xfId="30300"/>
    <cellStyle name="SAPBEXresData 2 2 7" xfId="27290"/>
    <cellStyle name="SAPBEXresData 2 2 8" xfId="36114"/>
    <cellStyle name="SAPBEXresData 2 2 9" xfId="41073"/>
    <cellStyle name="SAPBEXresData 2 3" xfId="4692"/>
    <cellStyle name="SAPBEXresData 2 3 2" xfId="7298"/>
    <cellStyle name="SAPBEXresData 2 3 2 2" xfId="13249"/>
    <cellStyle name="SAPBEXresData 2 3 2 3" xfId="19188"/>
    <cellStyle name="SAPBEXresData 2 3 2 4" xfId="22320"/>
    <cellStyle name="SAPBEXresData 2 3 2 5" xfId="24885"/>
    <cellStyle name="SAPBEXresData 2 3 2 6" xfId="34850"/>
    <cellStyle name="SAPBEXresData 2 3 2 7" xfId="38100"/>
    <cellStyle name="SAPBEXresData 2 3 2 8" xfId="43054"/>
    <cellStyle name="SAPBEXresData 2 3 3" xfId="10668"/>
    <cellStyle name="SAPBEXresData 2 3 4" xfId="16607"/>
    <cellStyle name="SAPBEXresData 2 3 5" xfId="21327"/>
    <cellStyle name="SAPBEXresData 2 3 6" xfId="28989"/>
    <cellStyle name="SAPBEXresData 2 3 7" xfId="33408"/>
    <cellStyle name="SAPBEXresData 2 3 8" xfId="35520"/>
    <cellStyle name="SAPBEXresData 2 3 9" xfId="40483"/>
    <cellStyle name="SAPBEXresData 2 4" xfId="8726"/>
    <cellStyle name="SAPBEXresData 2 4 2" xfId="14677"/>
    <cellStyle name="SAPBEXresData 2 4 3" xfId="20616"/>
    <cellStyle name="SAPBEXresData 2 4 4" xfId="22979"/>
    <cellStyle name="SAPBEXresData 2 4 5" xfId="23719"/>
    <cellStyle name="SAPBEXresData 2 4 6" xfId="31722"/>
    <cellStyle name="SAPBEXresData 2 4 7" xfId="39517"/>
    <cellStyle name="SAPBEXresData 2 4 8" xfId="44482"/>
    <cellStyle name="SAPBEXresData 2 5" xfId="8727"/>
    <cellStyle name="SAPBEXresData 2 5 2" xfId="14678"/>
    <cellStyle name="SAPBEXresData 2 5 3" xfId="20617"/>
    <cellStyle name="SAPBEXresData 2 5 4" xfId="22980"/>
    <cellStyle name="SAPBEXresData 2 5 5" xfId="23718"/>
    <cellStyle name="SAPBEXresData 2 5 6" xfId="34682"/>
    <cellStyle name="SAPBEXresData 2 5 7" xfId="39518"/>
    <cellStyle name="SAPBEXresData 2 5 8" xfId="44483"/>
    <cellStyle name="SAPBEXresData 2 6" xfId="7041"/>
    <cellStyle name="SAPBEXresData 2 6 2" xfId="12992"/>
    <cellStyle name="SAPBEXresData 2 6 3" xfId="18931"/>
    <cellStyle name="SAPBEXresData 2 6 4" xfId="22068"/>
    <cellStyle name="SAPBEXresData 2 6 5" xfId="25008"/>
    <cellStyle name="SAPBEXresData 2 6 6" xfId="31450"/>
    <cellStyle name="SAPBEXresData 2 6 7" xfId="37844"/>
    <cellStyle name="SAPBEXresData 2 6 8" xfId="42797"/>
    <cellStyle name="SAPBEXresData 2 7" xfId="9459"/>
    <cellStyle name="SAPBEXresData 2 8" xfId="15398"/>
    <cellStyle name="SAPBEXresData 2 9" xfId="26298"/>
    <cellStyle name="SAPBEXresData 3" xfId="1920"/>
    <cellStyle name="SAPBEXresData 3 10" xfId="32390"/>
    <cellStyle name="SAPBEXresData 3 2" xfId="5905"/>
    <cellStyle name="SAPBEXresData 3 2 2" xfId="8209"/>
    <cellStyle name="SAPBEXresData 3 2 2 2" xfId="14160"/>
    <cellStyle name="SAPBEXresData 3 2 2 3" xfId="20099"/>
    <cellStyle name="SAPBEXresData 3 2 2 4" xfId="22643"/>
    <cellStyle name="SAPBEXresData 3 2 2 5" xfId="24194"/>
    <cellStyle name="SAPBEXresData 3 2 2 6" xfId="34324"/>
    <cellStyle name="SAPBEXresData 3 2 2 7" xfId="39005"/>
    <cellStyle name="SAPBEXresData 3 2 2 8" xfId="43965"/>
    <cellStyle name="SAPBEXresData 3 2 3" xfId="11880"/>
    <cellStyle name="SAPBEXresData 3 2 4" xfId="17819"/>
    <cellStyle name="SAPBEXresData 3 2 5" xfId="21696"/>
    <cellStyle name="SAPBEXresData 3 2 6" xfId="28622"/>
    <cellStyle name="SAPBEXresData 3 2 7" xfId="27164"/>
    <cellStyle name="SAPBEXresData 3 2 8" xfId="36732"/>
    <cellStyle name="SAPBEXresData 3 2 9" xfId="41689"/>
    <cellStyle name="SAPBEXresData 3 3" xfId="6572"/>
    <cellStyle name="SAPBEXresData 3 3 2" xfId="8478"/>
    <cellStyle name="SAPBEXresData 3 3 2 2" xfId="14429"/>
    <cellStyle name="SAPBEXresData 3 3 2 3" xfId="20368"/>
    <cellStyle name="SAPBEXresData 3 3 2 4" xfId="22773"/>
    <cellStyle name="SAPBEXresData 3 3 2 5" xfId="23929"/>
    <cellStyle name="SAPBEXresData 3 3 2 6" xfId="34698"/>
    <cellStyle name="SAPBEXresData 3 3 2 7" xfId="39271"/>
    <cellStyle name="SAPBEXresData 3 3 2 8" xfId="44234"/>
    <cellStyle name="SAPBEXresData 3 3 3" xfId="12523"/>
    <cellStyle name="SAPBEXresData 3 3 4" xfId="18462"/>
    <cellStyle name="SAPBEXresData 3 3 5" xfId="21866"/>
    <cellStyle name="SAPBEXresData 3 3 6" xfId="25069"/>
    <cellStyle name="SAPBEXresData 3 3 7" xfId="31459"/>
    <cellStyle name="SAPBEXresData 3 3 8" xfId="37375"/>
    <cellStyle name="SAPBEXresData 3 3 9" xfId="42329"/>
    <cellStyle name="SAPBEXresData 3 4" xfId="8728"/>
    <cellStyle name="SAPBEXresData 3 4 2" xfId="14679"/>
    <cellStyle name="SAPBEXresData 3 4 3" xfId="20618"/>
    <cellStyle name="SAPBEXresData 3 4 4" xfId="22981"/>
    <cellStyle name="SAPBEXresData 3 4 5" xfId="23717"/>
    <cellStyle name="SAPBEXresData 3 4 6" xfId="28491"/>
    <cellStyle name="SAPBEXresData 3 4 7" xfId="39519"/>
    <cellStyle name="SAPBEXresData 3 4 8" xfId="44484"/>
    <cellStyle name="SAPBEXresData 3 5" xfId="8729"/>
    <cellStyle name="SAPBEXresData 3 5 2" xfId="14680"/>
    <cellStyle name="SAPBEXresData 3 5 3" xfId="20619"/>
    <cellStyle name="SAPBEXresData 3 5 4" xfId="22982"/>
    <cellStyle name="SAPBEXresData 3 5 5" xfId="23716"/>
    <cellStyle name="SAPBEXresData 3 5 6" xfId="33710"/>
    <cellStyle name="SAPBEXresData 3 5 7" xfId="39520"/>
    <cellStyle name="SAPBEXresData 3 5 8" xfId="44485"/>
    <cellStyle name="SAPBEXresData 3 6" xfId="7042"/>
    <cellStyle name="SAPBEXresData 3 6 2" xfId="12993"/>
    <cellStyle name="SAPBEXresData 3 6 3" xfId="18932"/>
    <cellStyle name="SAPBEXresData 3 6 4" xfId="22069"/>
    <cellStyle name="SAPBEXresData 3 6 5" xfId="25007"/>
    <cellStyle name="SAPBEXresData 3 6 6" xfId="34921"/>
    <cellStyle name="SAPBEXresData 3 6 7" xfId="37845"/>
    <cellStyle name="SAPBEXresData 3 6 8" xfId="42798"/>
    <cellStyle name="SAPBEXresData 3 7" xfId="9460"/>
    <cellStyle name="SAPBEXresData 3 8" xfId="15399"/>
    <cellStyle name="SAPBEXresData 3 9" xfId="26297"/>
    <cellStyle name="SAPBEXresData 4" xfId="4289"/>
    <cellStyle name="SAPBEXresData 4 10" xfId="40136"/>
    <cellStyle name="SAPBEXresData 4 2" xfId="6776"/>
    <cellStyle name="SAPBEXresData 4 2 2" xfId="8543"/>
    <cellStyle name="SAPBEXresData 4 2 2 2" xfId="14494"/>
    <cellStyle name="SAPBEXresData 4 2 2 3" xfId="20433"/>
    <cellStyle name="SAPBEXresData 4 2 2 4" xfId="22837"/>
    <cellStyle name="SAPBEXresData 4 2 2 5" xfId="23866"/>
    <cellStyle name="SAPBEXresData 4 2 2 6" xfId="23255"/>
    <cellStyle name="SAPBEXresData 4 2 2 7" xfId="39335"/>
    <cellStyle name="SAPBEXresData 4 2 2 8" xfId="44299"/>
    <cellStyle name="SAPBEXresData 4 2 3" xfId="12727"/>
    <cellStyle name="SAPBEXresData 4 2 4" xfId="18666"/>
    <cellStyle name="SAPBEXresData 4 2 5" xfId="21930"/>
    <cellStyle name="SAPBEXresData 4 2 6" xfId="27702"/>
    <cellStyle name="SAPBEXresData 4 2 7" xfId="34974"/>
    <cellStyle name="SAPBEXresData 4 2 8" xfId="37579"/>
    <cellStyle name="SAPBEXresData 4 2 9" xfId="42532"/>
    <cellStyle name="SAPBEXresData 4 3" xfId="7232"/>
    <cellStyle name="SAPBEXresData 4 3 2" xfId="13183"/>
    <cellStyle name="SAPBEXresData 4 3 3" xfId="19122"/>
    <cellStyle name="SAPBEXresData 4 3 4" xfId="22258"/>
    <cellStyle name="SAPBEXresData 4 3 5" xfId="24925"/>
    <cellStyle name="SAPBEXresData 4 3 6" xfId="33683"/>
    <cellStyle name="SAPBEXresData 4 3 7" xfId="38034"/>
    <cellStyle name="SAPBEXresData 4 3 8" xfId="42988"/>
    <cellStyle name="SAPBEXresData 4 4" xfId="10321"/>
    <cellStyle name="SAPBEXresData 4 5" xfId="16260"/>
    <cellStyle name="SAPBEXresData 4 6" xfId="21232"/>
    <cellStyle name="SAPBEXresData 4 7" xfId="28540"/>
    <cellStyle name="SAPBEXresData 4 8" xfId="25956"/>
    <cellStyle name="SAPBEXresData 4 9" xfId="35173"/>
    <cellStyle name="SAPBEXresData 5" xfId="6158"/>
    <cellStyle name="SAPBEXresData 5 2" xfId="8401"/>
    <cellStyle name="SAPBEXresData 5 2 2" xfId="14352"/>
    <cellStyle name="SAPBEXresData 5 2 3" xfId="20291"/>
    <cellStyle name="SAPBEXresData 5 2 4" xfId="22699"/>
    <cellStyle name="SAPBEXresData 5 2 5" xfId="23207"/>
    <cellStyle name="SAPBEXresData 5 2 6" xfId="32160"/>
    <cellStyle name="SAPBEXresData 5 2 7" xfId="39197"/>
    <cellStyle name="SAPBEXresData 5 2 8" xfId="44157"/>
    <cellStyle name="SAPBEXresData 5 3" xfId="12109"/>
    <cellStyle name="SAPBEXresData 5 4" xfId="18048"/>
    <cellStyle name="SAPBEXresData 5 5" xfId="21755"/>
    <cellStyle name="SAPBEXresData 5 6" xfId="30699"/>
    <cellStyle name="SAPBEXresData 5 7" xfId="34740"/>
    <cellStyle name="SAPBEXresData 5 8" xfId="36961"/>
    <cellStyle name="SAPBEXresData 5 9" xfId="41918"/>
    <cellStyle name="SAPBEXresData 6" xfId="7040"/>
    <cellStyle name="SAPBEXresData 6 2" xfId="12991"/>
    <cellStyle name="SAPBEXresData 6 3" xfId="18930"/>
    <cellStyle name="SAPBEXresData 6 4" xfId="22067"/>
    <cellStyle name="SAPBEXresData 6 5" xfId="27691"/>
    <cellStyle name="SAPBEXresData 6 6" xfId="32616"/>
    <cellStyle name="SAPBEXresData 6 7" xfId="37843"/>
    <cellStyle name="SAPBEXresData 6 8" xfId="42796"/>
    <cellStyle name="SAPBEXresData 7" xfId="9458"/>
    <cellStyle name="SAPBEXresData 8" xfId="15397"/>
    <cellStyle name="SAPBEXresData 9" xfId="26299"/>
    <cellStyle name="SAPBEXresDataEmph" xfId="1921"/>
    <cellStyle name="SAPBEXresDataEmph 10" xfId="34411"/>
    <cellStyle name="SAPBEXresDataEmph 2" xfId="1922"/>
    <cellStyle name="SAPBEXresDataEmph 2 10" xfId="26607"/>
    <cellStyle name="SAPBEXresDataEmph 2 2" xfId="5288"/>
    <cellStyle name="SAPBEXresDataEmph 2 2 2" xfId="7607"/>
    <cellStyle name="SAPBEXresDataEmph 2 2 2 2" xfId="13558"/>
    <cellStyle name="SAPBEXresDataEmph 2 2 2 3" xfId="19497"/>
    <cellStyle name="SAPBEXresDataEmph 2 2 2 4" xfId="22489"/>
    <cellStyle name="SAPBEXresDataEmph 2 2 2 5" xfId="28185"/>
    <cellStyle name="SAPBEXresDataEmph 2 2 2 6" xfId="31958"/>
    <cellStyle name="SAPBEXresDataEmph 2 2 2 7" xfId="38405"/>
    <cellStyle name="SAPBEXresDataEmph 2 2 2 8" xfId="43363"/>
    <cellStyle name="SAPBEXresDataEmph 2 2 3" xfId="11263"/>
    <cellStyle name="SAPBEXresDataEmph 2 2 4" xfId="17202"/>
    <cellStyle name="SAPBEXresDataEmph 2 2 5" xfId="21540"/>
    <cellStyle name="SAPBEXresDataEmph 2 2 6" xfId="28341"/>
    <cellStyle name="SAPBEXresDataEmph 2 2 7" xfId="31297"/>
    <cellStyle name="SAPBEXresDataEmph 2 2 8" xfId="36115"/>
    <cellStyle name="SAPBEXresDataEmph 2 2 9" xfId="41074"/>
    <cellStyle name="SAPBEXresDataEmph 2 3" xfId="4691"/>
    <cellStyle name="SAPBEXresDataEmph 2 3 2" xfId="7297"/>
    <cellStyle name="SAPBEXresDataEmph 2 3 2 2" xfId="13248"/>
    <cellStyle name="SAPBEXresDataEmph 2 3 2 3" xfId="19187"/>
    <cellStyle name="SAPBEXresDataEmph 2 3 2 4" xfId="22319"/>
    <cellStyle name="SAPBEXresDataEmph 2 3 2 5" xfId="24886"/>
    <cellStyle name="SAPBEXresDataEmph 2 3 2 6" xfId="33181"/>
    <cellStyle name="SAPBEXresDataEmph 2 3 2 7" xfId="38099"/>
    <cellStyle name="SAPBEXresDataEmph 2 3 2 8" xfId="43053"/>
    <cellStyle name="SAPBEXresDataEmph 2 3 3" xfId="10667"/>
    <cellStyle name="SAPBEXresDataEmph 2 3 4" xfId="16606"/>
    <cellStyle name="SAPBEXresDataEmph 2 3 5" xfId="21326"/>
    <cellStyle name="SAPBEXresDataEmph 2 3 6" xfId="30504"/>
    <cellStyle name="SAPBEXresDataEmph 2 3 7" xfId="32447"/>
    <cellStyle name="SAPBEXresDataEmph 2 3 8" xfId="35519"/>
    <cellStyle name="SAPBEXresDataEmph 2 3 9" xfId="40482"/>
    <cellStyle name="SAPBEXresDataEmph 2 4" xfId="8730"/>
    <cellStyle name="SAPBEXresDataEmph 2 4 2" xfId="14681"/>
    <cellStyle name="SAPBEXresDataEmph 2 4 3" xfId="20620"/>
    <cellStyle name="SAPBEXresDataEmph 2 4 4" xfId="22983"/>
    <cellStyle name="SAPBEXresDataEmph 2 4 5" xfId="23715"/>
    <cellStyle name="SAPBEXresDataEmph 2 4 6" xfId="33700"/>
    <cellStyle name="SAPBEXresDataEmph 2 4 7" xfId="39521"/>
    <cellStyle name="SAPBEXresDataEmph 2 4 8" xfId="44486"/>
    <cellStyle name="SAPBEXresDataEmph 2 5" xfId="8731"/>
    <cellStyle name="SAPBEXresDataEmph 2 5 2" xfId="14682"/>
    <cellStyle name="SAPBEXresDataEmph 2 5 3" xfId="20621"/>
    <cellStyle name="SAPBEXresDataEmph 2 5 4" xfId="22984"/>
    <cellStyle name="SAPBEXresDataEmph 2 5 5" xfId="26844"/>
    <cellStyle name="SAPBEXresDataEmph 2 5 6" xfId="34242"/>
    <cellStyle name="SAPBEXresDataEmph 2 5 7" xfId="39522"/>
    <cellStyle name="SAPBEXresDataEmph 2 5 8" xfId="44487"/>
    <cellStyle name="SAPBEXresDataEmph 2 6" xfId="7044"/>
    <cellStyle name="SAPBEXresDataEmph 2 6 2" xfId="12995"/>
    <cellStyle name="SAPBEXresDataEmph 2 6 3" xfId="18934"/>
    <cellStyle name="SAPBEXresDataEmph 2 6 4" xfId="22071"/>
    <cellStyle name="SAPBEXresDataEmph 2 6 5" xfId="29500"/>
    <cellStyle name="SAPBEXresDataEmph 2 6 6" xfId="33132"/>
    <cellStyle name="SAPBEXresDataEmph 2 6 7" xfId="37847"/>
    <cellStyle name="SAPBEXresDataEmph 2 6 8" xfId="42800"/>
    <cellStyle name="SAPBEXresDataEmph 2 7" xfId="9462"/>
    <cellStyle name="SAPBEXresDataEmph 2 8" xfId="15401"/>
    <cellStyle name="SAPBEXresDataEmph 2 9" xfId="26296"/>
    <cellStyle name="SAPBEXresDataEmph 3" xfId="1923"/>
    <cellStyle name="SAPBEXresDataEmph 3 10" xfId="34893"/>
    <cellStyle name="SAPBEXresDataEmph 3 2" xfId="5906"/>
    <cellStyle name="SAPBEXresDataEmph 3 2 2" xfId="8210"/>
    <cellStyle name="SAPBEXresDataEmph 3 2 2 2" xfId="14161"/>
    <cellStyle name="SAPBEXresDataEmph 3 2 2 3" xfId="20100"/>
    <cellStyle name="SAPBEXresDataEmph 3 2 2 4" xfId="22644"/>
    <cellStyle name="SAPBEXresDataEmph 3 2 2 5" xfId="24193"/>
    <cellStyle name="SAPBEXresDataEmph 3 2 2 6" xfId="31862"/>
    <cellStyle name="SAPBEXresDataEmph 3 2 2 7" xfId="39006"/>
    <cellStyle name="SAPBEXresDataEmph 3 2 2 8" xfId="43966"/>
    <cellStyle name="SAPBEXresDataEmph 3 2 3" xfId="11881"/>
    <cellStyle name="SAPBEXresDataEmph 3 2 4" xfId="17820"/>
    <cellStyle name="SAPBEXresDataEmph 3 2 5" xfId="21697"/>
    <cellStyle name="SAPBEXresDataEmph 3 2 6" xfId="30040"/>
    <cellStyle name="SAPBEXresDataEmph 3 2 7" xfId="33182"/>
    <cellStyle name="SAPBEXresDataEmph 3 2 8" xfId="36733"/>
    <cellStyle name="SAPBEXresDataEmph 3 2 9" xfId="41690"/>
    <cellStyle name="SAPBEXresDataEmph 3 3" xfId="6573"/>
    <cellStyle name="SAPBEXresDataEmph 3 3 2" xfId="8479"/>
    <cellStyle name="SAPBEXresDataEmph 3 3 2 2" xfId="14430"/>
    <cellStyle name="SAPBEXresDataEmph 3 3 2 3" xfId="20369"/>
    <cellStyle name="SAPBEXresDataEmph 3 3 2 4" xfId="22774"/>
    <cellStyle name="SAPBEXresDataEmph 3 3 2 5" xfId="23928"/>
    <cellStyle name="SAPBEXresDataEmph 3 3 2 6" xfId="30269"/>
    <cellStyle name="SAPBEXresDataEmph 3 3 2 7" xfId="39272"/>
    <cellStyle name="SAPBEXresDataEmph 3 3 2 8" xfId="44235"/>
    <cellStyle name="SAPBEXresDataEmph 3 3 3" xfId="12524"/>
    <cellStyle name="SAPBEXresDataEmph 3 3 4" xfId="18463"/>
    <cellStyle name="SAPBEXresDataEmph 3 3 5" xfId="21867"/>
    <cellStyle name="SAPBEXresDataEmph 3 3 6" xfId="29136"/>
    <cellStyle name="SAPBEXresDataEmph 3 3 7" xfId="31417"/>
    <cellStyle name="SAPBEXresDataEmph 3 3 8" xfId="37376"/>
    <cellStyle name="SAPBEXresDataEmph 3 3 9" xfId="42330"/>
    <cellStyle name="SAPBEXresDataEmph 3 4" xfId="8732"/>
    <cellStyle name="SAPBEXresDataEmph 3 4 2" xfId="14683"/>
    <cellStyle name="SAPBEXresDataEmph 3 4 3" xfId="20622"/>
    <cellStyle name="SAPBEXresDataEmph 3 4 4" xfId="22985"/>
    <cellStyle name="SAPBEXresDataEmph 3 4 5" xfId="23714"/>
    <cellStyle name="SAPBEXresDataEmph 3 4 6" xfId="33320"/>
    <cellStyle name="SAPBEXresDataEmph 3 4 7" xfId="39523"/>
    <cellStyle name="SAPBEXresDataEmph 3 4 8" xfId="44488"/>
    <cellStyle name="SAPBEXresDataEmph 3 5" xfId="8733"/>
    <cellStyle name="SAPBEXresDataEmph 3 5 2" xfId="14684"/>
    <cellStyle name="SAPBEXresDataEmph 3 5 3" xfId="20623"/>
    <cellStyle name="SAPBEXresDataEmph 3 5 4" xfId="22986"/>
    <cellStyle name="SAPBEXresDataEmph 3 5 5" xfId="23713"/>
    <cellStyle name="SAPBEXresDataEmph 3 5 6" xfId="26521"/>
    <cellStyle name="SAPBEXresDataEmph 3 5 7" xfId="39524"/>
    <cellStyle name="SAPBEXresDataEmph 3 5 8" xfId="44489"/>
    <cellStyle name="SAPBEXresDataEmph 3 6" xfId="7045"/>
    <cellStyle name="SAPBEXresDataEmph 3 6 2" xfId="12996"/>
    <cellStyle name="SAPBEXresDataEmph 3 6 3" xfId="18935"/>
    <cellStyle name="SAPBEXresDataEmph 3 6 4" xfId="22072"/>
    <cellStyle name="SAPBEXresDataEmph 3 6 5" xfId="27512"/>
    <cellStyle name="SAPBEXresDataEmph 3 6 6" xfId="31737"/>
    <cellStyle name="SAPBEXresDataEmph 3 6 7" xfId="37848"/>
    <cellStyle name="SAPBEXresDataEmph 3 6 8" xfId="42801"/>
    <cellStyle name="SAPBEXresDataEmph 3 7" xfId="9463"/>
    <cellStyle name="SAPBEXresDataEmph 3 8" xfId="15402"/>
    <cellStyle name="SAPBEXresDataEmph 3 9" xfId="27020"/>
    <cellStyle name="SAPBEXresDataEmph 4" xfId="4290"/>
    <cellStyle name="SAPBEXresDataEmph 4 10" xfId="40137"/>
    <cellStyle name="SAPBEXresDataEmph 4 2" xfId="6777"/>
    <cellStyle name="SAPBEXresDataEmph 4 2 2" xfId="8544"/>
    <cellStyle name="SAPBEXresDataEmph 4 2 2 2" xfId="14495"/>
    <cellStyle name="SAPBEXresDataEmph 4 2 2 3" xfId="20434"/>
    <cellStyle name="SAPBEXresDataEmph 4 2 2 4" xfId="22838"/>
    <cellStyle name="SAPBEXresDataEmph 4 2 2 5" xfId="23865"/>
    <cellStyle name="SAPBEXresDataEmph 4 2 2 6" xfId="32869"/>
    <cellStyle name="SAPBEXresDataEmph 4 2 2 7" xfId="39336"/>
    <cellStyle name="SAPBEXresDataEmph 4 2 2 8" xfId="44300"/>
    <cellStyle name="SAPBEXresDataEmph 4 2 3" xfId="12728"/>
    <cellStyle name="SAPBEXresDataEmph 4 2 4" xfId="18667"/>
    <cellStyle name="SAPBEXresDataEmph 4 2 5" xfId="21931"/>
    <cellStyle name="SAPBEXresDataEmph 4 2 6" xfId="25041"/>
    <cellStyle name="SAPBEXresDataEmph 4 2 7" xfId="34973"/>
    <cellStyle name="SAPBEXresDataEmph 4 2 8" xfId="37580"/>
    <cellStyle name="SAPBEXresDataEmph 4 2 9" xfId="42533"/>
    <cellStyle name="SAPBEXresDataEmph 4 3" xfId="7233"/>
    <cellStyle name="SAPBEXresDataEmph 4 3 2" xfId="13184"/>
    <cellStyle name="SAPBEXresDataEmph 4 3 3" xfId="19123"/>
    <cellStyle name="SAPBEXresDataEmph 4 3 4" xfId="22259"/>
    <cellStyle name="SAPBEXresDataEmph 4 3 5" xfId="24924"/>
    <cellStyle name="SAPBEXresDataEmph 4 3 6" xfId="31644"/>
    <cellStyle name="SAPBEXresDataEmph 4 3 7" xfId="38035"/>
    <cellStyle name="SAPBEXresDataEmph 4 3 8" xfId="42989"/>
    <cellStyle name="SAPBEXresDataEmph 4 4" xfId="10322"/>
    <cellStyle name="SAPBEXresDataEmph 4 5" xfId="16261"/>
    <cellStyle name="SAPBEXresDataEmph 4 6" xfId="21233"/>
    <cellStyle name="SAPBEXresDataEmph 4 7" xfId="29956"/>
    <cellStyle name="SAPBEXresDataEmph 4 8" xfId="27392"/>
    <cellStyle name="SAPBEXresDataEmph 4 9" xfId="35174"/>
    <cellStyle name="SAPBEXresDataEmph 5" xfId="5018"/>
    <cellStyle name="SAPBEXresDataEmph 5 2" xfId="7375"/>
    <cellStyle name="SAPBEXresDataEmph 5 2 2" xfId="13326"/>
    <cellStyle name="SAPBEXresDataEmph 5 2 3" xfId="19265"/>
    <cellStyle name="SAPBEXresDataEmph 5 2 4" xfId="22390"/>
    <cellStyle name="SAPBEXresDataEmph 5 2 5" xfId="27940"/>
    <cellStyle name="SAPBEXresDataEmph 5 2 6" xfId="29723"/>
    <cellStyle name="SAPBEXresDataEmph 5 2 7" xfId="38175"/>
    <cellStyle name="SAPBEXresDataEmph 5 2 8" xfId="43131"/>
    <cellStyle name="SAPBEXresDataEmph 5 3" xfId="10994"/>
    <cellStyle name="SAPBEXresDataEmph 5 4" xfId="16933"/>
    <cellStyle name="SAPBEXresDataEmph 5 5" xfId="21435"/>
    <cellStyle name="SAPBEXresDataEmph 5 6" xfId="28980"/>
    <cellStyle name="SAPBEXresDataEmph 5 7" xfId="33630"/>
    <cellStyle name="SAPBEXresDataEmph 5 8" xfId="35846"/>
    <cellStyle name="SAPBEXresDataEmph 5 9" xfId="40807"/>
    <cellStyle name="SAPBEXresDataEmph 6" xfId="7043"/>
    <cellStyle name="SAPBEXresDataEmph 6 2" xfId="12994"/>
    <cellStyle name="SAPBEXresDataEmph 6 3" xfId="18933"/>
    <cellStyle name="SAPBEXresDataEmph 6 4" xfId="22070"/>
    <cellStyle name="SAPBEXresDataEmph 6 5" xfId="29078"/>
    <cellStyle name="SAPBEXresDataEmph 6 6" xfId="33327"/>
    <cellStyle name="SAPBEXresDataEmph 6 7" xfId="37846"/>
    <cellStyle name="SAPBEXresDataEmph 6 8" xfId="42799"/>
    <cellStyle name="SAPBEXresDataEmph 7" xfId="9461"/>
    <cellStyle name="SAPBEXresDataEmph 8" xfId="15400"/>
    <cellStyle name="SAPBEXresDataEmph 9" xfId="27021"/>
    <cellStyle name="SAPBEXresItem" xfId="1924"/>
    <cellStyle name="SAPBEXresItem 10" xfId="32064"/>
    <cellStyle name="SAPBEXresItem 2" xfId="1925"/>
    <cellStyle name="SAPBEXresItem 2 10" xfId="26506"/>
    <cellStyle name="SAPBEXresItem 2 2" xfId="5289"/>
    <cellStyle name="SAPBEXresItem 2 2 2" xfId="7608"/>
    <cellStyle name="SAPBEXresItem 2 2 2 2" xfId="13559"/>
    <cellStyle name="SAPBEXresItem 2 2 2 3" xfId="19498"/>
    <cellStyle name="SAPBEXresItem 2 2 2 4" xfId="22490"/>
    <cellStyle name="SAPBEXresItem 2 2 2 5" xfId="24725"/>
    <cellStyle name="SAPBEXresItem 2 2 2 6" xfId="33179"/>
    <cellStyle name="SAPBEXresItem 2 2 2 7" xfId="38406"/>
    <cellStyle name="SAPBEXresItem 2 2 2 8" xfId="43364"/>
    <cellStyle name="SAPBEXresItem 2 2 3" xfId="11264"/>
    <cellStyle name="SAPBEXresItem 2 2 4" xfId="17203"/>
    <cellStyle name="SAPBEXresItem 2 2 5" xfId="21541"/>
    <cellStyle name="SAPBEXresItem 2 2 6" xfId="25448"/>
    <cellStyle name="SAPBEXresItem 2 2 7" xfId="26638"/>
    <cellStyle name="SAPBEXresItem 2 2 8" xfId="36116"/>
    <cellStyle name="SAPBEXresItem 2 2 9" xfId="41075"/>
    <cellStyle name="SAPBEXresItem 2 3" xfId="4690"/>
    <cellStyle name="SAPBEXresItem 2 3 2" xfId="7296"/>
    <cellStyle name="SAPBEXresItem 2 3 2 2" xfId="13247"/>
    <cellStyle name="SAPBEXresItem 2 3 2 3" xfId="19186"/>
    <cellStyle name="SAPBEXresItem 2 3 2 4" xfId="22318"/>
    <cellStyle name="SAPBEXresItem 2 3 2 5" xfId="24887"/>
    <cellStyle name="SAPBEXresItem 2 3 2 6" xfId="34928"/>
    <cellStyle name="SAPBEXresItem 2 3 2 7" xfId="38098"/>
    <cellStyle name="SAPBEXresItem 2 3 2 8" xfId="43052"/>
    <cellStyle name="SAPBEXresItem 2 3 3" xfId="10666"/>
    <cellStyle name="SAPBEXresItem 2 3 4" xfId="16605"/>
    <cellStyle name="SAPBEXresItem 2 3 5" xfId="21325"/>
    <cellStyle name="SAPBEXresItem 2 3 6" xfId="29369"/>
    <cellStyle name="SAPBEXresItem 2 3 7" xfId="31343"/>
    <cellStyle name="SAPBEXresItem 2 3 8" xfId="35518"/>
    <cellStyle name="SAPBEXresItem 2 3 9" xfId="40481"/>
    <cellStyle name="SAPBEXresItem 2 4" xfId="8734"/>
    <cellStyle name="SAPBEXresItem 2 4 2" xfId="14685"/>
    <cellStyle name="SAPBEXresItem 2 4 3" xfId="20624"/>
    <cellStyle name="SAPBEXresItem 2 4 4" xfId="22987"/>
    <cellStyle name="SAPBEXresItem 2 4 5" xfId="23712"/>
    <cellStyle name="SAPBEXresItem 2 4 6" xfId="34057"/>
    <cellStyle name="SAPBEXresItem 2 4 7" xfId="39525"/>
    <cellStyle name="SAPBEXresItem 2 4 8" xfId="44490"/>
    <cellStyle name="SAPBEXresItem 2 5" xfId="8735"/>
    <cellStyle name="SAPBEXresItem 2 5 2" xfId="14686"/>
    <cellStyle name="SAPBEXresItem 2 5 3" xfId="20625"/>
    <cellStyle name="SAPBEXresItem 2 5 4" xfId="22988"/>
    <cellStyle name="SAPBEXresItem 2 5 5" xfId="23711"/>
    <cellStyle name="SAPBEXresItem 2 5 6" xfId="25665"/>
    <cellStyle name="SAPBEXresItem 2 5 7" xfId="39526"/>
    <cellStyle name="SAPBEXresItem 2 5 8" xfId="44491"/>
    <cellStyle name="SAPBEXresItem 2 6" xfId="7047"/>
    <cellStyle name="SAPBEXresItem 2 6 2" xfId="12998"/>
    <cellStyle name="SAPBEXresItem 2 6 3" xfId="18937"/>
    <cellStyle name="SAPBEXresItem 2 6 4" xfId="22074"/>
    <cellStyle name="SAPBEXresItem 2 6 5" xfId="30451"/>
    <cellStyle name="SAPBEXresItem 2 6 6" xfId="32781"/>
    <cellStyle name="SAPBEXresItem 2 6 7" xfId="37850"/>
    <cellStyle name="SAPBEXresItem 2 6 8" xfId="42803"/>
    <cellStyle name="SAPBEXresItem 2 7" xfId="9465"/>
    <cellStyle name="SAPBEXresItem 2 8" xfId="15404"/>
    <cellStyle name="SAPBEXresItem 2 9" xfId="26295"/>
    <cellStyle name="SAPBEXresItem 3" xfId="1926"/>
    <cellStyle name="SAPBEXresItem 3 10" xfId="34786"/>
    <cellStyle name="SAPBEXresItem 3 2" xfId="5907"/>
    <cellStyle name="SAPBEXresItem 3 2 2" xfId="8211"/>
    <cellStyle name="SAPBEXresItem 3 2 2 2" xfId="14162"/>
    <cellStyle name="SAPBEXresItem 3 2 2 3" xfId="20101"/>
    <cellStyle name="SAPBEXresItem 3 2 2 4" xfId="22645"/>
    <cellStyle name="SAPBEXresItem 3 2 2 5" xfId="24192"/>
    <cellStyle name="SAPBEXresItem 3 2 2 6" xfId="28144"/>
    <cellStyle name="SAPBEXresItem 3 2 2 7" xfId="39007"/>
    <cellStyle name="SAPBEXresItem 3 2 2 8" xfId="43967"/>
    <cellStyle name="SAPBEXresItem 3 2 3" xfId="11882"/>
    <cellStyle name="SAPBEXresItem 3 2 4" xfId="17821"/>
    <cellStyle name="SAPBEXresItem 3 2 5" xfId="21698"/>
    <cellStyle name="SAPBEXresItem 3 2 6" xfId="28082"/>
    <cellStyle name="SAPBEXresItem 3 2 7" xfId="31335"/>
    <cellStyle name="SAPBEXresItem 3 2 8" xfId="36734"/>
    <cellStyle name="SAPBEXresItem 3 2 9" xfId="41691"/>
    <cellStyle name="SAPBEXresItem 3 3" xfId="6574"/>
    <cellStyle name="SAPBEXresItem 3 3 2" xfId="8480"/>
    <cellStyle name="SAPBEXresItem 3 3 2 2" xfId="14431"/>
    <cellStyle name="SAPBEXresItem 3 3 2 3" xfId="20370"/>
    <cellStyle name="SAPBEXresItem 3 3 2 4" xfId="22775"/>
    <cellStyle name="SAPBEXresItem 3 3 2 5" xfId="23927"/>
    <cellStyle name="SAPBEXresItem 3 3 2 6" xfId="34640"/>
    <cellStyle name="SAPBEXresItem 3 3 2 7" xfId="39273"/>
    <cellStyle name="SAPBEXresItem 3 3 2 8" xfId="44236"/>
    <cellStyle name="SAPBEXresItem 3 3 3" xfId="12525"/>
    <cellStyle name="SAPBEXresItem 3 3 4" xfId="18464"/>
    <cellStyle name="SAPBEXresItem 3 3 5" xfId="21868"/>
    <cellStyle name="SAPBEXresItem 3 3 6" xfId="30633"/>
    <cellStyle name="SAPBEXresItem 3 3 7" xfId="29751"/>
    <cellStyle name="SAPBEXresItem 3 3 8" xfId="37377"/>
    <cellStyle name="SAPBEXresItem 3 3 9" xfId="42331"/>
    <cellStyle name="SAPBEXresItem 3 4" xfId="8736"/>
    <cellStyle name="SAPBEXresItem 3 4 2" xfId="14687"/>
    <cellStyle name="SAPBEXresItem 3 4 3" xfId="20626"/>
    <cellStyle name="SAPBEXresItem 3 4 4" xfId="22989"/>
    <cellStyle name="SAPBEXresItem 3 4 5" xfId="26843"/>
    <cellStyle name="SAPBEXresItem 3 4 6" xfId="23758"/>
    <cellStyle name="SAPBEXresItem 3 4 7" xfId="39527"/>
    <cellStyle name="SAPBEXresItem 3 4 8" xfId="44492"/>
    <cellStyle name="SAPBEXresItem 3 5" xfId="8737"/>
    <cellStyle name="SAPBEXresItem 3 5 2" xfId="14688"/>
    <cellStyle name="SAPBEXresItem 3 5 3" xfId="20627"/>
    <cellStyle name="SAPBEXresItem 3 5 4" xfId="22990"/>
    <cellStyle name="SAPBEXresItem 3 5 5" xfId="26842"/>
    <cellStyle name="SAPBEXresItem 3 5 6" xfId="33103"/>
    <cellStyle name="SAPBEXresItem 3 5 7" xfId="39528"/>
    <cellStyle name="SAPBEXresItem 3 5 8" xfId="44493"/>
    <cellStyle name="SAPBEXresItem 3 6" xfId="7048"/>
    <cellStyle name="SAPBEXresItem 3 6 2" xfId="12999"/>
    <cellStyle name="SAPBEXresItem 3 6 3" xfId="18938"/>
    <cellStyle name="SAPBEXresItem 3 6 4" xfId="22075"/>
    <cellStyle name="SAPBEXresItem 3 6 5" xfId="28908"/>
    <cellStyle name="SAPBEXresItem 3 6 6" xfId="32541"/>
    <cellStyle name="SAPBEXresItem 3 6 7" xfId="37851"/>
    <cellStyle name="SAPBEXresItem 3 6 8" xfId="42804"/>
    <cellStyle name="SAPBEXresItem 3 7" xfId="9466"/>
    <cellStyle name="SAPBEXresItem 3 8" xfId="15405"/>
    <cellStyle name="SAPBEXresItem 3 9" xfId="27018"/>
    <cellStyle name="SAPBEXresItem 4" xfId="4291"/>
    <cellStyle name="SAPBEXresItem 4 10" xfId="40138"/>
    <cellStyle name="SAPBEXresItem 4 2" xfId="6778"/>
    <cellStyle name="SAPBEXresItem 4 2 2" xfId="8545"/>
    <cellStyle name="SAPBEXresItem 4 2 2 2" xfId="14496"/>
    <cellStyle name="SAPBEXresItem 4 2 2 3" xfId="20435"/>
    <cellStyle name="SAPBEXresItem 4 2 2 4" xfId="22839"/>
    <cellStyle name="SAPBEXresItem 4 2 2 5" xfId="23864"/>
    <cellStyle name="SAPBEXresItem 4 2 2 6" xfId="31023"/>
    <cellStyle name="SAPBEXresItem 4 2 2 7" xfId="39337"/>
    <cellStyle name="SAPBEXresItem 4 2 2 8" xfId="44301"/>
    <cellStyle name="SAPBEXresItem 4 2 3" xfId="12729"/>
    <cellStyle name="SAPBEXresItem 4 2 4" xfId="18668"/>
    <cellStyle name="SAPBEXresItem 4 2 5" xfId="21932"/>
    <cellStyle name="SAPBEXresItem 4 2 6" xfId="25040"/>
    <cellStyle name="SAPBEXresItem 4 2 7" xfId="26453"/>
    <cellStyle name="SAPBEXresItem 4 2 8" xfId="37581"/>
    <cellStyle name="SAPBEXresItem 4 2 9" xfId="42534"/>
    <cellStyle name="SAPBEXresItem 4 3" xfId="7234"/>
    <cellStyle name="SAPBEXresItem 4 3 2" xfId="13185"/>
    <cellStyle name="SAPBEXresItem 4 3 3" xfId="19124"/>
    <cellStyle name="SAPBEXresItem 4 3 4" xfId="22260"/>
    <cellStyle name="SAPBEXresItem 4 3 5" xfId="24923"/>
    <cellStyle name="SAPBEXresItem 4 3 6" xfId="32967"/>
    <cellStyle name="SAPBEXresItem 4 3 7" xfId="38036"/>
    <cellStyle name="SAPBEXresItem 4 3 8" xfId="42990"/>
    <cellStyle name="SAPBEXresItem 4 4" xfId="10323"/>
    <cellStyle name="SAPBEXresItem 4 5" xfId="16262"/>
    <cellStyle name="SAPBEXresItem 4 6" xfId="21234"/>
    <cellStyle name="SAPBEXresItem 4 7" xfId="28005"/>
    <cellStyle name="SAPBEXresItem 4 8" xfId="34213"/>
    <cellStyle name="SAPBEXresItem 4 9" xfId="35175"/>
    <cellStyle name="SAPBEXresItem 5" xfId="5017"/>
    <cellStyle name="SAPBEXresItem 5 2" xfId="7374"/>
    <cellStyle name="SAPBEXresItem 5 2 2" xfId="13325"/>
    <cellStyle name="SAPBEXresItem 5 2 3" xfId="19264"/>
    <cellStyle name="SAPBEXresItem 5 2 4" xfId="22389"/>
    <cellStyle name="SAPBEXresItem 5 2 5" xfId="29890"/>
    <cellStyle name="SAPBEXresItem 5 2 6" xfId="32604"/>
    <cellStyle name="SAPBEXresItem 5 2 7" xfId="38174"/>
    <cellStyle name="SAPBEXresItem 5 2 8" xfId="43130"/>
    <cellStyle name="SAPBEXresItem 5 3" xfId="10993"/>
    <cellStyle name="SAPBEXresItem 5 4" xfId="16932"/>
    <cellStyle name="SAPBEXresItem 5 5" xfId="21434"/>
    <cellStyle name="SAPBEXresItem 5 6" xfId="30495"/>
    <cellStyle name="SAPBEXresItem 5 7" xfId="27291"/>
    <cellStyle name="SAPBEXresItem 5 8" xfId="35845"/>
    <cellStyle name="SAPBEXresItem 5 9" xfId="40806"/>
    <cellStyle name="SAPBEXresItem 6" xfId="7046"/>
    <cellStyle name="SAPBEXresItem 6 2" xfId="12997"/>
    <cellStyle name="SAPBEXresItem 6 3" xfId="18936"/>
    <cellStyle name="SAPBEXresItem 6 4" xfId="22073"/>
    <cellStyle name="SAPBEXresItem 6 5" xfId="29316"/>
    <cellStyle name="SAPBEXresItem 6 6" xfId="34455"/>
    <cellStyle name="SAPBEXresItem 6 7" xfId="37849"/>
    <cellStyle name="SAPBEXresItem 6 8" xfId="42802"/>
    <cellStyle name="SAPBEXresItem 7" xfId="9464"/>
    <cellStyle name="SAPBEXresItem 8" xfId="15403"/>
    <cellStyle name="SAPBEXresItem 9" xfId="27019"/>
    <cellStyle name="SAPBEXresItemX" xfId="1927"/>
    <cellStyle name="SAPBEXresItemX 10" xfId="33735"/>
    <cellStyle name="SAPBEXresItemX 2" xfId="1928"/>
    <cellStyle name="SAPBEXresItemX 2 10" xfId="32195"/>
    <cellStyle name="SAPBEXresItemX 2 2" xfId="5290"/>
    <cellStyle name="SAPBEXresItemX 2 2 2" xfId="7609"/>
    <cellStyle name="SAPBEXresItemX 2 2 2 2" xfId="13560"/>
    <cellStyle name="SAPBEXresItemX 2 2 2 3" xfId="19499"/>
    <cellStyle name="SAPBEXresItemX 2 2 2 4" xfId="22491"/>
    <cellStyle name="SAPBEXresItemX 2 2 2 5" xfId="28837"/>
    <cellStyle name="SAPBEXresItemX 2 2 2 6" xfId="32559"/>
    <cellStyle name="SAPBEXresItemX 2 2 2 7" xfId="38407"/>
    <cellStyle name="SAPBEXresItemX 2 2 2 8" xfId="43365"/>
    <cellStyle name="SAPBEXresItemX 2 2 3" xfId="11265"/>
    <cellStyle name="SAPBEXresItemX 2 2 4" xfId="17204"/>
    <cellStyle name="SAPBEXresItemX 2 2 5" xfId="21542"/>
    <cellStyle name="SAPBEXresItemX 2 2 6" xfId="25447"/>
    <cellStyle name="SAPBEXresItemX 2 2 7" xfId="32393"/>
    <cellStyle name="SAPBEXresItemX 2 2 8" xfId="36117"/>
    <cellStyle name="SAPBEXresItemX 2 2 9" xfId="41076"/>
    <cellStyle name="SAPBEXresItemX 2 3" xfId="6120"/>
    <cellStyle name="SAPBEXresItemX 2 3 2" xfId="8393"/>
    <cellStyle name="SAPBEXresItemX 2 3 2 2" xfId="14344"/>
    <cellStyle name="SAPBEXresItemX 2 3 2 3" xfId="20283"/>
    <cellStyle name="SAPBEXresItemX 2 3 2 4" xfId="22691"/>
    <cellStyle name="SAPBEXresItemX 2 3 2 5" xfId="24012"/>
    <cellStyle name="SAPBEXresItemX 2 3 2 6" xfId="34128"/>
    <cellStyle name="SAPBEXresItemX 2 3 2 7" xfId="39189"/>
    <cellStyle name="SAPBEXresItemX 2 3 2 8" xfId="44149"/>
    <cellStyle name="SAPBEXresItemX 2 3 3" xfId="12089"/>
    <cellStyle name="SAPBEXresItemX 2 3 4" xfId="18028"/>
    <cellStyle name="SAPBEXresItemX 2 3 5" xfId="21745"/>
    <cellStyle name="SAPBEXresItemX 2 3 6" xfId="26911"/>
    <cellStyle name="SAPBEXresItemX 2 3 7" xfId="26560"/>
    <cellStyle name="SAPBEXresItemX 2 3 8" xfId="36941"/>
    <cellStyle name="SAPBEXresItemX 2 3 9" xfId="41898"/>
    <cellStyle name="SAPBEXresItemX 2 4" xfId="8738"/>
    <cellStyle name="SAPBEXresItemX 2 4 2" xfId="14689"/>
    <cellStyle name="SAPBEXresItemX 2 4 3" xfId="20628"/>
    <cellStyle name="SAPBEXresItemX 2 4 4" xfId="22991"/>
    <cellStyle name="SAPBEXresItemX 2 4 5" xfId="23710"/>
    <cellStyle name="SAPBEXresItemX 2 4 6" xfId="35038"/>
    <cellStyle name="SAPBEXresItemX 2 4 7" xfId="39529"/>
    <cellStyle name="SAPBEXresItemX 2 4 8" xfId="44494"/>
    <cellStyle name="SAPBEXresItemX 2 5" xfId="8739"/>
    <cellStyle name="SAPBEXresItemX 2 5 2" xfId="14690"/>
    <cellStyle name="SAPBEXresItemX 2 5 3" xfId="20629"/>
    <cellStyle name="SAPBEXresItemX 2 5 4" xfId="22992"/>
    <cellStyle name="SAPBEXresItemX 2 5 5" xfId="23709"/>
    <cellStyle name="SAPBEXresItemX 2 5 6" xfId="26495"/>
    <cellStyle name="SAPBEXresItemX 2 5 7" xfId="39530"/>
    <cellStyle name="SAPBEXresItemX 2 5 8" xfId="44495"/>
    <cellStyle name="SAPBEXresItemX 2 6" xfId="7050"/>
    <cellStyle name="SAPBEXresItemX 2 6 2" xfId="13001"/>
    <cellStyle name="SAPBEXresItemX 2 6 3" xfId="18940"/>
    <cellStyle name="SAPBEXresItemX 2 6 4" xfId="22077"/>
    <cellStyle name="SAPBEXresItemX 2 6 5" xfId="29080"/>
    <cellStyle name="SAPBEXresItemX 2 6 6" xfId="32558"/>
    <cellStyle name="SAPBEXresItemX 2 6 7" xfId="37853"/>
    <cellStyle name="SAPBEXresItemX 2 6 8" xfId="42806"/>
    <cellStyle name="SAPBEXresItemX 2 7" xfId="9468"/>
    <cellStyle name="SAPBEXresItemX 2 8" xfId="15407"/>
    <cellStyle name="SAPBEXresItemX 2 9" xfId="27017"/>
    <cellStyle name="SAPBEXresItemX 3" xfId="1929"/>
    <cellStyle name="SAPBEXresItemX 3 10" xfId="32941"/>
    <cellStyle name="SAPBEXresItemX 3 2" xfId="5908"/>
    <cellStyle name="SAPBEXresItemX 3 2 2" xfId="8212"/>
    <cellStyle name="SAPBEXresItemX 3 2 2 2" xfId="14163"/>
    <cellStyle name="SAPBEXresItemX 3 2 2 3" xfId="20102"/>
    <cellStyle name="SAPBEXresItemX 3 2 2 4" xfId="22646"/>
    <cellStyle name="SAPBEXresItemX 3 2 2 5" xfId="24191"/>
    <cellStyle name="SAPBEXresItemX 3 2 2 6" xfId="33195"/>
    <cellStyle name="SAPBEXresItemX 3 2 2 7" xfId="39008"/>
    <cellStyle name="SAPBEXresItemX 3 2 2 8" xfId="43968"/>
    <cellStyle name="SAPBEXresItemX 3 2 3" xfId="11883"/>
    <cellStyle name="SAPBEXresItemX 3 2 4" xfId="17822"/>
    <cellStyle name="SAPBEXresItemX 3 2 5" xfId="21699"/>
    <cellStyle name="SAPBEXresItemX 3 2 6" xfId="25327"/>
    <cellStyle name="SAPBEXresItemX 3 2 7" xfId="30917"/>
    <cellStyle name="SAPBEXresItemX 3 2 8" xfId="36735"/>
    <cellStyle name="SAPBEXresItemX 3 2 9" xfId="41692"/>
    <cellStyle name="SAPBEXresItemX 3 3" xfId="6575"/>
    <cellStyle name="SAPBEXresItemX 3 3 2" xfId="8481"/>
    <cellStyle name="SAPBEXresItemX 3 3 2 2" xfId="14432"/>
    <cellStyle name="SAPBEXresItemX 3 3 2 3" xfId="20371"/>
    <cellStyle name="SAPBEXresItemX 3 3 2 4" xfId="22776"/>
    <cellStyle name="SAPBEXresItemX 3 3 2 5" xfId="23926"/>
    <cellStyle name="SAPBEXresItemX 3 3 2 6" xfId="35014"/>
    <cellStyle name="SAPBEXresItemX 3 3 2 7" xfId="39274"/>
    <cellStyle name="SAPBEXresItemX 3 3 2 8" xfId="44237"/>
    <cellStyle name="SAPBEXresItemX 3 3 3" xfId="12526"/>
    <cellStyle name="SAPBEXresItemX 3 3 4" xfId="18465"/>
    <cellStyle name="SAPBEXresItemX 3 3 5" xfId="21869"/>
    <cellStyle name="SAPBEXresItemX 3 3 6" xfId="30632"/>
    <cellStyle name="SAPBEXresItemX 3 3 7" xfId="31371"/>
    <cellStyle name="SAPBEXresItemX 3 3 8" xfId="37378"/>
    <cellStyle name="SAPBEXresItemX 3 3 9" xfId="42332"/>
    <cellStyle name="SAPBEXresItemX 3 4" xfId="8740"/>
    <cellStyle name="SAPBEXresItemX 3 4 2" xfId="14691"/>
    <cellStyle name="SAPBEXresItemX 3 4 3" xfId="20630"/>
    <cellStyle name="SAPBEXresItemX 3 4 4" xfId="22993"/>
    <cellStyle name="SAPBEXresItemX 3 4 5" xfId="23708"/>
    <cellStyle name="SAPBEXresItemX 3 4 6" xfId="34246"/>
    <cellStyle name="SAPBEXresItemX 3 4 7" xfId="39531"/>
    <cellStyle name="SAPBEXresItemX 3 4 8" xfId="44496"/>
    <cellStyle name="SAPBEXresItemX 3 5" xfId="8741"/>
    <cellStyle name="SAPBEXresItemX 3 5 2" xfId="14692"/>
    <cellStyle name="SAPBEXresItemX 3 5 3" xfId="20631"/>
    <cellStyle name="SAPBEXresItemX 3 5 4" xfId="22994"/>
    <cellStyle name="SAPBEXresItemX 3 5 5" xfId="23707"/>
    <cellStyle name="SAPBEXresItemX 3 5 6" xfId="34170"/>
    <cellStyle name="SAPBEXresItemX 3 5 7" xfId="39532"/>
    <cellStyle name="SAPBEXresItemX 3 5 8" xfId="44497"/>
    <cellStyle name="SAPBEXresItemX 3 6" xfId="7051"/>
    <cellStyle name="SAPBEXresItemX 3 6 2" xfId="13002"/>
    <cellStyle name="SAPBEXresItemX 3 6 3" xfId="18941"/>
    <cellStyle name="SAPBEXresItemX 3 6 4" xfId="22078"/>
    <cellStyle name="SAPBEXresItemX 3 6 5" xfId="30558"/>
    <cellStyle name="SAPBEXresItemX 3 6 6" xfId="34730"/>
    <cellStyle name="SAPBEXresItemX 3 6 7" xfId="37854"/>
    <cellStyle name="SAPBEXresItemX 3 6 8" xfId="42807"/>
    <cellStyle name="SAPBEXresItemX 3 7" xfId="9469"/>
    <cellStyle name="SAPBEXresItemX 3 8" xfId="15408"/>
    <cellStyle name="SAPBEXresItemX 3 9" xfId="26293"/>
    <cellStyle name="SAPBEXresItemX 4" xfId="4292"/>
    <cellStyle name="SAPBEXresItemX 4 10" xfId="40139"/>
    <cellStyle name="SAPBEXresItemX 4 2" xfId="6779"/>
    <cellStyle name="SAPBEXresItemX 4 2 2" xfId="8546"/>
    <cellStyle name="SAPBEXresItemX 4 2 2 2" xfId="14497"/>
    <cellStyle name="SAPBEXresItemX 4 2 2 3" xfId="20436"/>
    <cellStyle name="SAPBEXresItemX 4 2 2 4" xfId="22840"/>
    <cellStyle name="SAPBEXresItemX 4 2 2 5" xfId="23863"/>
    <cellStyle name="SAPBEXresItemX 4 2 2 6" xfId="35017"/>
    <cellStyle name="SAPBEXresItemX 4 2 2 7" xfId="39338"/>
    <cellStyle name="SAPBEXresItemX 4 2 2 8" xfId="44302"/>
    <cellStyle name="SAPBEXresItemX 4 2 3" xfId="12730"/>
    <cellStyle name="SAPBEXresItemX 4 2 4" xfId="18669"/>
    <cellStyle name="SAPBEXresItemX 4 2 5" xfId="21933"/>
    <cellStyle name="SAPBEXresItemX 4 2 6" xfId="29111"/>
    <cellStyle name="SAPBEXresItemX 4 2 7" xfId="26633"/>
    <cellStyle name="SAPBEXresItemX 4 2 8" xfId="37582"/>
    <cellStyle name="SAPBEXresItemX 4 2 9" xfId="42535"/>
    <cellStyle name="SAPBEXresItemX 4 3" xfId="7235"/>
    <cellStyle name="SAPBEXresItemX 4 3 2" xfId="13186"/>
    <cellStyle name="SAPBEXresItemX 4 3 3" xfId="19125"/>
    <cellStyle name="SAPBEXresItemX 4 3 4" xfId="22261"/>
    <cellStyle name="SAPBEXresItemX 4 3 5" xfId="23222"/>
    <cellStyle name="SAPBEXresItemX 4 3 6" xfId="34032"/>
    <cellStyle name="SAPBEXresItemX 4 3 7" xfId="38037"/>
    <cellStyle name="SAPBEXresItemX 4 3 8" xfId="42991"/>
    <cellStyle name="SAPBEXresItemX 4 4" xfId="10324"/>
    <cellStyle name="SAPBEXresItemX 4 5" xfId="16263"/>
    <cellStyle name="SAPBEXresItemX 4 6" xfId="21235"/>
    <cellStyle name="SAPBEXresItemX 4 7" xfId="25599"/>
    <cellStyle name="SAPBEXresItemX 4 8" xfId="34237"/>
    <cellStyle name="SAPBEXresItemX 4 9" xfId="35176"/>
    <cellStyle name="SAPBEXresItemX 5" xfId="6157"/>
    <cellStyle name="SAPBEXresItemX 5 2" xfId="8400"/>
    <cellStyle name="SAPBEXresItemX 5 2 2" xfId="14351"/>
    <cellStyle name="SAPBEXresItemX 5 2 3" xfId="20290"/>
    <cellStyle name="SAPBEXresItemX 5 2 4" xfId="22698"/>
    <cellStyle name="SAPBEXresItemX 5 2 5" xfId="24005"/>
    <cellStyle name="SAPBEXresItemX 5 2 6" xfId="32621"/>
    <cellStyle name="SAPBEXresItemX 5 2 7" xfId="39196"/>
    <cellStyle name="SAPBEXresItemX 5 2 8" xfId="44156"/>
    <cellStyle name="SAPBEXresItemX 5 3" xfId="12108"/>
    <cellStyle name="SAPBEXresItemX 5 4" xfId="18047"/>
    <cellStyle name="SAPBEXresItemX 5 5" xfId="21754"/>
    <cellStyle name="SAPBEXresItemX 5 6" xfId="30700"/>
    <cellStyle name="SAPBEXresItemX 5 7" xfId="33834"/>
    <cellStyle name="SAPBEXresItemX 5 8" xfId="36960"/>
    <cellStyle name="SAPBEXresItemX 5 9" xfId="41917"/>
    <cellStyle name="SAPBEXresItemX 6" xfId="7049"/>
    <cellStyle name="SAPBEXresItemX 6 2" xfId="13000"/>
    <cellStyle name="SAPBEXresItemX 6 3" xfId="18939"/>
    <cellStyle name="SAPBEXresItemX 6 4" xfId="22076"/>
    <cellStyle name="SAPBEXresItemX 6 5" xfId="26873"/>
    <cellStyle name="SAPBEXresItemX 6 6" xfId="31302"/>
    <cellStyle name="SAPBEXresItemX 6 7" xfId="37852"/>
    <cellStyle name="SAPBEXresItemX 6 8" xfId="42805"/>
    <cellStyle name="SAPBEXresItemX 7" xfId="9467"/>
    <cellStyle name="SAPBEXresItemX 8" xfId="15406"/>
    <cellStyle name="SAPBEXresItemX 9" xfId="26294"/>
    <cellStyle name="SAPBEXstdData" xfId="1930"/>
    <cellStyle name="SAPBEXstdData 10" xfId="34007"/>
    <cellStyle name="SAPBEXstdData 2" xfId="1931"/>
    <cellStyle name="SAPBEXstdData 2 10" xfId="32502"/>
    <cellStyle name="SAPBEXstdData 2 2" xfId="5291"/>
    <cellStyle name="SAPBEXstdData 2 2 2" xfId="7610"/>
    <cellStyle name="SAPBEXstdData 2 2 2 2" xfId="13561"/>
    <cellStyle name="SAPBEXstdData 2 2 2 3" xfId="19500"/>
    <cellStyle name="SAPBEXstdData 2 2 2 4" xfId="22492"/>
    <cellStyle name="SAPBEXstdData 2 2 2 5" xfId="30251"/>
    <cellStyle name="SAPBEXstdData 2 2 2 6" xfId="34347"/>
    <cellStyle name="SAPBEXstdData 2 2 2 7" xfId="38408"/>
    <cellStyle name="SAPBEXstdData 2 2 2 8" xfId="43366"/>
    <cellStyle name="SAPBEXstdData 2 2 3" xfId="11266"/>
    <cellStyle name="SAPBEXstdData 2 2 4" xfId="17205"/>
    <cellStyle name="SAPBEXstdData 2 2 5" xfId="21543"/>
    <cellStyle name="SAPBEXstdData 2 2 6" xfId="25446"/>
    <cellStyle name="SAPBEXstdData 2 2 7" xfId="30913"/>
    <cellStyle name="SAPBEXstdData 2 2 8" xfId="36118"/>
    <cellStyle name="SAPBEXstdData 2 2 9" xfId="41077"/>
    <cellStyle name="SAPBEXstdData 2 3" xfId="4689"/>
    <cellStyle name="SAPBEXstdData 2 3 2" xfId="7295"/>
    <cellStyle name="SAPBEXstdData 2 3 2 2" xfId="13246"/>
    <cellStyle name="SAPBEXstdData 2 3 2 3" xfId="19185"/>
    <cellStyle name="SAPBEXstdData 2 3 2 4" xfId="22317"/>
    <cellStyle name="SAPBEXstdData 2 3 2 5" xfId="24888"/>
    <cellStyle name="SAPBEXstdData 2 3 2 6" xfId="25618"/>
    <cellStyle name="SAPBEXstdData 2 3 2 7" xfId="38097"/>
    <cellStyle name="SAPBEXstdData 2 3 2 8" xfId="43051"/>
    <cellStyle name="SAPBEXstdData 2 3 3" xfId="10665"/>
    <cellStyle name="SAPBEXstdData 2 3 4" xfId="16604"/>
    <cellStyle name="SAPBEXstdData 2 3 5" xfId="21324"/>
    <cellStyle name="SAPBEXstdData 2 3 6" xfId="27448"/>
    <cellStyle name="SAPBEXstdData 2 3 7" xfId="31026"/>
    <cellStyle name="SAPBEXstdData 2 3 8" xfId="35517"/>
    <cellStyle name="SAPBEXstdData 2 3 9" xfId="40480"/>
    <cellStyle name="SAPBEXstdData 2 4" xfId="8742"/>
    <cellStyle name="SAPBEXstdData 2 4 2" xfId="14693"/>
    <cellStyle name="SAPBEXstdData 2 4 3" xfId="20632"/>
    <cellStyle name="SAPBEXstdData 2 4 4" xfId="22995"/>
    <cellStyle name="SAPBEXstdData 2 4 5" xfId="23706"/>
    <cellStyle name="SAPBEXstdData 2 4 6" xfId="32959"/>
    <cellStyle name="SAPBEXstdData 2 4 7" xfId="39533"/>
    <cellStyle name="SAPBEXstdData 2 4 8" xfId="44498"/>
    <cellStyle name="SAPBEXstdData 2 5" xfId="8743"/>
    <cellStyle name="SAPBEXstdData 2 5 2" xfId="14694"/>
    <cellStyle name="SAPBEXstdData 2 5 3" xfId="20633"/>
    <cellStyle name="SAPBEXstdData 2 5 4" xfId="22996"/>
    <cellStyle name="SAPBEXstdData 2 5 5" xfId="23705"/>
    <cellStyle name="SAPBEXstdData 2 5 6" xfId="34024"/>
    <cellStyle name="SAPBEXstdData 2 5 7" xfId="39534"/>
    <cellStyle name="SAPBEXstdData 2 5 8" xfId="44499"/>
    <cellStyle name="SAPBEXstdData 2 6" xfId="7053"/>
    <cellStyle name="SAPBEXstdData 2 6 2" xfId="13004"/>
    <cellStyle name="SAPBEXstdData 2 6 3" xfId="18943"/>
    <cellStyle name="SAPBEXstdData 2 6 4" xfId="22080"/>
    <cellStyle name="SAPBEXstdData 2 6 5" xfId="30388"/>
    <cellStyle name="SAPBEXstdData 2 6 6" xfId="30944"/>
    <cellStyle name="SAPBEXstdData 2 6 7" xfId="37856"/>
    <cellStyle name="SAPBEXstdData 2 6 8" xfId="42809"/>
    <cellStyle name="SAPBEXstdData 2 7" xfId="9471"/>
    <cellStyle name="SAPBEXstdData 2 8" xfId="15410"/>
    <cellStyle name="SAPBEXstdData 2 9" xfId="27016"/>
    <cellStyle name="SAPBEXstdData 3" xfId="1932"/>
    <cellStyle name="SAPBEXstdData 3 10" xfId="29518"/>
    <cellStyle name="SAPBEXstdData 3 2" xfId="5909"/>
    <cellStyle name="SAPBEXstdData 3 2 2" xfId="8213"/>
    <cellStyle name="SAPBEXstdData 3 2 2 2" xfId="14164"/>
    <cellStyle name="SAPBEXstdData 3 2 2 3" xfId="20103"/>
    <cellStyle name="SAPBEXstdData 3 2 2 4" xfId="22647"/>
    <cellStyle name="SAPBEXstdData 3 2 2 5" xfId="24190"/>
    <cellStyle name="SAPBEXstdData 3 2 2 6" xfId="27633"/>
    <cellStyle name="SAPBEXstdData 3 2 2 7" xfId="39009"/>
    <cellStyle name="SAPBEXstdData 3 2 2 8" xfId="43969"/>
    <cellStyle name="SAPBEXstdData 3 2 3" xfId="11884"/>
    <cellStyle name="SAPBEXstdData 3 2 4" xfId="17823"/>
    <cellStyle name="SAPBEXstdData 3 2 5" xfId="21700"/>
    <cellStyle name="SAPBEXstdData 3 2 6" xfId="25326"/>
    <cellStyle name="SAPBEXstdData 3 2 7" xfId="31608"/>
    <cellStyle name="SAPBEXstdData 3 2 8" xfId="36736"/>
    <cellStyle name="SAPBEXstdData 3 2 9" xfId="41693"/>
    <cellStyle name="SAPBEXstdData 3 3" xfId="6576"/>
    <cellStyle name="SAPBEXstdData 3 3 2" xfId="8482"/>
    <cellStyle name="SAPBEXstdData 3 3 2 2" xfId="14433"/>
    <cellStyle name="SAPBEXstdData 3 3 2 3" xfId="20372"/>
    <cellStyle name="SAPBEXstdData 3 3 2 4" xfId="22777"/>
    <cellStyle name="SAPBEXstdData 3 3 2 5" xfId="23925"/>
    <cellStyle name="SAPBEXstdData 3 3 2 6" xfId="33205"/>
    <cellStyle name="SAPBEXstdData 3 3 2 7" xfId="39275"/>
    <cellStyle name="SAPBEXstdData 3 3 2 8" xfId="44238"/>
    <cellStyle name="SAPBEXstdData 3 3 3" xfId="12527"/>
    <cellStyle name="SAPBEXstdData 3 3 4" xfId="18466"/>
    <cellStyle name="SAPBEXstdData 3 3 5" xfId="21870"/>
    <cellStyle name="SAPBEXstdData 3 3 6" xfId="29413"/>
    <cellStyle name="SAPBEXstdData 3 3 7" xfId="29753"/>
    <cellStyle name="SAPBEXstdData 3 3 8" xfId="37379"/>
    <cellStyle name="SAPBEXstdData 3 3 9" xfId="42333"/>
    <cellStyle name="SAPBEXstdData 3 4" xfId="8744"/>
    <cellStyle name="SAPBEXstdData 3 4 2" xfId="14695"/>
    <cellStyle name="SAPBEXstdData 3 4 3" xfId="20634"/>
    <cellStyle name="SAPBEXstdData 3 4 4" xfId="22997"/>
    <cellStyle name="SAPBEXstdData 3 4 5" xfId="23704"/>
    <cellStyle name="SAPBEXstdData 3 4 6" xfId="32521"/>
    <cellStyle name="SAPBEXstdData 3 4 7" xfId="39535"/>
    <cellStyle name="SAPBEXstdData 3 4 8" xfId="44500"/>
    <cellStyle name="SAPBEXstdData 3 5" xfId="8745"/>
    <cellStyle name="SAPBEXstdData 3 5 2" xfId="14696"/>
    <cellStyle name="SAPBEXstdData 3 5 3" xfId="20635"/>
    <cellStyle name="SAPBEXstdData 3 5 4" xfId="22998"/>
    <cellStyle name="SAPBEXstdData 3 5 5" xfId="23703"/>
    <cellStyle name="SAPBEXstdData 3 5 6" xfId="26520"/>
    <cellStyle name="SAPBEXstdData 3 5 7" xfId="39536"/>
    <cellStyle name="SAPBEXstdData 3 5 8" xfId="44501"/>
    <cellStyle name="SAPBEXstdData 3 6" xfId="7054"/>
    <cellStyle name="SAPBEXstdData 3 6 2" xfId="13005"/>
    <cellStyle name="SAPBEXstdData 3 6 3" xfId="18944"/>
    <cellStyle name="SAPBEXstdData 3 6 4" xfId="22081"/>
    <cellStyle name="SAPBEXstdData 3 6 5" xfId="28728"/>
    <cellStyle name="SAPBEXstdData 3 6 6" xfId="32037"/>
    <cellStyle name="SAPBEXstdData 3 6 7" xfId="37857"/>
    <cellStyle name="SAPBEXstdData 3 6 8" xfId="42810"/>
    <cellStyle name="SAPBEXstdData 3 7" xfId="9472"/>
    <cellStyle name="SAPBEXstdData 3 8" xfId="15411"/>
    <cellStyle name="SAPBEXstdData 3 9" xfId="31061"/>
    <cellStyle name="SAPBEXstdData 4" xfId="4293"/>
    <cellStyle name="SAPBEXstdData 4 10" xfId="40140"/>
    <cellStyle name="SAPBEXstdData 4 2" xfId="6780"/>
    <cellStyle name="SAPBEXstdData 4 2 2" xfId="8547"/>
    <cellStyle name="SAPBEXstdData 4 2 2 2" xfId="14498"/>
    <cellStyle name="SAPBEXstdData 4 2 2 3" xfId="20437"/>
    <cellStyle name="SAPBEXstdData 4 2 2 4" xfId="22841"/>
    <cellStyle name="SAPBEXstdData 4 2 2 5" xfId="23862"/>
    <cellStyle name="SAPBEXstdData 4 2 2 6" xfId="29999"/>
    <cellStyle name="SAPBEXstdData 4 2 2 7" xfId="39339"/>
    <cellStyle name="SAPBEXstdData 4 2 2 8" xfId="44303"/>
    <cellStyle name="SAPBEXstdData 4 2 3" xfId="12731"/>
    <cellStyle name="SAPBEXstdData 4 2 4" xfId="18670"/>
    <cellStyle name="SAPBEXstdData 4 2 5" xfId="21934"/>
    <cellStyle name="SAPBEXstdData 4 2 6" xfId="29491"/>
    <cellStyle name="SAPBEXstdData 4 2 7" xfId="32886"/>
    <cellStyle name="SAPBEXstdData 4 2 8" xfId="37583"/>
    <cellStyle name="SAPBEXstdData 4 2 9" xfId="42536"/>
    <cellStyle name="SAPBEXstdData 4 3" xfId="7236"/>
    <cellStyle name="SAPBEXstdData 4 3 2" xfId="13187"/>
    <cellStyle name="SAPBEXstdData 4 3 3" xfId="19126"/>
    <cellStyle name="SAPBEXstdData 4 3 4" xfId="22262"/>
    <cellStyle name="SAPBEXstdData 4 3 5" xfId="24922"/>
    <cellStyle name="SAPBEXstdData 4 3 6" xfId="31185"/>
    <cellStyle name="SAPBEXstdData 4 3 7" xfId="38038"/>
    <cellStyle name="SAPBEXstdData 4 3 8" xfId="42992"/>
    <cellStyle name="SAPBEXstdData 4 4" xfId="10325"/>
    <cellStyle name="SAPBEXstdData 4 5" xfId="16264"/>
    <cellStyle name="SAPBEXstdData 4 6" xfId="21236"/>
    <cellStyle name="SAPBEXstdData 4 7" xfId="28663"/>
    <cellStyle name="SAPBEXstdData 4 8" xfId="33856"/>
    <cellStyle name="SAPBEXstdData 4 9" xfId="35177"/>
    <cellStyle name="SAPBEXstdData 5" xfId="5016"/>
    <cellStyle name="SAPBEXstdData 5 2" xfId="7373"/>
    <cellStyle name="SAPBEXstdData 5 2 2" xfId="13324"/>
    <cellStyle name="SAPBEXstdData 5 2 3" xfId="19263"/>
    <cellStyle name="SAPBEXstdData 5 2 4" xfId="22388"/>
    <cellStyle name="SAPBEXstdData 5 2 5" xfId="28473"/>
    <cellStyle name="SAPBEXstdData 5 2 6" xfId="27606"/>
    <cellStyle name="SAPBEXstdData 5 2 7" xfId="38173"/>
    <cellStyle name="SAPBEXstdData 5 2 8" xfId="43129"/>
    <cellStyle name="SAPBEXstdData 5 3" xfId="10992"/>
    <cellStyle name="SAPBEXstdData 5 4" xfId="16931"/>
    <cellStyle name="SAPBEXstdData 5 5" xfId="21433"/>
    <cellStyle name="SAPBEXstdData 5 6" xfId="29360"/>
    <cellStyle name="SAPBEXstdData 5 7" xfId="30919"/>
    <cellStyle name="SAPBEXstdData 5 8" xfId="35844"/>
    <cellStyle name="SAPBEXstdData 5 9" xfId="40805"/>
    <cellStyle name="SAPBEXstdData 6" xfId="7052"/>
    <cellStyle name="SAPBEXstdData 6 2" xfId="13003"/>
    <cellStyle name="SAPBEXstdData 6 3" xfId="18942"/>
    <cellStyle name="SAPBEXstdData 6 4" xfId="22079"/>
    <cellStyle name="SAPBEXstdData 6 5" xfId="30557"/>
    <cellStyle name="SAPBEXstdData 6 6" xfId="34227"/>
    <cellStyle name="SAPBEXstdData 6 7" xfId="37855"/>
    <cellStyle name="SAPBEXstdData 6 8" xfId="42808"/>
    <cellStyle name="SAPBEXstdData 7" xfId="9470"/>
    <cellStyle name="SAPBEXstdData 8" xfId="15409"/>
    <cellStyle name="SAPBEXstdData 9" xfId="23246"/>
    <cellStyle name="SAPBEXstdDataEmph" xfId="1933"/>
    <cellStyle name="SAPBEXstdDataEmph 10" xfId="26606"/>
    <cellStyle name="SAPBEXstdDataEmph 2" xfId="1934"/>
    <cellStyle name="SAPBEXstdDataEmph 2 10" xfId="27037"/>
    <cellStyle name="SAPBEXstdDataEmph 2 2" xfId="5292"/>
    <cellStyle name="SAPBEXstdDataEmph 2 2 2" xfId="7611"/>
    <cellStyle name="SAPBEXstdDataEmph 2 2 2 2" xfId="13562"/>
    <cellStyle name="SAPBEXstdDataEmph 2 2 2 3" xfId="19501"/>
    <cellStyle name="SAPBEXstdDataEmph 2 2 2 4" xfId="22493"/>
    <cellStyle name="SAPBEXstdDataEmph 2 2 2 5" xfId="28298"/>
    <cellStyle name="SAPBEXstdDataEmph 2 2 2 6" xfId="32829"/>
    <cellStyle name="SAPBEXstdDataEmph 2 2 2 7" xfId="38409"/>
    <cellStyle name="SAPBEXstdDataEmph 2 2 2 8" xfId="43367"/>
    <cellStyle name="SAPBEXstdDataEmph 2 2 3" xfId="11267"/>
    <cellStyle name="SAPBEXstdDataEmph 2 2 4" xfId="17206"/>
    <cellStyle name="SAPBEXstdDataEmph 2 2 5" xfId="21544"/>
    <cellStyle name="SAPBEXstdDataEmph 2 2 6" xfId="25445"/>
    <cellStyle name="SAPBEXstdDataEmph 2 2 7" xfId="33495"/>
    <cellStyle name="SAPBEXstdDataEmph 2 2 8" xfId="36119"/>
    <cellStyle name="SAPBEXstdDataEmph 2 2 9" xfId="41078"/>
    <cellStyle name="SAPBEXstdDataEmph 2 3" xfId="4688"/>
    <cellStyle name="SAPBEXstdDataEmph 2 3 2" xfId="7294"/>
    <cellStyle name="SAPBEXstdDataEmph 2 3 2 2" xfId="13245"/>
    <cellStyle name="SAPBEXstdDataEmph 2 3 2 3" xfId="19184"/>
    <cellStyle name="SAPBEXstdDataEmph 2 3 2 4" xfId="22316"/>
    <cellStyle name="SAPBEXstdDataEmph 2 3 2 5" xfId="24889"/>
    <cellStyle name="SAPBEXstdDataEmph 2 3 2 6" xfId="27808"/>
    <cellStyle name="SAPBEXstdDataEmph 2 3 2 7" xfId="38096"/>
    <cellStyle name="SAPBEXstdDataEmph 2 3 2 8" xfId="43050"/>
    <cellStyle name="SAPBEXstdDataEmph 2 3 3" xfId="10664"/>
    <cellStyle name="SAPBEXstdDataEmph 2 3 4" xfId="16603"/>
    <cellStyle name="SAPBEXstdDataEmph 2 3 5" xfId="21323"/>
    <cellStyle name="SAPBEXstdDataEmph 2 3 6" xfId="29459"/>
    <cellStyle name="SAPBEXstdDataEmph 2 3 7" xfId="34954"/>
    <cellStyle name="SAPBEXstdDataEmph 2 3 8" xfId="35516"/>
    <cellStyle name="SAPBEXstdDataEmph 2 3 9" xfId="40479"/>
    <cellStyle name="SAPBEXstdDataEmph 2 4" xfId="8746"/>
    <cellStyle name="SAPBEXstdDataEmph 2 4 2" xfId="14697"/>
    <cellStyle name="SAPBEXstdDataEmph 2 4 3" xfId="20636"/>
    <cellStyle name="SAPBEXstdDataEmph 2 4 4" xfId="22999"/>
    <cellStyle name="SAPBEXstdDataEmph 2 4 5" xfId="23702"/>
    <cellStyle name="SAPBEXstdDataEmph 2 4 6" xfId="33094"/>
    <cellStyle name="SAPBEXstdDataEmph 2 4 7" xfId="39537"/>
    <cellStyle name="SAPBEXstdDataEmph 2 4 8" xfId="44502"/>
    <cellStyle name="SAPBEXstdDataEmph 2 5" xfId="8747"/>
    <cellStyle name="SAPBEXstdDataEmph 2 5 2" xfId="14698"/>
    <cellStyle name="SAPBEXstdDataEmph 2 5 3" xfId="20637"/>
    <cellStyle name="SAPBEXstdDataEmph 2 5 4" xfId="23000"/>
    <cellStyle name="SAPBEXstdDataEmph 2 5 5" xfId="23701"/>
    <cellStyle name="SAPBEXstdDataEmph 2 5 6" xfId="28412"/>
    <cellStyle name="SAPBEXstdDataEmph 2 5 7" xfId="39538"/>
    <cellStyle name="SAPBEXstdDataEmph 2 5 8" xfId="44503"/>
    <cellStyle name="SAPBEXstdDataEmph 2 6" xfId="7056"/>
    <cellStyle name="SAPBEXstdDataEmph 2 6 2" xfId="13007"/>
    <cellStyle name="SAPBEXstdDataEmph 2 6 3" xfId="18946"/>
    <cellStyle name="SAPBEXstdDataEmph 2 6 4" xfId="22083"/>
    <cellStyle name="SAPBEXstdDataEmph 2 6 5" xfId="28190"/>
    <cellStyle name="SAPBEXstdDataEmph 2 6 6" xfId="33161"/>
    <cellStyle name="SAPBEXstdDataEmph 2 6 7" xfId="37859"/>
    <cellStyle name="SAPBEXstdDataEmph 2 6 8" xfId="42812"/>
    <cellStyle name="SAPBEXstdDataEmph 2 7" xfId="9474"/>
    <cellStyle name="SAPBEXstdDataEmph 2 8" xfId="15413"/>
    <cellStyle name="SAPBEXstdDataEmph 2 9" xfId="26291"/>
    <cellStyle name="SAPBEXstdDataEmph 3" xfId="1935"/>
    <cellStyle name="SAPBEXstdDataEmph 3 10" xfId="27432"/>
    <cellStyle name="SAPBEXstdDataEmph 3 2" xfId="5910"/>
    <cellStyle name="SAPBEXstdDataEmph 3 2 2" xfId="8214"/>
    <cellStyle name="SAPBEXstdDataEmph 3 2 2 2" xfId="14165"/>
    <cellStyle name="SAPBEXstdDataEmph 3 2 2 3" xfId="20104"/>
    <cellStyle name="SAPBEXstdDataEmph 3 2 2 4" xfId="22648"/>
    <cellStyle name="SAPBEXstdDataEmph 3 2 2 5" xfId="24189"/>
    <cellStyle name="SAPBEXstdDataEmph 3 2 2 6" xfId="26374"/>
    <cellStyle name="SAPBEXstdDataEmph 3 2 2 7" xfId="39010"/>
    <cellStyle name="SAPBEXstdDataEmph 3 2 2 8" xfId="43970"/>
    <cellStyle name="SAPBEXstdDataEmph 3 2 3" xfId="11885"/>
    <cellStyle name="SAPBEXstdDataEmph 3 2 4" xfId="17824"/>
    <cellStyle name="SAPBEXstdDataEmph 3 2 5" xfId="21701"/>
    <cellStyle name="SAPBEXstdDataEmph 3 2 6" xfId="25325"/>
    <cellStyle name="SAPBEXstdDataEmph 3 2 7" xfId="29823"/>
    <cellStyle name="SAPBEXstdDataEmph 3 2 8" xfId="36737"/>
    <cellStyle name="SAPBEXstdDataEmph 3 2 9" xfId="41694"/>
    <cellStyle name="SAPBEXstdDataEmph 3 3" xfId="6577"/>
    <cellStyle name="SAPBEXstdDataEmph 3 3 2" xfId="8483"/>
    <cellStyle name="SAPBEXstdDataEmph 3 3 2 2" xfId="14434"/>
    <cellStyle name="SAPBEXstdDataEmph 3 3 2 3" xfId="20373"/>
    <cellStyle name="SAPBEXstdDataEmph 3 3 2 4" xfId="22778"/>
    <cellStyle name="SAPBEXstdDataEmph 3 3 2 5" xfId="23924"/>
    <cellStyle name="SAPBEXstdDataEmph 3 3 2 6" xfId="33464"/>
    <cellStyle name="SAPBEXstdDataEmph 3 3 2 7" xfId="39276"/>
    <cellStyle name="SAPBEXstdDataEmph 3 3 2 8" xfId="44239"/>
    <cellStyle name="SAPBEXstdDataEmph 3 3 3" xfId="12528"/>
    <cellStyle name="SAPBEXstdDataEmph 3 3 4" xfId="18467"/>
    <cellStyle name="SAPBEXstdDataEmph 3 3 5" xfId="21871"/>
    <cellStyle name="SAPBEXstdDataEmph 3 3 6" xfId="27226"/>
    <cellStyle name="SAPBEXstdDataEmph 3 3 7" xfId="28051"/>
    <cellStyle name="SAPBEXstdDataEmph 3 3 8" xfId="37380"/>
    <cellStyle name="SAPBEXstdDataEmph 3 3 9" xfId="42334"/>
    <cellStyle name="SAPBEXstdDataEmph 3 4" xfId="8748"/>
    <cellStyle name="SAPBEXstdDataEmph 3 4 2" xfId="14699"/>
    <cellStyle name="SAPBEXstdDataEmph 3 4 3" xfId="20638"/>
    <cellStyle name="SAPBEXstdDataEmph 3 4 4" xfId="23001"/>
    <cellStyle name="SAPBEXstdDataEmph 3 4 5" xfId="23700"/>
    <cellStyle name="SAPBEXstdDataEmph 3 4 6" xfId="26492"/>
    <cellStyle name="SAPBEXstdDataEmph 3 4 7" xfId="39539"/>
    <cellStyle name="SAPBEXstdDataEmph 3 4 8" xfId="44504"/>
    <cellStyle name="SAPBEXstdDataEmph 3 5" xfId="8749"/>
    <cellStyle name="SAPBEXstdDataEmph 3 5 2" xfId="14700"/>
    <cellStyle name="SAPBEXstdDataEmph 3 5 3" xfId="20639"/>
    <cellStyle name="SAPBEXstdDataEmph 3 5 4" xfId="23002"/>
    <cellStyle name="SAPBEXstdDataEmph 3 5 5" xfId="23699"/>
    <cellStyle name="SAPBEXstdDataEmph 3 5 6" xfId="35039"/>
    <cellStyle name="SAPBEXstdDataEmph 3 5 7" xfId="39540"/>
    <cellStyle name="SAPBEXstdDataEmph 3 5 8" xfId="44505"/>
    <cellStyle name="SAPBEXstdDataEmph 3 6" xfId="7057"/>
    <cellStyle name="SAPBEXstdDataEmph 3 6 2" xfId="13008"/>
    <cellStyle name="SAPBEXstdDataEmph 3 6 3" xfId="18947"/>
    <cellStyle name="SAPBEXstdDataEmph 3 6 4" xfId="22084"/>
    <cellStyle name="SAPBEXstdDataEmph 3 6 5" xfId="25006"/>
    <cellStyle name="SAPBEXstdDataEmph 3 6 6" xfId="34231"/>
    <cellStyle name="SAPBEXstdDataEmph 3 6 7" xfId="37860"/>
    <cellStyle name="SAPBEXstdDataEmph 3 6 8" xfId="42813"/>
    <cellStyle name="SAPBEXstdDataEmph 3 7" xfId="9475"/>
    <cellStyle name="SAPBEXstdDataEmph 3 8" xfId="15414"/>
    <cellStyle name="SAPBEXstdDataEmph 3 9" xfId="26290"/>
    <cellStyle name="SAPBEXstdDataEmph 4" xfId="4294"/>
    <cellStyle name="SAPBEXstdDataEmph 4 10" xfId="40141"/>
    <cellStyle name="SAPBEXstdDataEmph 4 2" xfId="6781"/>
    <cellStyle name="SAPBEXstdDataEmph 4 2 2" xfId="8548"/>
    <cellStyle name="SAPBEXstdDataEmph 4 2 2 2" xfId="14499"/>
    <cellStyle name="SAPBEXstdDataEmph 4 2 2 3" xfId="20438"/>
    <cellStyle name="SAPBEXstdDataEmph 4 2 2 4" xfId="22842"/>
    <cellStyle name="SAPBEXstdDataEmph 4 2 2 5" xfId="23861"/>
    <cellStyle name="SAPBEXstdDataEmph 4 2 2 6" xfId="33620"/>
    <cellStyle name="SAPBEXstdDataEmph 4 2 2 7" xfId="39340"/>
    <cellStyle name="SAPBEXstdDataEmph 4 2 2 8" xfId="44304"/>
    <cellStyle name="SAPBEXstdDataEmph 4 2 3" xfId="12732"/>
    <cellStyle name="SAPBEXstdDataEmph 4 2 4" xfId="18671"/>
    <cellStyle name="SAPBEXstdDataEmph 4 2 5" xfId="21935"/>
    <cellStyle name="SAPBEXstdDataEmph 4 2 6" xfId="27503"/>
    <cellStyle name="SAPBEXstdDataEmph 4 2 7" xfId="28565"/>
    <cellStyle name="SAPBEXstdDataEmph 4 2 8" xfId="37584"/>
    <cellStyle name="SAPBEXstdDataEmph 4 2 9" xfId="42537"/>
    <cellStyle name="SAPBEXstdDataEmph 4 3" xfId="7237"/>
    <cellStyle name="SAPBEXstdDataEmph 4 3 2" xfId="13188"/>
    <cellStyle name="SAPBEXstdDataEmph 4 3 3" xfId="19127"/>
    <cellStyle name="SAPBEXstdDataEmph 4 3 4" xfId="22263"/>
    <cellStyle name="SAPBEXstdDataEmph 4 3 5" xfId="24921"/>
    <cellStyle name="SAPBEXstdDataEmph 4 3 6" xfId="34419"/>
    <cellStyle name="SAPBEXstdDataEmph 4 3 7" xfId="38039"/>
    <cellStyle name="SAPBEXstdDataEmph 4 3 8" xfId="42993"/>
    <cellStyle name="SAPBEXstdDataEmph 4 4" xfId="10326"/>
    <cellStyle name="SAPBEXstdDataEmph 4 5" xfId="16265"/>
    <cellStyle name="SAPBEXstdDataEmph 4 6" xfId="21237"/>
    <cellStyle name="SAPBEXstdDataEmph 4 7" xfId="30081"/>
    <cellStyle name="SAPBEXstdDataEmph 4 8" xfId="31795"/>
    <cellStyle name="SAPBEXstdDataEmph 4 9" xfId="35178"/>
    <cellStyle name="SAPBEXstdDataEmph 5" xfId="6156"/>
    <cellStyle name="SAPBEXstdDataEmph 5 2" xfId="8399"/>
    <cellStyle name="SAPBEXstdDataEmph 5 2 2" xfId="14350"/>
    <cellStyle name="SAPBEXstdDataEmph 5 2 3" xfId="20289"/>
    <cellStyle name="SAPBEXstdDataEmph 5 2 4" xfId="22697"/>
    <cellStyle name="SAPBEXstdDataEmph 5 2 5" xfId="24006"/>
    <cellStyle name="SAPBEXstdDataEmph 5 2 6" xfId="33650"/>
    <cellStyle name="SAPBEXstdDataEmph 5 2 7" xfId="39195"/>
    <cellStyle name="SAPBEXstdDataEmph 5 2 8" xfId="44155"/>
    <cellStyle name="SAPBEXstdDataEmph 5 3" xfId="12107"/>
    <cellStyle name="SAPBEXstdDataEmph 5 4" xfId="18046"/>
    <cellStyle name="SAPBEXstdDataEmph 5 5" xfId="21753"/>
    <cellStyle name="SAPBEXstdDataEmph 5 6" xfId="25143"/>
    <cellStyle name="SAPBEXstdDataEmph 5 7" xfId="31094"/>
    <cellStyle name="SAPBEXstdDataEmph 5 8" xfId="36959"/>
    <cellStyle name="SAPBEXstdDataEmph 5 9" xfId="41916"/>
    <cellStyle name="SAPBEXstdDataEmph 6" xfId="7055"/>
    <cellStyle name="SAPBEXstdDataEmph 6 2" xfId="13006"/>
    <cellStyle name="SAPBEXstdDataEmph 6 3" xfId="18945"/>
    <cellStyle name="SAPBEXstdDataEmph 6 4" xfId="22082"/>
    <cellStyle name="SAPBEXstdDataEmph 6 5" xfId="30141"/>
    <cellStyle name="SAPBEXstdDataEmph 6 6" xfId="29603"/>
    <cellStyle name="SAPBEXstdDataEmph 6 7" xfId="37858"/>
    <cellStyle name="SAPBEXstdDataEmph 6 8" xfId="42811"/>
    <cellStyle name="SAPBEXstdDataEmph 7" xfId="9473"/>
    <cellStyle name="SAPBEXstdDataEmph 8" xfId="15412"/>
    <cellStyle name="SAPBEXstdDataEmph 9" xfId="26292"/>
    <cellStyle name="SAPBEXstdItem" xfId="1936"/>
    <cellStyle name="SAPBEXstdItem 10" xfId="26605"/>
    <cellStyle name="SAPBEXstdItem 2" xfId="1937"/>
    <cellStyle name="SAPBEXstdItem 2 10" xfId="26465"/>
    <cellStyle name="SAPBEXstdItem 2 2" xfId="5293"/>
    <cellStyle name="SAPBEXstdItem 2 2 2" xfId="7612"/>
    <cellStyle name="SAPBEXstdItem 2 2 2 2" xfId="13563"/>
    <cellStyle name="SAPBEXstdItem 2 2 2 3" xfId="19502"/>
    <cellStyle name="SAPBEXstdItem 2 2 2 4" xfId="22494"/>
    <cellStyle name="SAPBEXstdItem 2 2 2 5" xfId="24724"/>
    <cellStyle name="SAPBEXstdItem 2 2 2 6" xfId="26537"/>
    <cellStyle name="SAPBEXstdItem 2 2 2 7" xfId="38410"/>
    <cellStyle name="SAPBEXstdItem 2 2 2 8" xfId="43368"/>
    <cellStyle name="SAPBEXstdItem 2 2 3" xfId="11268"/>
    <cellStyle name="SAPBEXstdItem 2 2 4" xfId="17207"/>
    <cellStyle name="SAPBEXstdItem 2 2 5" xfId="21545"/>
    <cellStyle name="SAPBEXstdItem 2 2 6" xfId="29189"/>
    <cellStyle name="SAPBEXstdItem 2 2 7" xfId="32083"/>
    <cellStyle name="SAPBEXstdItem 2 2 8" xfId="36120"/>
    <cellStyle name="SAPBEXstdItem 2 2 9" xfId="41079"/>
    <cellStyle name="SAPBEXstdItem 2 3" xfId="4687"/>
    <cellStyle name="SAPBEXstdItem 2 3 2" xfId="7293"/>
    <cellStyle name="SAPBEXstdItem 2 3 2 2" xfId="13244"/>
    <cellStyle name="SAPBEXstdItem 2 3 2 3" xfId="19183"/>
    <cellStyle name="SAPBEXstdItem 2 3 2 4" xfId="22315"/>
    <cellStyle name="SAPBEXstdItem 2 3 2 5" xfId="24890"/>
    <cellStyle name="SAPBEXstdItem 2 3 2 6" xfId="30029"/>
    <cellStyle name="SAPBEXstdItem 2 3 2 7" xfId="38095"/>
    <cellStyle name="SAPBEXstdItem 2 3 2 8" xfId="43049"/>
    <cellStyle name="SAPBEXstdItem 2 3 3" xfId="10663"/>
    <cellStyle name="SAPBEXstdItem 2 3 4" xfId="16602"/>
    <cellStyle name="SAPBEXstdItem 2 3 5" xfId="21322"/>
    <cellStyle name="SAPBEXstdItem 2 3 6" xfId="29276"/>
    <cellStyle name="SAPBEXstdItem 2 3 7" xfId="31240"/>
    <cellStyle name="SAPBEXstdItem 2 3 8" xfId="35515"/>
    <cellStyle name="SAPBEXstdItem 2 3 9" xfId="40478"/>
    <cellStyle name="SAPBEXstdItem 2 4" xfId="8750"/>
    <cellStyle name="SAPBEXstdItem 2 4 2" xfId="14701"/>
    <cellStyle name="SAPBEXstdItem 2 4 3" xfId="20640"/>
    <cellStyle name="SAPBEXstdItem 2 4 4" xfId="23003"/>
    <cellStyle name="SAPBEXstdItem 2 4 5" xfId="26841"/>
    <cellStyle name="SAPBEXstdItem 2 4 6" xfId="28704"/>
    <cellStyle name="SAPBEXstdItem 2 4 7" xfId="39541"/>
    <cellStyle name="SAPBEXstdItem 2 4 8" xfId="44506"/>
    <cellStyle name="SAPBEXstdItem 2 5" xfId="8751"/>
    <cellStyle name="SAPBEXstdItem 2 5 2" xfId="14702"/>
    <cellStyle name="SAPBEXstdItem 2 5 3" xfId="20641"/>
    <cellStyle name="SAPBEXstdItem 2 5 4" xfId="23004"/>
    <cellStyle name="SAPBEXstdItem 2 5 5" xfId="23698"/>
    <cellStyle name="SAPBEXstdItem 2 5 6" xfId="32738"/>
    <cellStyle name="SAPBEXstdItem 2 5 7" xfId="39542"/>
    <cellStyle name="SAPBEXstdItem 2 5 8" xfId="44507"/>
    <cellStyle name="SAPBEXstdItem 2 6" xfId="7059"/>
    <cellStyle name="SAPBEXstdItem 2 6 2" xfId="13010"/>
    <cellStyle name="SAPBEXstdItem 2 6 3" xfId="18949"/>
    <cellStyle name="SAPBEXstdItem 2 6 4" xfId="22086"/>
    <cellStyle name="SAPBEXstdItem 2 6 5" xfId="30556"/>
    <cellStyle name="SAPBEXstdItem 2 6 6" xfId="25788"/>
    <cellStyle name="SAPBEXstdItem 2 6 7" xfId="37862"/>
    <cellStyle name="SAPBEXstdItem 2 6 8" xfId="42815"/>
    <cellStyle name="SAPBEXstdItem 2 7" xfId="9477"/>
    <cellStyle name="SAPBEXstdItem 2 8" xfId="15416"/>
    <cellStyle name="SAPBEXstdItem 2 9" xfId="23245"/>
    <cellStyle name="SAPBEXstdItem 3" xfId="1938"/>
    <cellStyle name="SAPBEXstdItem 3 10" xfId="26604"/>
    <cellStyle name="SAPBEXstdItem 3 2" xfId="5911"/>
    <cellStyle name="SAPBEXstdItem 3 2 2" xfId="8215"/>
    <cellStyle name="SAPBEXstdItem 3 2 2 2" xfId="14166"/>
    <cellStyle name="SAPBEXstdItem 3 2 2 3" xfId="20105"/>
    <cellStyle name="SAPBEXstdItem 3 2 2 4" xfId="22649"/>
    <cellStyle name="SAPBEXstdItem 3 2 2 5" xfId="24188"/>
    <cellStyle name="SAPBEXstdItem 3 2 2 6" xfId="34688"/>
    <cellStyle name="SAPBEXstdItem 3 2 2 7" xfId="39011"/>
    <cellStyle name="SAPBEXstdItem 3 2 2 8" xfId="43971"/>
    <cellStyle name="SAPBEXstdItem 3 2 3" xfId="11886"/>
    <cellStyle name="SAPBEXstdItem 3 2 4" xfId="17825"/>
    <cellStyle name="SAPBEXstdItem 3 2 5" xfId="21702"/>
    <cellStyle name="SAPBEXstdItem 3 2 6" xfId="27670"/>
    <cellStyle name="SAPBEXstdItem 3 2 7" xfId="31354"/>
    <cellStyle name="SAPBEXstdItem 3 2 8" xfId="36738"/>
    <cellStyle name="SAPBEXstdItem 3 2 9" xfId="41695"/>
    <cellStyle name="SAPBEXstdItem 3 3" xfId="6578"/>
    <cellStyle name="SAPBEXstdItem 3 3 2" xfId="8484"/>
    <cellStyle name="SAPBEXstdItem 3 3 2 2" xfId="14435"/>
    <cellStyle name="SAPBEXstdItem 3 3 2 3" xfId="20374"/>
    <cellStyle name="SAPBEXstdItem 3 3 2 4" xfId="22779"/>
    <cellStyle name="SAPBEXstdItem 3 3 2 5" xfId="23923"/>
    <cellStyle name="SAPBEXstdItem 3 3 2 6" xfId="34728"/>
    <cellStyle name="SAPBEXstdItem 3 3 2 7" xfId="39277"/>
    <cellStyle name="SAPBEXstdItem 3 3 2 8" xfId="44240"/>
    <cellStyle name="SAPBEXstdItem 3 3 3" xfId="12529"/>
    <cellStyle name="SAPBEXstdItem 3 3 4" xfId="18468"/>
    <cellStyle name="SAPBEXstdItem 3 3 5" xfId="21872"/>
    <cellStyle name="SAPBEXstdItem 3 3 6" xfId="29674"/>
    <cellStyle name="SAPBEXstdItem 3 3 7" xfId="31628"/>
    <cellStyle name="SAPBEXstdItem 3 3 8" xfId="37381"/>
    <cellStyle name="SAPBEXstdItem 3 3 9" xfId="42335"/>
    <cellStyle name="SAPBEXstdItem 3 4" xfId="8752"/>
    <cellStyle name="SAPBEXstdItem 3 4 2" xfId="14703"/>
    <cellStyle name="SAPBEXstdItem 3 4 3" xfId="20642"/>
    <cellStyle name="SAPBEXstdItem 3 4 4" xfId="23005"/>
    <cellStyle name="SAPBEXstdItem 3 4 5" xfId="23697"/>
    <cellStyle name="SAPBEXstdItem 3 4 6" xfId="35040"/>
    <cellStyle name="SAPBEXstdItem 3 4 7" xfId="39543"/>
    <cellStyle name="SAPBEXstdItem 3 4 8" xfId="44508"/>
    <cellStyle name="SAPBEXstdItem 3 5" xfId="8753"/>
    <cellStyle name="SAPBEXstdItem 3 5 2" xfId="14704"/>
    <cellStyle name="SAPBEXstdItem 3 5 3" xfId="20643"/>
    <cellStyle name="SAPBEXstdItem 3 5 4" xfId="23006"/>
    <cellStyle name="SAPBEXstdItem 3 5 5" xfId="23696"/>
    <cellStyle name="SAPBEXstdItem 3 5 6" xfId="35041"/>
    <cellStyle name="SAPBEXstdItem 3 5 7" xfId="39544"/>
    <cellStyle name="SAPBEXstdItem 3 5 8" xfId="44509"/>
    <cellStyle name="SAPBEXstdItem 3 6" xfId="7060"/>
    <cellStyle name="SAPBEXstdItem 3 6 2" xfId="13011"/>
    <cellStyle name="SAPBEXstdItem 3 6 3" xfId="18950"/>
    <cellStyle name="SAPBEXstdItem 3 6 4" xfId="22087"/>
    <cellStyle name="SAPBEXstdItem 3 6 5" xfId="30555"/>
    <cellStyle name="SAPBEXstdItem 3 6 6" xfId="33915"/>
    <cellStyle name="SAPBEXstdItem 3 6 7" xfId="37863"/>
    <cellStyle name="SAPBEXstdItem 3 6 8" xfId="42816"/>
    <cellStyle name="SAPBEXstdItem 3 7" xfId="9478"/>
    <cellStyle name="SAPBEXstdItem 3 8" xfId="15417"/>
    <cellStyle name="SAPBEXstdItem 3 9" xfId="26288"/>
    <cellStyle name="SAPBEXstdItem 4" xfId="4295"/>
    <cellStyle name="SAPBEXstdItem 4 10" xfId="40142"/>
    <cellStyle name="SAPBEXstdItem 4 2" xfId="6782"/>
    <cellStyle name="SAPBEXstdItem 4 2 2" xfId="8549"/>
    <cellStyle name="SAPBEXstdItem 4 2 2 2" xfId="14500"/>
    <cellStyle name="SAPBEXstdItem 4 2 2 3" xfId="20439"/>
    <cellStyle name="SAPBEXstdItem 4 2 2 4" xfId="22843"/>
    <cellStyle name="SAPBEXstdItem 4 2 2 5" xfId="23860"/>
    <cellStyle name="SAPBEXstdItem 4 2 2 6" xfId="29760"/>
    <cellStyle name="SAPBEXstdItem 4 2 2 7" xfId="39341"/>
    <cellStyle name="SAPBEXstdItem 4 2 2 8" xfId="44305"/>
    <cellStyle name="SAPBEXstdItem 4 2 3" xfId="12733"/>
    <cellStyle name="SAPBEXstdItem 4 2 4" xfId="18672"/>
    <cellStyle name="SAPBEXstdItem 4 2 5" xfId="21936"/>
    <cellStyle name="SAPBEXstdItem 4 2 6" xfId="29327"/>
    <cellStyle name="SAPBEXstdItem 4 2 7" xfId="34144"/>
    <cellStyle name="SAPBEXstdItem 4 2 8" xfId="37585"/>
    <cellStyle name="SAPBEXstdItem 4 2 9" xfId="42538"/>
    <cellStyle name="SAPBEXstdItem 4 3" xfId="7238"/>
    <cellStyle name="SAPBEXstdItem 4 3 2" xfId="13189"/>
    <cellStyle name="SAPBEXstdItem 4 3 3" xfId="19128"/>
    <cellStyle name="SAPBEXstdItem 4 3 4" xfId="22264"/>
    <cellStyle name="SAPBEXstdItem 4 3 5" xfId="24920"/>
    <cellStyle name="SAPBEXstdItem 4 3 6" xfId="32899"/>
    <cellStyle name="SAPBEXstdItem 4 3 7" xfId="38040"/>
    <cellStyle name="SAPBEXstdItem 4 3 8" xfId="42994"/>
    <cellStyle name="SAPBEXstdItem 4 4" xfId="10327"/>
    <cellStyle name="SAPBEXstdItem 4 5" xfId="16266"/>
    <cellStyle name="SAPBEXstdItem 4 6" xfId="21238"/>
    <cellStyle name="SAPBEXstdItem 4 7" xfId="28123"/>
    <cellStyle name="SAPBEXstdItem 4 8" xfId="31960"/>
    <cellStyle name="SAPBEXstdItem 4 9" xfId="35179"/>
    <cellStyle name="SAPBEXstdItem 5" xfId="5015"/>
    <cellStyle name="SAPBEXstdItem 5 2" xfId="7372"/>
    <cellStyle name="SAPBEXstdItem 5 2 2" xfId="13323"/>
    <cellStyle name="SAPBEXstdItem 5 2 3" xfId="19262"/>
    <cellStyle name="SAPBEXstdItem 5 2 4" xfId="22387"/>
    <cellStyle name="SAPBEXstdItem 5 2 5" xfId="24864"/>
    <cellStyle name="SAPBEXstdItem 5 2 6" xfId="27178"/>
    <cellStyle name="SAPBEXstdItem 5 2 7" xfId="38172"/>
    <cellStyle name="SAPBEXstdItem 5 2 8" xfId="43128"/>
    <cellStyle name="SAPBEXstdItem 5 3" xfId="10991"/>
    <cellStyle name="SAPBEXstdItem 5 4" xfId="16930"/>
    <cellStyle name="SAPBEXstdItem 5 5" xfId="21432"/>
    <cellStyle name="SAPBEXstdItem 5 6" xfId="27457"/>
    <cellStyle name="SAPBEXstdItem 5 7" xfId="31827"/>
    <cellStyle name="SAPBEXstdItem 5 8" xfId="35843"/>
    <cellStyle name="SAPBEXstdItem 5 9" xfId="40804"/>
    <cellStyle name="SAPBEXstdItem 6" xfId="7058"/>
    <cellStyle name="SAPBEXstdItem 6 2" xfId="13009"/>
    <cellStyle name="SAPBEXstdItem 6 3" xfId="18948"/>
    <cellStyle name="SAPBEXstdItem 6 4" xfId="22085"/>
    <cellStyle name="SAPBEXstdItem 6 5" xfId="29079"/>
    <cellStyle name="SAPBEXstdItem 6 6" xfId="34224"/>
    <cellStyle name="SAPBEXstdItem 6 7" xfId="37861"/>
    <cellStyle name="SAPBEXstdItem 6 8" xfId="42814"/>
    <cellStyle name="SAPBEXstdItem 7" xfId="9476"/>
    <cellStyle name="SAPBEXstdItem 8" xfId="15415"/>
    <cellStyle name="SAPBEXstdItem 9" xfId="26289"/>
    <cellStyle name="SAPBEXstdItemX" xfId="1939"/>
    <cellStyle name="SAPBEXstdItemX 10" xfId="26186"/>
    <cellStyle name="SAPBEXstdItemX 2" xfId="1940"/>
    <cellStyle name="SAPBEXstdItemX 2 10" xfId="29573"/>
    <cellStyle name="SAPBEXstdItemX 2 2" xfId="5294"/>
    <cellStyle name="SAPBEXstdItemX 2 2 2" xfId="7613"/>
    <cellStyle name="SAPBEXstdItemX 2 2 2 2" xfId="13564"/>
    <cellStyle name="SAPBEXstdItemX 2 2 2 3" xfId="19503"/>
    <cellStyle name="SAPBEXstdItemX 2 2 2 4" xfId="22495"/>
    <cellStyle name="SAPBEXstdItemX 2 2 2 5" xfId="28471"/>
    <cellStyle name="SAPBEXstdItemX 2 2 2 6" xfId="34178"/>
    <cellStyle name="SAPBEXstdItemX 2 2 2 7" xfId="38411"/>
    <cellStyle name="SAPBEXstdItemX 2 2 2 8" xfId="43369"/>
    <cellStyle name="SAPBEXstdItemX 2 2 3" xfId="11269"/>
    <cellStyle name="SAPBEXstdItemX 2 2 4" xfId="17208"/>
    <cellStyle name="SAPBEXstdItemX 2 2 5" xfId="21546"/>
    <cellStyle name="SAPBEXstdItemX 2 2 6" xfId="29475"/>
    <cellStyle name="SAPBEXstdItemX 2 2 7" xfId="32479"/>
    <cellStyle name="SAPBEXstdItemX 2 2 8" xfId="36121"/>
    <cellStyle name="SAPBEXstdItemX 2 2 9" xfId="41080"/>
    <cellStyle name="SAPBEXstdItemX 2 3" xfId="4686"/>
    <cellStyle name="SAPBEXstdItemX 2 3 2" xfId="7292"/>
    <cellStyle name="SAPBEXstdItemX 2 3 2 2" xfId="13243"/>
    <cellStyle name="SAPBEXstdItemX 2 3 2 3" xfId="19182"/>
    <cellStyle name="SAPBEXstdItemX 2 3 2 4" xfId="22314"/>
    <cellStyle name="SAPBEXstdItemX 2 3 2 5" xfId="24891"/>
    <cellStyle name="SAPBEXstdItemX 2 3 2 6" xfId="34947"/>
    <cellStyle name="SAPBEXstdItemX 2 3 2 7" xfId="38094"/>
    <cellStyle name="SAPBEXstdItemX 2 3 2 8" xfId="43048"/>
    <cellStyle name="SAPBEXstdItemX 2 3 3" xfId="10662"/>
    <cellStyle name="SAPBEXstdItemX 2 3 4" xfId="16601"/>
    <cellStyle name="SAPBEXstdItemX 2 3 5" xfId="21321"/>
    <cellStyle name="SAPBEXstdItemX 2 3 6" xfId="25534"/>
    <cellStyle name="SAPBEXstdItemX 2 3 7" xfId="30256"/>
    <cellStyle name="SAPBEXstdItemX 2 3 8" xfId="35514"/>
    <cellStyle name="SAPBEXstdItemX 2 3 9" xfId="40477"/>
    <cellStyle name="SAPBEXstdItemX 2 4" xfId="8754"/>
    <cellStyle name="SAPBEXstdItemX 2 4 2" xfId="14705"/>
    <cellStyle name="SAPBEXstdItemX 2 4 3" xfId="20644"/>
    <cellStyle name="SAPBEXstdItemX 2 4 4" xfId="23007"/>
    <cellStyle name="SAPBEXstdItemX 2 4 5" xfId="23695"/>
    <cellStyle name="SAPBEXstdItemX 2 4 6" xfId="33573"/>
    <cellStyle name="SAPBEXstdItemX 2 4 7" xfId="39545"/>
    <cellStyle name="SAPBEXstdItemX 2 4 8" xfId="44510"/>
    <cellStyle name="SAPBEXstdItemX 2 5" xfId="8755"/>
    <cellStyle name="SAPBEXstdItemX 2 5 2" xfId="14706"/>
    <cellStyle name="SAPBEXstdItemX 2 5 3" xfId="20645"/>
    <cellStyle name="SAPBEXstdItemX 2 5 4" xfId="23008"/>
    <cellStyle name="SAPBEXstdItemX 2 5 5" xfId="23694"/>
    <cellStyle name="SAPBEXstdItemX 2 5 6" xfId="35042"/>
    <cellStyle name="SAPBEXstdItemX 2 5 7" xfId="39546"/>
    <cellStyle name="SAPBEXstdItemX 2 5 8" xfId="44511"/>
    <cellStyle name="SAPBEXstdItemX 2 6" xfId="7062"/>
    <cellStyle name="SAPBEXstdItemX 2 6 2" xfId="13013"/>
    <cellStyle name="SAPBEXstdItemX 2 6 3" xfId="18952"/>
    <cellStyle name="SAPBEXstdItemX 2 6 4" xfId="22089"/>
    <cellStyle name="SAPBEXstdItemX 2 6 5" xfId="27240"/>
    <cellStyle name="SAPBEXstdItemX 2 6 6" xfId="30111"/>
    <cellStyle name="SAPBEXstdItemX 2 6 7" xfId="37865"/>
    <cellStyle name="SAPBEXstdItemX 2 6 8" xfId="42818"/>
    <cellStyle name="SAPBEXstdItemX 2 7" xfId="9480"/>
    <cellStyle name="SAPBEXstdItemX 2 8" xfId="15419"/>
    <cellStyle name="SAPBEXstdItemX 2 9" xfId="23244"/>
    <cellStyle name="SAPBEXstdItemX 3" xfId="1941"/>
    <cellStyle name="SAPBEXstdItemX 3 10" xfId="34785"/>
    <cellStyle name="SAPBEXstdItemX 3 2" xfId="5912"/>
    <cellStyle name="SAPBEXstdItemX 3 2 2" xfId="8216"/>
    <cellStyle name="SAPBEXstdItemX 3 2 2 2" xfId="14167"/>
    <cellStyle name="SAPBEXstdItemX 3 2 2 3" xfId="20106"/>
    <cellStyle name="SAPBEXstdItemX 3 2 2 4" xfId="22650"/>
    <cellStyle name="SAPBEXstdItemX 3 2 2 5" xfId="24187"/>
    <cellStyle name="SAPBEXstdItemX 3 2 2 6" xfId="32807"/>
    <cellStyle name="SAPBEXstdItemX 3 2 2 7" xfId="39012"/>
    <cellStyle name="SAPBEXstdItemX 3 2 2 8" xfId="43972"/>
    <cellStyle name="SAPBEXstdItemX 3 2 3" xfId="11887"/>
    <cellStyle name="SAPBEXstdItemX 3 2 4" xfId="17826"/>
    <cellStyle name="SAPBEXstdItemX 3 2 5" xfId="21703"/>
    <cellStyle name="SAPBEXstdItemX 3 2 6" xfId="28945"/>
    <cellStyle name="SAPBEXstdItemX 3 2 7" xfId="31767"/>
    <cellStyle name="SAPBEXstdItemX 3 2 8" xfId="36739"/>
    <cellStyle name="SAPBEXstdItemX 3 2 9" xfId="41696"/>
    <cellStyle name="SAPBEXstdItemX 3 3" xfId="6579"/>
    <cellStyle name="SAPBEXstdItemX 3 3 2" xfId="8485"/>
    <cellStyle name="SAPBEXstdItemX 3 3 2 2" xfId="14436"/>
    <cellStyle name="SAPBEXstdItemX 3 3 2 3" xfId="20375"/>
    <cellStyle name="SAPBEXstdItemX 3 3 2 4" xfId="22780"/>
    <cellStyle name="SAPBEXstdItemX 3 3 2 5" xfId="23922"/>
    <cellStyle name="SAPBEXstdItemX 3 3 2 6" xfId="34130"/>
    <cellStyle name="SAPBEXstdItemX 3 3 2 7" xfId="39278"/>
    <cellStyle name="SAPBEXstdItemX 3 3 2 8" xfId="44241"/>
    <cellStyle name="SAPBEXstdItemX 3 3 3" xfId="12530"/>
    <cellStyle name="SAPBEXstdItemX 3 3 4" xfId="18469"/>
    <cellStyle name="SAPBEXstdItemX 3 3 5" xfId="21873"/>
    <cellStyle name="SAPBEXstdItemX 3 3 6" xfId="27710"/>
    <cellStyle name="SAPBEXstdItemX 3 3 7" xfId="32071"/>
    <cellStyle name="SAPBEXstdItemX 3 3 8" xfId="37382"/>
    <cellStyle name="SAPBEXstdItemX 3 3 9" xfId="42336"/>
    <cellStyle name="SAPBEXstdItemX 3 4" xfId="8756"/>
    <cellStyle name="SAPBEXstdItemX 3 4 2" xfId="14707"/>
    <cellStyle name="SAPBEXstdItemX 3 4 3" xfId="20646"/>
    <cellStyle name="SAPBEXstdItemX 3 4 4" xfId="23009"/>
    <cellStyle name="SAPBEXstdItemX 3 4 5" xfId="23693"/>
    <cellStyle name="SAPBEXstdItemX 3 4 6" xfId="27373"/>
    <cellStyle name="SAPBEXstdItemX 3 4 7" xfId="39547"/>
    <cellStyle name="SAPBEXstdItemX 3 4 8" xfId="44512"/>
    <cellStyle name="SAPBEXstdItemX 3 5" xfId="8757"/>
    <cellStyle name="SAPBEXstdItemX 3 5 2" xfId="14708"/>
    <cellStyle name="SAPBEXstdItemX 3 5 3" xfId="20647"/>
    <cellStyle name="SAPBEXstdItemX 3 5 4" xfId="23010"/>
    <cellStyle name="SAPBEXstdItemX 3 5 5" xfId="23692"/>
    <cellStyle name="SAPBEXstdItemX 3 5 6" xfId="29059"/>
    <cellStyle name="SAPBEXstdItemX 3 5 7" xfId="39548"/>
    <cellStyle name="SAPBEXstdItemX 3 5 8" xfId="44513"/>
    <cellStyle name="SAPBEXstdItemX 3 6" xfId="7063"/>
    <cellStyle name="SAPBEXstdItemX 3 6 2" xfId="13014"/>
    <cellStyle name="SAPBEXstdItemX 3 6 3" xfId="18953"/>
    <cellStyle name="SAPBEXstdItemX 3 6 4" xfId="22090"/>
    <cellStyle name="SAPBEXstdItemX 3 6 5" xfId="29654"/>
    <cellStyle name="SAPBEXstdItemX 3 6 6" xfId="31228"/>
    <cellStyle name="SAPBEXstdItemX 3 6 7" xfId="37866"/>
    <cellStyle name="SAPBEXstdItemX 3 6 8" xfId="42819"/>
    <cellStyle name="SAPBEXstdItemX 3 7" xfId="9481"/>
    <cellStyle name="SAPBEXstdItemX 3 8" xfId="15420"/>
    <cellStyle name="SAPBEXstdItemX 3 9" xfId="27076"/>
    <cellStyle name="SAPBEXstdItemX 4" xfId="4296"/>
    <cellStyle name="SAPBEXstdItemX 4 10" xfId="40143"/>
    <cellStyle name="SAPBEXstdItemX 4 2" xfId="6783"/>
    <cellStyle name="SAPBEXstdItemX 4 2 2" xfId="8550"/>
    <cellStyle name="SAPBEXstdItemX 4 2 2 2" xfId="14501"/>
    <cellStyle name="SAPBEXstdItemX 4 2 2 3" xfId="20440"/>
    <cellStyle name="SAPBEXstdItemX 4 2 2 4" xfId="22844"/>
    <cellStyle name="SAPBEXstdItemX 4 2 2 5" xfId="23859"/>
    <cellStyle name="SAPBEXstdItemX 4 2 2 6" xfId="29627"/>
    <cellStyle name="SAPBEXstdItemX 4 2 2 7" xfId="39342"/>
    <cellStyle name="SAPBEXstdItemX 4 2 2 8" xfId="44306"/>
    <cellStyle name="SAPBEXstdItemX 4 2 3" xfId="12734"/>
    <cellStyle name="SAPBEXstdItemX 4 2 4" xfId="18673"/>
    <cellStyle name="SAPBEXstdItemX 4 2 5" xfId="21937"/>
    <cellStyle name="SAPBEXstdItemX 4 2 6" xfId="30462"/>
    <cellStyle name="SAPBEXstdItemX 4 2 7" xfId="32637"/>
    <cellStyle name="SAPBEXstdItemX 4 2 8" xfId="37586"/>
    <cellStyle name="SAPBEXstdItemX 4 2 9" xfId="42539"/>
    <cellStyle name="SAPBEXstdItemX 4 3" xfId="7239"/>
    <cellStyle name="SAPBEXstdItemX 4 3 2" xfId="13190"/>
    <cellStyle name="SAPBEXstdItemX 4 3 3" xfId="19129"/>
    <cellStyle name="SAPBEXstdItemX 4 3 4" xfId="22265"/>
    <cellStyle name="SAPBEXstdItemX 4 3 5" xfId="24919"/>
    <cellStyle name="SAPBEXstdItemX 4 3 6" xfId="34270"/>
    <cellStyle name="SAPBEXstdItemX 4 3 7" xfId="38041"/>
    <cellStyle name="SAPBEXstdItemX 4 3 8" xfId="42995"/>
    <cellStyle name="SAPBEXstdItemX 4 4" xfId="10328"/>
    <cellStyle name="SAPBEXstdItemX 4 5" xfId="16267"/>
    <cellStyle name="SAPBEXstdItemX 4 6" xfId="21239"/>
    <cellStyle name="SAPBEXstdItemX 4 7" xfId="25598"/>
    <cellStyle name="SAPBEXstdItemX 4 8" xfId="33625"/>
    <cellStyle name="SAPBEXstdItemX 4 9" xfId="35180"/>
    <cellStyle name="SAPBEXstdItemX 5" xfId="6155"/>
    <cellStyle name="SAPBEXstdItemX 5 2" xfId="8398"/>
    <cellStyle name="SAPBEXstdItemX 5 2 2" xfId="14349"/>
    <cellStyle name="SAPBEXstdItemX 5 2 3" xfId="20288"/>
    <cellStyle name="SAPBEXstdItemX 5 2 4" xfId="22696"/>
    <cellStyle name="SAPBEXstdItemX 5 2 5" xfId="24007"/>
    <cellStyle name="SAPBEXstdItemX 5 2 6" xfId="30138"/>
    <cellStyle name="SAPBEXstdItemX 5 2 7" xfId="39194"/>
    <cellStyle name="SAPBEXstdItemX 5 2 8" xfId="44154"/>
    <cellStyle name="SAPBEXstdItemX 5 3" xfId="12106"/>
    <cellStyle name="SAPBEXstdItemX 5 4" xfId="18045"/>
    <cellStyle name="SAPBEXstdItemX 5 5" xfId="21752"/>
    <cellStyle name="SAPBEXstdItemX 5 6" xfId="25144"/>
    <cellStyle name="SAPBEXstdItemX 5 7" xfId="33748"/>
    <cellStyle name="SAPBEXstdItemX 5 8" xfId="36958"/>
    <cellStyle name="SAPBEXstdItemX 5 9" xfId="41915"/>
    <cellStyle name="SAPBEXstdItemX 6" xfId="7061"/>
    <cellStyle name="SAPBEXstdItemX 6 2" xfId="13012"/>
    <cellStyle name="SAPBEXstdItemX 6 3" xfId="18951"/>
    <cellStyle name="SAPBEXstdItemX 6 4" xfId="22088"/>
    <cellStyle name="SAPBEXstdItemX 6 5" xfId="29427"/>
    <cellStyle name="SAPBEXstdItemX 6 6" xfId="34302"/>
    <cellStyle name="SAPBEXstdItemX 6 7" xfId="37864"/>
    <cellStyle name="SAPBEXstdItemX 6 8" xfId="42817"/>
    <cellStyle name="SAPBEXstdItemX 7" xfId="9479"/>
    <cellStyle name="SAPBEXstdItemX 8" xfId="15418"/>
    <cellStyle name="SAPBEXstdItemX 9" xfId="26287"/>
    <cellStyle name="SAPBEXtitle" xfId="1942"/>
    <cellStyle name="SAPBEXundefined" xfId="1943"/>
    <cellStyle name="SAPBEXundefined 10" xfId="33661"/>
    <cellStyle name="SAPBEXundefined 2" xfId="1944"/>
    <cellStyle name="SAPBEXundefined 2 10" xfId="34892"/>
    <cellStyle name="SAPBEXundefined 2 2" xfId="5295"/>
    <cellStyle name="SAPBEXundefined 2 2 2" xfId="7614"/>
    <cellStyle name="SAPBEXundefined 2 2 2 2" xfId="13565"/>
    <cellStyle name="SAPBEXundefined 2 2 2 3" xfId="19504"/>
    <cellStyle name="SAPBEXundefined 2 2 2 4" xfId="22496"/>
    <cellStyle name="SAPBEXundefined 2 2 2 5" xfId="29888"/>
    <cellStyle name="SAPBEXundefined 2 2 2 6" xfId="31615"/>
    <cellStyle name="SAPBEXundefined 2 2 2 7" xfId="38412"/>
    <cellStyle name="SAPBEXundefined 2 2 2 8" xfId="43370"/>
    <cellStyle name="SAPBEXundefined 2 2 3" xfId="11270"/>
    <cellStyle name="SAPBEXundefined 2 2 4" xfId="17209"/>
    <cellStyle name="SAPBEXundefined 2 2 5" xfId="21547"/>
    <cellStyle name="SAPBEXundefined 2 2 6" xfId="27464"/>
    <cellStyle name="SAPBEXundefined 2 2 7" xfId="33803"/>
    <cellStyle name="SAPBEXundefined 2 2 8" xfId="36122"/>
    <cellStyle name="SAPBEXundefined 2 2 9" xfId="41081"/>
    <cellStyle name="SAPBEXundefined 2 3" xfId="4685"/>
    <cellStyle name="SAPBEXundefined 2 3 2" xfId="7291"/>
    <cellStyle name="SAPBEXundefined 2 3 2 2" xfId="13242"/>
    <cellStyle name="SAPBEXundefined 2 3 2 3" xfId="19181"/>
    <cellStyle name="SAPBEXundefined 2 3 2 4" xfId="22313"/>
    <cellStyle name="SAPBEXundefined 2 3 2 5" xfId="24892"/>
    <cellStyle name="SAPBEXundefined 2 3 2 6" xfId="33491"/>
    <cellStyle name="SAPBEXundefined 2 3 2 7" xfId="38093"/>
    <cellStyle name="SAPBEXundefined 2 3 2 8" xfId="43047"/>
    <cellStyle name="SAPBEXundefined 2 3 3" xfId="10661"/>
    <cellStyle name="SAPBEXundefined 2 3 4" xfId="16600"/>
    <cellStyle name="SAPBEXundefined 2 3 5" xfId="21320"/>
    <cellStyle name="SAPBEXundefined 2 3 6" xfId="25535"/>
    <cellStyle name="SAPBEXundefined 2 3 7" xfId="33416"/>
    <cellStyle name="SAPBEXundefined 2 3 8" xfId="35513"/>
    <cellStyle name="SAPBEXundefined 2 3 9" xfId="40476"/>
    <cellStyle name="SAPBEXundefined 2 4" xfId="8758"/>
    <cellStyle name="SAPBEXundefined 2 4 2" xfId="14709"/>
    <cellStyle name="SAPBEXundefined 2 4 3" xfId="20648"/>
    <cellStyle name="SAPBEXundefined 2 4 4" xfId="23011"/>
    <cellStyle name="SAPBEXundefined 2 4 5" xfId="23691"/>
    <cellStyle name="SAPBEXundefined 2 4 6" xfId="33082"/>
    <cellStyle name="SAPBEXundefined 2 4 7" xfId="39549"/>
    <cellStyle name="SAPBEXundefined 2 4 8" xfId="44514"/>
    <cellStyle name="SAPBEXundefined 2 5" xfId="8759"/>
    <cellStyle name="SAPBEXundefined 2 5 2" xfId="14710"/>
    <cellStyle name="SAPBEXundefined 2 5 3" xfId="20649"/>
    <cellStyle name="SAPBEXundefined 2 5 4" xfId="23012"/>
    <cellStyle name="SAPBEXundefined 2 5 5" xfId="23690"/>
    <cellStyle name="SAPBEXundefined 2 5 6" xfId="25931"/>
    <cellStyle name="SAPBEXundefined 2 5 7" xfId="39550"/>
    <cellStyle name="SAPBEXundefined 2 5 8" xfId="44515"/>
    <cellStyle name="SAPBEXundefined 2 6" xfId="7065"/>
    <cellStyle name="SAPBEXundefined 2 6 2" xfId="13016"/>
    <cellStyle name="SAPBEXundefined 2 6 3" xfId="18955"/>
    <cellStyle name="SAPBEXundefined 2 6 4" xfId="22092"/>
    <cellStyle name="SAPBEXundefined 2 6 5" xfId="25005"/>
    <cellStyle name="SAPBEXundefined 2 6 6" xfId="31449"/>
    <cellStyle name="SAPBEXundefined 2 6 7" xfId="37868"/>
    <cellStyle name="SAPBEXundefined 2 6 8" xfId="42821"/>
    <cellStyle name="SAPBEXundefined 2 7" xfId="9483"/>
    <cellStyle name="SAPBEXundefined 2 8" xfId="15422"/>
    <cellStyle name="SAPBEXundefined 2 9" xfId="26284"/>
    <cellStyle name="SAPBEXundefined 3" xfId="1945"/>
    <cellStyle name="SAPBEXundefined 3 10" xfId="32109"/>
    <cellStyle name="SAPBEXundefined 3 2" xfId="5913"/>
    <cellStyle name="SAPBEXundefined 3 2 2" xfId="8217"/>
    <cellStyle name="SAPBEXundefined 3 2 2 2" xfId="14168"/>
    <cellStyle name="SAPBEXundefined 3 2 2 3" xfId="20107"/>
    <cellStyle name="SAPBEXundefined 3 2 2 4" xfId="22651"/>
    <cellStyle name="SAPBEXundefined 3 2 2 5" xfId="24186"/>
    <cellStyle name="SAPBEXundefined 3 2 2 6" xfId="34700"/>
    <cellStyle name="SAPBEXundefined 3 2 2 7" xfId="39013"/>
    <cellStyle name="SAPBEXundefined 3 2 2 8" xfId="43973"/>
    <cellStyle name="SAPBEXundefined 3 2 3" xfId="11888"/>
    <cellStyle name="SAPBEXundefined 3 2 4" xfId="17827"/>
    <cellStyle name="SAPBEXundefined 3 2 5" xfId="21704"/>
    <cellStyle name="SAPBEXundefined 3 2 6" xfId="26915"/>
    <cellStyle name="SAPBEXundefined 3 2 7" xfId="34855"/>
    <cellStyle name="SAPBEXundefined 3 2 8" xfId="36740"/>
    <cellStyle name="SAPBEXundefined 3 2 9" xfId="41697"/>
    <cellStyle name="SAPBEXundefined 3 3" xfId="6580"/>
    <cellStyle name="SAPBEXundefined 3 3 2" xfId="8486"/>
    <cellStyle name="SAPBEXundefined 3 3 2 2" xfId="14437"/>
    <cellStyle name="SAPBEXundefined 3 3 2 3" xfId="20376"/>
    <cellStyle name="SAPBEXundefined 3 3 2 4" xfId="22781"/>
    <cellStyle name="SAPBEXundefined 3 3 2 5" xfId="23921"/>
    <cellStyle name="SAPBEXundefined 3 3 2 6" xfId="32623"/>
    <cellStyle name="SAPBEXundefined 3 3 2 7" xfId="39279"/>
    <cellStyle name="SAPBEXundefined 3 3 2 8" xfId="44242"/>
    <cellStyle name="SAPBEXundefined 3 3 3" xfId="12531"/>
    <cellStyle name="SAPBEXundefined 3 3 4" xfId="18470"/>
    <cellStyle name="SAPBEXundefined 3 3 5" xfId="21874"/>
    <cellStyle name="SAPBEXundefined 3 3 6" xfId="25068"/>
    <cellStyle name="SAPBEXundefined 3 3 7" xfId="33450"/>
    <cellStyle name="SAPBEXundefined 3 3 8" xfId="37383"/>
    <cellStyle name="SAPBEXundefined 3 3 9" xfId="42337"/>
    <cellStyle name="SAPBEXundefined 3 4" xfId="8760"/>
    <cellStyle name="SAPBEXundefined 3 4 2" xfId="14711"/>
    <cellStyle name="SAPBEXundefined 3 4 3" xfId="20650"/>
    <cellStyle name="SAPBEXundefined 3 4 4" xfId="23013"/>
    <cellStyle name="SAPBEXundefined 3 4 5" xfId="26840"/>
    <cellStyle name="SAPBEXundefined 3 4 6" xfId="34598"/>
    <cellStyle name="SAPBEXundefined 3 4 7" xfId="39551"/>
    <cellStyle name="SAPBEXundefined 3 4 8" xfId="44516"/>
    <cellStyle name="SAPBEXundefined 3 5" xfId="8761"/>
    <cellStyle name="SAPBEXundefined 3 5 2" xfId="14712"/>
    <cellStyle name="SAPBEXundefined 3 5 3" xfId="20651"/>
    <cellStyle name="SAPBEXundefined 3 5 4" xfId="23014"/>
    <cellStyle name="SAPBEXundefined 3 5 5" xfId="23689"/>
    <cellStyle name="SAPBEXundefined 3 5 6" xfId="25664"/>
    <cellStyle name="SAPBEXundefined 3 5 7" xfId="39552"/>
    <cellStyle name="SAPBEXundefined 3 5 8" xfId="44517"/>
    <cellStyle name="SAPBEXundefined 3 6" xfId="7066"/>
    <cellStyle name="SAPBEXundefined 3 6 2" xfId="13017"/>
    <cellStyle name="SAPBEXundefined 3 6 3" xfId="18956"/>
    <cellStyle name="SAPBEXundefined 3 6 4" xfId="22093"/>
    <cellStyle name="SAPBEXundefined 3 6 5" xfId="25004"/>
    <cellStyle name="SAPBEXundefined 3 6 6" xfId="27795"/>
    <cellStyle name="SAPBEXundefined 3 6 7" xfId="37869"/>
    <cellStyle name="SAPBEXundefined 3 6 8" xfId="42822"/>
    <cellStyle name="SAPBEXundefined 3 7" xfId="9484"/>
    <cellStyle name="SAPBEXundefined 3 8" xfId="15423"/>
    <cellStyle name="SAPBEXundefined 3 9" xfId="26283"/>
    <cellStyle name="SAPBEXundefined 4" xfId="4297"/>
    <cellStyle name="SAPBEXundefined 4 10" xfId="40144"/>
    <cellStyle name="SAPBEXundefined 4 2" xfId="6784"/>
    <cellStyle name="SAPBEXundefined 4 2 2" xfId="8551"/>
    <cellStyle name="SAPBEXundefined 4 2 2 2" xfId="14502"/>
    <cellStyle name="SAPBEXundefined 4 2 2 3" xfId="20441"/>
    <cellStyle name="SAPBEXundefined 4 2 2 4" xfId="22845"/>
    <cellStyle name="SAPBEXundefined 4 2 2 5" xfId="23858"/>
    <cellStyle name="SAPBEXundefined 4 2 2 6" xfId="32960"/>
    <cellStyle name="SAPBEXundefined 4 2 2 7" xfId="39343"/>
    <cellStyle name="SAPBEXundefined 4 2 2 8" xfId="44307"/>
    <cellStyle name="SAPBEXundefined 4 2 3" xfId="12735"/>
    <cellStyle name="SAPBEXundefined 4 2 4" xfId="18674"/>
    <cellStyle name="SAPBEXundefined 4 2 5" xfId="21938"/>
    <cellStyle name="SAPBEXundefined 4 2 6" xfId="28919"/>
    <cellStyle name="SAPBEXundefined 4 2 7" xfId="31624"/>
    <cellStyle name="SAPBEXundefined 4 2 8" xfId="37587"/>
    <cellStyle name="SAPBEXundefined 4 2 9" xfId="42540"/>
    <cellStyle name="SAPBEXundefined 4 3" xfId="7240"/>
    <cellStyle name="SAPBEXundefined 4 3 2" xfId="13191"/>
    <cellStyle name="SAPBEXundefined 4 3 3" xfId="19130"/>
    <cellStyle name="SAPBEXundefined 4 3 4" xfId="22266"/>
    <cellStyle name="SAPBEXundefined 4 3 5" xfId="24918"/>
    <cellStyle name="SAPBEXundefined 4 3 6" xfId="32245"/>
    <cellStyle name="SAPBEXundefined 4 3 7" xfId="38042"/>
    <cellStyle name="SAPBEXundefined 4 3 8" xfId="42996"/>
    <cellStyle name="SAPBEXundefined 4 4" xfId="10329"/>
    <cellStyle name="SAPBEXundefined 4 5" xfId="16268"/>
    <cellStyle name="SAPBEXundefined 4 6" xfId="21240"/>
    <cellStyle name="SAPBEXundefined 4 7" xfId="25597"/>
    <cellStyle name="SAPBEXundefined 4 8" xfId="25929"/>
    <cellStyle name="SAPBEXundefined 4 9" xfId="35181"/>
    <cellStyle name="SAPBEXundefined 5" xfId="6154"/>
    <cellStyle name="SAPBEXundefined 5 2" xfId="8397"/>
    <cellStyle name="SAPBEXundefined 5 2 2" xfId="14348"/>
    <cellStyle name="SAPBEXundefined 5 2 3" xfId="20287"/>
    <cellStyle name="SAPBEXundefined 5 2 4" xfId="22695"/>
    <cellStyle name="SAPBEXundefined 5 2 5" xfId="24008"/>
    <cellStyle name="SAPBEXundefined 5 2 6" xfId="33370"/>
    <cellStyle name="SAPBEXundefined 5 2 7" xfId="39193"/>
    <cellStyle name="SAPBEXundefined 5 2 8" xfId="44153"/>
    <cellStyle name="SAPBEXundefined 5 3" xfId="12105"/>
    <cellStyle name="SAPBEXundefined 5 4" xfId="18044"/>
    <cellStyle name="SAPBEXundefined 5 5" xfId="21751"/>
    <cellStyle name="SAPBEXundefined 5 6" xfId="27895"/>
    <cellStyle name="SAPBEXundefined 5 7" xfId="26865"/>
    <cellStyle name="SAPBEXundefined 5 8" xfId="36957"/>
    <cellStyle name="SAPBEXundefined 5 9" xfId="41914"/>
    <cellStyle name="SAPBEXundefined 6" xfId="7064"/>
    <cellStyle name="SAPBEXundefined 6 2" xfId="13015"/>
    <cellStyle name="SAPBEXundefined 6 3" xfId="18954"/>
    <cellStyle name="SAPBEXundefined 6 4" xfId="22091"/>
    <cellStyle name="SAPBEXundefined 6 5" xfId="27690"/>
    <cellStyle name="SAPBEXundefined 6 6" xfId="32719"/>
    <cellStyle name="SAPBEXundefined 6 7" xfId="37867"/>
    <cellStyle name="SAPBEXundefined 6 8" xfId="42820"/>
    <cellStyle name="SAPBEXundefined 7" xfId="9482"/>
    <cellStyle name="SAPBEXundefined 8" xfId="15421"/>
    <cellStyle name="SAPBEXundefined 9" xfId="26285"/>
    <cellStyle name="st1" xfId="1946"/>
    <cellStyle name="Standard_NEGS" xfId="1947"/>
    <cellStyle name="Style 1" xfId="1948"/>
    <cellStyle name="Table Head" xfId="1949"/>
    <cellStyle name="Table Head Aligned" xfId="1950"/>
    <cellStyle name="Table Head Aligned 2" xfId="1951"/>
    <cellStyle name="Table Head Blue" xfId="1952"/>
    <cellStyle name="Table Head Green" xfId="1953"/>
    <cellStyle name="Table Head Green 2" xfId="1954"/>
    <cellStyle name="Table Head_Val_Sum_Graph" xfId="1955"/>
    <cellStyle name="Table Heading" xfId="1956"/>
    <cellStyle name="Table Heading 2" xfId="1957"/>
    <cellStyle name="Table Heading 3" xfId="4298"/>
    <cellStyle name="Table Heading_46EP.2011(v2.0)" xfId="4299"/>
    <cellStyle name="Table Text" xfId="1958"/>
    <cellStyle name="Table Title" xfId="1959"/>
    <cellStyle name="Table Units" xfId="1960"/>
    <cellStyle name="Table_Header" xfId="1961"/>
    <cellStyle name="TechCells" xfId="1962"/>
    <cellStyle name="TechCells 2" xfId="1963"/>
    <cellStyle name="Text" xfId="1964"/>
    <cellStyle name="Text 1" xfId="1965"/>
    <cellStyle name="Text Head" xfId="1966"/>
    <cellStyle name="Text Head 1" xfId="1967"/>
    <cellStyle name="Title" xfId="1968"/>
    <cellStyle name="Title 10" xfId="9485"/>
    <cellStyle name="Title 11" xfId="15424"/>
    <cellStyle name="Title 12" xfId="23242"/>
    <cellStyle name="Title 13" xfId="25617"/>
    <cellStyle name="Title 14" xfId="35059"/>
    <cellStyle name="Title 2" xfId="1969"/>
    <cellStyle name="Title 2 10" xfId="35060"/>
    <cellStyle name="Title 2 2" xfId="1970"/>
    <cellStyle name="Title 2 2 2" xfId="5551"/>
    <cellStyle name="Title 2 2 2 2" xfId="7855"/>
    <cellStyle name="Title 2 2 2 2 2" xfId="13806"/>
    <cellStyle name="Title 2 2 2 2 3" xfId="19745"/>
    <cellStyle name="Title 2 2 2 2 4" xfId="24541"/>
    <cellStyle name="Title 2 2 2 2 5" xfId="33612"/>
    <cellStyle name="Title 2 2 2 2 6" xfId="38653"/>
    <cellStyle name="Title 2 2 2 2 7" xfId="43611"/>
    <cellStyle name="Title 2 2 2 3" xfId="11526"/>
    <cellStyle name="Title 2 2 2 4" xfId="17465"/>
    <cellStyle name="Title 2 2 2 5" xfId="27734"/>
    <cellStyle name="Title 2 2 2 6" xfId="33017"/>
    <cellStyle name="Title 2 2 2 7" xfId="36378"/>
    <cellStyle name="Title 2 2 2 8" xfId="41337"/>
    <cellStyle name="Title 2 2 3" xfId="6218"/>
    <cellStyle name="Title 2 2 3 2" xfId="12169"/>
    <cellStyle name="Title 2 2 3 3" xfId="18108"/>
    <cellStyle name="Title 2 2 3 4" xfId="25115"/>
    <cellStyle name="Title 2 2 3 5" xfId="32241"/>
    <cellStyle name="Title 2 2 3 6" xfId="37021"/>
    <cellStyle name="Title 2 2 3 7" xfId="41977"/>
    <cellStyle name="Title 2 2 4" xfId="9487"/>
    <cellStyle name="Title 2 2 5" xfId="15426"/>
    <cellStyle name="Title 2 2 6" xfId="26272"/>
    <cellStyle name="Title 2 2 7" xfId="33861"/>
    <cellStyle name="Title 2 2 8" xfId="35061"/>
    <cellStyle name="Title 2 3" xfId="5080"/>
    <cellStyle name="Title 2 3 2" xfId="7424"/>
    <cellStyle name="Title 2 3 2 2" xfId="13375"/>
    <cellStyle name="Title 2 3 2 3" xfId="19314"/>
    <cellStyle name="Title 2 3 2 4" xfId="30540"/>
    <cellStyle name="Title 2 3 2 5" xfId="31815"/>
    <cellStyle name="Title 2 3 2 6" xfId="38224"/>
    <cellStyle name="Title 2 3 2 7" xfId="43180"/>
    <cellStyle name="Title 2 3 3" xfId="11056"/>
    <cellStyle name="Title 2 3 4" xfId="16995"/>
    <cellStyle name="Title 2 3 5" xfId="30375"/>
    <cellStyle name="Title 2 3 6" xfId="32452"/>
    <cellStyle name="Title 2 3 7" xfId="35908"/>
    <cellStyle name="Title 2 3 8" xfId="40869"/>
    <cellStyle name="Title 2 4" xfId="4821"/>
    <cellStyle name="Title 2 4 2" xfId="10797"/>
    <cellStyle name="Title 2 4 3" xfId="16736"/>
    <cellStyle name="Title 2 4 4" xfId="30500"/>
    <cellStyle name="Title 2 4 5" xfId="33645"/>
    <cellStyle name="Title 2 4 6" xfId="35649"/>
    <cellStyle name="Title 2 4 7" xfId="40610"/>
    <cellStyle name="Title 2 5" xfId="8762"/>
    <cellStyle name="Title 2 5 2" xfId="14713"/>
    <cellStyle name="Title 2 5 3" xfId="20652"/>
    <cellStyle name="Title 2 5 4" xfId="23688"/>
    <cellStyle name="Title 2 5 5" xfId="27059"/>
    <cellStyle name="Title 2 5 6" xfId="39553"/>
    <cellStyle name="Title 2 5 7" xfId="44518"/>
    <cellStyle name="Title 2 6" xfId="9486"/>
    <cellStyle name="Title 2 7" xfId="15425"/>
    <cellStyle name="Title 2 8" xfId="23241"/>
    <cellStyle name="Title 2 9" xfId="34891"/>
    <cellStyle name="Title 3" xfId="1971"/>
    <cellStyle name="Title 3 2" xfId="8763"/>
    <cellStyle name="Title 3 2 2" xfId="14714"/>
    <cellStyle name="Title 3 2 3" xfId="20653"/>
    <cellStyle name="Title 3 2 4" xfId="23687"/>
    <cellStyle name="Title 3 2 5" xfId="33087"/>
    <cellStyle name="Title 3 2 6" xfId="39554"/>
    <cellStyle name="Title 3 2 7" xfId="44519"/>
    <cellStyle name="Title 3 3" xfId="8764"/>
    <cellStyle name="Title 3 3 2" xfId="14715"/>
    <cellStyle name="Title 3 3 3" xfId="20654"/>
    <cellStyle name="Title 3 3 4" xfId="23686"/>
    <cellStyle name="Title 3 3 5" xfId="29742"/>
    <cellStyle name="Title 3 3 6" xfId="39555"/>
    <cellStyle name="Title 3 3 7" xfId="44520"/>
    <cellStyle name="Title 3 4" xfId="8765"/>
    <cellStyle name="Title 3 4 2" xfId="14716"/>
    <cellStyle name="Title 3 4 3" xfId="20655"/>
    <cellStyle name="Title 3 4 4" xfId="23685"/>
    <cellStyle name="Title 3 4 5" xfId="33507"/>
    <cellStyle name="Title 3 4 6" xfId="39556"/>
    <cellStyle name="Title 3 4 7" xfId="44521"/>
    <cellStyle name="Title 3 5" xfId="8766"/>
    <cellStyle name="Title 3 5 2" xfId="14717"/>
    <cellStyle name="Title 3 5 3" xfId="20656"/>
    <cellStyle name="Title 3 5 4" xfId="23684"/>
    <cellStyle name="Title 3 5 5" xfId="33773"/>
    <cellStyle name="Title 3 5 6" xfId="39557"/>
    <cellStyle name="Title 3 5 7" xfId="44522"/>
    <cellStyle name="Title 4" xfId="1972"/>
    <cellStyle name="Title 5" xfId="1973"/>
    <cellStyle name="Title 5 2" xfId="5497"/>
    <cellStyle name="Title 5 2 2" xfId="7801"/>
    <cellStyle name="Title 5 2 2 2" xfId="13752"/>
    <cellStyle name="Title 5 2 2 3" xfId="19691"/>
    <cellStyle name="Title 5 2 2 4" xfId="24594"/>
    <cellStyle name="Title 5 2 2 5" xfId="32896"/>
    <cellStyle name="Title 5 2 2 6" xfId="38599"/>
    <cellStyle name="Title 5 2 2 7" xfId="43557"/>
    <cellStyle name="Title 5 2 3" xfId="11472"/>
    <cellStyle name="Title 5 2 4" xfId="17411"/>
    <cellStyle name="Title 5 2 5" xfId="27978"/>
    <cellStyle name="Title 5 2 6" xfId="31504"/>
    <cellStyle name="Title 5 2 7" xfId="36324"/>
    <cellStyle name="Title 5 2 8" xfId="41283"/>
    <cellStyle name="Title 5 3" xfId="4534"/>
    <cellStyle name="Title 5 3 2" xfId="10510"/>
    <cellStyle name="Title 5 3 3" xfId="16449"/>
    <cellStyle name="Title 5 3 4" xfId="29431"/>
    <cellStyle name="Title 5 3 5" xfId="32470"/>
    <cellStyle name="Title 5 3 6" xfId="35362"/>
    <cellStyle name="Title 5 3 7" xfId="40325"/>
    <cellStyle name="Title 5 4" xfId="9488"/>
    <cellStyle name="Title 5 5" xfId="15427"/>
    <cellStyle name="Title 5 6" xfId="26269"/>
    <cellStyle name="Title 5 7" xfId="32062"/>
    <cellStyle name="Title 5 8" xfId="35062"/>
    <cellStyle name="Title 6" xfId="5036"/>
    <cellStyle name="Title 6 2" xfId="7393"/>
    <cellStyle name="Title 6 2 2" xfId="13344"/>
    <cellStyle name="Title 6 2 3" xfId="19283"/>
    <cellStyle name="Title 6 2 4" xfId="24848"/>
    <cellStyle name="Title 6 2 5" xfId="31447"/>
    <cellStyle name="Title 6 2 6" xfId="38193"/>
    <cellStyle name="Title 6 2 7" xfId="43149"/>
    <cellStyle name="Title 6 3" xfId="11012"/>
    <cellStyle name="Title 6 4" xfId="16951"/>
    <cellStyle name="Title 6 5" xfId="29941"/>
    <cellStyle name="Title 6 6" xfId="34229"/>
    <cellStyle name="Title 6 7" xfId="35864"/>
    <cellStyle name="Title 6 8" xfId="40825"/>
    <cellStyle name="Title 7" xfId="5014"/>
    <cellStyle name="Title 7 2" xfId="10990"/>
    <cellStyle name="Title 7 3" xfId="16929"/>
    <cellStyle name="Title 7 4" xfId="29468"/>
    <cellStyle name="Title 7 5" xfId="31881"/>
    <cellStyle name="Title 7 6" xfId="35842"/>
    <cellStyle name="Title 7 7" xfId="40803"/>
    <cellStyle name="Title 8" xfId="8767"/>
    <cellStyle name="Title 8 2" xfId="14718"/>
    <cellStyle name="Title 8 3" xfId="20657"/>
    <cellStyle name="Title 8 4" xfId="23683"/>
    <cellStyle name="Title 8 5" xfId="33624"/>
    <cellStyle name="Title 8 6" xfId="39558"/>
    <cellStyle name="Title 8 7" xfId="44523"/>
    <cellStyle name="Title 9" xfId="8768"/>
    <cellStyle name="Title 9 2" xfId="14719"/>
    <cellStyle name="Title 9 3" xfId="20658"/>
    <cellStyle name="Title 9 4" xfId="23682"/>
    <cellStyle name="Title 9 5" xfId="32039"/>
    <cellStyle name="Title 9 6" xfId="39559"/>
    <cellStyle name="Title 9 7" xfId="44524"/>
    <cellStyle name="Title_grey" xfId="1974"/>
    <cellStyle name="Total" xfId="1975"/>
    <cellStyle name="Total 10" xfId="26268"/>
    <cellStyle name="Total 11" xfId="32196"/>
    <cellStyle name="Total 2" xfId="1976"/>
    <cellStyle name="Total 2 2" xfId="1977"/>
    <cellStyle name="Total 2 2 2" xfId="5550"/>
    <cellStyle name="Total 2 2 2 2" xfId="7854"/>
    <cellStyle name="Total 2 2 2 2 2" xfId="13805"/>
    <cellStyle name="Total 2 2 2 2 3" xfId="19744"/>
    <cellStyle name="Total 2 2 2 2 4" xfId="22558"/>
    <cellStyle name="Total 2 2 2 2 5" xfId="24542"/>
    <cellStyle name="Total 2 2 2 2 6" xfId="30089"/>
    <cellStyle name="Total 2 2 2 2 7" xfId="38652"/>
    <cellStyle name="Total 2 2 2 2 8" xfId="43610"/>
    <cellStyle name="Total 2 2 2 3" xfId="11525"/>
    <cellStyle name="Total 2 2 2 4" xfId="17464"/>
    <cellStyle name="Total 2 2 2 5" xfId="21611"/>
    <cellStyle name="Total 2 2 2 6" xfId="29698"/>
    <cellStyle name="Total 2 2 2 7" xfId="28153"/>
    <cellStyle name="Total 2 2 2 8" xfId="36377"/>
    <cellStyle name="Total 2 2 2 9" xfId="41336"/>
    <cellStyle name="Total 2 2 3" xfId="6217"/>
    <cellStyle name="Total 2 2 3 2" xfId="12168"/>
    <cellStyle name="Total 2 2 3 3" xfId="18107"/>
    <cellStyle name="Total 2 2 3 4" xfId="21781"/>
    <cellStyle name="Total 2 2 3 5" xfId="27725"/>
    <cellStyle name="Total 2 2 3 6" xfId="26724"/>
    <cellStyle name="Total 2 2 3 7" xfId="37020"/>
    <cellStyle name="Total 2 2 3 8" xfId="41976"/>
    <cellStyle name="Total 2 2 4" xfId="9491"/>
    <cellStyle name="Total 2 2 5" xfId="15430"/>
    <cellStyle name="Total 2 2 6" xfId="26266"/>
    <cellStyle name="Total 2 2 7" xfId="34009"/>
    <cellStyle name="Total 2 3" xfId="5079"/>
    <cellStyle name="Total 2 3 2" xfId="7423"/>
    <cellStyle name="Total 2 3 2 2" xfId="13374"/>
    <cellStyle name="Total 2 3 2 3" xfId="19313"/>
    <cellStyle name="Total 2 3 2 4" xfId="22425"/>
    <cellStyle name="Total 2 3 2 5" xfId="24842"/>
    <cellStyle name="Total 2 3 2 6" xfId="31666"/>
    <cellStyle name="Total 2 3 2 7" xfId="38223"/>
    <cellStyle name="Total 2 3 2 8" xfId="43179"/>
    <cellStyle name="Total 2 3 3" xfId="11055"/>
    <cellStyle name="Total 2 3 4" xfId="16994"/>
    <cellStyle name="Total 2 3 5" xfId="21471"/>
    <cellStyle name="Total 2 3 6" xfId="29227"/>
    <cellStyle name="Total 2 3 7" xfId="29989"/>
    <cellStyle name="Total 2 3 8" xfId="35907"/>
    <cellStyle name="Total 2 3 9" xfId="40868"/>
    <cellStyle name="Total 2 4" xfId="4822"/>
    <cellStyle name="Total 2 4 2" xfId="10798"/>
    <cellStyle name="Total 2 4 3" xfId="16737"/>
    <cellStyle name="Total 2 4 4" xfId="21373"/>
    <cellStyle name="Total 2 4 5" xfId="28985"/>
    <cellStyle name="Total 2 4 6" xfId="33740"/>
    <cellStyle name="Total 2 4 7" xfId="35650"/>
    <cellStyle name="Total 2 4 8" xfId="40611"/>
    <cellStyle name="Total 2 5" xfId="8769"/>
    <cellStyle name="Total 2 5 2" xfId="14720"/>
    <cellStyle name="Total 2 5 3" xfId="20659"/>
    <cellStyle name="Total 2 5 4" xfId="23015"/>
    <cellStyle name="Total 2 5 5" xfId="23681"/>
    <cellStyle name="Total 2 5 6" xfId="32735"/>
    <cellStyle name="Total 2 5 7" xfId="39560"/>
    <cellStyle name="Total 2 5 8" xfId="44525"/>
    <cellStyle name="Total 2 6" xfId="9490"/>
    <cellStyle name="Total 2 7" xfId="15429"/>
    <cellStyle name="Total 2 8" xfId="26267"/>
    <cellStyle name="Total 2 9" xfId="32943"/>
    <cellStyle name="Total 3" xfId="1978"/>
    <cellStyle name="Total 3 2" xfId="1979"/>
    <cellStyle name="Total 3 2 2" xfId="5739"/>
    <cellStyle name="Total 3 2 2 2" xfId="8043"/>
    <cellStyle name="Total 3 2 2 2 2" xfId="13994"/>
    <cellStyle name="Total 3 2 2 2 3" xfId="19933"/>
    <cellStyle name="Total 3 2 2 2 4" xfId="22589"/>
    <cellStyle name="Total 3 2 2 2 5" xfId="24357"/>
    <cellStyle name="Total 3 2 2 2 6" xfId="26381"/>
    <cellStyle name="Total 3 2 2 2 7" xfId="38840"/>
    <cellStyle name="Total 3 2 2 2 8" xfId="43799"/>
    <cellStyle name="Total 3 2 2 3" xfId="11714"/>
    <cellStyle name="Total 3 2 2 4" xfId="17653"/>
    <cellStyle name="Total 3 2 2 5" xfId="21642"/>
    <cellStyle name="Total 3 2 2 6" xfId="30721"/>
    <cellStyle name="Total 3 2 2 7" xfId="30115"/>
    <cellStyle name="Total 3 2 2 8" xfId="36566"/>
    <cellStyle name="Total 3 2 2 9" xfId="41524"/>
    <cellStyle name="Total 3 2 3" xfId="6406"/>
    <cellStyle name="Total 3 2 3 2" xfId="12357"/>
    <cellStyle name="Total 3 2 3 3" xfId="18296"/>
    <cellStyle name="Total 3 2 3 4" xfId="21812"/>
    <cellStyle name="Total 3 2 3 5" xfId="30660"/>
    <cellStyle name="Total 3 2 3 6" xfId="32091"/>
    <cellStyle name="Total 3 2 3 7" xfId="37209"/>
    <cellStyle name="Total 3 2 3 8" xfId="42164"/>
    <cellStyle name="Total 3 2 4" xfId="9493"/>
    <cellStyle name="Total 3 2 5" xfId="15432"/>
    <cellStyle name="Total 3 2 6" xfId="26264"/>
    <cellStyle name="Total 3 2 7" xfId="34784"/>
    <cellStyle name="Total 3 3" xfId="1980"/>
    <cellStyle name="Total 3 3 2" xfId="5585"/>
    <cellStyle name="Total 3 3 2 2" xfId="7889"/>
    <cellStyle name="Total 3 3 2 2 2" xfId="13840"/>
    <cellStyle name="Total 3 3 2 2 3" xfId="19779"/>
    <cellStyle name="Total 3 3 2 2 4" xfId="22560"/>
    <cellStyle name="Total 3 3 2 2 5" xfId="24508"/>
    <cellStyle name="Total 3 3 2 2 6" xfId="32319"/>
    <cellStyle name="Total 3 3 2 2 7" xfId="38686"/>
    <cellStyle name="Total 3 3 2 2 8" xfId="43645"/>
    <cellStyle name="Total 3 3 2 3" xfId="11560"/>
    <cellStyle name="Total 3 3 2 4" xfId="17499"/>
    <cellStyle name="Total 3 3 2 5" xfId="21613"/>
    <cellStyle name="Total 3 3 2 6" xfId="27206"/>
    <cellStyle name="Total 3 3 2 7" xfId="34515"/>
    <cellStyle name="Total 3 3 2 8" xfId="36412"/>
    <cellStyle name="Total 3 3 2 9" xfId="41370"/>
    <cellStyle name="Total 3 3 3" xfId="6252"/>
    <cellStyle name="Total 3 3 3 2" xfId="12203"/>
    <cellStyle name="Total 3 3 3 3" xfId="18142"/>
    <cellStyle name="Total 3 3 3 4" xfId="21783"/>
    <cellStyle name="Total 3 3 3 5" xfId="29176"/>
    <cellStyle name="Total 3 3 3 6" xfId="33954"/>
    <cellStyle name="Total 3 3 3 7" xfId="37055"/>
    <cellStyle name="Total 3 3 3 8" xfId="42010"/>
    <cellStyle name="Total 3 3 4" xfId="9494"/>
    <cellStyle name="Total 3 3 5" xfId="15433"/>
    <cellStyle name="Total 3 3 6" xfId="26263"/>
    <cellStyle name="Total 3 3 7" xfId="27160"/>
    <cellStyle name="Total 3 4" xfId="5087"/>
    <cellStyle name="Total 3 4 2" xfId="7430"/>
    <cellStyle name="Total 3 4 2 2" xfId="13381"/>
    <cellStyle name="Total 3 4 2 3" xfId="19320"/>
    <cellStyle name="Total 3 4 2 4" xfId="22427"/>
    <cellStyle name="Total 3 4 2 5" xfId="27890"/>
    <cellStyle name="Total 3 4 2 6" xfId="33972"/>
    <cellStyle name="Total 3 4 2 7" xfId="38229"/>
    <cellStyle name="Total 3 4 2 8" xfId="43186"/>
    <cellStyle name="Total 3 4 3" xfId="11063"/>
    <cellStyle name="Total 3 4 4" xfId="17002"/>
    <cellStyle name="Total 3 4 5" xfId="21473"/>
    <cellStyle name="Total 3 4 6" xfId="30305"/>
    <cellStyle name="Total 3 4 7" xfId="29046"/>
    <cellStyle name="Total 3 4 8" xfId="35915"/>
    <cellStyle name="Total 3 4 9" xfId="40875"/>
    <cellStyle name="Total 3 5" xfId="4815"/>
    <cellStyle name="Total 3 5 2" xfId="10791"/>
    <cellStyle name="Total 3 5 3" xfId="16730"/>
    <cellStyle name="Total 3 5 4" xfId="21371"/>
    <cellStyle name="Total 3 5 5" xfId="25515"/>
    <cellStyle name="Total 3 5 6" xfId="34913"/>
    <cellStyle name="Total 3 5 7" xfId="35643"/>
    <cellStyle name="Total 3 5 8" xfId="40605"/>
    <cellStyle name="Total 3 6" xfId="9492"/>
    <cellStyle name="Total 3 7" xfId="15431"/>
    <cellStyle name="Total 3 8" xfId="26265"/>
    <cellStyle name="Total 3 9" xfId="32504"/>
    <cellStyle name="Total 4" xfId="1981"/>
    <cellStyle name="Total 4 2" xfId="5296"/>
    <cellStyle name="Total 4 2 2" xfId="7615"/>
    <cellStyle name="Total 4 2 2 2" xfId="13566"/>
    <cellStyle name="Total 4 2 2 3" xfId="19505"/>
    <cellStyle name="Total 4 2 2 4" xfId="22497"/>
    <cellStyle name="Total 4 2 2 5" xfId="27938"/>
    <cellStyle name="Total 4 2 2 6" xfId="26286"/>
    <cellStyle name="Total 4 2 2 7" xfId="38413"/>
    <cellStyle name="Total 4 2 2 8" xfId="43371"/>
    <cellStyle name="Total 4 2 3" xfId="11271"/>
    <cellStyle name="Total 4 2 4" xfId="17210"/>
    <cellStyle name="Total 4 2 5" xfId="21548"/>
    <cellStyle name="Total 4 2 6" xfId="29353"/>
    <cellStyle name="Total 4 2 7" xfId="31111"/>
    <cellStyle name="Total 4 2 8" xfId="36123"/>
    <cellStyle name="Total 4 2 9" xfId="41082"/>
    <cellStyle name="Total 4 3" xfId="4684"/>
    <cellStyle name="Total 4 3 2" xfId="10660"/>
    <cellStyle name="Total 4 3 3" xfId="16599"/>
    <cellStyle name="Total 4 3 4" xfId="21319"/>
    <cellStyle name="Total 4 3 5" xfId="25536"/>
    <cellStyle name="Total 4 3 6" xfId="26456"/>
    <cellStyle name="Total 4 3 7" xfId="35512"/>
    <cellStyle name="Total 4 3 8" xfId="40475"/>
    <cellStyle name="Total 4 4" xfId="9495"/>
    <cellStyle name="Total 4 5" xfId="15434"/>
    <cellStyle name="Total 4 6" xfId="26262"/>
    <cellStyle name="Total 4 7" xfId="28497"/>
    <cellStyle name="Total 5" xfId="4300"/>
    <cellStyle name="Total 5 2" xfId="6785"/>
    <cellStyle name="Total 5 2 2" xfId="12736"/>
    <cellStyle name="Total 5 2 3" xfId="18675"/>
    <cellStyle name="Total 5 2 4" xfId="21939"/>
    <cellStyle name="Total 5 2 5" xfId="26884"/>
    <cellStyle name="Total 5 2 6" xfId="33923"/>
    <cellStyle name="Total 5 2 7" xfId="37588"/>
    <cellStyle name="Total 5 2 8" xfId="42541"/>
    <cellStyle name="Total 5 3" xfId="10330"/>
    <cellStyle name="Total 5 4" xfId="16269"/>
    <cellStyle name="Total 5 5" xfId="21241"/>
    <cellStyle name="Total 5 6" xfId="29001"/>
    <cellStyle name="Total 5 7" xfId="31563"/>
    <cellStyle name="Total 5 8" xfId="35182"/>
    <cellStyle name="Total 5 9" xfId="40145"/>
    <cellStyle name="Total 6" xfId="6153"/>
    <cellStyle name="Total 6 2" xfId="12104"/>
    <cellStyle name="Total 6 3" xfId="18043"/>
    <cellStyle name="Total 6 4" xfId="21750"/>
    <cellStyle name="Total 6 5" xfId="29843"/>
    <cellStyle name="Total 6 6" xfId="26399"/>
    <cellStyle name="Total 6 7" xfId="36956"/>
    <cellStyle name="Total 6 8" xfId="41913"/>
    <cellStyle name="Total 7" xfId="8770"/>
    <cellStyle name="Total 7 2" xfId="14721"/>
    <cellStyle name="Total 7 3" xfId="20660"/>
    <cellStyle name="Total 7 4" xfId="23016"/>
    <cellStyle name="Total 7 5" xfId="23680"/>
    <cellStyle name="Total 7 6" xfId="34483"/>
    <cellStyle name="Total 7 7" xfId="39561"/>
    <cellStyle name="Total 7 8" xfId="44526"/>
    <cellStyle name="Total 8" xfId="9489"/>
    <cellStyle name="Total 9" xfId="15428"/>
    <cellStyle name="TotalCurrency" xfId="1982"/>
    <cellStyle name="Underline_Single" xfId="1983"/>
    <cellStyle name="Unit" xfId="1984"/>
    <cellStyle name="Warning Text" xfId="1985"/>
    <cellStyle name="YCells_number" xfId="1986"/>
    <cellStyle name="year" xfId="1987"/>
    <cellStyle name="year 2" xfId="1988"/>
    <cellStyle name="Акцент1 10" xfId="1989"/>
    <cellStyle name="Акцент1 11" xfId="1990"/>
    <cellStyle name="Акцент1 12" xfId="1991"/>
    <cellStyle name="Акцент1 13" xfId="1992"/>
    <cellStyle name="Акцент1 14" xfId="1993"/>
    <cellStyle name="Акцент1 15" xfId="1994"/>
    <cellStyle name="Акцент1 16" xfId="1995"/>
    <cellStyle name="Акцент1 17" xfId="1996"/>
    <cellStyle name="Акцент1 18" xfId="1997"/>
    <cellStyle name="Акцент1 19" xfId="1998"/>
    <cellStyle name="Акцент1 2" xfId="39"/>
    <cellStyle name="Акцент1 2 2" xfId="1999"/>
    <cellStyle name="Акцент1 2 2 2" xfId="2000"/>
    <cellStyle name="Акцент1 20" xfId="2001"/>
    <cellStyle name="Акцент1 3" xfId="2002"/>
    <cellStyle name="Акцент1 3 2" xfId="2003"/>
    <cellStyle name="Акцент1 4" xfId="2004"/>
    <cellStyle name="Акцент1 4 2" xfId="2005"/>
    <cellStyle name="Акцент1 5" xfId="2006"/>
    <cellStyle name="Акцент1 5 2" xfId="2007"/>
    <cellStyle name="Акцент1 6" xfId="2008"/>
    <cellStyle name="Акцент1 6 2" xfId="2009"/>
    <cellStyle name="Акцент1 7" xfId="2010"/>
    <cellStyle name="Акцент1 7 2" xfId="2011"/>
    <cellStyle name="Акцент1 8" xfId="2012"/>
    <cellStyle name="Акцент1 8 2" xfId="2013"/>
    <cellStyle name="Акцент1 9" xfId="2014"/>
    <cellStyle name="Акцент1 9 2" xfId="2015"/>
    <cellStyle name="Акцент2 10" xfId="2016"/>
    <cellStyle name="Акцент2 11" xfId="2017"/>
    <cellStyle name="Акцент2 12" xfId="2018"/>
    <cellStyle name="Акцент2 13" xfId="2019"/>
    <cellStyle name="Акцент2 14" xfId="2020"/>
    <cellStyle name="Акцент2 15" xfId="2021"/>
    <cellStyle name="Акцент2 16" xfId="2022"/>
    <cellStyle name="Акцент2 17" xfId="2023"/>
    <cellStyle name="Акцент2 18" xfId="2024"/>
    <cellStyle name="Акцент2 19" xfId="2025"/>
    <cellStyle name="Акцент2 2" xfId="40"/>
    <cellStyle name="Акцент2 2 2" xfId="2026"/>
    <cellStyle name="Акцент2 2 2 2" xfId="2027"/>
    <cellStyle name="Акцент2 20" xfId="2028"/>
    <cellStyle name="Акцент2 3" xfId="2029"/>
    <cellStyle name="Акцент2 3 2" xfId="2030"/>
    <cellStyle name="Акцент2 4" xfId="2031"/>
    <cellStyle name="Акцент2 4 2" xfId="2032"/>
    <cellStyle name="Акцент2 5" xfId="2033"/>
    <cellStyle name="Акцент2 5 2" xfId="2034"/>
    <cellStyle name="Акцент2 6" xfId="2035"/>
    <cellStyle name="Акцент2 6 2" xfId="2036"/>
    <cellStyle name="Акцент2 7" xfId="2037"/>
    <cellStyle name="Акцент2 7 2" xfId="2038"/>
    <cellStyle name="Акцент2 8" xfId="2039"/>
    <cellStyle name="Акцент2 8 2" xfId="2040"/>
    <cellStyle name="Акцент2 9" xfId="2041"/>
    <cellStyle name="Акцент2 9 2" xfId="2042"/>
    <cellStyle name="Акцент3 10" xfId="2043"/>
    <cellStyle name="Акцент3 11" xfId="2044"/>
    <cellStyle name="Акцент3 12" xfId="2045"/>
    <cellStyle name="Акцент3 13" xfId="2046"/>
    <cellStyle name="Акцент3 14" xfId="2047"/>
    <cellStyle name="Акцент3 15" xfId="2048"/>
    <cellStyle name="Акцент3 16" xfId="2049"/>
    <cellStyle name="Акцент3 17" xfId="2050"/>
    <cellStyle name="Акцент3 18" xfId="2051"/>
    <cellStyle name="Акцент3 19" xfId="2052"/>
    <cellStyle name="Акцент3 2" xfId="41"/>
    <cellStyle name="Акцент3 2 2" xfId="2053"/>
    <cellStyle name="Акцент3 2 2 2" xfId="2054"/>
    <cellStyle name="Акцент3 20" xfId="2055"/>
    <cellStyle name="Акцент3 3" xfId="2056"/>
    <cellStyle name="Акцент3 3 2" xfId="2057"/>
    <cellStyle name="Акцент3 4" xfId="2058"/>
    <cellStyle name="Акцент3 4 2" xfId="2059"/>
    <cellStyle name="Акцент3 5" xfId="2060"/>
    <cellStyle name="Акцент3 5 2" xfId="2061"/>
    <cellStyle name="Акцент3 6" xfId="2062"/>
    <cellStyle name="Акцент3 6 2" xfId="2063"/>
    <cellStyle name="Акцент3 7" xfId="2064"/>
    <cellStyle name="Акцент3 7 2" xfId="2065"/>
    <cellStyle name="Акцент3 8" xfId="2066"/>
    <cellStyle name="Акцент3 8 2" xfId="2067"/>
    <cellStyle name="Акцент3 9" xfId="2068"/>
    <cellStyle name="Акцент3 9 2" xfId="2069"/>
    <cellStyle name="Акцент4 10" xfId="2070"/>
    <cellStyle name="Акцент4 11" xfId="2071"/>
    <cellStyle name="Акцент4 12" xfId="2072"/>
    <cellStyle name="Акцент4 13" xfId="2073"/>
    <cellStyle name="Акцент4 14" xfId="2074"/>
    <cellStyle name="Акцент4 15" xfId="2075"/>
    <cellStyle name="Акцент4 16" xfId="2076"/>
    <cellStyle name="Акцент4 17" xfId="2077"/>
    <cellStyle name="Акцент4 18" xfId="2078"/>
    <cellStyle name="Акцент4 19" xfId="2079"/>
    <cellStyle name="Акцент4 2" xfId="42"/>
    <cellStyle name="Акцент4 2 2" xfId="2080"/>
    <cellStyle name="Акцент4 2 2 2" xfId="2081"/>
    <cellStyle name="Акцент4 20" xfId="2082"/>
    <cellStyle name="Акцент4 3" xfId="2083"/>
    <cellStyle name="Акцент4 3 2" xfId="2084"/>
    <cellStyle name="Акцент4 4" xfId="2085"/>
    <cellStyle name="Акцент4 4 2" xfId="2086"/>
    <cellStyle name="Акцент4 5" xfId="2087"/>
    <cellStyle name="Акцент4 5 2" xfId="2088"/>
    <cellStyle name="Акцент4 6" xfId="2089"/>
    <cellStyle name="Акцент4 6 2" xfId="2090"/>
    <cellStyle name="Акцент4 7" xfId="2091"/>
    <cellStyle name="Акцент4 7 2" xfId="2092"/>
    <cellStyle name="Акцент4 8" xfId="2093"/>
    <cellStyle name="Акцент4 8 2" xfId="2094"/>
    <cellStyle name="Акцент4 9" xfId="2095"/>
    <cellStyle name="Акцент4 9 2" xfId="2096"/>
    <cellStyle name="Акцент5 10" xfId="2097"/>
    <cellStyle name="Акцент5 11" xfId="2098"/>
    <cellStyle name="Акцент5 12" xfId="2099"/>
    <cellStyle name="Акцент5 13" xfId="2100"/>
    <cellStyle name="Акцент5 14" xfId="2101"/>
    <cellStyle name="Акцент5 15" xfId="2102"/>
    <cellStyle name="Акцент5 16" xfId="2103"/>
    <cellStyle name="Акцент5 17" xfId="2104"/>
    <cellStyle name="Акцент5 18" xfId="2105"/>
    <cellStyle name="Акцент5 19" xfId="2106"/>
    <cellStyle name="Акцент5 2" xfId="43"/>
    <cellStyle name="Акцент5 2 2" xfId="2107"/>
    <cellStyle name="Акцент5 2 2 2" xfId="2108"/>
    <cellStyle name="Акцент5 20" xfId="2109"/>
    <cellStyle name="Акцент5 3" xfId="2110"/>
    <cellStyle name="Акцент5 3 2" xfId="2111"/>
    <cellStyle name="Акцент5 4" xfId="2112"/>
    <cellStyle name="Акцент5 4 2" xfId="2113"/>
    <cellStyle name="Акцент5 5" xfId="2114"/>
    <cellStyle name="Акцент5 5 2" xfId="2115"/>
    <cellStyle name="Акцент5 6" xfId="2116"/>
    <cellStyle name="Акцент5 6 2" xfId="2117"/>
    <cellStyle name="Акцент5 7" xfId="2118"/>
    <cellStyle name="Акцент5 7 2" xfId="2119"/>
    <cellStyle name="Акцент5 8" xfId="2120"/>
    <cellStyle name="Акцент5 8 2" xfId="2121"/>
    <cellStyle name="Акцент5 9" xfId="2122"/>
    <cellStyle name="Акцент5 9 2" xfId="2123"/>
    <cellStyle name="Акцент6 10" xfId="2124"/>
    <cellStyle name="Акцент6 11" xfId="2125"/>
    <cellStyle name="Акцент6 12" xfId="2126"/>
    <cellStyle name="Акцент6 13" xfId="2127"/>
    <cellStyle name="Акцент6 14" xfId="2128"/>
    <cellStyle name="Акцент6 15" xfId="2129"/>
    <cellStyle name="Акцент6 16" xfId="2130"/>
    <cellStyle name="Акцент6 17" xfId="2131"/>
    <cellStyle name="Акцент6 18" xfId="2132"/>
    <cellStyle name="Акцент6 19" xfId="2133"/>
    <cellStyle name="Акцент6 2" xfId="44"/>
    <cellStyle name="Акцент6 2 2" xfId="2134"/>
    <cellStyle name="Акцент6 2 2 2" xfId="2135"/>
    <cellStyle name="Акцент6 20" xfId="2136"/>
    <cellStyle name="Акцент6 3" xfId="2137"/>
    <cellStyle name="Акцент6 3 2" xfId="2138"/>
    <cellStyle name="Акцент6 4" xfId="2139"/>
    <cellStyle name="Акцент6 4 2" xfId="2140"/>
    <cellStyle name="Акцент6 5" xfId="2141"/>
    <cellStyle name="Акцент6 5 2" xfId="2142"/>
    <cellStyle name="Акцент6 6" xfId="2143"/>
    <cellStyle name="Акцент6 6 2" xfId="2144"/>
    <cellStyle name="Акцент6 7" xfId="2145"/>
    <cellStyle name="Акцент6 7 2" xfId="2146"/>
    <cellStyle name="Акцент6 8" xfId="2147"/>
    <cellStyle name="Акцент6 8 2" xfId="2148"/>
    <cellStyle name="Акцент6 9" xfId="2149"/>
    <cellStyle name="Акцент6 9 2" xfId="2150"/>
    <cellStyle name="Анна1" xfId="2151"/>
    <cellStyle name="Анна1 2" xfId="4301"/>
    <cellStyle name="Анна1 2 2" xfId="6167"/>
    <cellStyle name="Анна1 2 2 2" xfId="12118"/>
    <cellStyle name="Анна1 2 2 3" xfId="18057"/>
    <cellStyle name="Анна1 2 2 4" xfId="21763"/>
    <cellStyle name="Анна1 2 2 5" xfId="29886"/>
    <cellStyle name="Анна1 2 2 6" xfId="31754"/>
    <cellStyle name="Анна1 2 2 7" xfId="36970"/>
    <cellStyle name="Анна1 2 2 8" xfId="41926"/>
    <cellStyle name="Анна1 2 3" xfId="10331"/>
    <cellStyle name="Анна1 2 4" xfId="16270"/>
    <cellStyle name="Анна1 2 5" xfId="21242"/>
    <cellStyle name="Анна1 2 6" xfId="26971"/>
    <cellStyle name="Анна1 2 7" xfId="26625"/>
    <cellStyle name="Анна1 2 8" xfId="35183"/>
    <cellStyle name="Анна1 2 9" xfId="40146"/>
    <cellStyle name="Анна1 3" xfId="9496"/>
    <cellStyle name="Анна1 4" xfId="15435"/>
    <cellStyle name="Анна1 5" xfId="26176"/>
    <cellStyle name="Анна1 6" xfId="33085"/>
    <cellStyle name="Анна1 7" xfId="35063"/>
    <cellStyle name="Анна2" xfId="2152"/>
    <cellStyle name="Анна2 2" xfId="4302"/>
    <cellStyle name="Анна2 2 2" xfId="6168"/>
    <cellStyle name="Анна2 2 2 2" xfId="12119"/>
    <cellStyle name="Анна2 2 2 3" xfId="18058"/>
    <cellStyle name="Анна2 2 2 4" xfId="21764"/>
    <cellStyle name="Анна2 2 2 5" xfId="27936"/>
    <cellStyle name="Анна2 2 2 6" xfId="32979"/>
    <cellStyle name="Анна2 2 2 7" xfId="36971"/>
    <cellStyle name="Анна2 2 2 8" xfId="41927"/>
    <cellStyle name="Анна2 2 3" xfId="10332"/>
    <cellStyle name="Анна2 2 4" xfId="16271"/>
    <cellStyle name="Анна2 2 5" xfId="21243"/>
    <cellStyle name="Анна2 2 6" xfId="30902"/>
    <cellStyle name="Анна2 2 7" xfId="32100"/>
    <cellStyle name="Анна2 2 8" xfId="35184"/>
    <cellStyle name="Анна2 2 9" xfId="40147"/>
    <cellStyle name="Анна2 3" xfId="9497"/>
    <cellStyle name="Анна2 4" xfId="15436"/>
    <cellStyle name="Анна2 5" xfId="26175"/>
    <cellStyle name="Анна2 6" xfId="28142"/>
    <cellStyle name="Анна2 7" xfId="35064"/>
    <cellStyle name="Беззащитный" xfId="2153"/>
    <cellStyle name="Беззащитный 2" xfId="2154"/>
    <cellStyle name="Беззащитный 3" xfId="2155"/>
    <cellStyle name="Беззащитный_46TE.2011(v0.2)-1" xfId="4303"/>
    <cellStyle name="Ввод  10" xfId="2156"/>
    <cellStyle name="Ввод  10 2" xfId="2157"/>
    <cellStyle name="Ввод  10 2 2" xfId="2158"/>
    <cellStyle name="Ввод  10 2 2 2" xfId="5740"/>
    <cellStyle name="Ввод  10 2 2 2 2" xfId="8044"/>
    <cellStyle name="Ввод  10 2 2 2 2 2" xfId="13995"/>
    <cellStyle name="Ввод  10 2 2 2 2 3" xfId="19934"/>
    <cellStyle name="Ввод  10 2 2 2 2 4" xfId="24356"/>
    <cellStyle name="Ввод  10 2 2 2 2 5" xfId="34470"/>
    <cellStyle name="Ввод  10 2 2 2 2 6" xfId="38841"/>
    <cellStyle name="Ввод  10 2 2 2 2 7" xfId="43800"/>
    <cellStyle name="Ввод  10 2 2 2 3" xfId="11715"/>
    <cellStyle name="Ввод  10 2 2 2 4" xfId="17654"/>
    <cellStyle name="Ввод  10 2 2 2 5" xfId="27124"/>
    <cellStyle name="Ввод  10 2 2 2 6" xfId="31696"/>
    <cellStyle name="Ввод  10 2 2 2 7" xfId="36567"/>
    <cellStyle name="Ввод  10 2 2 2 8" xfId="41525"/>
    <cellStyle name="Ввод  10 2 2 3" xfId="6407"/>
    <cellStyle name="Ввод  10 2 2 3 2" xfId="12358"/>
    <cellStyle name="Ввод  10 2 2 3 3" xfId="18297"/>
    <cellStyle name="Ввод  10 2 2 3 4" xfId="29406"/>
    <cellStyle name="Ввод  10 2 2 3 5" xfId="33348"/>
    <cellStyle name="Ввод  10 2 2 3 6" xfId="37210"/>
    <cellStyle name="Ввод  10 2 2 3 7" xfId="42165"/>
    <cellStyle name="Ввод  10 2 2 4" xfId="9500"/>
    <cellStyle name="Ввод  10 2 2 5" xfId="15439"/>
    <cellStyle name="Ввод  10 2 2 6" xfId="23239"/>
    <cellStyle name="Ввод  10 2 2 7" xfId="33547"/>
    <cellStyle name="Ввод  10 2 3" xfId="2159"/>
    <cellStyle name="Ввод  10 2 3 2" xfId="5586"/>
    <cellStyle name="Ввод  10 2 3 2 2" xfId="7890"/>
    <cellStyle name="Ввод  10 2 3 2 2 2" xfId="13841"/>
    <cellStyle name="Ввод  10 2 3 2 2 3" xfId="19780"/>
    <cellStyle name="Ввод  10 2 3 2 2 4" xfId="24507"/>
    <cellStyle name="Ввод  10 2 3 2 2 5" xfId="33769"/>
    <cellStyle name="Ввод  10 2 3 2 2 6" xfId="38687"/>
    <cellStyle name="Ввод  10 2 3 2 2 7" xfId="43646"/>
    <cellStyle name="Ввод  10 2 3 2 3" xfId="11561"/>
    <cellStyle name="Ввод  10 2 3 2 4" xfId="17500"/>
    <cellStyle name="Ввод  10 2 3 2 5" xfId="29696"/>
    <cellStyle name="Ввод  10 2 3 2 6" xfId="31886"/>
    <cellStyle name="Ввод  10 2 3 2 7" xfId="36413"/>
    <cellStyle name="Ввод  10 2 3 2 8" xfId="41371"/>
    <cellStyle name="Ввод  10 2 3 3" xfId="6253"/>
    <cellStyle name="Ввод  10 2 3 3 2" xfId="12204"/>
    <cellStyle name="Ввод  10 2 3 3 3" xfId="18143"/>
    <cellStyle name="Ввод  10 2 3 3 4" xfId="30687"/>
    <cellStyle name="Ввод  10 2 3 3 5" xfId="32515"/>
    <cellStyle name="Ввод  10 2 3 3 6" xfId="37056"/>
    <cellStyle name="Ввод  10 2 3 3 7" xfId="42011"/>
    <cellStyle name="Ввод  10 2 3 4" xfId="9501"/>
    <cellStyle name="Ввод  10 2 3 5" xfId="15440"/>
    <cellStyle name="Ввод  10 2 3 6" xfId="26172"/>
    <cellStyle name="Ввод  10 2 3 7" xfId="27906"/>
    <cellStyle name="Ввод  10 2 4" xfId="5088"/>
    <cellStyle name="Ввод  10 2 4 2" xfId="7431"/>
    <cellStyle name="Ввод  10 2 4 2 2" xfId="13382"/>
    <cellStyle name="Ввод  10 2 4 2 3" xfId="19321"/>
    <cellStyle name="Ввод  10 2 4 2 4" xfId="24841"/>
    <cellStyle name="Ввод  10 2 4 2 5" xfId="27051"/>
    <cellStyle name="Ввод  10 2 4 2 6" xfId="38230"/>
    <cellStyle name="Ввод  10 2 4 2 7" xfId="43187"/>
    <cellStyle name="Ввод  10 2 4 3" xfId="11064"/>
    <cellStyle name="Ввод  10 2 4 4" xfId="17003"/>
    <cellStyle name="Ввод  10 2 4 5" xfId="28346"/>
    <cellStyle name="Ввод  10 2 4 6" xfId="32450"/>
    <cellStyle name="Ввод  10 2 4 7" xfId="35916"/>
    <cellStyle name="Ввод  10 2 4 8" xfId="40876"/>
    <cellStyle name="Ввод  10 2 5" xfId="4814"/>
    <cellStyle name="Ввод  10 2 5 2" xfId="10790"/>
    <cellStyle name="Ввод  10 2 5 3" xfId="16729"/>
    <cellStyle name="Ввод  10 2 5 4" xfId="25516"/>
    <cellStyle name="Ввод  10 2 5 5" xfId="33576"/>
    <cellStyle name="Ввод  10 2 5 6" xfId="35642"/>
    <cellStyle name="Ввод  10 2 5 7" xfId="40604"/>
    <cellStyle name="Ввод  10 2 6" xfId="9499"/>
    <cellStyle name="Ввод  10 2 7" xfId="15438"/>
    <cellStyle name="Ввод  10 2 8" xfId="26173"/>
    <cellStyle name="Ввод  10 2 9" xfId="32753"/>
    <cellStyle name="Ввод  10 3" xfId="2160"/>
    <cellStyle name="Ввод  10 3 2" xfId="5414"/>
    <cellStyle name="Ввод  10 3 2 2" xfId="7733"/>
    <cellStyle name="Ввод  10 3 2 2 2" xfId="13684"/>
    <cellStyle name="Ввод  10 3 2 2 3" xfId="19623"/>
    <cellStyle name="Ввод  10 3 2 2 4" xfId="24659"/>
    <cellStyle name="Ввод  10 3 2 2 5" xfId="27353"/>
    <cellStyle name="Ввод  10 3 2 2 6" xfId="38531"/>
    <cellStyle name="Ввод  10 3 2 2 7" xfId="43489"/>
    <cellStyle name="Ввод  10 3 2 3" xfId="11389"/>
    <cellStyle name="Ввод  10 3 2 4" xfId="17328"/>
    <cellStyle name="Ввод  10 3 2 5" xfId="30804"/>
    <cellStyle name="Ввод  10 3 2 6" xfId="34087"/>
    <cellStyle name="Ввод  10 3 2 7" xfId="36241"/>
    <cellStyle name="Ввод  10 3 2 8" xfId="41200"/>
    <cellStyle name="Ввод  10 3 3" xfId="4590"/>
    <cellStyle name="Ввод  10 3 3 2" xfId="10566"/>
    <cellStyle name="Ввод  10 3 3 3" xfId="16505"/>
    <cellStyle name="Ввод  10 3 3 4" xfId="29292"/>
    <cellStyle name="Ввод  10 3 3 5" xfId="34195"/>
    <cellStyle name="Ввод  10 3 3 6" xfId="35418"/>
    <cellStyle name="Ввод  10 3 3 7" xfId="40381"/>
    <cellStyle name="Ввод  10 3 4" xfId="8771"/>
    <cellStyle name="Ввод  10 3 4 2" xfId="14722"/>
    <cellStyle name="Ввод  10 3 4 3" xfId="20661"/>
    <cellStyle name="Ввод  10 3 4 4" xfId="23679"/>
    <cellStyle name="Ввод  10 3 4 5" xfId="31116"/>
    <cellStyle name="Ввод  10 3 4 6" xfId="39562"/>
    <cellStyle name="Ввод  10 3 4 7" xfId="44527"/>
    <cellStyle name="Ввод  10 3 5" xfId="8772"/>
    <cellStyle name="Ввод  10 3 5 2" xfId="14723"/>
    <cellStyle name="Ввод  10 3 5 3" xfId="20662"/>
    <cellStyle name="Ввод  10 3 5 4" xfId="23678"/>
    <cellStyle name="Ввод  10 3 5 5" xfId="28702"/>
    <cellStyle name="Ввод  10 3 5 6" xfId="39563"/>
    <cellStyle name="Ввод  10 3 5 7" xfId="44528"/>
    <cellStyle name="Ввод  10 3 6" xfId="9502"/>
    <cellStyle name="Ввод  10 3 7" xfId="15441"/>
    <cellStyle name="Ввод  10 3 8" xfId="26171"/>
    <cellStyle name="Ввод  10 3 9" xfId="34055"/>
    <cellStyle name="Ввод  10 4" xfId="4304"/>
    <cellStyle name="Ввод  10 4 2" xfId="6786"/>
    <cellStyle name="Ввод  10 4 2 2" xfId="12737"/>
    <cellStyle name="Ввод  10 4 2 3" xfId="18676"/>
    <cellStyle name="Ввод  10 4 2 4" xfId="29113"/>
    <cellStyle name="Ввод  10 4 2 5" xfId="26486"/>
    <cellStyle name="Ввод  10 4 2 6" xfId="37589"/>
    <cellStyle name="Ввод  10 4 2 7" xfId="42542"/>
    <cellStyle name="Ввод  10 4 3" xfId="10333"/>
    <cellStyle name="Ввод  10 4 4" xfId="16272"/>
    <cellStyle name="Ввод  10 4 5" xfId="28363"/>
    <cellStyle name="Ввод  10 4 6" xfId="26354"/>
    <cellStyle name="Ввод  10 4 7" xfId="35185"/>
    <cellStyle name="Ввод  10 4 8" xfId="40148"/>
    <cellStyle name="Ввод  10 5" xfId="5238"/>
    <cellStyle name="Ввод  10 5 2" xfId="11213"/>
    <cellStyle name="Ввод  10 5 3" xfId="17152"/>
    <cellStyle name="Ввод  10 5 4" xfId="25455"/>
    <cellStyle name="Ввод  10 5 5" xfId="33343"/>
    <cellStyle name="Ввод  10 5 6" xfId="36065"/>
    <cellStyle name="Ввод  10 5 7" xfId="41025"/>
    <cellStyle name="Ввод  10 6" xfId="9498"/>
    <cellStyle name="Ввод  10 7" xfId="15437"/>
    <cellStyle name="Ввод  10 8" xfId="26174"/>
    <cellStyle name="Ввод  10 9" xfId="29747"/>
    <cellStyle name="Ввод  11" xfId="2161"/>
    <cellStyle name="Ввод  11 2" xfId="2162"/>
    <cellStyle name="Ввод  11 2 2" xfId="2163"/>
    <cellStyle name="Ввод  11 2 2 2" xfId="5741"/>
    <cellStyle name="Ввод  11 2 2 2 2" xfId="8045"/>
    <cellStyle name="Ввод  11 2 2 2 2 2" xfId="13996"/>
    <cellStyle name="Ввод  11 2 2 2 2 3" xfId="19935"/>
    <cellStyle name="Ввод  11 2 2 2 2 4" xfId="24355"/>
    <cellStyle name="Ввод  11 2 2 2 2 5" xfId="34308"/>
    <cellStyle name="Ввод  11 2 2 2 2 6" xfId="38842"/>
    <cellStyle name="Ввод  11 2 2 2 2 7" xfId="43801"/>
    <cellStyle name="Ввод  11 2 2 2 3" xfId="11716"/>
    <cellStyle name="Ввод  11 2 2 2 4" xfId="17655"/>
    <cellStyle name="Ввод  11 2 2 2 5" xfId="29791"/>
    <cellStyle name="Ввод  11 2 2 2 6" xfId="31978"/>
    <cellStyle name="Ввод  11 2 2 2 7" xfId="36568"/>
    <cellStyle name="Ввод  11 2 2 2 8" xfId="41526"/>
    <cellStyle name="Ввод  11 2 2 3" xfId="6408"/>
    <cellStyle name="Ввод  11 2 2 3 2" xfId="12359"/>
    <cellStyle name="Ввод  11 2 2 3 3" xfId="18298"/>
    <cellStyle name="Ввод  11 2 2 3 4" xfId="27219"/>
    <cellStyle name="Ввод  11 2 2 3 5" xfId="27141"/>
    <cellStyle name="Ввод  11 2 2 3 6" xfId="37211"/>
    <cellStyle name="Ввод  11 2 2 3 7" xfId="42166"/>
    <cellStyle name="Ввод  11 2 2 4" xfId="9505"/>
    <cellStyle name="Ввод  11 2 2 5" xfId="15444"/>
    <cellStyle name="Ввод  11 2 2 6" xfId="31060"/>
    <cellStyle name="Ввод  11 2 2 7" xfId="26260"/>
    <cellStyle name="Ввод  11 2 3" xfId="2164"/>
    <cellStyle name="Ввод  11 2 3 2" xfId="5587"/>
    <cellStyle name="Ввод  11 2 3 2 2" xfId="7891"/>
    <cellStyle name="Ввод  11 2 3 2 2 2" xfId="13842"/>
    <cellStyle name="Ввод  11 2 3 2 2 3" xfId="19781"/>
    <cellStyle name="Ввод  11 2 3 2 2 4" xfId="24506"/>
    <cellStyle name="Ввод  11 2 3 2 2 5" xfId="27645"/>
    <cellStyle name="Ввод  11 2 3 2 2 6" xfId="38688"/>
    <cellStyle name="Ввод  11 2 3 2 2 7" xfId="43647"/>
    <cellStyle name="Ввод  11 2 3 2 3" xfId="11562"/>
    <cellStyle name="Ввод  11 2 3 2 4" xfId="17501"/>
    <cellStyle name="Ввод  11 2 3 2 5" xfId="27732"/>
    <cellStyle name="Ввод  11 2 3 2 6" xfId="31036"/>
    <cellStyle name="Ввод  11 2 3 2 7" xfId="36414"/>
    <cellStyle name="Ввод  11 2 3 2 8" xfId="41372"/>
    <cellStyle name="Ввод  11 2 3 3" xfId="6254"/>
    <cellStyle name="Ввод  11 2 3 3 2" xfId="12205"/>
    <cellStyle name="Ввод  11 2 3 3 3" xfId="18144"/>
    <cellStyle name="Ввод  11 2 3 3 4" xfId="30686"/>
    <cellStyle name="Ввод  11 2 3 3 5" xfId="33929"/>
    <cellStyle name="Ввод  11 2 3 3 6" xfId="37057"/>
    <cellStyle name="Ввод  11 2 3 3 7" xfId="42012"/>
    <cellStyle name="Ввод  11 2 3 4" xfId="9506"/>
    <cellStyle name="Ввод  11 2 3 5" xfId="15445"/>
    <cellStyle name="Ввод  11 2 3 6" xfId="26168"/>
    <cellStyle name="Ввод  11 2 3 7" xfId="27053"/>
    <cellStyle name="Ввод  11 2 4" xfId="5089"/>
    <cellStyle name="Ввод  11 2 4 2" xfId="7432"/>
    <cellStyle name="Ввод  11 2 4 2 2" xfId="13383"/>
    <cellStyle name="Ввод  11 2 4 2 3" xfId="19322"/>
    <cellStyle name="Ввод  11 2 4 2 4" xfId="24840"/>
    <cellStyle name="Ввод  11 2 4 2 5" xfId="34305"/>
    <cellStyle name="Ввод  11 2 4 2 6" xfId="38231"/>
    <cellStyle name="Ввод  11 2 4 2 7" xfId="43188"/>
    <cellStyle name="Ввод  11 2 4 3" xfId="11065"/>
    <cellStyle name="Ввод  11 2 4 4" xfId="17004"/>
    <cellStyle name="Ввод  11 2 4 5" xfId="25478"/>
    <cellStyle name="Ввод  11 2 4 6" xfId="32643"/>
    <cellStyle name="Ввод  11 2 4 7" xfId="35917"/>
    <cellStyle name="Ввод  11 2 4 8" xfId="40877"/>
    <cellStyle name="Ввод  11 2 5" xfId="4813"/>
    <cellStyle name="Ввод  11 2 5 2" xfId="10789"/>
    <cellStyle name="Ввод  11 2 5 3" xfId="16728"/>
    <cellStyle name="Ввод  11 2 5 4" xfId="28351"/>
    <cellStyle name="Ввод  11 2 5 5" xfId="32694"/>
    <cellStyle name="Ввод  11 2 5 6" xfId="35641"/>
    <cellStyle name="Ввод  11 2 5 7" xfId="40603"/>
    <cellStyle name="Ввод  11 2 6" xfId="9504"/>
    <cellStyle name="Ввод  11 2 7" xfId="15443"/>
    <cellStyle name="Ввод  11 2 8" xfId="26169"/>
    <cellStyle name="Ввод  11 2 9" xfId="31102"/>
    <cellStyle name="Ввод  11 3" xfId="2165"/>
    <cellStyle name="Ввод  11 3 2" xfId="5415"/>
    <cellStyle name="Ввод  11 3 2 2" xfId="7734"/>
    <cellStyle name="Ввод  11 3 2 2 2" xfId="13685"/>
    <cellStyle name="Ввод  11 3 2 2 3" xfId="19624"/>
    <cellStyle name="Ввод  11 3 2 2 4" xfId="24658"/>
    <cellStyle name="Ввод  11 3 2 2 5" xfId="33499"/>
    <cellStyle name="Ввод  11 3 2 2 6" xfId="38532"/>
    <cellStyle name="Ввод  11 3 2 2 7" xfId="43490"/>
    <cellStyle name="Ввод  11 3 2 3" xfId="11390"/>
    <cellStyle name="Ввод  11 3 2 4" xfId="17329"/>
    <cellStyle name="Ввод  11 3 2 5" xfId="30803"/>
    <cellStyle name="Ввод  11 3 2 6" xfId="32582"/>
    <cellStyle name="Ввод  11 3 2 7" xfId="36242"/>
    <cellStyle name="Ввод  11 3 2 8" xfId="41201"/>
    <cellStyle name="Ввод  11 3 3" xfId="4589"/>
    <cellStyle name="Ввод  11 3 3 2" xfId="10565"/>
    <cellStyle name="Ввод  11 3 3 3" xfId="16504"/>
    <cellStyle name="Ввод  11 3 3 4" xfId="26962"/>
    <cellStyle name="Ввод  11 3 3 5" xfId="31680"/>
    <cellStyle name="Ввод  11 3 3 6" xfId="35417"/>
    <cellStyle name="Ввод  11 3 3 7" xfId="40380"/>
    <cellStyle name="Ввод  11 3 4" xfId="8773"/>
    <cellStyle name="Ввод  11 3 4 2" xfId="14724"/>
    <cellStyle name="Ввод  11 3 4 3" xfId="20663"/>
    <cellStyle name="Ввод  11 3 4 4" xfId="23677"/>
    <cellStyle name="Ввод  11 3 4 5" xfId="27887"/>
    <cellStyle name="Ввод  11 3 4 6" xfId="39564"/>
    <cellStyle name="Ввод  11 3 4 7" xfId="44529"/>
    <cellStyle name="Ввод  11 3 5" xfId="8774"/>
    <cellStyle name="Ввод  11 3 5 2" xfId="14725"/>
    <cellStyle name="Ввод  11 3 5 3" xfId="20664"/>
    <cellStyle name="Ввод  11 3 5 4" xfId="26839"/>
    <cellStyle name="Ввод  11 3 5 5" xfId="33596"/>
    <cellStyle name="Ввод  11 3 5 6" xfId="39565"/>
    <cellStyle name="Ввод  11 3 5 7" xfId="44530"/>
    <cellStyle name="Ввод  11 3 6" xfId="9507"/>
    <cellStyle name="Ввод  11 3 7" xfId="15446"/>
    <cellStyle name="Ввод  11 3 8" xfId="26167"/>
    <cellStyle name="Ввод  11 3 9" xfId="33886"/>
    <cellStyle name="Ввод  11 4" xfId="4305"/>
    <cellStyle name="Ввод  11 4 2" xfId="6787"/>
    <cellStyle name="Ввод  11 4 2 2" xfId="12738"/>
    <cellStyle name="Ввод  11 4 2 3" xfId="18677"/>
    <cellStyle name="Ввод  11 4 2 4" xfId="30602"/>
    <cellStyle name="Ввод  11 4 2 5" xfId="31253"/>
    <cellStyle name="Ввод  11 4 2 6" xfId="37590"/>
    <cellStyle name="Ввод  11 4 2 7" xfId="42543"/>
    <cellStyle name="Ввод  11 4 3" xfId="10334"/>
    <cellStyle name="Ввод  11 4 4" xfId="16273"/>
    <cellStyle name="Ввод  11 4 5" xfId="29808"/>
    <cellStyle name="Ввод  11 4 6" xfId="25847"/>
    <cellStyle name="Ввод  11 4 7" xfId="35186"/>
    <cellStyle name="Ввод  11 4 8" xfId="40149"/>
    <cellStyle name="Ввод  11 5" xfId="5010"/>
    <cellStyle name="Ввод  11 5 2" xfId="10986"/>
    <cellStyle name="Ввод  11 5 3" xfId="16925"/>
    <cellStyle name="Ввод  11 5 4" xfId="25489"/>
    <cellStyle name="Ввод  11 5 5" xfId="34684"/>
    <cellStyle name="Ввод  11 5 6" xfId="35838"/>
    <cellStyle name="Ввод  11 5 7" xfId="40799"/>
    <cellStyle name="Ввод  11 6" xfId="9503"/>
    <cellStyle name="Ввод  11 7" xfId="15442"/>
    <cellStyle name="Ввод  11 8" xfId="26170"/>
    <cellStyle name="Ввод  11 9" xfId="34010"/>
    <cellStyle name="Ввод  12" xfId="2166"/>
    <cellStyle name="Ввод  12 2" xfId="2167"/>
    <cellStyle name="Ввод  12 2 2" xfId="2168"/>
    <cellStyle name="Ввод  12 2 2 2" xfId="5742"/>
    <cellStyle name="Ввод  12 2 2 2 2" xfId="8046"/>
    <cellStyle name="Ввод  12 2 2 2 2 2" xfId="13997"/>
    <cellStyle name="Ввод  12 2 2 2 2 3" xfId="19936"/>
    <cellStyle name="Ввод  12 2 2 2 2 4" xfId="24354"/>
    <cellStyle name="Ввод  12 2 2 2 2 5" xfId="33363"/>
    <cellStyle name="Ввод  12 2 2 2 2 6" xfId="38843"/>
    <cellStyle name="Ввод  12 2 2 2 2 7" xfId="43802"/>
    <cellStyle name="Ввод  12 2 2 2 3" xfId="11717"/>
    <cellStyle name="Ввод  12 2 2 2 4" xfId="17656"/>
    <cellStyle name="Ввод  12 2 2 2 5" xfId="27830"/>
    <cellStyle name="Ввод  12 2 2 2 6" xfId="29025"/>
    <cellStyle name="Ввод  12 2 2 2 7" xfId="36569"/>
    <cellStyle name="Ввод  12 2 2 2 8" xfId="41527"/>
    <cellStyle name="Ввод  12 2 2 3" xfId="6409"/>
    <cellStyle name="Ввод  12 2 2 3 2" xfId="12360"/>
    <cellStyle name="Ввод  12 2 2 3 3" xfId="18299"/>
    <cellStyle name="Ввод  12 2 2 3 4" xfId="29681"/>
    <cellStyle name="Ввод  12 2 2 3 5" xfId="28875"/>
    <cellStyle name="Ввод  12 2 2 3 6" xfId="37212"/>
    <cellStyle name="Ввод  12 2 2 3 7" xfId="42167"/>
    <cellStyle name="Ввод  12 2 2 4" xfId="9510"/>
    <cellStyle name="Ввод  12 2 2 5" xfId="15449"/>
    <cellStyle name="Ввод  12 2 2 6" xfId="26166"/>
    <cellStyle name="Ввод  12 2 2 7" xfId="31651"/>
    <cellStyle name="Ввод  12 2 3" xfId="2169"/>
    <cellStyle name="Ввод  12 2 3 2" xfId="5588"/>
    <cellStyle name="Ввод  12 2 3 2 2" xfId="7892"/>
    <cellStyle name="Ввод  12 2 3 2 2 2" xfId="13843"/>
    <cellStyle name="Ввод  12 2 3 2 2 3" xfId="19782"/>
    <cellStyle name="Ввод  12 2 3 2 2 4" xfId="24505"/>
    <cellStyle name="Ввод  12 2 3 2 2 5" xfId="33237"/>
    <cellStyle name="Ввод  12 2 3 2 2 6" xfId="38689"/>
    <cellStyle name="Ввод  12 2 3 2 2 7" xfId="43648"/>
    <cellStyle name="Ввод  12 2 3 2 3" xfId="11563"/>
    <cellStyle name="Ввод  12 2 3 2 4" xfId="17502"/>
    <cellStyle name="Ввод  12 2 3 2 5" xfId="25391"/>
    <cellStyle name="Ввод  12 2 3 2 6" xfId="26596"/>
    <cellStyle name="Ввод  12 2 3 2 7" xfId="36415"/>
    <cellStyle name="Ввод  12 2 3 2 8" xfId="41373"/>
    <cellStyle name="Ввод  12 2 3 3" xfId="6255"/>
    <cellStyle name="Ввод  12 2 3 3 2" xfId="12206"/>
    <cellStyle name="Ввод  12 2 3 3 3" xfId="18145"/>
    <cellStyle name="Ввод  12 2 3 3 4" xfId="30420"/>
    <cellStyle name="Ввод  12 2 3 3 5" xfId="31224"/>
    <cellStyle name="Ввод  12 2 3 3 6" xfId="37058"/>
    <cellStyle name="Ввод  12 2 3 3 7" xfId="42013"/>
    <cellStyle name="Ввод  12 2 3 4" xfId="9511"/>
    <cellStyle name="Ввод  12 2 3 5" xfId="15450"/>
    <cellStyle name="Ввод  12 2 3 6" xfId="27010"/>
    <cellStyle name="Ввод  12 2 3 7" xfId="29609"/>
    <cellStyle name="Ввод  12 2 4" xfId="5090"/>
    <cellStyle name="Ввод  12 2 4 2" xfId="7433"/>
    <cellStyle name="Ввод  12 2 4 2 2" xfId="13384"/>
    <cellStyle name="Ввод  12 2 4 2 3" xfId="19323"/>
    <cellStyle name="Ввод  12 2 4 2 4" xfId="24839"/>
    <cellStyle name="Ввод  12 2 4 2 5" xfId="28476"/>
    <cellStyle name="Ввод  12 2 4 2 6" xfId="38232"/>
    <cellStyle name="Ввод  12 2 4 2 7" xfId="43189"/>
    <cellStyle name="Ввод  12 2 4 3" xfId="11066"/>
    <cellStyle name="Ввод  12 2 4 4" xfId="17005"/>
    <cellStyle name="Ввод  12 2 4 5" xfId="25477"/>
    <cellStyle name="Ввод  12 2 4 6" xfId="34394"/>
    <cellStyle name="Ввод  12 2 4 7" xfId="35918"/>
    <cellStyle name="Ввод  12 2 4 8" xfId="40878"/>
    <cellStyle name="Ввод  12 2 5" xfId="4812"/>
    <cellStyle name="Ввод  12 2 5 2" xfId="10788"/>
    <cellStyle name="Ввод  12 2 5 3" xfId="16727"/>
    <cellStyle name="Ввод  12 2 5 4" xfId="30310"/>
    <cellStyle name="Ввод  12 2 5 5" xfId="34331"/>
    <cellStyle name="Ввод  12 2 5 6" xfId="35640"/>
    <cellStyle name="Ввод  12 2 5 7" xfId="40602"/>
    <cellStyle name="Ввод  12 2 6" xfId="9509"/>
    <cellStyle name="Ввод  12 2 7" xfId="15448"/>
    <cellStyle name="Ввод  12 2 8" xfId="23238"/>
    <cellStyle name="Ввод  12 2 9" xfId="33876"/>
    <cellStyle name="Ввод  12 3" xfId="2170"/>
    <cellStyle name="Ввод  12 3 2" xfId="5416"/>
    <cellStyle name="Ввод  12 3 2 2" xfId="7735"/>
    <cellStyle name="Ввод  12 3 2 2 2" xfId="13686"/>
    <cellStyle name="Ввод  12 3 2 2 3" xfId="19625"/>
    <cellStyle name="Ввод  12 3 2 2 4" xfId="24657"/>
    <cellStyle name="Ввод  12 3 2 2 5" xfId="33257"/>
    <cellStyle name="Ввод  12 3 2 2 6" xfId="38533"/>
    <cellStyle name="Ввод  12 3 2 2 7" xfId="43491"/>
    <cellStyle name="Ввод  12 3 2 3" xfId="11391"/>
    <cellStyle name="Ввод  12 3 2 4" xfId="17330"/>
    <cellStyle name="Ввод  12 3 2 5" xfId="27199"/>
    <cellStyle name="Ввод  12 3 2 6" xfId="34989"/>
    <cellStyle name="Ввод  12 3 2 7" xfId="36243"/>
    <cellStyle name="Ввод  12 3 2 8" xfId="41202"/>
    <cellStyle name="Ввод  12 3 3" xfId="6095"/>
    <cellStyle name="Ввод  12 3 3 2" xfId="12066"/>
    <cellStyle name="Ввод  12 3 3 3" xfId="18005"/>
    <cellStyle name="Ввод  12 3 3 4" xfId="25169"/>
    <cellStyle name="Ввод  12 3 3 5" xfId="27068"/>
    <cellStyle name="Ввод  12 3 3 6" xfId="36918"/>
    <cellStyle name="Ввод  12 3 3 7" xfId="41875"/>
    <cellStyle name="Ввод  12 3 4" xfId="8775"/>
    <cellStyle name="Ввод  12 3 4 2" xfId="14726"/>
    <cellStyle name="Ввод  12 3 4 3" xfId="20665"/>
    <cellStyle name="Ввод  12 3 4 4" xfId="26838"/>
    <cellStyle name="Ввод  12 3 4 5" xfId="35043"/>
    <cellStyle name="Ввод  12 3 4 6" xfId="39566"/>
    <cellStyle name="Ввод  12 3 4 7" xfId="44531"/>
    <cellStyle name="Ввод  12 3 5" xfId="8776"/>
    <cellStyle name="Ввод  12 3 5 2" xfId="14727"/>
    <cellStyle name="Ввод  12 3 5 3" xfId="20666"/>
    <cellStyle name="Ввод  12 3 5 4" xfId="23676"/>
    <cellStyle name="Ввод  12 3 5 5" xfId="33599"/>
    <cellStyle name="Ввод  12 3 5 6" xfId="39567"/>
    <cellStyle name="Ввод  12 3 5 7" xfId="44532"/>
    <cellStyle name="Ввод  12 3 6" xfId="9512"/>
    <cellStyle name="Ввод  12 3 7" xfId="15451"/>
    <cellStyle name="Ввод  12 3 8" xfId="26165"/>
    <cellStyle name="Ввод  12 3 9" xfId="32505"/>
    <cellStyle name="Ввод  12 4" xfId="4306"/>
    <cellStyle name="Ввод  12 4 2" xfId="6788"/>
    <cellStyle name="Ввод  12 4 2 2" xfId="12739"/>
    <cellStyle name="Ввод  12 4 2 3" xfId="18678"/>
    <cellStyle name="Ввод  12 4 2 4" xfId="30601"/>
    <cellStyle name="Ввод  12 4 2 5" xfId="33928"/>
    <cellStyle name="Ввод  12 4 2 6" xfId="37591"/>
    <cellStyle name="Ввод  12 4 2 7" xfId="42544"/>
    <cellStyle name="Ввод  12 4 3" xfId="10335"/>
    <cellStyle name="Ввод  12 4 4" xfId="16274"/>
    <cellStyle name="Ввод  12 4 5" xfId="27847"/>
    <cellStyle name="Ввод  12 4 6" xfId="32870"/>
    <cellStyle name="Ввод  12 4 7" xfId="35187"/>
    <cellStyle name="Ввод  12 4 8" xfId="40150"/>
    <cellStyle name="Ввод  12 5" xfId="5009"/>
    <cellStyle name="Ввод  12 5 2" xfId="10985"/>
    <cellStyle name="Ввод  12 5 3" xfId="16924"/>
    <cellStyle name="Ввод  12 5 4" xfId="25490"/>
    <cellStyle name="Ввод  12 5 5" xfId="31664"/>
    <cellStyle name="Ввод  12 5 6" xfId="35837"/>
    <cellStyle name="Ввод  12 5 7" xfId="40798"/>
    <cellStyle name="Ввод  12 6" xfId="9508"/>
    <cellStyle name="Ввод  12 7" xfId="15447"/>
    <cellStyle name="Ввод  12 8" xfId="23189"/>
    <cellStyle name="Ввод  12 9" xfId="26423"/>
    <cellStyle name="Ввод  13" xfId="2171"/>
    <cellStyle name="Ввод  13 2" xfId="2172"/>
    <cellStyle name="Ввод  13 2 2" xfId="2173"/>
    <cellStyle name="Ввод  13 2 2 2" xfId="5743"/>
    <cellStyle name="Ввод  13 2 2 2 2" xfId="8047"/>
    <cellStyle name="Ввод  13 2 2 2 2 2" xfId="13998"/>
    <cellStyle name="Ввод  13 2 2 2 2 3" xfId="19937"/>
    <cellStyle name="Ввод  13 2 2 2 2 4" xfId="24353"/>
    <cellStyle name="Ввод  13 2 2 2 2 5" xfId="26248"/>
    <cellStyle name="Ввод  13 2 2 2 2 6" xfId="38844"/>
    <cellStyle name="Ввод  13 2 2 2 2 7" xfId="43803"/>
    <cellStyle name="Ввод  13 2 2 2 3" xfId="11718"/>
    <cellStyle name="Ввод  13 2 2 2 4" xfId="17657"/>
    <cellStyle name="Ввод  13 2 2 2 5" xfId="25364"/>
    <cellStyle name="Ввод  13 2 2 2 6" xfId="33962"/>
    <cellStyle name="Ввод  13 2 2 2 7" xfId="36570"/>
    <cellStyle name="Ввод  13 2 2 2 8" xfId="41528"/>
    <cellStyle name="Ввод  13 2 2 3" xfId="6410"/>
    <cellStyle name="Ввод  13 2 2 3 2" xfId="12361"/>
    <cellStyle name="Ввод  13 2 2 3 3" xfId="18300"/>
    <cellStyle name="Ввод  13 2 2 3 4" xfId="27717"/>
    <cellStyle name="Ввод  13 2 2 3 5" xfId="34125"/>
    <cellStyle name="Ввод  13 2 2 3 6" xfId="37213"/>
    <cellStyle name="Ввод  13 2 2 3 7" xfId="42168"/>
    <cellStyle name="Ввод  13 2 2 4" xfId="9515"/>
    <cellStyle name="Ввод  13 2 2 5" xfId="15454"/>
    <cellStyle name="Ввод  13 2 2 6" xfId="23183"/>
    <cellStyle name="Ввод  13 2 2 7" xfId="32986"/>
    <cellStyle name="Ввод  13 2 3" xfId="2174"/>
    <cellStyle name="Ввод  13 2 3 2" xfId="5589"/>
    <cellStyle name="Ввод  13 2 3 2 2" xfId="7893"/>
    <cellStyle name="Ввод  13 2 3 2 2 2" xfId="13844"/>
    <cellStyle name="Ввод  13 2 3 2 2 3" xfId="19783"/>
    <cellStyle name="Ввод  13 2 3 2 2 4" xfId="24504"/>
    <cellStyle name="Ввод  13 2 3 2 2 5" xfId="34307"/>
    <cellStyle name="Ввод  13 2 3 2 2 6" xfId="38690"/>
    <cellStyle name="Ввод  13 2 3 2 2 7" xfId="43649"/>
    <cellStyle name="Ввод  13 2 3 2 3" xfId="11564"/>
    <cellStyle name="Ввод  13 2 3 2 4" xfId="17503"/>
    <cellStyle name="Ввод  13 2 3 2 5" xfId="25390"/>
    <cellStyle name="Ввод  13 2 3 2 6" xfId="33002"/>
    <cellStyle name="Ввод  13 2 3 2 7" xfId="36416"/>
    <cellStyle name="Ввод  13 2 3 2 8" xfId="41374"/>
    <cellStyle name="Ввод  13 2 3 3" xfId="6256"/>
    <cellStyle name="Ввод  13 2 3 3 2" xfId="12207"/>
    <cellStyle name="Ввод  13 2 3 3 3" xfId="18146"/>
    <cellStyle name="Ввод  13 2 3 3 4" xfId="28760"/>
    <cellStyle name="Ввод  13 2 3 3 5" xfId="32152"/>
    <cellStyle name="Ввод  13 2 3 3 6" xfId="37059"/>
    <cellStyle name="Ввод  13 2 3 3 7" xfId="42014"/>
    <cellStyle name="Ввод  13 2 3 4" xfId="9516"/>
    <cellStyle name="Ввод  13 2 3 5" xfId="15455"/>
    <cellStyle name="Ввод  13 2 3 6" xfId="26164"/>
    <cellStyle name="Ввод  13 2 3 7" xfId="33059"/>
    <cellStyle name="Ввод  13 2 4" xfId="5091"/>
    <cellStyle name="Ввод  13 2 4 2" xfId="7434"/>
    <cellStyle name="Ввод  13 2 4 2 2" xfId="13385"/>
    <cellStyle name="Ввод  13 2 4 2 3" xfId="19324"/>
    <cellStyle name="Ввод  13 2 4 2 4" xfId="24838"/>
    <cellStyle name="Ввод  13 2 4 2 5" xfId="33415"/>
    <cellStyle name="Ввод  13 2 4 2 6" xfId="38233"/>
    <cellStyle name="Ввод  13 2 4 2 7" xfId="43190"/>
    <cellStyle name="Ввод  13 2 4 3" xfId="11067"/>
    <cellStyle name="Ввод  13 2 4 4" xfId="17006"/>
    <cellStyle name="Ввод  13 2 4 5" xfId="25476"/>
    <cellStyle name="Ввод  13 2 4 6" xfId="33562"/>
    <cellStyle name="Ввод  13 2 4 7" xfId="35919"/>
    <cellStyle name="Ввод  13 2 4 8" xfId="40879"/>
    <cellStyle name="Ввод  13 2 5" xfId="4811"/>
    <cellStyle name="Ввод  13 2 5 2" xfId="10787"/>
    <cellStyle name="Ввод  13 2 5 3" xfId="16726"/>
    <cellStyle name="Ввод  13 2 5 4" xfId="28894"/>
    <cellStyle name="Ввод  13 2 5 5" xfId="32057"/>
    <cellStyle name="Ввод  13 2 5 6" xfId="35639"/>
    <cellStyle name="Ввод  13 2 5 7" xfId="40601"/>
    <cellStyle name="Ввод  13 2 6" xfId="9514"/>
    <cellStyle name="Ввод  13 2 7" xfId="15453"/>
    <cellStyle name="Ввод  13 2 8" xfId="23185"/>
    <cellStyle name="Ввод  13 2 9" xfId="25616"/>
    <cellStyle name="Ввод  13 3" xfId="2175"/>
    <cellStyle name="Ввод  13 3 2" xfId="5417"/>
    <cellStyle name="Ввод  13 3 2 2" xfId="7736"/>
    <cellStyle name="Ввод  13 3 2 2 2" xfId="13687"/>
    <cellStyle name="Ввод  13 3 2 2 3" xfId="19626"/>
    <cellStyle name="Ввод  13 3 2 2 4" xfId="24656"/>
    <cellStyle name="Ввод  13 3 2 2 5" xfId="31739"/>
    <cellStyle name="Ввод  13 3 2 2 6" xfId="38534"/>
    <cellStyle name="Ввод  13 3 2 2 7" xfId="43492"/>
    <cellStyle name="Ввод  13 3 2 3" xfId="11392"/>
    <cellStyle name="Ввод  13 3 2 4" xfId="17331"/>
    <cellStyle name="Ввод  13 3 2 5" xfId="29703"/>
    <cellStyle name="Ввод  13 3 2 6" xfId="28165"/>
    <cellStyle name="Ввод  13 3 2 7" xfId="36244"/>
    <cellStyle name="Ввод  13 3 2 8" xfId="41203"/>
    <cellStyle name="Ввод  13 3 3" xfId="4588"/>
    <cellStyle name="Ввод  13 3 3 2" xfId="10564"/>
    <cellStyle name="Ввод  13 3 3 3" xfId="16503"/>
    <cellStyle name="Ввод  13 3 3 4" xfId="28992"/>
    <cellStyle name="Ввод  13 3 3 5" xfId="32467"/>
    <cellStyle name="Ввод  13 3 3 6" xfId="35416"/>
    <cellStyle name="Ввод  13 3 3 7" xfId="40379"/>
    <cellStyle name="Ввод  13 3 4" xfId="8777"/>
    <cellStyle name="Ввод  13 3 4 2" xfId="14728"/>
    <cellStyle name="Ввод  13 3 4 3" xfId="20667"/>
    <cellStyle name="Ввод  13 3 4 4" xfId="23675"/>
    <cellStyle name="Ввод  13 3 4 5" xfId="27864"/>
    <cellStyle name="Ввод  13 3 4 6" xfId="39568"/>
    <cellStyle name="Ввод  13 3 4 7" xfId="44533"/>
    <cellStyle name="Ввод  13 3 5" xfId="8778"/>
    <cellStyle name="Ввод  13 3 5 2" xfId="14729"/>
    <cellStyle name="Ввод  13 3 5 3" xfId="20668"/>
    <cellStyle name="Ввод  13 3 5 4" xfId="23674"/>
    <cellStyle name="Ввод  13 3 5 5" xfId="34439"/>
    <cellStyle name="Ввод  13 3 5 6" xfId="39569"/>
    <cellStyle name="Ввод  13 3 5 7" xfId="44534"/>
    <cellStyle name="Ввод  13 3 6" xfId="9517"/>
    <cellStyle name="Ввод  13 3 7" xfId="15456"/>
    <cellStyle name="Ввод  13 3 8" xfId="28800"/>
    <cellStyle name="Ввод  13 3 9" xfId="23184"/>
    <cellStyle name="Ввод  13 4" xfId="4307"/>
    <cellStyle name="Ввод  13 4 2" xfId="6789"/>
    <cellStyle name="Ввод  13 4 2 2" xfId="12740"/>
    <cellStyle name="Ввод  13 4 2 3" xfId="18679"/>
    <cellStyle name="Ввод  13 4 2 4" xfId="30399"/>
    <cellStyle name="Ввод  13 4 2 5" xfId="31875"/>
    <cellStyle name="Ввод  13 4 2 6" xfId="37592"/>
    <cellStyle name="Ввод  13 4 2 7" xfId="42545"/>
    <cellStyle name="Ввод  13 4 3" xfId="10336"/>
    <cellStyle name="Ввод  13 4 4" xfId="16275"/>
    <cellStyle name="Ввод  13 4 5" xfId="25595"/>
    <cellStyle name="Ввод  13 4 6" xfId="31072"/>
    <cellStyle name="Ввод  13 4 7" xfId="35188"/>
    <cellStyle name="Ввод  13 4 8" xfId="40151"/>
    <cellStyle name="Ввод  13 5" xfId="5008"/>
    <cellStyle name="Ввод  13 5 2" xfId="10984"/>
    <cellStyle name="Ввод  13 5 3" xfId="16923"/>
    <cellStyle name="Ввод  13 5 4" xfId="28348"/>
    <cellStyle name="Ввод  13 5 5" xfId="32207"/>
    <cellStyle name="Ввод  13 5 6" xfId="35836"/>
    <cellStyle name="Ввод  13 5 7" xfId="40797"/>
    <cellStyle name="Ввод  13 6" xfId="9513"/>
    <cellStyle name="Ввод  13 7" xfId="15452"/>
    <cellStyle name="Ввод  13 8" xfId="23237"/>
    <cellStyle name="Ввод  13 9" xfId="28836"/>
    <cellStyle name="Ввод  14" xfId="2176"/>
    <cellStyle name="Ввод  14 2" xfId="2177"/>
    <cellStyle name="Ввод  14 2 2" xfId="2178"/>
    <cellStyle name="Ввод  14 2 2 2" xfId="5744"/>
    <cellStyle name="Ввод  14 2 2 2 2" xfId="8048"/>
    <cellStyle name="Ввод  14 2 2 2 2 2" xfId="13999"/>
    <cellStyle name="Ввод  14 2 2 2 2 3" xfId="19938"/>
    <cellStyle name="Ввод  14 2 2 2 2 4" xfId="24352"/>
    <cellStyle name="Ввод  14 2 2 2 2 5" xfId="31762"/>
    <cellStyle name="Ввод  14 2 2 2 2 6" xfId="38845"/>
    <cellStyle name="Ввод  14 2 2 2 2 7" xfId="43804"/>
    <cellStyle name="Ввод  14 2 2 2 3" xfId="11719"/>
    <cellStyle name="Ввод  14 2 2 2 4" xfId="17658"/>
    <cellStyle name="Ввод  14 2 2 2 5" xfId="27877"/>
    <cellStyle name="Ввод  14 2 2 2 6" xfId="31478"/>
    <cellStyle name="Ввод  14 2 2 2 7" xfId="36571"/>
    <cellStyle name="Ввод  14 2 2 2 8" xfId="41529"/>
    <cellStyle name="Ввод  14 2 2 3" xfId="6411"/>
    <cellStyle name="Ввод  14 2 2 3 2" xfId="12362"/>
    <cellStyle name="Ввод  14 2 2 3 3" xfId="18301"/>
    <cellStyle name="Ввод  14 2 2 3 4" xfId="25090"/>
    <cellStyle name="Ввод  14 2 2 3 5" xfId="32618"/>
    <cellStyle name="Ввод  14 2 2 3 6" xfId="37214"/>
    <cellStyle name="Ввод  14 2 2 3 7" xfId="42169"/>
    <cellStyle name="Ввод  14 2 2 4" xfId="9520"/>
    <cellStyle name="Ввод  14 2 2 5" xfId="15459"/>
    <cellStyle name="Ввод  14 2 2 6" xfId="26163"/>
    <cellStyle name="Ввод  14 2 2 7" xfId="27350"/>
    <cellStyle name="Ввод  14 2 3" xfId="2179"/>
    <cellStyle name="Ввод  14 2 3 2" xfId="5590"/>
    <cellStyle name="Ввод  14 2 3 2 2" xfId="7894"/>
    <cellStyle name="Ввод  14 2 3 2 2 2" xfId="13845"/>
    <cellStyle name="Ввод  14 2 3 2 2 3" xfId="19784"/>
    <cellStyle name="Ввод  14 2 3 2 2 4" xfId="24503"/>
    <cellStyle name="Ввод  14 2 3 2 2 5" xfId="34644"/>
    <cellStyle name="Ввод  14 2 3 2 2 6" xfId="38691"/>
    <cellStyle name="Ввод  14 2 3 2 2 7" xfId="43650"/>
    <cellStyle name="Ввод  14 2 3 2 3" xfId="11565"/>
    <cellStyle name="Ввод  14 2 3 2 4" xfId="17504"/>
    <cellStyle name="Ввод  14 2 3 2 5" xfId="25389"/>
    <cellStyle name="Ввод  14 2 3 2 6" xfId="34683"/>
    <cellStyle name="Ввод  14 2 3 2 7" xfId="36417"/>
    <cellStyle name="Ввод  14 2 3 2 8" xfId="41375"/>
    <cellStyle name="Ввод  14 2 3 3" xfId="6257"/>
    <cellStyle name="Ввод  14 2 3 3 2" xfId="12208"/>
    <cellStyle name="Ввод  14 2 3 3 3" xfId="18147"/>
    <cellStyle name="Ввод  14 2 3 3 4" xfId="30173"/>
    <cellStyle name="Ввод  14 2 3 3 5" xfId="32185"/>
    <cellStyle name="Ввод  14 2 3 3 6" xfId="37060"/>
    <cellStyle name="Ввод  14 2 3 3 7" xfId="42015"/>
    <cellStyle name="Ввод  14 2 3 4" xfId="9521"/>
    <cellStyle name="Ввод  14 2 3 5" xfId="15460"/>
    <cellStyle name="Ввод  14 2 3 6" xfId="28832"/>
    <cellStyle name="Ввод  14 2 3 7" xfId="32154"/>
    <cellStyle name="Ввод  14 2 4" xfId="5092"/>
    <cellStyle name="Ввод  14 2 4 2" xfId="7435"/>
    <cellStyle name="Ввод  14 2 4 2 2" xfId="13386"/>
    <cellStyle name="Ввод  14 2 4 2 3" xfId="19325"/>
    <cellStyle name="Ввод  14 2 4 2 4" xfId="24837"/>
    <cellStyle name="Ввод  14 2 4 2 5" xfId="29882"/>
    <cellStyle name="Ввод  14 2 4 2 6" xfId="38234"/>
    <cellStyle name="Ввод  14 2 4 2 7" xfId="43191"/>
    <cellStyle name="Ввод  14 2 4 3" xfId="11068"/>
    <cellStyle name="Ввод  14 2 4 4" xfId="17007"/>
    <cellStyle name="Ввод  14 2 4 5" xfId="25475"/>
    <cellStyle name="Ввод  14 2 4 6" xfId="29969"/>
    <cellStyle name="Ввод  14 2 4 7" xfId="35920"/>
    <cellStyle name="Ввод  14 2 4 8" xfId="40880"/>
    <cellStyle name="Ввод  14 2 5" xfId="4810"/>
    <cellStyle name="Ввод  14 2 5 2" xfId="10786"/>
    <cellStyle name="Ввод  14 2 5 3" xfId="16725"/>
    <cellStyle name="Ввод  14 2 5 4" xfId="30444"/>
    <cellStyle name="Ввод  14 2 5 5" xfId="33243"/>
    <cellStyle name="Ввод  14 2 5 6" xfId="35638"/>
    <cellStyle name="Ввод  14 2 5 7" xfId="40600"/>
    <cellStyle name="Ввод  14 2 6" xfId="9519"/>
    <cellStyle name="Ввод  14 2 7" xfId="15458"/>
    <cellStyle name="Ввод  14 2 8" xfId="28258"/>
    <cellStyle name="Ввод  14 2 9" xfId="26450"/>
    <cellStyle name="Ввод  14 3" xfId="2180"/>
    <cellStyle name="Ввод  14 3 2" xfId="5418"/>
    <cellStyle name="Ввод  14 3 2 2" xfId="7737"/>
    <cellStyle name="Ввод  14 3 2 2 2" xfId="13688"/>
    <cellStyle name="Ввод  14 3 2 2 3" xfId="19627"/>
    <cellStyle name="Ввод  14 3 2 2 4" xfId="24655"/>
    <cellStyle name="Ввод  14 3 2 2 5" xfId="25964"/>
    <cellStyle name="Ввод  14 3 2 2 6" xfId="38535"/>
    <cellStyle name="Ввод  14 3 2 2 7" xfId="43493"/>
    <cellStyle name="Ввод  14 3 2 3" xfId="11393"/>
    <cellStyle name="Ввод  14 3 2 4" xfId="17332"/>
    <cellStyle name="Ввод  14 3 2 5" xfId="27739"/>
    <cellStyle name="Ввод  14 3 2 6" xfId="33213"/>
    <cellStyle name="Ввод  14 3 2 7" xfId="36245"/>
    <cellStyle name="Ввод  14 3 2 8" xfId="41204"/>
    <cellStyle name="Ввод  14 3 3" xfId="4587"/>
    <cellStyle name="Ввод  14 3 3 2" xfId="10563"/>
    <cellStyle name="Ввод  14 3 3 3" xfId="16502"/>
    <cellStyle name="Ввод  14 3 3 4" xfId="30507"/>
    <cellStyle name="Ввод  14 3 3 5" xfId="31219"/>
    <cellStyle name="Ввод  14 3 3 6" xfId="35415"/>
    <cellStyle name="Ввод  14 3 3 7" xfId="40378"/>
    <cellStyle name="Ввод  14 3 4" xfId="8779"/>
    <cellStyle name="Ввод  14 3 4 2" xfId="14730"/>
    <cellStyle name="Ввод  14 3 4 3" xfId="20669"/>
    <cellStyle name="Ввод  14 3 4 4" xfId="26837"/>
    <cellStyle name="Ввод  14 3 4 5" xfId="27146"/>
    <cellStyle name="Ввод  14 3 4 6" xfId="39570"/>
    <cellStyle name="Ввод  14 3 4 7" xfId="44535"/>
    <cellStyle name="Ввод  14 3 5" xfId="8780"/>
    <cellStyle name="Ввод  14 3 5 2" xfId="14731"/>
    <cellStyle name="Ввод  14 3 5 3" xfId="20670"/>
    <cellStyle name="Ввод  14 3 5 4" xfId="26836"/>
    <cellStyle name="Ввод  14 3 5 5" xfId="30087"/>
    <cellStyle name="Ввод  14 3 5 6" xfId="39571"/>
    <cellStyle name="Ввод  14 3 5 7" xfId="44536"/>
    <cellStyle name="Ввод  14 3 6" xfId="9522"/>
    <cellStyle name="Ввод  14 3 7" xfId="15461"/>
    <cellStyle name="Ввод  14 3 8" xfId="30247"/>
    <cellStyle name="Ввод  14 3 9" xfId="30021"/>
    <cellStyle name="Ввод  14 4" xfId="4308"/>
    <cellStyle name="Ввод  14 4 2" xfId="6790"/>
    <cellStyle name="Ввод  14 4 2 2" xfId="12741"/>
    <cellStyle name="Ввод  14 4 2 3" xfId="18680"/>
    <cellStyle name="Ввод  14 4 2 4" xfId="28739"/>
    <cellStyle name="Ввод  14 4 2 5" xfId="33716"/>
    <cellStyle name="Ввод  14 4 2 6" xfId="37593"/>
    <cellStyle name="Ввод  14 4 2 7" xfId="42546"/>
    <cellStyle name="Ввод  14 4 3" xfId="10337"/>
    <cellStyle name="Ввод  14 4 4" xfId="16276"/>
    <cellStyle name="Ввод  14 4 5" xfId="27294"/>
    <cellStyle name="Ввод  14 4 6" xfId="33764"/>
    <cellStyle name="Ввод  14 4 7" xfId="35189"/>
    <cellStyle name="Ввод  14 4 8" xfId="40152"/>
    <cellStyle name="Ввод  14 5" xfId="5007"/>
    <cellStyle name="Ввод  14 5 2" xfId="10983"/>
    <cellStyle name="Ввод  14 5 3" xfId="16922"/>
    <cellStyle name="Ввод  14 5 4" xfId="30307"/>
    <cellStyle name="Ввод  14 5 5" xfId="33092"/>
    <cellStyle name="Ввод  14 5 6" xfId="35835"/>
    <cellStyle name="Ввод  14 5 7" xfId="40796"/>
    <cellStyle name="Ввод  14 6" xfId="9518"/>
    <cellStyle name="Ввод  14 7" xfId="15457"/>
    <cellStyle name="Ввод  14 8" xfId="30211"/>
    <cellStyle name="Ввод  14 9" xfId="32755"/>
    <cellStyle name="Ввод  15" xfId="2181"/>
    <cellStyle name="Ввод  15 2" xfId="2182"/>
    <cellStyle name="Ввод  15 2 2" xfId="2183"/>
    <cellStyle name="Ввод  15 2 2 2" xfId="5745"/>
    <cellStyle name="Ввод  15 2 2 2 2" xfId="8049"/>
    <cellStyle name="Ввод  15 2 2 2 2 2" xfId="14000"/>
    <cellStyle name="Ввод  15 2 2 2 2 3" xfId="19939"/>
    <cellStyle name="Ввод  15 2 2 2 2 4" xfId="24351"/>
    <cellStyle name="Ввод  15 2 2 2 2 5" xfId="29008"/>
    <cellStyle name="Ввод  15 2 2 2 2 6" xfId="38846"/>
    <cellStyle name="Ввод  15 2 2 2 2 7" xfId="43805"/>
    <cellStyle name="Ввод  15 2 2 2 3" xfId="11720"/>
    <cellStyle name="Ввод  15 2 2 2 4" xfId="17659"/>
    <cellStyle name="Ввод  15 2 2 2 5" xfId="29535"/>
    <cellStyle name="Ввод  15 2 2 2 6" xfId="27638"/>
    <cellStyle name="Ввод  15 2 2 2 7" xfId="36572"/>
    <cellStyle name="Ввод  15 2 2 2 8" xfId="41530"/>
    <cellStyle name="Ввод  15 2 2 3" xfId="6412"/>
    <cellStyle name="Ввод  15 2 2 3 2" xfId="12363"/>
    <cellStyle name="Ввод  15 2 2 3 3" xfId="18302"/>
    <cellStyle name="Ввод  15 2 2 3 4" xfId="25089"/>
    <cellStyle name="Ввод  15 2 2 3 5" xfId="33868"/>
    <cellStyle name="Ввод  15 2 2 3 6" xfId="37215"/>
    <cellStyle name="Ввод  15 2 2 3 7" xfId="42170"/>
    <cellStyle name="Ввод  15 2 2 4" xfId="9525"/>
    <cellStyle name="Ввод  15 2 2 5" xfId="15464"/>
    <cellStyle name="Ввод  15 2 2 6" xfId="28441"/>
    <cellStyle name="Ввод  15 2 2 7" xfId="32921"/>
    <cellStyle name="Ввод  15 2 3" xfId="2184"/>
    <cellStyle name="Ввод  15 2 3 2" xfId="5591"/>
    <cellStyle name="Ввод  15 2 3 2 2" xfId="7895"/>
    <cellStyle name="Ввод  15 2 3 2 2 2" xfId="13846"/>
    <cellStyle name="Ввод  15 2 3 2 2 3" xfId="19785"/>
    <cellStyle name="Ввод  15 2 3 2 2 4" xfId="24502"/>
    <cellStyle name="Ввод  15 2 3 2 2 5" xfId="25941"/>
    <cellStyle name="Ввод  15 2 3 2 2 6" xfId="38692"/>
    <cellStyle name="Ввод  15 2 3 2 2 7" xfId="43651"/>
    <cellStyle name="Ввод  15 2 3 2 3" xfId="11566"/>
    <cellStyle name="Ввод  15 2 3 2 4" xfId="17505"/>
    <cellStyle name="Ввод  15 2 3 2 5" xfId="27476"/>
    <cellStyle name="Ввод  15 2 3 2 6" xfId="25949"/>
    <cellStyle name="Ввод  15 2 3 2 7" xfId="36418"/>
    <cellStyle name="Ввод  15 2 3 2 8" xfId="41376"/>
    <cellStyle name="Ввод  15 2 3 3" xfId="6258"/>
    <cellStyle name="Ввод  15 2 3 3 2" xfId="12209"/>
    <cellStyle name="Ввод  15 2 3 3 3" xfId="18148"/>
    <cellStyle name="Ввод  15 2 3 3 4" xfId="28222"/>
    <cellStyle name="Ввод  15 2 3 3 5" xfId="34985"/>
    <cellStyle name="Ввод  15 2 3 3 6" xfId="37061"/>
    <cellStyle name="Ввод  15 2 3 3 7" xfId="42016"/>
    <cellStyle name="Ввод  15 2 3 4" xfId="9526"/>
    <cellStyle name="Ввод  15 2 3 5" xfId="15465"/>
    <cellStyle name="Ввод  15 2 3 6" xfId="29853"/>
    <cellStyle name="Ввод  15 2 3 7" xfId="32250"/>
    <cellStyle name="Ввод  15 2 4" xfId="5093"/>
    <cellStyle name="Ввод  15 2 4 2" xfId="7436"/>
    <cellStyle name="Ввод  15 2 4 2 2" xfId="13387"/>
    <cellStyle name="Ввод  15 2 4 2 3" xfId="19326"/>
    <cellStyle name="Ввод  15 2 4 2 4" xfId="28811"/>
    <cellStyle name="Ввод  15 2 4 2 5" xfId="34539"/>
    <cellStyle name="Ввод  15 2 4 2 6" xfId="38235"/>
    <cellStyle name="Ввод  15 2 4 2 7" xfId="43192"/>
    <cellStyle name="Ввод  15 2 4 3" xfId="11069"/>
    <cellStyle name="Ввод  15 2 4 4" xfId="17008"/>
    <cellStyle name="Ввод  15 2 4 5" xfId="29219"/>
    <cellStyle name="Ввод  15 2 4 6" xfId="32935"/>
    <cellStyle name="Ввод  15 2 4 7" xfId="35921"/>
    <cellStyle name="Ввод  15 2 4 8" xfId="40881"/>
    <cellStyle name="Ввод  15 2 5" xfId="4809"/>
    <cellStyle name="Ввод  15 2 5 2" xfId="10785"/>
    <cellStyle name="Ввод  15 2 5 3" xfId="16724"/>
    <cellStyle name="Ввод  15 2 5 4" xfId="29263"/>
    <cellStyle name="Ввод  15 2 5 5" xfId="34413"/>
    <cellStyle name="Ввод  15 2 5 6" xfId="35637"/>
    <cellStyle name="Ввод  15 2 5 7" xfId="40599"/>
    <cellStyle name="Ввод  15 2 6" xfId="9524"/>
    <cellStyle name="Ввод  15 2 7" xfId="15463"/>
    <cellStyle name="Ввод  15 2 8" xfId="26162"/>
    <cellStyle name="Ввод  15 2 9" xfId="34256"/>
    <cellStyle name="Ввод  15 3" xfId="2185"/>
    <cellStyle name="Ввод  15 3 2" xfId="5419"/>
    <cellStyle name="Ввод  15 3 2 2" xfId="7738"/>
    <cellStyle name="Ввод  15 3 2 2 2" xfId="13689"/>
    <cellStyle name="Ввод  15 3 2 2 3" xfId="19628"/>
    <cellStyle name="Ввод  15 3 2 2 4" xfId="24654"/>
    <cellStyle name="Ввод  15 3 2 2 5" xfId="33511"/>
    <cellStyle name="Ввод  15 3 2 2 6" xfId="38536"/>
    <cellStyle name="Ввод  15 3 2 2 7" xfId="43494"/>
    <cellStyle name="Ввод  15 3 2 3" xfId="11394"/>
    <cellStyle name="Ввод  15 3 2 4" xfId="17333"/>
    <cellStyle name="Ввод  15 3 2 5" xfId="25423"/>
    <cellStyle name="Ввод  15 3 2 6" xfId="32248"/>
    <cellStyle name="Ввод  15 3 2 7" xfId="36246"/>
    <cellStyle name="Ввод  15 3 2 8" xfId="41205"/>
    <cellStyle name="Ввод  15 3 3" xfId="4586"/>
    <cellStyle name="Ввод  15 3 3 2" xfId="10562"/>
    <cellStyle name="Ввод  15 3 3 3" xfId="16501"/>
    <cellStyle name="Ввод  15 3 3 4" xfId="29372"/>
    <cellStyle name="Ввод  15 3 3 5" xfId="31420"/>
    <cellStyle name="Ввод  15 3 3 6" xfId="35414"/>
    <cellStyle name="Ввод  15 3 3 7" xfId="40377"/>
    <cellStyle name="Ввод  15 3 4" xfId="8781"/>
    <cellStyle name="Ввод  15 3 4 2" xfId="14732"/>
    <cellStyle name="Ввод  15 3 4 3" xfId="20671"/>
    <cellStyle name="Ввод  15 3 4 4" xfId="23673"/>
    <cellStyle name="Ввод  15 3 4 5" xfId="29766"/>
    <cellStyle name="Ввод  15 3 4 6" xfId="39572"/>
    <cellStyle name="Ввод  15 3 4 7" xfId="44537"/>
    <cellStyle name="Ввод  15 3 5" xfId="8782"/>
    <cellStyle name="Ввод  15 3 5 2" xfId="14733"/>
    <cellStyle name="Ввод  15 3 5 3" xfId="20672"/>
    <cellStyle name="Ввод  15 3 5 4" xfId="23672"/>
    <cellStyle name="Ввод  15 3 5 5" xfId="31620"/>
    <cellStyle name="Ввод  15 3 5 6" xfId="39573"/>
    <cellStyle name="Ввод  15 3 5 7" xfId="44538"/>
    <cellStyle name="Ввод  15 3 6" xfId="9527"/>
    <cellStyle name="Ввод  15 3 7" xfId="15466"/>
    <cellStyle name="Ввод  15 3 8" xfId="27903"/>
    <cellStyle name="Ввод  15 3 9" xfId="29054"/>
    <cellStyle name="Ввод  15 4" xfId="4309"/>
    <cellStyle name="Ввод  15 4 2" xfId="6791"/>
    <cellStyle name="Ввод  15 4 2 2" xfId="12742"/>
    <cellStyle name="Ввод  15 4 2 3" xfId="18681"/>
    <cellStyle name="Ввод  15 4 2 4" xfId="30152"/>
    <cellStyle name="Ввод  15 4 2 5" xfId="33463"/>
    <cellStyle name="Ввод  15 4 2 6" xfId="37594"/>
    <cellStyle name="Ввод  15 4 2 7" xfId="42547"/>
    <cellStyle name="Ввод  15 4 3" xfId="10338"/>
    <cellStyle name="Ввод  15 4 4" xfId="16277"/>
    <cellStyle name="Ввод  15 4 5" xfId="29568"/>
    <cellStyle name="Ввод  15 4 6" xfId="33804"/>
    <cellStyle name="Ввод  15 4 7" xfId="35190"/>
    <cellStyle name="Ввод  15 4 8" xfId="40153"/>
    <cellStyle name="Ввод  15 5" xfId="5006"/>
    <cellStyle name="Ввод  15 5 2" xfId="10982"/>
    <cellStyle name="Ввод  15 5 3" xfId="16921"/>
    <cellStyle name="Ввод  15 5 4" xfId="28891"/>
    <cellStyle name="Ввод  15 5 5" xfId="32683"/>
    <cellStyle name="Ввод  15 5 6" xfId="35834"/>
    <cellStyle name="Ввод  15 5 7" xfId="40795"/>
    <cellStyle name="Ввод  15 6" xfId="9523"/>
    <cellStyle name="Ввод  15 7" xfId="15462"/>
    <cellStyle name="Ввод  15 8" xfId="28292"/>
    <cellStyle name="Ввод  15 9" xfId="34314"/>
    <cellStyle name="Ввод  16" xfId="2186"/>
    <cellStyle name="Ввод  16 2" xfId="2187"/>
    <cellStyle name="Ввод  16 2 2" xfId="2188"/>
    <cellStyle name="Ввод  16 2 2 2" xfId="5746"/>
    <cellStyle name="Ввод  16 2 2 2 2" xfId="8050"/>
    <cellStyle name="Ввод  16 2 2 2 2 2" xfId="14001"/>
    <cellStyle name="Ввод  16 2 2 2 2 3" xfId="19940"/>
    <cellStyle name="Ввод  16 2 2 2 2 4" xfId="24350"/>
    <cellStyle name="Ввод  16 2 2 2 2 5" xfId="34175"/>
    <cellStyle name="Ввод  16 2 2 2 2 6" xfId="38847"/>
    <cellStyle name="Ввод  16 2 2 2 2 7" xfId="43806"/>
    <cellStyle name="Ввод  16 2 2 2 3" xfId="11721"/>
    <cellStyle name="Ввод  16 2 2 2 4" xfId="17660"/>
    <cellStyle name="Ввод  16 2 2 2 5" xfId="27562"/>
    <cellStyle name="Ввод  16 2 2 2 6" xfId="34204"/>
    <cellStyle name="Ввод  16 2 2 2 7" xfId="36573"/>
    <cellStyle name="Ввод  16 2 2 2 8" xfId="41531"/>
    <cellStyle name="Ввод  16 2 2 3" xfId="6413"/>
    <cellStyle name="Ввод  16 2 2 3 2" xfId="12364"/>
    <cellStyle name="Ввод  16 2 2 3 3" xfId="18303"/>
    <cellStyle name="Ввод  16 2 2 3 4" xfId="25088"/>
    <cellStyle name="Ввод  16 2 2 3 5" xfId="32221"/>
    <cellStyle name="Ввод  16 2 2 3 6" xfId="37216"/>
    <cellStyle name="Ввод  16 2 2 3 7" xfId="42171"/>
    <cellStyle name="Ввод  16 2 2 4" xfId="9530"/>
    <cellStyle name="Ввод  16 2 2 5" xfId="15469"/>
    <cellStyle name="Ввод  16 2 2 6" xfId="30025"/>
    <cellStyle name="Ввод  16 2 2 7" xfId="30920"/>
    <cellStyle name="Ввод  16 2 3" xfId="2189"/>
    <cellStyle name="Ввод  16 2 3 2" xfId="5592"/>
    <cellStyle name="Ввод  16 2 3 2 2" xfId="7896"/>
    <cellStyle name="Ввод  16 2 3 2 2 2" xfId="13847"/>
    <cellStyle name="Ввод  16 2 3 2 2 3" xfId="19786"/>
    <cellStyle name="Ввод  16 2 3 2 2 4" xfId="24501"/>
    <cellStyle name="Ввод  16 2 3 2 2 5" xfId="31718"/>
    <cellStyle name="Ввод  16 2 3 2 2 6" xfId="38693"/>
    <cellStyle name="Ввод  16 2 3 2 2 7" xfId="43652"/>
    <cellStyle name="Ввод  16 2 3 2 3" xfId="11567"/>
    <cellStyle name="Ввод  16 2 3 2 4" xfId="17506"/>
    <cellStyle name="Ввод  16 2 3 2 5" xfId="28959"/>
    <cellStyle name="Ввод  16 2 3 2 6" xfId="25774"/>
    <cellStyle name="Ввод  16 2 3 2 7" xfId="36419"/>
    <cellStyle name="Ввод  16 2 3 2 8" xfId="41377"/>
    <cellStyle name="Ввод  16 2 3 3" xfId="6259"/>
    <cellStyle name="Ввод  16 2 3 3 2" xfId="12210"/>
    <cellStyle name="Ввод  16 2 3 3 3" xfId="18149"/>
    <cellStyle name="Ввод  16 2 3 3 4" xfId="25109"/>
    <cellStyle name="Ввод  16 2 3 3 5" xfId="32066"/>
    <cellStyle name="Ввод  16 2 3 3 6" xfId="37062"/>
    <cellStyle name="Ввод  16 2 3 3 7" xfId="42017"/>
    <cellStyle name="Ввод  16 2 3 4" xfId="9531"/>
    <cellStyle name="Ввод  16 2 3 5" xfId="15470"/>
    <cellStyle name="Ввод  16 2 3 6" xfId="28067"/>
    <cellStyle name="Ввод  16 2 3 7" xfId="30966"/>
    <cellStyle name="Ввод  16 2 4" xfId="5094"/>
    <cellStyle name="Ввод  16 2 4 2" xfId="7437"/>
    <cellStyle name="Ввод  16 2 4 2 2" xfId="13388"/>
    <cellStyle name="Ввод  16 2 4 2 3" xfId="19327"/>
    <cellStyle name="Ввод  16 2 4 2 4" xfId="30223"/>
    <cellStyle name="Ввод  16 2 4 2 5" xfId="34214"/>
    <cellStyle name="Ввод  16 2 4 2 6" xfId="38236"/>
    <cellStyle name="Ввод  16 2 4 2 7" xfId="43193"/>
    <cellStyle name="Ввод  16 2 4 3" xfId="11070"/>
    <cellStyle name="Ввод  16 2 4 4" xfId="17009"/>
    <cellStyle name="Ввод  16 2 4 5" xfId="29470"/>
    <cellStyle name="Ввод  16 2 4 6" xfId="34453"/>
    <cellStyle name="Ввод  16 2 4 7" xfId="35922"/>
    <cellStyle name="Ввод  16 2 4 8" xfId="40882"/>
    <cellStyle name="Ввод  16 2 5" xfId="4808"/>
    <cellStyle name="Ввод  16 2 5 2" xfId="10784"/>
    <cellStyle name="Ввод  16 2 5 3" xfId="16723"/>
    <cellStyle name="Ввод  16 2 5 4" xfId="28112"/>
    <cellStyle name="Ввод  16 2 5 5" xfId="29750"/>
    <cellStyle name="Ввод  16 2 5 6" xfId="35636"/>
    <cellStyle name="Ввод  16 2 5 7" xfId="40598"/>
    <cellStyle name="Ввод  16 2 6" xfId="9529"/>
    <cellStyle name="Ввод  16 2 7" xfId="15468"/>
    <cellStyle name="Ввод  16 2 8" xfId="28608"/>
    <cellStyle name="Ввод  16 2 9" xfId="32884"/>
    <cellStyle name="Ввод  16 3" xfId="2190"/>
    <cellStyle name="Ввод  16 3 2" xfId="5420"/>
    <cellStyle name="Ввод  16 3 2 2" xfId="7739"/>
    <cellStyle name="Ввод  16 3 2 2 2" xfId="13690"/>
    <cellStyle name="Ввод  16 3 2 2 3" xfId="19629"/>
    <cellStyle name="Ввод  16 3 2 2 4" xfId="24653"/>
    <cellStyle name="Ввод  16 3 2 2 5" xfId="32038"/>
    <cellStyle name="Ввод  16 3 2 2 6" xfId="38537"/>
    <cellStyle name="Ввод  16 3 2 2 7" xfId="43495"/>
    <cellStyle name="Ввод  16 3 2 3" xfId="11395"/>
    <cellStyle name="Ввод  16 3 2 4" xfId="17334"/>
    <cellStyle name="Ввод  16 3 2 5" xfId="27317"/>
    <cellStyle name="Ввод  16 3 2 6" xfId="34282"/>
    <cellStyle name="Ввод  16 3 2 7" xfId="36247"/>
    <cellStyle name="Ввод  16 3 2 8" xfId="41206"/>
    <cellStyle name="Ввод  16 3 3" xfId="4585"/>
    <cellStyle name="Ввод  16 3 3 2" xfId="10561"/>
    <cellStyle name="Ввод  16 3 3 3" xfId="16500"/>
    <cellStyle name="Ввод  16 3 3 4" xfId="27447"/>
    <cellStyle name="Ввод  16 3 3 5" xfId="31550"/>
    <cellStyle name="Ввод  16 3 3 6" xfId="35413"/>
    <cellStyle name="Ввод  16 3 3 7" xfId="40376"/>
    <cellStyle name="Ввод  16 3 4" xfId="8783"/>
    <cellStyle name="Ввод  16 3 4 2" xfId="14734"/>
    <cellStyle name="Ввод  16 3 4 3" xfId="20673"/>
    <cellStyle name="Ввод  16 3 4 4" xfId="23671"/>
    <cellStyle name="Ввод  16 3 4 5" xfId="27804"/>
    <cellStyle name="Ввод  16 3 4 6" xfId="39574"/>
    <cellStyle name="Ввод  16 3 4 7" xfId="44539"/>
    <cellStyle name="Ввод  16 3 5" xfId="8784"/>
    <cellStyle name="Ввод  16 3 5 2" xfId="14735"/>
    <cellStyle name="Ввод  16 3 5 3" xfId="20674"/>
    <cellStyle name="Ввод  16 3 5 4" xfId="23670"/>
    <cellStyle name="Ввод  16 3 5 5" xfId="34992"/>
    <cellStyle name="Ввод  16 3 5 6" xfId="39575"/>
    <cellStyle name="Ввод  16 3 5 7" xfId="44540"/>
    <cellStyle name="Ввод  16 3 6" xfId="9532"/>
    <cellStyle name="Ввод  16 3 7" xfId="15471"/>
    <cellStyle name="Ввод  16 3 8" xfId="28873"/>
    <cellStyle name="Ввод  16 3 9" xfId="34550"/>
    <cellStyle name="Ввод  16 4" xfId="4310"/>
    <cellStyle name="Ввод  16 4 2" xfId="6792"/>
    <cellStyle name="Ввод  16 4 2 2" xfId="12743"/>
    <cellStyle name="Ввод  16 4 2 3" xfId="18682"/>
    <cellStyle name="Ввод  16 4 2 4" xfId="28201"/>
    <cellStyle name="Ввод  16 4 2 5" xfId="33098"/>
    <cellStyle name="Ввод  16 4 2 6" xfId="37595"/>
    <cellStyle name="Ввод  16 4 2 7" xfId="42548"/>
    <cellStyle name="Ввод  16 4 3" xfId="10339"/>
    <cellStyle name="Ввод  16 4 4" xfId="16278"/>
    <cellStyle name="Ввод  16 4 5" xfId="27595"/>
    <cellStyle name="Ввод  16 4 6" xfId="28163"/>
    <cellStyle name="Ввод  16 4 7" xfId="35191"/>
    <cellStyle name="Ввод  16 4 8" xfId="40154"/>
    <cellStyle name="Ввод  16 5" xfId="5005"/>
    <cellStyle name="Ввод  16 5 2" xfId="10981"/>
    <cellStyle name="Ввод  16 5 3" xfId="16920"/>
    <cellStyle name="Ввод  16 5 4" xfId="30441"/>
    <cellStyle name="Ввод  16 5 5" xfId="34176"/>
    <cellStyle name="Ввод  16 5 6" xfId="35833"/>
    <cellStyle name="Ввод  16 5 7" xfId="40794"/>
    <cellStyle name="Ввод  16 6" xfId="9528"/>
    <cellStyle name="Ввод  16 7" xfId="15467"/>
    <cellStyle name="Ввод  16 8" xfId="26161"/>
    <cellStyle name="Ввод  16 9" xfId="31908"/>
    <cellStyle name="Ввод  17" xfId="2191"/>
    <cellStyle name="Ввод  17 2" xfId="2192"/>
    <cellStyle name="Ввод  17 2 2" xfId="2193"/>
    <cellStyle name="Ввод  17 2 2 2" xfId="5747"/>
    <cellStyle name="Ввод  17 2 2 2 2" xfId="8051"/>
    <cellStyle name="Ввод  17 2 2 2 2 2" xfId="14002"/>
    <cellStyle name="Ввод  17 2 2 2 2 3" xfId="19941"/>
    <cellStyle name="Ввод  17 2 2 2 2 4" xfId="24349"/>
    <cellStyle name="Ввод  17 2 2 2 2 5" xfId="26205"/>
    <cellStyle name="Ввод  17 2 2 2 2 6" xfId="38848"/>
    <cellStyle name="Ввод  17 2 2 2 2 7" xfId="43807"/>
    <cellStyle name="Ввод  17 2 2 2 3" xfId="11722"/>
    <cellStyle name="Ввод  17 2 2 2 4" xfId="17661"/>
    <cellStyle name="Ввод  17 2 2 2 5" xfId="28506"/>
    <cellStyle name="Ввод  17 2 2 2 6" xfId="25762"/>
    <cellStyle name="Ввод  17 2 2 2 7" xfId="36574"/>
    <cellStyle name="Ввод  17 2 2 2 8" xfId="41532"/>
    <cellStyle name="Ввод  17 2 2 3" xfId="6414"/>
    <cellStyle name="Ввод  17 2 2 3 2" xfId="12365"/>
    <cellStyle name="Ввод  17 2 2 3 3" xfId="18304"/>
    <cellStyle name="Ввод  17 2 2 3 4" xfId="29153"/>
    <cellStyle name="Ввод  17 2 2 3 5" xfId="33110"/>
    <cellStyle name="Ввод  17 2 2 3 6" xfId="37217"/>
    <cellStyle name="Ввод  17 2 2 3 7" xfId="42172"/>
    <cellStyle name="Ввод  17 2 2 4" xfId="9535"/>
    <cellStyle name="Ввод  17 2 2 5" xfId="15474"/>
    <cellStyle name="Ввод  17 2 2 6" xfId="26160"/>
    <cellStyle name="Ввод  17 2 2 7" xfId="25615"/>
    <cellStyle name="Ввод  17 2 3" xfId="2194"/>
    <cellStyle name="Ввод  17 2 3 2" xfId="5593"/>
    <cellStyle name="Ввод  17 2 3 2 2" xfId="7897"/>
    <cellStyle name="Ввод  17 2 3 2 2 2" xfId="13848"/>
    <cellStyle name="Ввод  17 2 3 2 2 3" xfId="19787"/>
    <cellStyle name="Ввод  17 2 3 2 2 4" xfId="24500"/>
    <cellStyle name="Ввод  17 2 3 2 2 5" xfId="32792"/>
    <cellStyle name="Ввод  17 2 3 2 2 6" xfId="38694"/>
    <cellStyle name="Ввод  17 2 3 2 2 7" xfId="43653"/>
    <cellStyle name="Ввод  17 2 3 2 3" xfId="11568"/>
    <cellStyle name="Ввод  17 2 3 2 4" xfId="17507"/>
    <cellStyle name="Ввод  17 2 3 2 5" xfId="26929"/>
    <cellStyle name="Ввод  17 2 3 2 6" xfId="32698"/>
    <cellStyle name="Ввод  17 2 3 2 7" xfId="36420"/>
    <cellStyle name="Ввод  17 2 3 2 8" xfId="41378"/>
    <cellStyle name="Ввод  17 2 3 3" xfId="6260"/>
    <cellStyle name="Ввод  17 2 3 3 2" xfId="12211"/>
    <cellStyle name="Ввод  17 2 3 3 3" xfId="18150"/>
    <cellStyle name="Ввод  17 2 3 3 4" xfId="29175"/>
    <cellStyle name="Ввод  17 2 3 3 5" xfId="33926"/>
    <cellStyle name="Ввод  17 2 3 3 6" xfId="37063"/>
    <cellStyle name="Ввод  17 2 3 3 7" xfId="42018"/>
    <cellStyle name="Ввод  17 2 3 4" xfId="9536"/>
    <cellStyle name="Ввод  17 2 3 5" xfId="15475"/>
    <cellStyle name="Ввод  17 2 3 6" xfId="26159"/>
    <cellStyle name="Ввод  17 2 3 7" xfId="31191"/>
    <cellStyle name="Ввод  17 2 4" xfId="5095"/>
    <cellStyle name="Ввод  17 2 4 2" xfId="7438"/>
    <cellStyle name="Ввод  17 2 4 2 2" xfId="13389"/>
    <cellStyle name="Ввод  17 2 4 2 3" xfId="19328"/>
    <cellStyle name="Ввод  17 2 4 2 4" xfId="28270"/>
    <cellStyle name="Ввод  17 2 4 2 5" xfId="33947"/>
    <cellStyle name="Ввод  17 2 4 2 6" xfId="38237"/>
    <cellStyle name="Ввод  17 2 4 2 7" xfId="43194"/>
    <cellStyle name="Ввод  17 2 4 3" xfId="11071"/>
    <cellStyle name="Ввод  17 2 4 4" xfId="17010"/>
    <cellStyle name="Ввод  17 2 4 5" xfId="27459"/>
    <cellStyle name="Ввод  17 2 4 6" xfId="32885"/>
    <cellStyle name="Ввод  17 2 4 7" xfId="35923"/>
    <cellStyle name="Ввод  17 2 4 8" xfId="40883"/>
    <cellStyle name="Ввод  17 2 5" xfId="4807"/>
    <cellStyle name="Ввод  17 2 5 2" xfId="10783"/>
    <cellStyle name="Ввод  17 2 5 3" xfId="16722"/>
    <cellStyle name="Ввод  17 2 5 4" xfId="30070"/>
    <cellStyle name="Ввод  17 2 5 5" xfId="27048"/>
    <cellStyle name="Ввод  17 2 5 6" xfId="35635"/>
    <cellStyle name="Ввод  17 2 5 7" xfId="40597"/>
    <cellStyle name="Ввод  17 2 6" xfId="9534"/>
    <cellStyle name="Ввод  17 2 7" xfId="15473"/>
    <cellStyle name="Ввод  17 2 8" xfId="28332"/>
    <cellStyle name="Ввод  17 2 9" xfId="25170"/>
    <cellStyle name="Ввод  17 3" xfId="2195"/>
    <cellStyle name="Ввод  17 3 2" xfId="5421"/>
    <cellStyle name="Ввод  17 3 2 2" xfId="7740"/>
    <cellStyle name="Ввод  17 3 2 2 2" xfId="13691"/>
    <cellStyle name="Ввод  17 3 2 2 3" xfId="19630"/>
    <cellStyle name="Ввод  17 3 2 2 4" xfId="24652"/>
    <cellStyle name="Ввод  17 3 2 2 5" xfId="25145"/>
    <cellStyle name="Ввод  17 3 2 2 6" xfId="38538"/>
    <cellStyle name="Ввод  17 3 2 2 7" xfId="43496"/>
    <cellStyle name="Ввод  17 3 2 3" xfId="11396"/>
    <cellStyle name="Ввод  17 3 2 4" xfId="17335"/>
    <cellStyle name="Ввод  17 3 2 5" xfId="29544"/>
    <cellStyle name="Ввод  17 3 2 6" xfId="30104"/>
    <cellStyle name="Ввод  17 3 2 7" xfId="36248"/>
    <cellStyle name="Ввод  17 3 2 8" xfId="41207"/>
    <cellStyle name="Ввод  17 3 3" xfId="4584"/>
    <cellStyle name="Ввод  17 3 3 2" xfId="10560"/>
    <cellStyle name="Ввод  17 3 3 3" xfId="16499"/>
    <cellStyle name="Ввод  17 3 3 4" xfId="29458"/>
    <cellStyle name="Ввод  17 3 3 5" xfId="31551"/>
    <cellStyle name="Ввод  17 3 3 6" xfId="35412"/>
    <cellStyle name="Ввод  17 3 3 7" xfId="40375"/>
    <cellStyle name="Ввод  17 3 4" xfId="8785"/>
    <cellStyle name="Ввод  17 3 4 2" xfId="14736"/>
    <cellStyle name="Ввод  17 3 4 3" xfId="20675"/>
    <cellStyle name="Ввод  17 3 4 4" xfId="23669"/>
    <cellStyle name="Ввод  17 3 4 5" xfId="26519"/>
    <cellStyle name="Ввод  17 3 4 6" xfId="39576"/>
    <cellStyle name="Ввод  17 3 4 7" xfId="44541"/>
    <cellStyle name="Ввод  17 3 5" xfId="8786"/>
    <cellStyle name="Ввод  17 3 5 2" xfId="14737"/>
    <cellStyle name="Ввод  17 3 5 3" xfId="20676"/>
    <cellStyle name="Ввод  17 3 5 4" xfId="23668"/>
    <cellStyle name="Ввод  17 3 5 5" xfId="27263"/>
    <cellStyle name="Ввод  17 3 5 6" xfId="39577"/>
    <cellStyle name="Ввод  17 3 5 7" xfId="44542"/>
    <cellStyle name="Ввод  17 3 6" xfId="9537"/>
    <cellStyle name="Ввод  17 3 7" xfId="15476"/>
    <cellStyle name="Ввод  17 3 8" xfId="31059"/>
    <cellStyle name="Ввод  17 3 9" xfId="34100"/>
    <cellStyle name="Ввод  17 4" xfId="4311"/>
    <cellStyle name="Ввод  17 4 2" xfId="6793"/>
    <cellStyle name="Ввод  17 4 2 2" xfId="12744"/>
    <cellStyle name="Ввод  17 4 2 3" xfId="18683"/>
    <cellStyle name="Ввод  17 4 2 4" xfId="25039"/>
    <cellStyle name="Ввод  17 4 2 5" xfId="33247"/>
    <cellStyle name="Ввод  17 4 2 6" xfId="37596"/>
    <cellStyle name="Ввод  17 4 2 7" xfId="42549"/>
    <cellStyle name="Ввод  17 4 3" xfId="10340"/>
    <cellStyle name="Ввод  17 4 4" xfId="16279"/>
    <cellStyle name="Ввод  17 4 5" xfId="28539"/>
    <cellStyle name="Ввод  17 4 6" xfId="33588"/>
    <cellStyle name="Ввод  17 4 7" xfId="35192"/>
    <cellStyle name="Ввод  17 4 8" xfId="40155"/>
    <cellStyle name="Ввод  17 5" xfId="5004"/>
    <cellStyle name="Ввод  17 5 2" xfId="10980"/>
    <cellStyle name="Ввод  17 5 3" xfId="16919"/>
    <cellStyle name="Ввод  17 5 4" xfId="29240"/>
    <cellStyle name="Ввод  17 5 5" xfId="32463"/>
    <cellStyle name="Ввод  17 5 6" xfId="35832"/>
    <cellStyle name="Ввод  17 5 7" xfId="40793"/>
    <cellStyle name="Ввод  17 6" xfId="9533"/>
    <cellStyle name="Ввод  17 7" xfId="15472"/>
    <cellStyle name="Ввод  17 8" xfId="30291"/>
    <cellStyle name="Ввод  17 9" xfId="32006"/>
    <cellStyle name="Ввод  18" xfId="2196"/>
    <cellStyle name="Ввод  18 2" xfId="2197"/>
    <cellStyle name="Ввод  18 2 2" xfId="2198"/>
    <cellStyle name="Ввод  18 2 2 2" xfId="5748"/>
    <cellStyle name="Ввод  18 2 2 2 2" xfId="8052"/>
    <cellStyle name="Ввод  18 2 2 2 2 2" xfId="14003"/>
    <cellStyle name="Ввод  18 2 2 2 2 3" xfId="19942"/>
    <cellStyle name="Ввод  18 2 2 2 2 4" xfId="24348"/>
    <cellStyle name="Ввод  18 2 2 2 2 5" xfId="33621"/>
    <cellStyle name="Ввод  18 2 2 2 2 6" xfId="38849"/>
    <cellStyle name="Ввод  18 2 2 2 2 7" xfId="43808"/>
    <cellStyle name="Ввод  18 2 2 2 3" xfId="11723"/>
    <cellStyle name="Ввод  18 2 2 2 4" xfId="17662"/>
    <cellStyle name="Ввод  18 2 2 2 5" xfId="29922"/>
    <cellStyle name="Ввод  18 2 2 2 6" xfId="32454"/>
    <cellStyle name="Ввод  18 2 2 2 7" xfId="36575"/>
    <cellStyle name="Ввод  18 2 2 2 8" xfId="41533"/>
    <cellStyle name="Ввод  18 2 2 3" xfId="6415"/>
    <cellStyle name="Ввод  18 2 2 3 2" xfId="12366"/>
    <cellStyle name="Ввод  18 2 2 3 3" xfId="18305"/>
    <cellStyle name="Ввод  18 2 2 3 4" xfId="30338"/>
    <cellStyle name="Ввод  18 2 2 3 5" xfId="32729"/>
    <cellStyle name="Ввод  18 2 2 3 6" xfId="37218"/>
    <cellStyle name="Ввод  18 2 2 3 7" xfId="42173"/>
    <cellStyle name="Ввод  18 2 2 4" xfId="9540"/>
    <cellStyle name="Ввод  18 2 2 5" xfId="15479"/>
    <cellStyle name="Ввод  18 2 2 6" xfId="28182"/>
    <cellStyle name="Ввод  18 2 2 7" xfId="31807"/>
    <cellStyle name="Ввод  18 2 3" xfId="2199"/>
    <cellStyle name="Ввод  18 2 3 2" xfId="5594"/>
    <cellStyle name="Ввод  18 2 3 2 2" xfId="7898"/>
    <cellStyle name="Ввод  18 2 3 2 2 2" xfId="13849"/>
    <cellStyle name="Ввод  18 2 3 2 2 3" xfId="19788"/>
    <cellStyle name="Ввод  18 2 3 2 2 4" xfId="24499"/>
    <cellStyle name="Ввод  18 2 3 2 2 5" xfId="26463"/>
    <cellStyle name="Ввод  18 2 3 2 2 6" xfId="38695"/>
    <cellStyle name="Ввод  18 2 3 2 2 7" xfId="43654"/>
    <cellStyle name="Ввод  18 2 3 2 3" xfId="11569"/>
    <cellStyle name="Ввод  18 2 3 2 4" xfId="17508"/>
    <cellStyle name="Ввод  18 2 3 2 5" xfId="30764"/>
    <cellStyle name="Ввод  18 2 3 2 6" xfId="26665"/>
    <cellStyle name="Ввод  18 2 3 2 7" xfId="36421"/>
    <cellStyle name="Ввод  18 2 3 2 8" xfId="41379"/>
    <cellStyle name="Ввод  18 2 3 3" xfId="6261"/>
    <cellStyle name="Ввод  18 2 3 3 2" xfId="12212"/>
    <cellStyle name="Ввод  18 2 3 3 3" xfId="18151"/>
    <cellStyle name="Ввод  18 2 3 3 4" xfId="30685"/>
    <cellStyle name="Ввод  18 2 3 3 5" xfId="28317"/>
    <cellStyle name="Ввод  18 2 3 3 6" xfId="37064"/>
    <cellStyle name="Ввод  18 2 3 3 7" xfId="42019"/>
    <cellStyle name="Ввод  18 2 3 4" xfId="9541"/>
    <cellStyle name="Ввод  18 2 3 5" xfId="15480"/>
    <cellStyle name="Ввод  18 2 3 6" xfId="26158"/>
    <cellStyle name="Ввод  18 2 3 7" xfId="31350"/>
    <cellStyle name="Ввод  18 2 4" xfId="5096"/>
    <cellStyle name="Ввод  18 2 4 2" xfId="7439"/>
    <cellStyle name="Ввод  18 2 4 2 2" xfId="13390"/>
    <cellStyle name="Ввод  18 2 4 2 3" xfId="19329"/>
    <cellStyle name="Ввод  18 2 4 2 4" xfId="24836"/>
    <cellStyle name="Ввод  18 2 4 2 5" xfId="32790"/>
    <cellStyle name="Ввод  18 2 4 2 6" xfId="38238"/>
    <cellStyle name="Ввод  18 2 4 2 7" xfId="43195"/>
    <cellStyle name="Ввод  18 2 4 3" xfId="11072"/>
    <cellStyle name="Ввод  18 2 4 4" xfId="17011"/>
    <cellStyle name="Ввод  18 2 4 5" xfId="29358"/>
    <cellStyle name="Ввод  18 2 4 6" xfId="34431"/>
    <cellStyle name="Ввод  18 2 4 7" xfId="35924"/>
    <cellStyle name="Ввод  18 2 4 8" xfId="40884"/>
    <cellStyle name="Ввод  18 2 5" xfId="5479"/>
    <cellStyle name="Ввод  18 2 5 2" xfId="11454"/>
    <cellStyle name="Ввод  18 2 5 3" xfId="17393"/>
    <cellStyle name="Ввод  18 2 5 4" xfId="27738"/>
    <cellStyle name="Ввод  18 2 5 5" xfId="30076"/>
    <cellStyle name="Ввод  18 2 5 6" xfId="36306"/>
    <cellStyle name="Ввод  18 2 5 7" xfId="41265"/>
    <cellStyle name="Ввод  18 2 6" xfId="9539"/>
    <cellStyle name="Ввод  18 2 7" xfId="15478"/>
    <cellStyle name="Ввод  18 2 8" xfId="30131"/>
    <cellStyle name="Ввод  18 2 9" xfId="32111"/>
    <cellStyle name="Ввод  18 3" xfId="2200"/>
    <cellStyle name="Ввод  18 3 2" xfId="5422"/>
    <cellStyle name="Ввод  18 3 2 2" xfId="7741"/>
    <cellStyle name="Ввод  18 3 2 2 2" xfId="13692"/>
    <cellStyle name="Ввод  18 3 2 2 3" xfId="19631"/>
    <cellStyle name="Ввод  18 3 2 2 4" xfId="24651"/>
    <cellStyle name="Ввод  18 3 2 2 5" xfId="32040"/>
    <cellStyle name="Ввод  18 3 2 2 6" xfId="38539"/>
    <cellStyle name="Ввод  18 3 2 2 7" xfId="43497"/>
    <cellStyle name="Ввод  18 3 2 3" xfId="11397"/>
    <cellStyle name="Ввод  18 3 2 4" xfId="17336"/>
    <cellStyle name="Ввод  18 3 2 5" xfId="27571"/>
    <cellStyle name="Ввод  18 3 2 6" xfId="29052"/>
    <cellStyle name="Ввод  18 3 2 7" xfId="36249"/>
    <cellStyle name="Ввод  18 3 2 8" xfId="41208"/>
    <cellStyle name="Ввод  18 3 3" xfId="4583"/>
    <cellStyle name="Ввод  18 3 3 2" xfId="10559"/>
    <cellStyle name="Ввод  18 3 3 3" xfId="16498"/>
    <cellStyle name="Ввод  18 3 3 4" xfId="29284"/>
    <cellStyle name="Ввод  18 3 3 5" xfId="34464"/>
    <cellStyle name="Ввод  18 3 3 6" xfId="35411"/>
    <cellStyle name="Ввод  18 3 3 7" xfId="40374"/>
    <cellStyle name="Ввод  18 3 4" xfId="8787"/>
    <cellStyle name="Ввод  18 3 4 2" xfId="14738"/>
    <cellStyle name="Ввод  18 3 4 3" xfId="20677"/>
    <cellStyle name="Ввод  18 3 4 4" xfId="26835"/>
    <cellStyle name="Ввод  18 3 4 5" xfId="29626"/>
    <cellStyle name="Ввод  18 3 4 6" xfId="39578"/>
    <cellStyle name="Ввод  18 3 4 7" xfId="44543"/>
    <cellStyle name="Ввод  18 3 5" xfId="8788"/>
    <cellStyle name="Ввод  18 3 5 2" xfId="14739"/>
    <cellStyle name="Ввод  18 3 5 3" xfId="20678"/>
    <cellStyle name="Ввод  18 3 5 4" xfId="23667"/>
    <cellStyle name="Ввод  18 3 5 5" xfId="27642"/>
    <cellStyle name="Ввод  18 3 5 6" xfId="39579"/>
    <cellStyle name="Ввод  18 3 5 7" xfId="44544"/>
    <cellStyle name="Ввод  18 3 6" xfId="9542"/>
    <cellStyle name="Ввод  18 3 7" xfId="15481"/>
    <cellStyle name="Ввод  18 3 8" xfId="28852"/>
    <cellStyle name="Ввод  18 3 9" xfId="32798"/>
    <cellStyle name="Ввод  18 4" xfId="4312"/>
    <cellStyle name="Ввод  18 4 2" xfId="6794"/>
    <cellStyle name="Ввод  18 4 2 2" xfId="12745"/>
    <cellStyle name="Ввод  18 4 2 3" xfId="18684"/>
    <cellStyle name="Ввод  18 4 2 4" xfId="29112"/>
    <cellStyle name="Ввод  18 4 2 5" xfId="33925"/>
    <cellStyle name="Ввод  18 4 2 6" xfId="37597"/>
    <cellStyle name="Ввод  18 4 2 7" xfId="42550"/>
    <cellStyle name="Ввод  18 4 3" xfId="10341"/>
    <cellStyle name="Ввод  18 4 4" xfId="16280"/>
    <cellStyle name="Ввод  18 4 5" xfId="29955"/>
    <cellStyle name="Ввод  18 4 6" xfId="26501"/>
    <cellStyle name="Ввод  18 4 7" xfId="35193"/>
    <cellStyle name="Ввод  18 4 8" xfId="40156"/>
    <cellStyle name="Ввод  18 5" xfId="5003"/>
    <cellStyle name="Ввод  18 5 2" xfId="10979"/>
    <cellStyle name="Ввод  18 5 3" xfId="16918"/>
    <cellStyle name="Ввод  18 5 4" xfId="28109"/>
    <cellStyle name="Ввод  18 5 5" xfId="27397"/>
    <cellStyle name="Ввод  18 5 6" xfId="35831"/>
    <cellStyle name="Ввод  18 5 7" xfId="40792"/>
    <cellStyle name="Ввод  18 6" xfId="9538"/>
    <cellStyle name="Ввод  18 7" xfId="15477"/>
    <cellStyle name="Ввод  18 8" xfId="28718"/>
    <cellStyle name="Ввод  18 9" xfId="34070"/>
    <cellStyle name="Ввод  19" xfId="2201"/>
    <cellStyle name="Ввод  19 2" xfId="2202"/>
    <cellStyle name="Ввод  19 2 2" xfId="2203"/>
    <cellStyle name="Ввод  19 2 2 2" xfId="5749"/>
    <cellStyle name="Ввод  19 2 2 2 2" xfId="8053"/>
    <cellStyle name="Ввод  19 2 2 2 2 2" xfId="14004"/>
    <cellStyle name="Ввод  19 2 2 2 2 3" xfId="19943"/>
    <cellStyle name="Ввод  19 2 2 2 2 4" xfId="24347"/>
    <cellStyle name="Ввод  19 2 2 2 2 5" xfId="33830"/>
    <cellStyle name="Ввод  19 2 2 2 2 6" xfId="38850"/>
    <cellStyle name="Ввод  19 2 2 2 2 7" xfId="43809"/>
    <cellStyle name="Ввод  19 2 2 2 3" xfId="11724"/>
    <cellStyle name="Ввод  19 2 2 2 4" xfId="17663"/>
    <cellStyle name="Ввод  19 2 2 2 5" xfId="27971"/>
    <cellStyle name="Ввод  19 2 2 2 6" xfId="25748"/>
    <cellStyle name="Ввод  19 2 2 2 7" xfId="36576"/>
    <cellStyle name="Ввод  19 2 2 2 8" xfId="41534"/>
    <cellStyle name="Ввод  19 2 2 3" xfId="6416"/>
    <cellStyle name="Ввод  19 2 2 3 2" xfId="12367"/>
    <cellStyle name="Ввод  19 2 2 3 3" xfId="18306"/>
    <cellStyle name="Ввод  19 2 2 3 4" xfId="28426"/>
    <cellStyle name="Ввод  19 2 2 3 5" xfId="29771"/>
    <cellStyle name="Ввод  19 2 2 3 6" xfId="37219"/>
    <cellStyle name="Ввод  19 2 2 3 7" xfId="42174"/>
    <cellStyle name="Ввод  19 2 2 4" xfId="9545"/>
    <cellStyle name="Ввод  19 2 2 5" xfId="15484"/>
    <cellStyle name="Ввод  19 2 2 6" xfId="26157"/>
    <cellStyle name="Ввод  19 2 2 7" xfId="26695"/>
    <cellStyle name="Ввод  19 2 3" xfId="2204"/>
    <cellStyle name="Ввод  19 2 3 2" xfId="5595"/>
    <cellStyle name="Ввод  19 2 3 2 2" xfId="7899"/>
    <cellStyle name="Ввод  19 2 3 2 2 2" xfId="13850"/>
    <cellStyle name="Ввод  19 2 3 2 2 3" xfId="19789"/>
    <cellStyle name="Ввод  19 2 3 2 2 4" xfId="24498"/>
    <cellStyle name="Ввод  19 2 3 2 2 5" xfId="27168"/>
    <cellStyle name="Ввод  19 2 3 2 2 6" xfId="38696"/>
    <cellStyle name="Ввод  19 2 3 2 2 7" xfId="43655"/>
    <cellStyle name="Ввод  19 2 3 2 3" xfId="11570"/>
    <cellStyle name="Ввод  19 2 3 2 4" xfId="17509"/>
    <cellStyle name="Ввод  19 2 3 2 5" xfId="30763"/>
    <cellStyle name="Ввод  19 2 3 2 6" xfId="28855"/>
    <cellStyle name="Ввод  19 2 3 2 7" xfId="36422"/>
    <cellStyle name="Ввод  19 2 3 2 8" xfId="41380"/>
    <cellStyle name="Ввод  19 2 3 3" xfId="6262"/>
    <cellStyle name="Ввод  19 2 3 3 2" xfId="12213"/>
    <cellStyle name="Ввод  19 2 3 3 3" xfId="18152"/>
    <cellStyle name="Ввод  19 2 3 3 4" xfId="30684"/>
    <cellStyle name="Ввод  19 2 3 3 5" xfId="33146"/>
    <cellStyle name="Ввод  19 2 3 3 6" xfId="37065"/>
    <cellStyle name="Ввод  19 2 3 3 7" xfId="42020"/>
    <cellStyle name="Ввод  19 2 3 4" xfId="9546"/>
    <cellStyle name="Ввод  19 2 3 5" xfId="15485"/>
    <cellStyle name="Ввод  19 2 3 6" xfId="28488"/>
    <cellStyle name="Ввод  19 2 3 7" xfId="34153"/>
    <cellStyle name="Ввод  19 2 4" xfId="5097"/>
    <cellStyle name="Ввод  19 2 4 2" xfId="7440"/>
    <cellStyle name="Ввод  19 2 4 2 2" xfId="13391"/>
    <cellStyle name="Ввод  19 2 4 2 3" xfId="19330"/>
    <cellStyle name="Ввод  19 2 4 2 4" xfId="28818"/>
    <cellStyle name="Ввод  19 2 4 2 5" xfId="34966"/>
    <cellStyle name="Ввод  19 2 4 2 6" xfId="38239"/>
    <cellStyle name="Ввод  19 2 4 2 7" xfId="43196"/>
    <cellStyle name="Ввод  19 2 4 3" xfId="11073"/>
    <cellStyle name="Ввод  19 2 4 4" xfId="17012"/>
    <cellStyle name="Ввод  19 2 4 5" xfId="30493"/>
    <cellStyle name="Ввод  19 2 4 6" xfId="34583"/>
    <cellStyle name="Ввод  19 2 4 7" xfId="35925"/>
    <cellStyle name="Ввод  19 2 4 8" xfId="40885"/>
    <cellStyle name="Ввод  19 2 5" xfId="4806"/>
    <cellStyle name="Ввод  19 2 5 2" xfId="10782"/>
    <cellStyle name="Ввод  19 2 5 3" xfId="16721"/>
    <cellStyle name="Ввод  19 2 5 4" xfId="28652"/>
    <cellStyle name="Ввод  19 2 5 5" xfId="26439"/>
    <cellStyle name="Ввод  19 2 5 6" xfId="35634"/>
    <cellStyle name="Ввод  19 2 5 7" xfId="40596"/>
    <cellStyle name="Ввод  19 2 6" xfId="9544"/>
    <cellStyle name="Ввод  19 2 7" xfId="15483"/>
    <cellStyle name="Ввод  19 2 8" xfId="28313"/>
    <cellStyle name="Ввод  19 2 9" xfId="31393"/>
    <cellStyle name="Ввод  19 3" xfId="2205"/>
    <cellStyle name="Ввод  19 3 2" xfId="5423"/>
    <cellStyle name="Ввод  19 3 2 2" xfId="7742"/>
    <cellStyle name="Ввод  19 3 2 2 2" xfId="13693"/>
    <cellStyle name="Ввод  19 3 2 2 3" xfId="19632"/>
    <cellStyle name="Ввод  19 3 2 2 4" xfId="24650"/>
    <cellStyle name="Ввод  19 3 2 2 5" xfId="34327"/>
    <cellStyle name="Ввод  19 3 2 2 6" xfId="38540"/>
    <cellStyle name="Ввод  19 3 2 2 7" xfId="43498"/>
    <cellStyle name="Ввод  19 3 2 3" xfId="11398"/>
    <cellStyle name="Ввод  19 3 2 4" xfId="17337"/>
    <cellStyle name="Ввод  19 3 2 5" xfId="28515"/>
    <cellStyle name="Ввод  19 3 2 6" xfId="32767"/>
    <cellStyle name="Ввод  19 3 2 7" xfId="36250"/>
    <cellStyle name="Ввод  19 3 2 8" xfId="41209"/>
    <cellStyle name="Ввод  19 3 3" xfId="4582"/>
    <cellStyle name="Ввод  19 3 3 2" xfId="10558"/>
    <cellStyle name="Ввод  19 3 3 3" xfId="16497"/>
    <cellStyle name="Ввод  19 3 3 4" xfId="25549"/>
    <cellStyle name="Ввод  19 3 3 5" xfId="31973"/>
    <cellStyle name="Ввод  19 3 3 6" xfId="35410"/>
    <cellStyle name="Ввод  19 3 3 7" xfId="40373"/>
    <cellStyle name="Ввод  19 3 4" xfId="8789"/>
    <cellStyle name="Ввод  19 3 4 2" xfId="14740"/>
    <cellStyle name="Ввод  19 3 4 3" xfId="20679"/>
    <cellStyle name="Ввод  19 3 4 4" xfId="23666"/>
    <cellStyle name="Ввод  19 3 4 5" xfId="28587"/>
    <cellStyle name="Ввод  19 3 4 6" xfId="39580"/>
    <cellStyle name="Ввод  19 3 4 7" xfId="44545"/>
    <cellStyle name="Ввод  19 3 5" xfId="8790"/>
    <cellStyle name="Ввод  19 3 5 2" xfId="14741"/>
    <cellStyle name="Ввод  19 3 5 3" xfId="20680"/>
    <cellStyle name="Ввод  19 3 5 4" xfId="23665"/>
    <cellStyle name="Ввод  19 3 5 5" xfId="33414"/>
    <cellStyle name="Ввод  19 3 5 6" xfId="39581"/>
    <cellStyle name="Ввод  19 3 5 7" xfId="44546"/>
    <cellStyle name="Ввод  19 3 6" xfId="9547"/>
    <cellStyle name="Ввод  19 3 7" xfId="15486"/>
    <cellStyle name="Ввод  19 3 8" xfId="29904"/>
    <cellStyle name="Ввод  19 3 9" xfId="25944"/>
    <cellStyle name="Ввод  19 4" xfId="4313"/>
    <cellStyle name="Ввод  19 4 2" xfId="6795"/>
    <cellStyle name="Ввод  19 4 2 2" xfId="12746"/>
    <cellStyle name="Ввод  19 4 2 3" xfId="18685"/>
    <cellStyle name="Ввод  19 4 2 4" xfId="30600"/>
    <cellStyle name="Ввод  19 4 2 5" xfId="33579"/>
    <cellStyle name="Ввод  19 4 2 6" xfId="37598"/>
    <cellStyle name="Ввод  19 4 2 7" xfId="42551"/>
    <cellStyle name="Ввод  19 4 3" xfId="10342"/>
    <cellStyle name="Ввод  19 4 4" xfId="16281"/>
    <cellStyle name="Ввод  19 4 5" xfId="28004"/>
    <cellStyle name="Ввод  19 4 6" xfId="32703"/>
    <cellStyle name="Ввод  19 4 7" xfId="35194"/>
    <cellStyle name="Ввод  19 4 8" xfId="40157"/>
    <cellStyle name="Ввод  19 5" xfId="5002"/>
    <cellStyle name="Ввод  19 5 2" xfId="10978"/>
    <cellStyle name="Ввод  19 5 3" xfId="16917"/>
    <cellStyle name="Ввод  19 5 4" xfId="30067"/>
    <cellStyle name="Ввод  19 5 5" xfId="33263"/>
    <cellStyle name="Ввод  19 5 6" xfId="35830"/>
    <cellStyle name="Ввод  19 5 7" xfId="40791"/>
    <cellStyle name="Ввод  19 6" xfId="9543"/>
    <cellStyle name="Ввод  19 7" xfId="15482"/>
    <cellStyle name="Ввод  19 8" xfId="30268"/>
    <cellStyle name="Ввод  19 9" xfId="34577"/>
    <cellStyle name="Ввод  2" xfId="45"/>
    <cellStyle name="Ввод  2 10" xfId="15266"/>
    <cellStyle name="Ввод  2 11" xfId="27819"/>
    <cellStyle name="Ввод  2 12" xfId="31720"/>
    <cellStyle name="Ввод  2 2" xfId="2206"/>
    <cellStyle name="Ввод  2 2 10" xfId="34127"/>
    <cellStyle name="Ввод  2 2 2" xfId="2207"/>
    <cellStyle name="Ввод  2 2 2 2" xfId="4518"/>
    <cellStyle name="Ввод  2 2 2 2 10" xfId="31242"/>
    <cellStyle name="Ввод  2 2 2 2 11" xfId="35355"/>
    <cellStyle name="Ввод  2 2 2 2 12" xfId="40318"/>
    <cellStyle name="Ввод  2 2 2 2 2" xfId="8791"/>
    <cellStyle name="Ввод  2 2 2 2 2 2" xfId="14742"/>
    <cellStyle name="Ввод  2 2 2 2 2 3" xfId="20681"/>
    <cellStyle name="Ввод  2 2 2 2 2 4" xfId="23664"/>
    <cellStyle name="Ввод  2 2 2 2 2 5" xfId="30004"/>
    <cellStyle name="Ввод  2 2 2 2 2 6" xfId="39582"/>
    <cellStyle name="Ввод  2 2 2 2 2 7" xfId="44547"/>
    <cellStyle name="Ввод  2 2 2 2 3" xfId="8792"/>
    <cellStyle name="Ввод  2 2 2 2 3 2" xfId="14743"/>
    <cellStyle name="Ввод  2 2 2 2 3 3" xfId="20682"/>
    <cellStyle name="Ввод  2 2 2 2 3 4" xfId="23663"/>
    <cellStyle name="Ввод  2 2 2 2 3 5" xfId="28046"/>
    <cellStyle name="Ввод  2 2 2 2 3 6" xfId="39583"/>
    <cellStyle name="Ввод  2 2 2 2 3 7" xfId="44548"/>
    <cellStyle name="Ввод  2 2 2 2 4" xfId="8793"/>
    <cellStyle name="Ввод  2 2 2 2 4 2" xfId="14744"/>
    <cellStyle name="Ввод  2 2 2 2 4 3" xfId="20683"/>
    <cellStyle name="Ввод  2 2 2 2 4 4" xfId="26834"/>
    <cellStyle name="Ввод  2 2 2 2 4 5" xfId="26518"/>
    <cellStyle name="Ввод  2 2 2 2 4 6" xfId="39584"/>
    <cellStyle name="Ввод  2 2 2 2 4 7" xfId="44549"/>
    <cellStyle name="Ввод  2 2 2 2 5" xfId="8794"/>
    <cellStyle name="Ввод  2 2 2 2 5 2" xfId="14745"/>
    <cellStyle name="Ввод  2 2 2 2 5 3" xfId="20684"/>
    <cellStyle name="Ввод  2 2 2 2 5 4" xfId="23662"/>
    <cellStyle name="Ввод  2 2 2 2 5 5" xfId="31787"/>
    <cellStyle name="Ввод  2 2 2 2 5 6" xfId="39585"/>
    <cellStyle name="Ввод  2 2 2 2 5 7" xfId="44550"/>
    <cellStyle name="Ввод  2 2 2 2 6" xfId="7269"/>
    <cellStyle name="Ввод  2 2 2 2 6 2" xfId="13220"/>
    <cellStyle name="Ввод  2 2 2 2 6 3" xfId="19159"/>
    <cellStyle name="Ввод  2 2 2 2 6 4" xfId="24898"/>
    <cellStyle name="Ввод  2 2 2 2 6 5" xfId="34304"/>
    <cellStyle name="Ввод  2 2 2 2 6 6" xfId="38071"/>
    <cellStyle name="Ввод  2 2 2 2 6 7" xfId="43025"/>
    <cellStyle name="Ввод  2 2 2 2 7" xfId="10503"/>
    <cellStyle name="Ввод  2 2 2 2 8" xfId="16442"/>
    <cellStyle name="Ввод  2 2 2 2 9" xfId="29293"/>
    <cellStyle name="Ввод  2 2 2 3" xfId="5227"/>
    <cellStyle name="Ввод  2 2 2 3 10" xfId="28240"/>
    <cellStyle name="Ввод  2 2 2 3 11" xfId="36055"/>
    <cellStyle name="Ввод  2 2 2 3 12" xfId="41015"/>
    <cellStyle name="Ввод  2 2 2 3 2" xfId="8795"/>
    <cellStyle name="Ввод  2 2 2 3 2 2" xfId="14746"/>
    <cellStyle name="Ввод  2 2 2 3 2 3" xfId="20685"/>
    <cellStyle name="Ввод  2 2 2 3 2 4" xfId="23661"/>
    <cellStyle name="Ввод  2 2 2 3 2 5" xfId="28706"/>
    <cellStyle name="Ввод  2 2 2 3 2 6" xfId="39586"/>
    <cellStyle name="Ввод  2 2 2 3 2 7" xfId="44551"/>
    <cellStyle name="Ввод  2 2 2 3 3" xfId="8796"/>
    <cellStyle name="Ввод  2 2 2 3 3 2" xfId="14747"/>
    <cellStyle name="Ввод  2 2 2 3 3 3" xfId="20686"/>
    <cellStyle name="Ввод  2 2 2 3 3 4" xfId="26833"/>
    <cellStyle name="Ввод  2 2 2 3 3 5" xfId="30119"/>
    <cellStyle name="Ввод  2 2 2 3 3 6" xfId="39587"/>
    <cellStyle name="Ввод  2 2 2 3 3 7" xfId="44552"/>
    <cellStyle name="Ввод  2 2 2 3 4" xfId="8797"/>
    <cellStyle name="Ввод  2 2 2 3 4 2" xfId="14748"/>
    <cellStyle name="Ввод  2 2 2 3 4 3" xfId="20687"/>
    <cellStyle name="Ввод  2 2 2 3 4 4" xfId="23660"/>
    <cellStyle name="Ввод  2 2 2 3 4 5" xfId="28169"/>
    <cellStyle name="Ввод  2 2 2 3 4 6" xfId="39588"/>
    <cellStyle name="Ввод  2 2 2 3 4 7" xfId="44553"/>
    <cellStyle name="Ввод  2 2 2 3 5" xfId="8798"/>
    <cellStyle name="Ввод  2 2 2 3 5 2" xfId="14749"/>
    <cellStyle name="Ввод  2 2 2 3 5 3" xfId="20688"/>
    <cellStyle name="Ввод  2 2 2 3 5 4" xfId="23659"/>
    <cellStyle name="Ввод  2 2 2 3 5 5" xfId="30930"/>
    <cellStyle name="Ввод  2 2 2 3 5 6" xfId="39589"/>
    <cellStyle name="Ввод  2 2 2 3 5 7" xfId="44554"/>
    <cellStyle name="Ввод  2 2 2 3 6" xfId="7559"/>
    <cellStyle name="Ввод  2 2 2 3 6 2" xfId="13510"/>
    <cellStyle name="Ввод  2 2 2 3 6 3" xfId="19449"/>
    <cellStyle name="Ввод  2 2 2 3 6 4" xfId="24754"/>
    <cellStyle name="Ввод  2 2 2 3 6 5" xfId="33640"/>
    <cellStyle name="Ввод  2 2 2 3 6 6" xfId="38358"/>
    <cellStyle name="Ввод  2 2 2 3 6 7" xfId="43315"/>
    <cellStyle name="Ввод  2 2 2 3 7" xfId="11203"/>
    <cellStyle name="Ввод  2 2 2 3 8" xfId="17142"/>
    <cellStyle name="Ввод  2 2 2 3 9" xfId="25456"/>
    <cellStyle name="Ввод  2 2 2 4" xfId="6134"/>
    <cellStyle name="Ввод  2 2 2 4 2" xfId="12097"/>
    <cellStyle name="Ввод  2 2 2 4 3" xfId="18036"/>
    <cellStyle name="Ввод  2 2 2 4 4" xfId="28080"/>
    <cellStyle name="Ввод  2 2 2 4 5" xfId="27137"/>
    <cellStyle name="Ввод  2 2 2 4 6" xfId="36949"/>
    <cellStyle name="Ввод  2 2 2 4 7" xfId="41906"/>
    <cellStyle name="Ввод  2 2 2 5" xfId="8799"/>
    <cellStyle name="Ввод  2 2 2 5 2" xfId="14750"/>
    <cellStyle name="Ввод  2 2 2 5 3" xfId="20689"/>
    <cellStyle name="Ввод  2 2 2 5 4" xfId="23658"/>
    <cellStyle name="Ввод  2 2 2 5 5" xfId="32122"/>
    <cellStyle name="Ввод  2 2 2 5 6" xfId="39590"/>
    <cellStyle name="Ввод  2 2 2 5 7" xfId="44555"/>
    <cellStyle name="Ввод  2 2 2 6" xfId="9549"/>
    <cellStyle name="Ввод  2 2 2 7" xfId="15488"/>
    <cellStyle name="Ввод  2 2 2 8" xfId="26156"/>
    <cellStyle name="Ввод  2 2 2 9" xfId="34705"/>
    <cellStyle name="Ввод  2 2 3" xfId="2208"/>
    <cellStyle name="Ввод  2 2 3 2" xfId="5298"/>
    <cellStyle name="Ввод  2 2 3 2 2" xfId="7617"/>
    <cellStyle name="Ввод  2 2 3 2 2 2" xfId="13568"/>
    <cellStyle name="Ввод  2 2 3 2 2 3" xfId="19507"/>
    <cellStyle name="Ввод  2 2 3 2 2 4" xfId="24722"/>
    <cellStyle name="Ввод  2 2 3 2 2 5" xfId="25796"/>
    <cellStyle name="Ввод  2 2 3 2 2 6" xfId="38415"/>
    <cellStyle name="Ввод  2 2 3 2 2 7" xfId="43373"/>
    <cellStyle name="Ввод  2 2 3 2 3" xfId="11273"/>
    <cellStyle name="Ввод  2 2 3 2 4" xfId="17212"/>
    <cellStyle name="Ввод  2 2 3 2 5" xfId="28973"/>
    <cellStyle name="Ввод  2 2 3 2 6" xfId="25624"/>
    <cellStyle name="Ввод  2 2 3 2 7" xfId="36125"/>
    <cellStyle name="Ввод  2 2 3 2 8" xfId="41084"/>
    <cellStyle name="Ввод  2 2 3 3" xfId="6119"/>
    <cellStyle name="Ввод  2 2 3 3 2" xfId="12088"/>
    <cellStyle name="Ввод  2 2 3 3 3" xfId="18027"/>
    <cellStyle name="Ввод  2 2 3 3 4" xfId="28944"/>
    <cellStyle name="Ввод  2 2 3 3 5" xfId="28176"/>
    <cellStyle name="Ввод  2 2 3 3 6" xfId="36940"/>
    <cellStyle name="Ввод  2 2 3 3 7" xfId="41897"/>
    <cellStyle name="Ввод  2 2 3 4" xfId="8800"/>
    <cellStyle name="Ввод  2 2 3 4 2" xfId="14751"/>
    <cellStyle name="Ввод  2 2 3 4 3" xfId="20690"/>
    <cellStyle name="Ввод  2 2 3 4 4" xfId="23657"/>
    <cellStyle name="Ввод  2 2 3 4 5" xfId="33403"/>
    <cellStyle name="Ввод  2 2 3 4 6" xfId="39591"/>
    <cellStyle name="Ввод  2 2 3 4 7" xfId="44556"/>
    <cellStyle name="Ввод  2 2 3 5" xfId="8801"/>
    <cellStyle name="Ввод  2 2 3 5 2" xfId="14752"/>
    <cellStyle name="Ввод  2 2 3 5 3" xfId="20691"/>
    <cellStyle name="Ввод  2 2 3 5 4" xfId="23656"/>
    <cellStyle name="Ввод  2 2 3 5 5" xfId="31786"/>
    <cellStyle name="Ввод  2 2 3 5 6" xfId="39592"/>
    <cellStyle name="Ввод  2 2 3 5 7" xfId="44557"/>
    <cellStyle name="Ввод  2 2 3 6" xfId="9550"/>
    <cellStyle name="Ввод  2 2 3 7" xfId="15489"/>
    <cellStyle name="Ввод  2 2 3 8" xfId="26155"/>
    <cellStyle name="Ввод  2 2 3 9" xfId="33144"/>
    <cellStyle name="Ввод  2 2 4" xfId="4314"/>
    <cellStyle name="Ввод  2 2 4 10" xfId="35195"/>
    <cellStyle name="Ввод  2 2 4 11" xfId="40158"/>
    <cellStyle name="Ввод  2 2 4 2" xfId="6796"/>
    <cellStyle name="Ввод  2 2 4 2 2" xfId="12747"/>
    <cellStyle name="Ввод  2 2 4 2 3" xfId="18686"/>
    <cellStyle name="Ввод  2 2 4 2 4" xfId="30599"/>
    <cellStyle name="Ввод  2 2 4 2 5" xfId="33145"/>
    <cellStyle name="Ввод  2 2 4 2 6" xfId="37599"/>
    <cellStyle name="Ввод  2 2 4 2 7" xfId="42552"/>
    <cellStyle name="Ввод  2 2 4 3" xfId="8802"/>
    <cellStyle name="Ввод  2 2 4 3 2" xfId="14753"/>
    <cellStyle name="Ввод  2 2 4 3 3" xfId="20692"/>
    <cellStyle name="Ввод  2 2 4 3 4" xfId="23655"/>
    <cellStyle name="Ввод  2 2 4 3 5" xfId="34842"/>
    <cellStyle name="Ввод  2 2 4 3 6" xfId="39593"/>
    <cellStyle name="Ввод  2 2 4 3 7" xfId="44558"/>
    <cellStyle name="Ввод  2 2 4 4" xfId="8803"/>
    <cellStyle name="Ввод  2 2 4 4 2" xfId="14754"/>
    <cellStyle name="Ввод  2 2 4 4 3" xfId="20693"/>
    <cellStyle name="Ввод  2 2 4 4 4" xfId="23654"/>
    <cellStyle name="Ввод  2 2 4 4 5" xfId="34841"/>
    <cellStyle name="Ввод  2 2 4 4 6" xfId="39594"/>
    <cellStyle name="Ввод  2 2 4 4 7" xfId="44559"/>
    <cellStyle name="Ввод  2 2 4 5" xfId="8804"/>
    <cellStyle name="Ввод  2 2 4 5 2" xfId="14755"/>
    <cellStyle name="Ввод  2 2 4 5 3" xfId="20694"/>
    <cellStyle name="Ввод  2 2 4 5 4" xfId="28400"/>
    <cellStyle name="Ввод  2 2 4 5 5" xfId="31799"/>
    <cellStyle name="Ввод  2 2 4 5 6" xfId="39595"/>
    <cellStyle name="Ввод  2 2 4 5 7" xfId="44560"/>
    <cellStyle name="Ввод  2 2 4 6" xfId="10343"/>
    <cellStyle name="Ввод  2 2 4 7" xfId="16282"/>
    <cellStyle name="Ввод  2 2 4 8" xfId="25594"/>
    <cellStyle name="Ввод  2 2 4 9" xfId="32727"/>
    <cellStyle name="Ввод  2 2 5" xfId="5000"/>
    <cellStyle name="Ввод  2 2 5 2" xfId="10976"/>
    <cellStyle name="Ввод  2 2 5 3" xfId="16915"/>
    <cellStyle name="Ввод  2 2 5 4" xfId="30377"/>
    <cellStyle name="Ввод  2 2 5 5" xfId="32784"/>
    <cellStyle name="Ввод  2 2 5 6" xfId="35828"/>
    <cellStyle name="Ввод  2 2 5 7" xfId="40789"/>
    <cellStyle name="Ввод  2 2 6" xfId="8805"/>
    <cellStyle name="Ввод  2 2 6 2" xfId="14756"/>
    <cellStyle name="Ввод  2 2 6 3" xfId="20695"/>
    <cellStyle name="Ввод  2 2 6 4" xfId="26832"/>
    <cellStyle name="Ввод  2 2 6 5" xfId="32317"/>
    <cellStyle name="Ввод  2 2 6 6" xfId="39596"/>
    <cellStyle name="Ввод  2 2 6 7" xfId="44561"/>
    <cellStyle name="Ввод  2 2 7" xfId="9548"/>
    <cellStyle name="Ввод  2 2 8" xfId="15487"/>
    <cellStyle name="Ввод  2 2 9" xfId="27954"/>
    <cellStyle name="Ввод  2 3" xfId="2209"/>
    <cellStyle name="Ввод  2 3 2" xfId="2210"/>
    <cellStyle name="Ввод  2 3 2 2" xfId="5750"/>
    <cellStyle name="Ввод  2 3 2 2 2" xfId="8054"/>
    <cellStyle name="Ввод  2 3 2 2 2 2" xfId="14005"/>
    <cellStyle name="Ввод  2 3 2 2 2 3" xfId="19944"/>
    <cellStyle name="Ввод  2 3 2 2 2 4" xfId="24346"/>
    <cellStyle name="Ввод  2 3 2 2 2 5" xfId="32793"/>
    <cellStyle name="Ввод  2 3 2 2 2 6" xfId="38851"/>
    <cellStyle name="Ввод  2 3 2 2 2 7" xfId="43810"/>
    <cellStyle name="Ввод  2 3 2 2 3" xfId="11725"/>
    <cellStyle name="Ввод  2 3 2 2 4" xfId="17664"/>
    <cellStyle name="Ввод  2 3 2 2 5" xfId="25363"/>
    <cellStyle name="Ввод  2 3 2 2 6" xfId="33828"/>
    <cellStyle name="Ввод  2 3 2 2 7" xfId="36577"/>
    <cellStyle name="Ввод  2 3 2 2 8" xfId="41535"/>
    <cellStyle name="Ввод  2 3 2 3" xfId="6417"/>
    <cellStyle name="Ввод  2 3 2 3 2" xfId="12368"/>
    <cellStyle name="Ввод  2 3 2 3 3" xfId="18307"/>
    <cellStyle name="Ввод  2 3 2 3 4" xfId="29342"/>
    <cellStyle name="Ввод  2 3 2 3 5" xfId="31950"/>
    <cellStyle name="Ввод  2 3 2 3 6" xfId="37220"/>
    <cellStyle name="Ввод  2 3 2 3 7" xfId="42175"/>
    <cellStyle name="Ввод  2 3 2 4" xfId="8806"/>
    <cellStyle name="Ввод  2 3 2 4 2" xfId="14757"/>
    <cellStyle name="Ввод  2 3 2 4 3" xfId="20696"/>
    <cellStyle name="Ввод  2 3 2 4 4" xfId="26831"/>
    <cellStyle name="Ввод  2 3 2 4 5" xfId="32890"/>
    <cellStyle name="Ввод  2 3 2 4 6" xfId="39597"/>
    <cellStyle name="Ввод  2 3 2 4 7" xfId="44562"/>
    <cellStyle name="Ввод  2 3 2 5" xfId="8807"/>
    <cellStyle name="Ввод  2 3 2 5 2" xfId="14758"/>
    <cellStyle name="Ввод  2 3 2 5 3" xfId="20697"/>
    <cellStyle name="Ввод  2 3 2 5 4" xfId="26830"/>
    <cellStyle name="Ввод  2 3 2 5 5" xfId="35044"/>
    <cellStyle name="Ввод  2 3 2 5 6" xfId="39598"/>
    <cellStyle name="Ввод  2 3 2 5 7" xfId="44563"/>
    <cellStyle name="Ввод  2 3 2 6" xfId="9552"/>
    <cellStyle name="Ввод  2 3 2 7" xfId="15491"/>
    <cellStyle name="Ввод  2 3 2 8" xfId="26153"/>
    <cellStyle name="Ввод  2 3 2 9" xfId="26429"/>
    <cellStyle name="Ввод  2 3 3" xfId="2211"/>
    <cellStyle name="Ввод  2 3 3 2" xfId="5596"/>
    <cellStyle name="Ввод  2 3 3 2 2" xfId="7900"/>
    <cellStyle name="Ввод  2 3 3 2 2 2" xfId="13851"/>
    <cellStyle name="Ввод  2 3 3 2 2 3" xfId="19790"/>
    <cellStyle name="Ввод  2 3 3 2 2 4" xfId="24497"/>
    <cellStyle name="Ввод  2 3 3 2 2 5" xfId="32347"/>
    <cellStyle name="Ввод  2 3 3 2 2 6" xfId="38697"/>
    <cellStyle name="Ввод  2 3 3 2 2 7" xfId="43656"/>
    <cellStyle name="Ввод  2 3 3 2 3" xfId="11571"/>
    <cellStyle name="Ввод  2 3 3 2 4" xfId="17510"/>
    <cellStyle name="Ввод  2 3 3 2 5" xfId="27209"/>
    <cellStyle name="Ввод  2 3 3 2 6" xfId="27786"/>
    <cellStyle name="Ввод  2 3 3 2 7" xfId="36423"/>
    <cellStyle name="Ввод  2 3 3 2 8" xfId="41381"/>
    <cellStyle name="Ввод  2 3 3 3" xfId="6263"/>
    <cellStyle name="Ввод  2 3 3 3 2" xfId="12214"/>
    <cellStyle name="Ввод  2 3 3 3 3" xfId="18153"/>
    <cellStyle name="Ввод  2 3 3 3 4" xfId="29401"/>
    <cellStyle name="Ввод  2 3 3 3 5" xfId="34648"/>
    <cellStyle name="Ввод  2 3 3 3 6" xfId="37066"/>
    <cellStyle name="Ввод  2 3 3 3 7" xfId="42021"/>
    <cellStyle name="Ввод  2 3 3 4" xfId="8808"/>
    <cellStyle name="Ввод  2 3 3 4 2" xfId="14759"/>
    <cellStyle name="Ввод  2 3 3 4 3" xfId="20698"/>
    <cellStyle name="Ввод  2 3 3 4 4" xfId="26829"/>
    <cellStyle name="Ввод  2 3 3 4 5" xfId="33901"/>
    <cellStyle name="Ввод  2 3 3 4 6" xfId="39599"/>
    <cellStyle name="Ввод  2 3 3 4 7" xfId="44564"/>
    <cellStyle name="Ввод  2 3 3 5" xfId="8809"/>
    <cellStyle name="Ввод  2 3 3 5 2" xfId="14760"/>
    <cellStyle name="Ввод  2 3 3 5 3" xfId="20699"/>
    <cellStyle name="Ввод  2 3 3 5 4" xfId="26828"/>
    <cellStyle name="Ввод  2 3 3 5 5" xfId="34646"/>
    <cellStyle name="Ввод  2 3 3 5 6" xfId="39600"/>
    <cellStyle name="Ввод  2 3 3 5 7" xfId="44565"/>
    <cellStyle name="Ввод  2 3 3 6" xfId="9553"/>
    <cellStyle name="Ввод  2 3 3 7" xfId="15492"/>
    <cellStyle name="Ввод  2 3 3 8" xfId="26152"/>
    <cellStyle name="Ввод  2 3 3 9" xfId="31727"/>
    <cellStyle name="Ввод  2 3 4" xfId="5098"/>
    <cellStyle name="Ввод  2 3 4 2" xfId="7441"/>
    <cellStyle name="Ввод  2 3 4 2 2" xfId="13392"/>
    <cellStyle name="Ввод  2 3 4 2 3" xfId="19331"/>
    <cellStyle name="Ввод  2 3 4 2 4" xfId="30230"/>
    <cellStyle name="Ввод  2 3 4 2 5" xfId="32074"/>
    <cellStyle name="Ввод  2 3 4 2 6" xfId="38240"/>
    <cellStyle name="Ввод  2 3 4 2 7" xfId="43197"/>
    <cellStyle name="Ввод  2 3 4 3" xfId="11074"/>
    <cellStyle name="Ввод  2 3 4 4" xfId="17013"/>
    <cellStyle name="Ввод  2 3 4 5" xfId="28978"/>
    <cellStyle name="Ввод  2 3 4 6" xfId="32857"/>
    <cellStyle name="Ввод  2 3 4 7" xfId="35926"/>
    <cellStyle name="Ввод  2 3 4 8" xfId="40886"/>
    <cellStyle name="Ввод  2 3 5" xfId="5225"/>
    <cellStyle name="Ввод  2 3 5 2" xfId="11201"/>
    <cellStyle name="Ввод  2 3 5 3" xfId="17140"/>
    <cellStyle name="Ввод  2 3 5 4" xfId="29797"/>
    <cellStyle name="Ввод  2 3 5 5" xfId="34548"/>
    <cellStyle name="Ввод  2 3 5 6" xfId="36053"/>
    <cellStyle name="Ввод  2 3 5 7" xfId="41013"/>
    <cellStyle name="Ввод  2 3 6" xfId="9551"/>
    <cellStyle name="Ввод  2 3 7" xfId="15490"/>
    <cellStyle name="Ввод  2 3 8" xfId="26154"/>
    <cellStyle name="Ввод  2 3 9" xfId="33261"/>
    <cellStyle name="Ввод  2 4" xfId="2212"/>
    <cellStyle name="Ввод  2 4 2" xfId="5297"/>
    <cellStyle name="Ввод  2 4 2 2" xfId="7616"/>
    <cellStyle name="Ввод  2 4 2 2 2" xfId="13567"/>
    <cellStyle name="Ввод  2 4 2 2 3" xfId="19506"/>
    <cellStyle name="Ввод  2 4 2 2 4" xfId="24723"/>
    <cellStyle name="Ввод  2 4 2 2 5" xfId="32645"/>
    <cellStyle name="Ввод  2 4 2 2 6" xfId="38414"/>
    <cellStyle name="Ввод  2 4 2 2 7" xfId="43372"/>
    <cellStyle name="Ввод  2 4 2 3" xfId="11272"/>
    <cellStyle name="Ввод  2 4 2 4" xfId="17211"/>
    <cellStyle name="Ввод  2 4 2 5" xfId="30488"/>
    <cellStyle name="Ввод  2 4 2 6" xfId="33184"/>
    <cellStyle name="Ввод  2 4 2 7" xfId="36124"/>
    <cellStyle name="Ввод  2 4 2 8" xfId="41083"/>
    <cellStyle name="Ввод  2 4 3" xfId="4683"/>
    <cellStyle name="Ввод  2 4 3 2" xfId="10659"/>
    <cellStyle name="Ввод  2 4 3 3" xfId="16598"/>
    <cellStyle name="Ввод  2 4 3 4" xfId="28353"/>
    <cellStyle name="Ввод  2 4 3 5" xfId="31293"/>
    <cellStyle name="Ввод  2 4 3 6" xfId="35511"/>
    <cellStyle name="Ввод  2 4 3 7" xfId="40474"/>
    <cellStyle name="Ввод  2 4 4" xfId="8810"/>
    <cellStyle name="Ввод  2 4 4 2" xfId="14761"/>
    <cellStyle name="Ввод  2 4 4 3" xfId="20700"/>
    <cellStyle name="Ввод  2 4 4 4" xfId="26827"/>
    <cellStyle name="Ввод  2 4 4 5" xfId="27773"/>
    <cellStyle name="Ввод  2 4 4 6" xfId="39601"/>
    <cellStyle name="Ввод  2 4 4 7" xfId="44566"/>
    <cellStyle name="Ввод  2 4 5" xfId="8811"/>
    <cellStyle name="Ввод  2 4 5 2" xfId="14762"/>
    <cellStyle name="Ввод  2 4 5 3" xfId="20701"/>
    <cellStyle name="Ввод  2 4 5 4" xfId="23653"/>
    <cellStyle name="Ввод  2 4 5 5" xfId="32386"/>
    <cellStyle name="Ввод  2 4 5 6" xfId="39602"/>
    <cellStyle name="Ввод  2 4 5 7" xfId="44567"/>
    <cellStyle name="Ввод  2 4 6" xfId="9554"/>
    <cellStyle name="Ввод  2 4 7" xfId="15493"/>
    <cellStyle name="Ввод  2 4 8" xfId="26151"/>
    <cellStyle name="Ввод  2 4 9" xfId="33919"/>
    <cellStyle name="Ввод  2 5" xfId="4315"/>
    <cellStyle name="Ввод  2 5 10" xfId="35196"/>
    <cellStyle name="Ввод  2 5 11" xfId="40159"/>
    <cellStyle name="Ввод  2 5 2" xfId="6797"/>
    <cellStyle name="Ввод  2 5 2 2" xfId="12748"/>
    <cellStyle name="Ввод  2 5 2 3" xfId="18687"/>
    <cellStyle name="Ввод  2 5 2 4" xfId="29420"/>
    <cellStyle name="Ввод  2 5 2 5" xfId="30319"/>
    <cellStyle name="Ввод  2 5 2 6" xfId="37600"/>
    <cellStyle name="Ввод  2 5 2 7" xfId="42553"/>
    <cellStyle name="Ввод  2 5 3" xfId="8812"/>
    <cellStyle name="Ввод  2 5 3 2" xfId="14763"/>
    <cellStyle name="Ввод  2 5 3 3" xfId="20702"/>
    <cellStyle name="Ввод  2 5 3 4" xfId="23652"/>
    <cellStyle name="Ввод  2 5 3 5" xfId="26517"/>
    <cellStyle name="Ввод  2 5 3 6" xfId="39603"/>
    <cellStyle name="Ввод  2 5 3 7" xfId="44568"/>
    <cellStyle name="Ввод  2 5 4" xfId="8813"/>
    <cellStyle name="Ввод  2 5 4 2" xfId="14764"/>
    <cellStyle name="Ввод  2 5 4 3" xfId="20703"/>
    <cellStyle name="Ввод  2 5 4 4" xfId="23651"/>
    <cellStyle name="Ввод  2 5 4 5" xfId="32015"/>
    <cellStyle name="Ввод  2 5 4 6" xfId="39604"/>
    <cellStyle name="Ввод  2 5 4 7" xfId="44569"/>
    <cellStyle name="Ввод  2 5 5" xfId="8814"/>
    <cellStyle name="Ввод  2 5 5 2" xfId="14765"/>
    <cellStyle name="Ввод  2 5 5 3" xfId="20704"/>
    <cellStyle name="Ввод  2 5 5 4" xfId="23650"/>
    <cellStyle name="Ввод  2 5 5 5" xfId="31741"/>
    <cellStyle name="Ввод  2 5 5 6" xfId="39605"/>
    <cellStyle name="Ввод  2 5 5 7" xfId="44570"/>
    <cellStyle name="Ввод  2 5 6" xfId="10344"/>
    <cellStyle name="Ввод  2 5 7" xfId="16283"/>
    <cellStyle name="Ввод  2 5 8" xfId="28662"/>
    <cellStyle name="Ввод  2 5 9" xfId="31888"/>
    <cellStyle name="Ввод  2 6" xfId="5001"/>
    <cellStyle name="Ввод  2 6 10" xfId="35829"/>
    <cellStyle name="Ввод  2 6 11" xfId="40790"/>
    <cellStyle name="Ввод  2 6 2" xfId="8815"/>
    <cellStyle name="Ввод  2 6 2 2" xfId="14766"/>
    <cellStyle name="Ввод  2 6 2 3" xfId="20705"/>
    <cellStyle name="Ввод  2 6 2 4" xfId="23649"/>
    <cellStyle name="Ввод  2 6 2 5" xfId="26209"/>
    <cellStyle name="Ввод  2 6 2 6" xfId="39606"/>
    <cellStyle name="Ввод  2 6 2 7" xfId="44571"/>
    <cellStyle name="Ввод  2 6 3" xfId="8816"/>
    <cellStyle name="Ввод  2 6 3 2" xfId="14767"/>
    <cellStyle name="Ввод  2 6 3 3" xfId="20706"/>
    <cellStyle name="Ввод  2 6 3 4" xfId="28399"/>
    <cellStyle name="Ввод  2 6 3 5" xfId="33518"/>
    <cellStyle name="Ввод  2 6 3 6" xfId="39607"/>
    <cellStyle name="Ввод  2 6 3 7" xfId="44572"/>
    <cellStyle name="Ввод  2 6 4" xfId="8817"/>
    <cellStyle name="Ввод  2 6 4 2" xfId="14768"/>
    <cellStyle name="Ввод  2 6 4 3" xfId="20707"/>
    <cellStyle name="Ввод  2 6 4 4" xfId="23648"/>
    <cellStyle name="Ввод  2 6 4 5" xfId="34462"/>
    <cellStyle name="Ввод  2 6 4 6" xfId="39608"/>
    <cellStyle name="Ввод  2 6 4 7" xfId="44573"/>
    <cellStyle name="Ввод  2 6 5" xfId="8818"/>
    <cellStyle name="Ввод  2 6 5 2" xfId="14769"/>
    <cellStyle name="Ввод  2 6 5 3" xfId="20708"/>
    <cellStyle name="Ввод  2 6 5 4" xfId="23647"/>
    <cellStyle name="Ввод  2 6 5 5" xfId="33786"/>
    <cellStyle name="Ввод  2 6 5 6" xfId="39609"/>
    <cellStyle name="Ввод  2 6 5 7" xfId="44574"/>
    <cellStyle name="Ввод  2 6 6" xfId="10977"/>
    <cellStyle name="Ввод  2 6 7" xfId="16916"/>
    <cellStyle name="Ввод  2 6 8" xfId="28649"/>
    <cellStyle name="Ввод  2 6 9" xfId="31514"/>
    <cellStyle name="Ввод  2 7" xfId="8819"/>
    <cellStyle name="Ввод  2 7 2" xfId="14770"/>
    <cellStyle name="Ввод  2 7 3" xfId="20709"/>
    <cellStyle name="Ввод  2 7 4" xfId="23646"/>
    <cellStyle name="Ввод  2 7 5" xfId="27883"/>
    <cellStyle name="Ввод  2 7 6" xfId="39610"/>
    <cellStyle name="Ввод  2 7 7" xfId="44575"/>
    <cellStyle name="Ввод  2 8" xfId="8820"/>
    <cellStyle name="Ввод  2 8 2" xfId="14771"/>
    <cellStyle name="Ввод  2 8 3" xfId="20710"/>
    <cellStyle name="Ввод  2 8 4" xfId="26826"/>
    <cellStyle name="Ввод  2 8 5" xfId="27541"/>
    <cellStyle name="Ввод  2 8 6" xfId="39611"/>
    <cellStyle name="Ввод  2 8 7" xfId="44576"/>
    <cellStyle name="Ввод  2 9" xfId="9327"/>
    <cellStyle name="Ввод  2_46EE.2011(v1.0)" xfId="2213"/>
    <cellStyle name="Ввод  20" xfId="2214"/>
    <cellStyle name="Ввод  20 2" xfId="2215"/>
    <cellStyle name="Ввод  20 2 2" xfId="2216"/>
    <cellStyle name="Ввод  20 2 2 2" xfId="5751"/>
    <cellStyle name="Ввод  20 2 2 2 2" xfId="8055"/>
    <cellStyle name="Ввод  20 2 2 2 2 2" xfId="14006"/>
    <cellStyle name="Ввод  20 2 2 2 2 3" xfId="19945"/>
    <cellStyle name="Ввод  20 2 2 2 2 4" xfId="24345"/>
    <cellStyle name="Ввод  20 2 2 2 2 5" xfId="27371"/>
    <cellStyle name="Ввод  20 2 2 2 2 6" xfId="38852"/>
    <cellStyle name="Ввод  20 2 2 2 2 7" xfId="43811"/>
    <cellStyle name="Ввод  20 2 2 2 3" xfId="11726"/>
    <cellStyle name="Ввод  20 2 2 2 4" xfId="17665"/>
    <cellStyle name="Ввод  20 2 2 2 5" xfId="28629"/>
    <cellStyle name="Ввод  20 2 2 2 6" xfId="26652"/>
    <cellStyle name="Ввод  20 2 2 2 7" xfId="36578"/>
    <cellStyle name="Ввод  20 2 2 2 8" xfId="41536"/>
    <cellStyle name="Ввод  20 2 2 3" xfId="6418"/>
    <cellStyle name="Ввод  20 2 2 3 2" xfId="12369"/>
    <cellStyle name="Ввод  20 2 2 3 3" xfId="18308"/>
    <cellStyle name="Ввод  20 2 2 3 4" xfId="30477"/>
    <cellStyle name="Ввод  20 2 2 3 5" xfId="25826"/>
    <cellStyle name="Ввод  20 2 2 3 6" xfId="37221"/>
    <cellStyle name="Ввод  20 2 2 3 7" xfId="42176"/>
    <cellStyle name="Ввод  20 2 2 4" xfId="9557"/>
    <cellStyle name="Ввод  20 2 2 5" xfId="15496"/>
    <cellStyle name="Ввод  20 2 2 6" xfId="26148"/>
    <cellStyle name="Ввод  20 2 2 7" xfId="34208"/>
    <cellStyle name="Ввод  20 2 3" xfId="2217"/>
    <cellStyle name="Ввод  20 2 3 2" xfId="5597"/>
    <cellStyle name="Ввод  20 2 3 2 2" xfId="7901"/>
    <cellStyle name="Ввод  20 2 3 2 2 2" xfId="13852"/>
    <cellStyle name="Ввод  20 2 3 2 2 3" xfId="19791"/>
    <cellStyle name="Ввод  20 2 3 2 2 4" xfId="24496"/>
    <cellStyle name="Ввод  20 2 3 2 2 5" xfId="34061"/>
    <cellStyle name="Ввод  20 2 3 2 2 6" xfId="38698"/>
    <cellStyle name="Ввод  20 2 3 2 2 7" xfId="43657"/>
    <cellStyle name="Ввод  20 2 3 2 3" xfId="11572"/>
    <cellStyle name="Ввод  20 2 3 2 4" xfId="17511"/>
    <cellStyle name="Ввод  20 2 3 2 5" xfId="29693"/>
    <cellStyle name="Ввод  20 2 3 2 6" xfId="31882"/>
    <cellStyle name="Ввод  20 2 3 2 7" xfId="36424"/>
    <cellStyle name="Ввод  20 2 3 2 8" xfId="41382"/>
    <cellStyle name="Ввод  20 2 3 3" xfId="6264"/>
    <cellStyle name="Ввод  20 2 3 3 2" xfId="12215"/>
    <cellStyle name="Ввод  20 2 3 3 3" xfId="18154"/>
    <cellStyle name="Ввод  20 2 3 3 4" xfId="27214"/>
    <cellStyle name="Ввод  20 2 3 3 5" xfId="31605"/>
    <cellStyle name="Ввод  20 2 3 3 6" xfId="37067"/>
    <cellStyle name="Ввод  20 2 3 3 7" xfId="42022"/>
    <cellStyle name="Ввод  20 2 3 4" xfId="9558"/>
    <cellStyle name="Ввод  20 2 3 5" xfId="15497"/>
    <cellStyle name="Ввод  20 2 3 6" xfId="26147"/>
    <cellStyle name="Ввод  20 2 3 7" xfId="31672"/>
    <cellStyle name="Ввод  20 2 4" xfId="5099"/>
    <cellStyle name="Ввод  20 2 4 2" xfId="7442"/>
    <cellStyle name="Ввод  20 2 4 2 2" xfId="13393"/>
    <cellStyle name="Ввод  20 2 4 2 3" xfId="19332"/>
    <cellStyle name="Ввод  20 2 4 2 4" xfId="28277"/>
    <cellStyle name="Ввод  20 2 4 2 5" xfId="29034"/>
    <cellStyle name="Ввод  20 2 4 2 6" xfId="38241"/>
    <cellStyle name="Ввод  20 2 4 2 7" xfId="43198"/>
    <cellStyle name="Ввод  20 2 4 3" xfId="11075"/>
    <cellStyle name="Ввод  20 2 4 4" xfId="17014"/>
    <cellStyle name="Ввод  20 2 4 5" xfId="26948"/>
    <cellStyle name="Ввод  20 2 4 6" xfId="33816"/>
    <cellStyle name="Ввод  20 2 4 7" xfId="35927"/>
    <cellStyle name="Ввод  20 2 4 8" xfId="40887"/>
    <cellStyle name="Ввод  20 2 5" xfId="4805"/>
    <cellStyle name="Ввод  20 2 5 2" xfId="10781"/>
    <cellStyle name="Ввод  20 2 5 3" xfId="16720"/>
    <cellStyle name="Ввод  20 2 5 4" xfId="30380"/>
    <cellStyle name="Ввод  20 2 5 5" xfId="31533"/>
    <cellStyle name="Ввод  20 2 5 6" xfId="35633"/>
    <cellStyle name="Ввод  20 2 5 7" xfId="40595"/>
    <cellStyle name="Ввод  20 2 6" xfId="9556"/>
    <cellStyle name="Ввод  20 2 7" xfId="15495"/>
    <cellStyle name="Ввод  20 2 8" xfId="26149"/>
    <cellStyle name="Ввод  20 2 9" xfId="30112"/>
    <cellStyle name="Ввод  20 3" xfId="2218"/>
    <cellStyle name="Ввод  20 3 2" xfId="5424"/>
    <cellStyle name="Ввод  20 3 2 2" xfId="7743"/>
    <cellStyle name="Ввод  20 3 2 2 2" xfId="13694"/>
    <cellStyle name="Ввод  20 3 2 2 3" xfId="19633"/>
    <cellStyle name="Ввод  20 3 2 2 4" xfId="24649"/>
    <cellStyle name="Ввод  20 3 2 2 5" xfId="29758"/>
    <cellStyle name="Ввод  20 3 2 2 6" xfId="38541"/>
    <cellStyle name="Ввод  20 3 2 2 7" xfId="43499"/>
    <cellStyle name="Ввод  20 3 2 3" xfId="11399"/>
    <cellStyle name="Ввод  20 3 2 4" xfId="17338"/>
    <cellStyle name="Ввод  20 3 2 5" xfId="29931"/>
    <cellStyle name="Ввод  20 3 2 6" xfId="31509"/>
    <cellStyle name="Ввод  20 3 2 7" xfId="36251"/>
    <cellStyle name="Ввод  20 3 2 8" xfId="41210"/>
    <cellStyle name="Ввод  20 3 3" xfId="6093"/>
    <cellStyle name="Ввод  20 3 3 2" xfId="12065"/>
    <cellStyle name="Ввод  20 3 3 3" xfId="18004"/>
    <cellStyle name="Ввод  20 3 3 4" xfId="25171"/>
    <cellStyle name="Ввод  20 3 3 5" xfId="29069"/>
    <cellStyle name="Ввод  20 3 3 6" xfId="36917"/>
    <cellStyle name="Ввод  20 3 3 7" xfId="41874"/>
    <cellStyle name="Ввод  20 3 4" xfId="8821"/>
    <cellStyle name="Ввод  20 3 4 2" xfId="14772"/>
    <cellStyle name="Ввод  20 3 4 3" xfId="20711"/>
    <cellStyle name="Ввод  20 3 4 4" xfId="26825"/>
    <cellStyle name="Ввод  20 3 4 5" xfId="34253"/>
    <cellStyle name="Ввод  20 3 4 6" xfId="39612"/>
    <cellStyle name="Ввод  20 3 4 7" xfId="44577"/>
    <cellStyle name="Ввод  20 3 5" xfId="8822"/>
    <cellStyle name="Ввод  20 3 5 2" xfId="14773"/>
    <cellStyle name="Ввод  20 3 5 3" xfId="20712"/>
    <cellStyle name="Ввод  20 3 5 4" xfId="23645"/>
    <cellStyle name="Ввод  20 3 5 5" xfId="32258"/>
    <cellStyle name="Ввод  20 3 5 6" xfId="39613"/>
    <cellStyle name="Ввод  20 3 5 7" xfId="44578"/>
    <cellStyle name="Ввод  20 3 6" xfId="9559"/>
    <cellStyle name="Ввод  20 3 7" xfId="15498"/>
    <cellStyle name="Ввод  20 3 8" xfId="26146"/>
    <cellStyle name="Ввод  20 3 9" xfId="33863"/>
    <cellStyle name="Ввод  20 4" xfId="4316"/>
    <cellStyle name="Ввод  20 4 2" xfId="6798"/>
    <cellStyle name="Ввод  20 4 2 2" xfId="12749"/>
    <cellStyle name="Ввод  20 4 2 3" xfId="18688"/>
    <cellStyle name="Ввод  20 4 2 4" xfId="27233"/>
    <cellStyle name="Ввод  20 4 2 5" xfId="27140"/>
    <cellStyle name="Ввод  20 4 2 6" xfId="37601"/>
    <cellStyle name="Ввод  20 4 2 7" xfId="42554"/>
    <cellStyle name="Ввод  20 4 3" xfId="10345"/>
    <cellStyle name="Ввод  20 4 4" xfId="16284"/>
    <cellStyle name="Ввод  20 4 5" xfId="30080"/>
    <cellStyle name="Ввод  20 4 6" xfId="29047"/>
    <cellStyle name="Ввод  20 4 7" xfId="35197"/>
    <cellStyle name="Ввод  20 4 8" xfId="40160"/>
    <cellStyle name="Ввод  20 5" xfId="4999"/>
    <cellStyle name="Ввод  20 5 2" xfId="10975"/>
    <cellStyle name="Ввод  20 5 3" xfId="16914"/>
    <cellStyle name="Ввод  20 5 4" xfId="29239"/>
    <cellStyle name="Ввод  20 5 5" xfId="32633"/>
    <cellStyle name="Ввод  20 5 6" xfId="35827"/>
    <cellStyle name="Ввод  20 5 7" xfId="40788"/>
    <cellStyle name="Ввод  20 6" xfId="9555"/>
    <cellStyle name="Ввод  20 7" xfId="15494"/>
    <cellStyle name="Ввод  20 8" xfId="26150"/>
    <cellStyle name="Ввод  20 9" xfId="33412"/>
    <cellStyle name="Ввод  3" xfId="2219"/>
    <cellStyle name="Ввод  3 10" xfId="30136"/>
    <cellStyle name="Ввод  3 2" xfId="2220"/>
    <cellStyle name="Ввод  3 2 2" xfId="2221"/>
    <cellStyle name="Ввод  3 2 2 2" xfId="5300"/>
    <cellStyle name="Ввод  3 2 2 2 2" xfId="7619"/>
    <cellStyle name="Ввод  3 2 2 2 2 2" xfId="13570"/>
    <cellStyle name="Ввод  3 2 2 2 2 3" xfId="19509"/>
    <cellStyle name="Ввод  3 2 2 2 2 4" xfId="24720"/>
    <cellStyle name="Ввод  3 2 2 2 2 5" xfId="27183"/>
    <cellStyle name="Ввод  3 2 2 2 2 6" xfId="38417"/>
    <cellStyle name="Ввод  3 2 2 2 2 7" xfId="43375"/>
    <cellStyle name="Ввод  3 2 2 2 3" xfId="11275"/>
    <cellStyle name="Ввод  3 2 2 2 4" xfId="17214"/>
    <cellStyle name="Ввод  3 2 2 2 5" xfId="29194"/>
    <cellStyle name="Ввод  3 2 2 2 6" xfId="29967"/>
    <cellStyle name="Ввод  3 2 2 2 7" xfId="36127"/>
    <cellStyle name="Ввод  3 2 2 2 8" xfId="41086"/>
    <cellStyle name="Ввод  3 2 2 3" xfId="4681"/>
    <cellStyle name="Ввод  3 2 2 3 2" xfId="10657"/>
    <cellStyle name="Ввод  3 2 2 3 3" xfId="16596"/>
    <cellStyle name="Ввод  3 2 2 3 4" xfId="28896"/>
    <cellStyle name="Ввод  3 2 2 3 5" xfId="32115"/>
    <cellStyle name="Ввод  3 2 2 3 6" xfId="35509"/>
    <cellStyle name="Ввод  3 2 2 3 7" xfId="40472"/>
    <cellStyle name="Ввод  3 2 2 4" xfId="8823"/>
    <cellStyle name="Ввод  3 2 2 4 2" xfId="14774"/>
    <cellStyle name="Ввод  3 2 2 4 3" xfId="20713"/>
    <cellStyle name="Ввод  3 2 2 4 4" xfId="23644"/>
    <cellStyle name="Ввод  3 2 2 4 5" xfId="33905"/>
    <cellStyle name="Ввод  3 2 2 4 6" xfId="39614"/>
    <cellStyle name="Ввод  3 2 2 4 7" xfId="44579"/>
    <cellStyle name="Ввод  3 2 2 5" xfId="8824"/>
    <cellStyle name="Ввод  3 2 2 5 2" xfId="14775"/>
    <cellStyle name="Ввод  3 2 2 5 3" xfId="20714"/>
    <cellStyle name="Ввод  3 2 2 5 4" xfId="23643"/>
    <cellStyle name="Ввод  3 2 2 5 5" xfId="26454"/>
    <cellStyle name="Ввод  3 2 2 5 6" xfId="39615"/>
    <cellStyle name="Ввод  3 2 2 5 7" xfId="44580"/>
    <cellStyle name="Ввод  3 2 2 6" xfId="9562"/>
    <cellStyle name="Ввод  3 2 2 7" xfId="15501"/>
    <cellStyle name="Ввод  3 2 2 8" xfId="26143"/>
    <cellStyle name="Ввод  3 2 2 9" xfId="34479"/>
    <cellStyle name="Ввод  3 2 3" xfId="4317"/>
    <cellStyle name="Ввод  3 2 3 10" xfId="35198"/>
    <cellStyle name="Ввод  3 2 3 11" xfId="40161"/>
    <cellStyle name="Ввод  3 2 3 2" xfId="6799"/>
    <cellStyle name="Ввод  3 2 3 2 2" xfId="12750"/>
    <cellStyle name="Ввод  3 2 3 2 3" xfId="18689"/>
    <cellStyle name="Ввод  3 2 3 2 4" xfId="29665"/>
    <cellStyle name="Ввод  3 2 3 2 5" xfId="25637"/>
    <cellStyle name="Ввод  3 2 3 2 6" xfId="37602"/>
    <cellStyle name="Ввод  3 2 3 2 7" xfId="42555"/>
    <cellStyle name="Ввод  3 2 3 3" xfId="8825"/>
    <cellStyle name="Ввод  3 2 3 3 2" xfId="14776"/>
    <cellStyle name="Ввод  3 2 3 3 3" xfId="20715"/>
    <cellStyle name="Ввод  3 2 3 3 4" xfId="23642"/>
    <cellStyle name="Ввод  3 2 3 3 5" xfId="29309"/>
    <cellStyle name="Ввод  3 2 3 3 6" xfId="39616"/>
    <cellStyle name="Ввод  3 2 3 3 7" xfId="44581"/>
    <cellStyle name="Ввод  3 2 3 4" xfId="8826"/>
    <cellStyle name="Ввод  3 2 3 4 2" xfId="14777"/>
    <cellStyle name="Ввод  3 2 3 4 3" xfId="20716"/>
    <cellStyle name="Ввод  3 2 3 4 4" xfId="23641"/>
    <cellStyle name="Ввод  3 2 3 4 5" xfId="34669"/>
    <cellStyle name="Ввод  3 2 3 4 6" xfId="39617"/>
    <cellStyle name="Ввод  3 2 3 4 7" xfId="44582"/>
    <cellStyle name="Ввод  3 2 3 5" xfId="8827"/>
    <cellStyle name="Ввод  3 2 3 5 2" xfId="14778"/>
    <cellStyle name="Ввод  3 2 3 5 3" xfId="20717"/>
    <cellStyle name="Ввод  3 2 3 5 4" xfId="23640"/>
    <cellStyle name="Ввод  3 2 3 5 5" xfId="34588"/>
    <cellStyle name="Ввод  3 2 3 5 6" xfId="39618"/>
    <cellStyle name="Ввод  3 2 3 5 7" xfId="44583"/>
    <cellStyle name="Ввод  3 2 3 6" xfId="10346"/>
    <cellStyle name="Ввод  3 2 3 7" xfId="16285"/>
    <cellStyle name="Ввод  3 2 3 8" xfId="28122"/>
    <cellStyle name="Ввод  3 2 3 9" xfId="26998"/>
    <cellStyle name="Ввод  3 2 4" xfId="4997"/>
    <cellStyle name="Ввод  3 2 4 2" xfId="10973"/>
    <cellStyle name="Ввод  3 2 4 3" xfId="16912"/>
    <cellStyle name="Ввод  3 2 4 4" xfId="27991"/>
    <cellStyle name="Ввод  3 2 4 5" xfId="25633"/>
    <cellStyle name="Ввод  3 2 4 6" xfId="35825"/>
    <cellStyle name="Ввод  3 2 4 7" xfId="40786"/>
    <cellStyle name="Ввод  3 2 5" xfId="8828"/>
    <cellStyle name="Ввод  3 2 5 2" xfId="14779"/>
    <cellStyle name="Ввод  3 2 5 3" xfId="20718"/>
    <cellStyle name="Ввод  3 2 5 4" xfId="23639"/>
    <cellStyle name="Ввод  3 2 5 5" xfId="35045"/>
    <cellStyle name="Ввод  3 2 5 6" xfId="39619"/>
    <cellStyle name="Ввод  3 2 5 7" xfId="44584"/>
    <cellStyle name="Ввод  3 2 6" xfId="9561"/>
    <cellStyle name="Ввод  3 2 7" xfId="15500"/>
    <cellStyle name="Ввод  3 2 8" xfId="26144"/>
    <cellStyle name="Ввод  3 2 9" xfId="28569"/>
    <cellStyle name="Ввод  3 3" xfId="2222"/>
    <cellStyle name="Ввод  3 3 2" xfId="2223"/>
    <cellStyle name="Ввод  3 3 2 2" xfId="5752"/>
    <cellStyle name="Ввод  3 3 2 2 2" xfId="8056"/>
    <cellStyle name="Ввод  3 3 2 2 2 2" xfId="14007"/>
    <cellStyle name="Ввод  3 3 2 2 2 3" xfId="19946"/>
    <cellStyle name="Ввод  3 3 2 2 2 4" xfId="24344"/>
    <cellStyle name="Ввод  3 3 2 2 2 5" xfId="33255"/>
    <cellStyle name="Ввод  3 3 2 2 2 6" xfId="38853"/>
    <cellStyle name="Ввод  3 3 2 2 2 7" xfId="43812"/>
    <cellStyle name="Ввод  3 3 2 2 3" xfId="11727"/>
    <cellStyle name="Ввод  3 3 2 2 4" xfId="17666"/>
    <cellStyle name="Ввод  3 3 2 2 5" xfId="30047"/>
    <cellStyle name="Ввод  3 3 2 2 6" xfId="27349"/>
    <cellStyle name="Ввод  3 3 2 2 7" xfId="36579"/>
    <cellStyle name="Ввод  3 3 2 2 8" xfId="41537"/>
    <cellStyle name="Ввод  3 3 2 3" xfId="6419"/>
    <cellStyle name="Ввод  3 3 2 3 2" xfId="12370"/>
    <cellStyle name="Ввод  3 3 2 3 3" xfId="18309"/>
    <cellStyle name="Ввод  3 3 2 3 4" xfId="28934"/>
    <cellStyle name="Ввод  3 3 2 3 5" xfId="32607"/>
    <cellStyle name="Ввод  3 3 2 3 6" xfId="37222"/>
    <cellStyle name="Ввод  3 3 2 3 7" xfId="42177"/>
    <cellStyle name="Ввод  3 3 2 4" xfId="9564"/>
    <cellStyle name="Ввод  3 3 2 5" xfId="15503"/>
    <cellStyle name="Ввод  3 3 2 6" xfId="26141"/>
    <cellStyle name="Ввод  3 3 2 7" xfId="33553"/>
    <cellStyle name="Ввод  3 3 3" xfId="2224"/>
    <cellStyle name="Ввод  3 3 3 2" xfId="5598"/>
    <cellStyle name="Ввод  3 3 3 2 2" xfId="7902"/>
    <cellStyle name="Ввод  3 3 3 2 2 2" xfId="13853"/>
    <cellStyle name="Ввод  3 3 3 2 2 3" xfId="19792"/>
    <cellStyle name="Ввод  3 3 3 2 2 4" xfId="24495"/>
    <cellStyle name="Ввод  3 3 3 2 2 5" xfId="26387"/>
    <cellStyle name="Ввод  3 3 3 2 2 6" xfId="38699"/>
    <cellStyle name="Ввод  3 3 3 2 2 7" xfId="43658"/>
    <cellStyle name="Ввод  3 3 3 2 3" xfId="11573"/>
    <cellStyle name="Ввод  3 3 3 2 4" xfId="17512"/>
    <cellStyle name="Ввод  3 3 3 2 5" xfId="27729"/>
    <cellStyle name="Ввод  3 3 3 2 6" xfId="26197"/>
    <cellStyle name="Ввод  3 3 3 2 7" xfId="36425"/>
    <cellStyle name="Ввод  3 3 3 2 8" xfId="41383"/>
    <cellStyle name="Ввод  3 3 3 3" xfId="6265"/>
    <cellStyle name="Ввод  3 3 3 3 2" xfId="12216"/>
    <cellStyle name="Ввод  3 3 3 3 3" xfId="18155"/>
    <cellStyle name="Ввод  3 3 3 3 4" xfId="29687"/>
    <cellStyle name="Ввод  3 3 3 3 5" xfId="31627"/>
    <cellStyle name="Ввод  3 3 3 3 6" xfId="37068"/>
    <cellStyle name="Ввод  3 3 3 3 7" xfId="42023"/>
    <cellStyle name="Ввод  3 3 3 4" xfId="9565"/>
    <cellStyle name="Ввод  3 3 3 5" xfId="15504"/>
    <cellStyle name="Ввод  3 3 3 6" xfId="26140"/>
    <cellStyle name="Ввод  3 3 3 7" xfId="31797"/>
    <cellStyle name="Ввод  3 3 4" xfId="5100"/>
    <cellStyle name="Ввод  3 3 4 2" xfId="7443"/>
    <cellStyle name="Ввод  3 3 4 2 2" xfId="13394"/>
    <cellStyle name="Ввод  3 3 4 2 3" xfId="19333"/>
    <cellStyle name="Ввод  3 3 4 2 4" xfId="24835"/>
    <cellStyle name="Ввод  3 3 4 2 5" xfId="33975"/>
    <cellStyle name="Ввод  3 3 4 2 6" xfId="38242"/>
    <cellStyle name="Ввод  3 3 4 2 7" xfId="43199"/>
    <cellStyle name="Ввод  3 3 4 3" xfId="11076"/>
    <cellStyle name="Ввод  3 3 4 4" xfId="17015"/>
    <cellStyle name="Ввод  3 3 4 5" xfId="29224"/>
    <cellStyle name="Ввод  3 3 4 6" xfId="27040"/>
    <cellStyle name="Ввод  3 3 4 7" xfId="35928"/>
    <cellStyle name="Ввод  3 3 4 8" xfId="40888"/>
    <cellStyle name="Ввод  3 3 5" xfId="4804"/>
    <cellStyle name="Ввод  3 3 5 2" xfId="10780"/>
    <cellStyle name="Ввод  3 3 5 3" xfId="16719"/>
    <cellStyle name="Ввод  3 3 5 4" xfId="29262"/>
    <cellStyle name="Ввод  3 3 5 5" xfId="34301"/>
    <cellStyle name="Ввод  3 3 5 6" xfId="35632"/>
    <cellStyle name="Ввод  3 3 5 7" xfId="40594"/>
    <cellStyle name="Ввод  3 3 6" xfId="9563"/>
    <cellStyle name="Ввод  3 3 7" xfId="15502"/>
    <cellStyle name="Ввод  3 3 8" xfId="26142"/>
    <cellStyle name="Ввод  3 3 9" xfId="26395"/>
    <cellStyle name="Ввод  3 4" xfId="2225"/>
    <cellStyle name="Ввод  3 4 2" xfId="5299"/>
    <cellStyle name="Ввод  3 4 2 2" xfId="7618"/>
    <cellStyle name="Ввод  3 4 2 2 2" xfId="13569"/>
    <cellStyle name="Ввод  3 4 2 2 3" xfId="19508"/>
    <cellStyle name="Ввод  3 4 2 2 4" xfId="24721"/>
    <cellStyle name="Ввод  3 4 2 2 5" xfId="32405"/>
    <cellStyle name="Ввод  3 4 2 2 6" xfId="38416"/>
    <cellStyle name="Ввод  3 4 2 2 7" xfId="43374"/>
    <cellStyle name="Ввод  3 4 2 3" xfId="11274"/>
    <cellStyle name="Ввод  3 4 2 4" xfId="17213"/>
    <cellStyle name="Ввод  3 4 2 5" xfId="26943"/>
    <cellStyle name="Ввод  3 4 2 6" xfId="31409"/>
    <cellStyle name="Ввод  3 4 2 7" xfId="36126"/>
    <cellStyle name="Ввод  3 4 2 8" xfId="41085"/>
    <cellStyle name="Ввод  3 4 3" xfId="4682"/>
    <cellStyle name="Ввод  3 4 3 2" xfId="10658"/>
    <cellStyle name="Ввод  3 4 3 3" xfId="16597"/>
    <cellStyle name="Ввод  3 4 3 4" xfId="30312"/>
    <cellStyle name="Ввод  3 4 3 5" xfId="32033"/>
    <cellStyle name="Ввод  3 4 3 6" xfId="35510"/>
    <cellStyle name="Ввод  3 4 3 7" xfId="40473"/>
    <cellStyle name="Ввод  3 4 4" xfId="8829"/>
    <cellStyle name="Ввод  3 4 4 2" xfId="14780"/>
    <cellStyle name="Ввод  3 4 4 3" xfId="20719"/>
    <cellStyle name="Ввод  3 4 4 4" xfId="23638"/>
    <cellStyle name="Ввод  3 4 4 5" xfId="33014"/>
    <cellStyle name="Ввод  3 4 4 6" xfId="39620"/>
    <cellStyle name="Ввод  3 4 4 7" xfId="44585"/>
    <cellStyle name="Ввод  3 4 5" xfId="8830"/>
    <cellStyle name="Ввод  3 4 5 2" xfId="14781"/>
    <cellStyle name="Ввод  3 4 5 3" xfId="20720"/>
    <cellStyle name="Ввод  3 4 5 4" xfId="23637"/>
    <cellStyle name="Ввод  3 4 5 5" xfId="34083"/>
    <cellStyle name="Ввод  3 4 5 6" xfId="39621"/>
    <cellStyle name="Ввод  3 4 5 7" xfId="44586"/>
    <cellStyle name="Ввод  3 4 6" xfId="9566"/>
    <cellStyle name="Ввод  3 4 7" xfId="15505"/>
    <cellStyle name="Ввод  3 4 8" xfId="26139"/>
    <cellStyle name="Ввод  3 4 9" xfId="27155"/>
    <cellStyle name="Ввод  3 5" xfId="4318"/>
    <cellStyle name="Ввод  3 5 2" xfId="6800"/>
    <cellStyle name="Ввод  3 5 2 2" xfId="12751"/>
    <cellStyle name="Ввод  3 5 2 3" xfId="18690"/>
    <cellStyle name="Ввод  3 5 2 4" xfId="27701"/>
    <cellStyle name="Ввод  3 5 2 5" xfId="32661"/>
    <cellStyle name="Ввод  3 5 2 6" xfId="37603"/>
    <cellStyle name="Ввод  3 5 2 7" xfId="42556"/>
    <cellStyle name="Ввод  3 5 3" xfId="10347"/>
    <cellStyle name="Ввод  3 5 4" xfId="16286"/>
    <cellStyle name="Ввод  3 5 5" xfId="25593"/>
    <cellStyle name="Ввод  3 5 6" xfId="27267"/>
    <cellStyle name="Ввод  3 5 7" xfId="35199"/>
    <cellStyle name="Ввод  3 5 8" xfId="40162"/>
    <cellStyle name="Ввод  3 6" xfId="4998"/>
    <cellStyle name="Ввод  3 6 2" xfId="10974"/>
    <cellStyle name="Ввод  3 6 3" xfId="16913"/>
    <cellStyle name="Ввод  3 6 4" xfId="25491"/>
    <cellStyle name="Ввод  3 6 5" xfId="34522"/>
    <cellStyle name="Ввод  3 6 6" xfId="35826"/>
    <cellStyle name="Ввод  3 6 7" xfId="40787"/>
    <cellStyle name="Ввод  3 7" xfId="9560"/>
    <cellStyle name="Ввод  3 8" xfId="15499"/>
    <cellStyle name="Ввод  3 9" xfId="26145"/>
    <cellStyle name="Ввод  3_46EE.2011(v1.0)" xfId="2226"/>
    <cellStyle name="Ввод  4" xfId="2227"/>
    <cellStyle name="Ввод  4 10" xfId="32368"/>
    <cellStyle name="Ввод  4 2" xfId="2228"/>
    <cellStyle name="Ввод  4 2 2" xfId="2229"/>
    <cellStyle name="Ввод  4 2 2 2" xfId="5302"/>
    <cellStyle name="Ввод  4 2 2 2 2" xfId="7621"/>
    <cellStyle name="Ввод  4 2 2 2 2 2" xfId="13572"/>
    <cellStyle name="Ввод  4 2 2 2 2 3" xfId="19511"/>
    <cellStyle name="Ввод  4 2 2 2 2 4" xfId="30532"/>
    <cellStyle name="Ввод  4 2 2 2 2 5" xfId="33475"/>
    <cellStyle name="Ввод  4 2 2 2 2 6" xfId="38419"/>
    <cellStyle name="Ввод  4 2 2 2 2 7" xfId="43377"/>
    <cellStyle name="Ввод  4 2 2 2 3" xfId="11277"/>
    <cellStyle name="Ввод  4 2 2 2 4" xfId="17216"/>
    <cellStyle name="Ввод  4 2 2 2 5" xfId="30815"/>
    <cellStyle name="Ввод  4 2 2 2 6" xfId="32834"/>
    <cellStyle name="Ввод  4 2 2 2 7" xfId="36129"/>
    <cellStyle name="Ввод  4 2 2 2 8" xfId="41088"/>
    <cellStyle name="Ввод  4 2 2 3" xfId="4679"/>
    <cellStyle name="Ввод  4 2 2 3 2" xfId="10655"/>
    <cellStyle name="Ввод  4 2 2 3 3" xfId="16594"/>
    <cellStyle name="Ввод  4 2 2 3 4" xfId="29281"/>
    <cellStyle name="Ввод  4 2 2 3 5" xfId="32337"/>
    <cellStyle name="Ввод  4 2 2 3 6" xfId="35507"/>
    <cellStyle name="Ввод  4 2 2 3 7" xfId="40470"/>
    <cellStyle name="Ввод  4 2 2 4" xfId="8831"/>
    <cellStyle name="Ввод  4 2 2 4 2" xfId="14782"/>
    <cellStyle name="Ввод  4 2 2 4 3" xfId="20721"/>
    <cellStyle name="Ввод  4 2 2 4 4" xfId="23636"/>
    <cellStyle name="Ввод  4 2 2 4 5" xfId="27161"/>
    <cellStyle name="Ввод  4 2 2 4 6" xfId="39622"/>
    <cellStyle name="Ввод  4 2 2 4 7" xfId="44587"/>
    <cellStyle name="Ввод  4 2 2 5" xfId="8832"/>
    <cellStyle name="Ввод  4 2 2 5 2" xfId="14783"/>
    <cellStyle name="Ввод  4 2 2 5 3" xfId="20722"/>
    <cellStyle name="Ввод  4 2 2 5 4" xfId="23635"/>
    <cellStyle name="Ввод  4 2 2 5 5" xfId="30983"/>
    <cellStyle name="Ввод  4 2 2 5 6" xfId="39623"/>
    <cellStyle name="Ввод  4 2 2 5 7" xfId="44588"/>
    <cellStyle name="Ввод  4 2 2 6" xfId="9569"/>
    <cellStyle name="Ввод  4 2 2 7" xfId="15508"/>
    <cellStyle name="Ввод  4 2 2 8" xfId="26137"/>
    <cellStyle name="Ввод  4 2 2 9" xfId="33472"/>
    <cellStyle name="Ввод  4 2 3" xfId="4319"/>
    <cellStyle name="Ввод  4 2 3 10" xfId="35200"/>
    <cellStyle name="Ввод  4 2 3 11" xfId="40163"/>
    <cellStyle name="Ввод  4 2 3 2" xfId="6801"/>
    <cellStyle name="Ввод  4 2 3 2 2" xfId="12752"/>
    <cellStyle name="Ввод  4 2 3 2 3" xfId="18691"/>
    <cellStyle name="Ввод  4 2 3 2 4" xfId="25038"/>
    <cellStyle name="Ввод  4 2 3 2 5" xfId="33449"/>
    <cellStyle name="Ввод  4 2 3 2 6" xfId="37604"/>
    <cellStyle name="Ввод  4 2 3 2 7" xfId="42557"/>
    <cellStyle name="Ввод  4 2 3 3" xfId="8833"/>
    <cellStyle name="Ввод  4 2 3 3 2" xfId="14784"/>
    <cellStyle name="Ввод  4 2 3 3 3" xfId="20723"/>
    <cellStyle name="Ввод  4 2 3 3 4" xfId="23634"/>
    <cellStyle name="Ввод  4 2 3 3 5" xfId="33483"/>
    <cellStyle name="Ввод  4 2 3 3 6" xfId="39624"/>
    <cellStyle name="Ввод  4 2 3 3 7" xfId="44589"/>
    <cellStyle name="Ввод  4 2 3 4" xfId="8834"/>
    <cellStyle name="Ввод  4 2 3 4 2" xfId="14785"/>
    <cellStyle name="Ввод  4 2 3 4 3" xfId="20724"/>
    <cellStyle name="Ввод  4 2 3 4 4" xfId="26824"/>
    <cellStyle name="Ввод  4 2 3 4 5" xfId="31176"/>
    <cellStyle name="Ввод  4 2 3 4 6" xfId="39625"/>
    <cellStyle name="Ввод  4 2 3 4 7" xfId="44590"/>
    <cellStyle name="Ввод  4 2 3 5" xfId="8835"/>
    <cellStyle name="Ввод  4 2 3 5 2" xfId="14786"/>
    <cellStyle name="Ввод  4 2 3 5 3" xfId="20725"/>
    <cellStyle name="Ввод  4 2 3 5 4" xfId="23633"/>
    <cellStyle name="Ввод  4 2 3 5 5" xfId="26179"/>
    <cellStyle name="Ввод  4 2 3 5 6" xfId="39626"/>
    <cellStyle name="Ввод  4 2 3 5 7" xfId="44591"/>
    <cellStyle name="Ввод  4 2 3 6" xfId="10348"/>
    <cellStyle name="Ввод  4 2 3 7" xfId="16287"/>
    <cellStyle name="Ввод  4 2 3 8" xfId="25592"/>
    <cellStyle name="Ввод  4 2 3 9" xfId="34594"/>
    <cellStyle name="Ввод  4 2 4" xfId="4995"/>
    <cellStyle name="Ввод  4 2 4 2" xfId="10971"/>
    <cellStyle name="Ввод  4 2 4 3" xfId="16910"/>
    <cellStyle name="Ввод  4 2 4 4" xfId="28526"/>
    <cellStyle name="Ввод  4 2 4 5" xfId="32836"/>
    <cellStyle name="Ввод  4 2 4 6" xfId="35823"/>
    <cellStyle name="Ввод  4 2 4 7" xfId="40784"/>
    <cellStyle name="Ввод  4 2 5" xfId="8836"/>
    <cellStyle name="Ввод  4 2 5 2" xfId="14787"/>
    <cellStyle name="Ввод  4 2 5 3" xfId="20726"/>
    <cellStyle name="Ввод  4 2 5 4" xfId="23632"/>
    <cellStyle name="Ввод  4 2 5 5" xfId="34408"/>
    <cellStyle name="Ввод  4 2 5 6" xfId="39627"/>
    <cellStyle name="Ввод  4 2 5 7" xfId="44592"/>
    <cellStyle name="Ввод  4 2 6" xfId="9568"/>
    <cellStyle name="Ввод  4 2 7" xfId="15507"/>
    <cellStyle name="Ввод  4 2 8" xfId="26138"/>
    <cellStyle name="Ввод  4 2 9" xfId="32371"/>
    <cellStyle name="Ввод  4 3" xfId="2230"/>
    <cellStyle name="Ввод  4 3 2" xfId="2231"/>
    <cellStyle name="Ввод  4 3 2 2" xfId="5753"/>
    <cellStyle name="Ввод  4 3 2 2 2" xfId="8057"/>
    <cellStyle name="Ввод  4 3 2 2 2 2" xfId="14008"/>
    <cellStyle name="Ввод  4 3 2 2 2 3" xfId="19947"/>
    <cellStyle name="Ввод  4 3 2 2 2 4" xfId="24343"/>
    <cellStyle name="Ввод  4 3 2 2 2 5" xfId="32216"/>
    <cellStyle name="Ввод  4 3 2 2 2 6" xfId="38854"/>
    <cellStyle name="Ввод  4 3 2 2 2 7" xfId="43813"/>
    <cellStyle name="Ввод  4 3 2 2 3" xfId="11728"/>
    <cellStyle name="Ввод  4 3 2 2 4" xfId="17667"/>
    <cellStyle name="Ввод  4 3 2 2 5" xfId="28089"/>
    <cellStyle name="Ввод  4 3 2 2 6" xfId="32097"/>
    <cellStyle name="Ввод  4 3 2 2 7" xfId="36580"/>
    <cellStyle name="Ввод  4 3 2 2 8" xfId="41538"/>
    <cellStyle name="Ввод  4 3 2 3" xfId="6420"/>
    <cellStyle name="Ввод  4 3 2 3 2" xfId="12371"/>
    <cellStyle name="Ввод  4 3 2 3 3" xfId="18310"/>
    <cellStyle name="Ввод  4 3 2 3 4" xfId="26899"/>
    <cellStyle name="Ввод  4 3 2 3 5" xfId="34053"/>
    <cellStyle name="Ввод  4 3 2 3 6" xfId="37223"/>
    <cellStyle name="Ввод  4 3 2 3 7" xfId="42178"/>
    <cellStyle name="Ввод  4 3 2 4" xfId="9571"/>
    <cellStyle name="Ввод  4 3 2 5" xfId="15510"/>
    <cellStyle name="Ввод  4 3 2 6" xfId="26135"/>
    <cellStyle name="Ввод  4 3 2 7" xfId="27424"/>
    <cellStyle name="Ввод  4 3 3" xfId="2232"/>
    <cellStyle name="Ввод  4 3 3 2" xfId="5599"/>
    <cellStyle name="Ввод  4 3 3 2 2" xfId="7903"/>
    <cellStyle name="Ввод  4 3 3 2 2 2" xfId="13854"/>
    <cellStyle name="Ввод  4 3 3 2 2 3" xfId="19793"/>
    <cellStyle name="Ввод  4 3 3 2 2 4" xfId="24494"/>
    <cellStyle name="Ввод  4 3 3 2 2 5" xfId="33955"/>
    <cellStyle name="Ввод  4 3 3 2 2 6" xfId="38700"/>
    <cellStyle name="Ввод  4 3 3 2 2 7" xfId="43659"/>
    <cellStyle name="Ввод  4 3 3 2 3" xfId="11574"/>
    <cellStyle name="Ввод  4 3 3 2 4" xfId="17513"/>
    <cellStyle name="Ввод  4 3 3 2 5" xfId="25388"/>
    <cellStyle name="Ввод  4 3 3 2 6" xfId="34857"/>
    <cellStyle name="Ввод  4 3 3 2 7" xfId="36426"/>
    <cellStyle name="Ввод  4 3 3 2 8" xfId="41384"/>
    <cellStyle name="Ввод  4 3 3 3" xfId="6266"/>
    <cellStyle name="Ввод  4 3 3 3 2" xfId="12217"/>
    <cellStyle name="Ввод  4 3 3 3 3" xfId="18156"/>
    <cellStyle name="Ввод  4 3 3 3 4" xfId="27723"/>
    <cellStyle name="Ввод  4 3 3 3 5" xfId="34984"/>
    <cellStyle name="Ввод  4 3 3 3 6" xfId="37069"/>
    <cellStyle name="Ввод  4 3 3 3 7" xfId="42024"/>
    <cellStyle name="Ввод  4 3 3 4" xfId="9572"/>
    <cellStyle name="Ввод  4 3 3 5" xfId="15511"/>
    <cellStyle name="Ввод  4 3 3 6" xfId="26134"/>
    <cellStyle name="Ввод  4 3 3 7" xfId="34890"/>
    <cellStyle name="Ввод  4 3 4" xfId="5101"/>
    <cellStyle name="Ввод  4 3 4 2" xfId="7444"/>
    <cellStyle name="Ввод  4 3 4 2 2" xfId="13395"/>
    <cellStyle name="Ввод  4 3 4 2 3" xfId="19334"/>
    <cellStyle name="Ввод  4 3 4 2 4" xfId="27091"/>
    <cellStyle name="Ввод  4 3 4 2 5" xfId="31671"/>
    <cellStyle name="Ввод  4 3 4 2 6" xfId="38243"/>
    <cellStyle name="Ввод  4 3 4 2 7" xfId="43200"/>
    <cellStyle name="Ввод  4 3 4 3" xfId="11077"/>
    <cellStyle name="Ввод  4 3 4 4" xfId="17016"/>
    <cellStyle name="Ввод  4 3 4 5" xfId="30826"/>
    <cellStyle name="Ввод  4 3 4 6" xfId="34104"/>
    <cellStyle name="Ввод  4 3 4 7" xfId="35929"/>
    <cellStyle name="Ввод  4 3 4 8" xfId="40889"/>
    <cellStyle name="Ввод  4 3 5" xfId="4803"/>
    <cellStyle name="Ввод  4 3 5 2" xfId="10779"/>
    <cellStyle name="Ввод  4 3 5 3" xfId="16718"/>
    <cellStyle name="Ввод  4 3 5 4" xfId="25517"/>
    <cellStyle name="Ввод  4 3 5 5" xfId="28155"/>
    <cellStyle name="Ввод  4 3 5 6" xfId="35631"/>
    <cellStyle name="Ввод  4 3 5 7" xfId="40593"/>
    <cellStyle name="Ввод  4 3 6" xfId="9570"/>
    <cellStyle name="Ввод  4 3 7" xfId="15509"/>
    <cellStyle name="Ввод  4 3 8" xfId="26136"/>
    <cellStyle name="Ввод  4 3 9" xfId="31959"/>
    <cellStyle name="Ввод  4 4" xfId="2233"/>
    <cellStyle name="Ввод  4 4 2" xfId="5301"/>
    <cellStyle name="Ввод  4 4 2 2" xfId="7620"/>
    <cellStyle name="Ввод  4 4 2 2 2" xfId="13571"/>
    <cellStyle name="Ввод  4 4 2 2 3" xfId="19510"/>
    <cellStyle name="Ввод  4 4 2 2 4" xfId="30533"/>
    <cellStyle name="Ввод  4 4 2 2 5" xfId="25942"/>
    <cellStyle name="Ввод  4 4 2 2 6" xfId="38418"/>
    <cellStyle name="Ввод  4 4 2 2 7" xfId="43376"/>
    <cellStyle name="Ввод  4 4 2 3" xfId="11276"/>
    <cellStyle name="Ввод  4 4 2 4" xfId="17215"/>
    <cellStyle name="Ввод  4 4 2 5" xfId="30816"/>
    <cellStyle name="Ввод  4 4 2 6" xfId="32702"/>
    <cellStyle name="Ввод  4 4 2 7" xfId="36128"/>
    <cellStyle name="Ввод  4 4 2 8" xfId="41087"/>
    <cellStyle name="Ввод  4 4 3" xfId="4680"/>
    <cellStyle name="Ввод  4 4 3 2" xfId="10656"/>
    <cellStyle name="Ввод  4 4 3 3" xfId="16595"/>
    <cellStyle name="Ввод  4 4 3 4" xfId="30446"/>
    <cellStyle name="Ввод  4 4 3 5" xfId="34022"/>
    <cellStyle name="Ввод  4 4 3 6" xfId="35508"/>
    <cellStyle name="Ввод  4 4 3 7" xfId="40471"/>
    <cellStyle name="Ввод  4 4 4" xfId="8837"/>
    <cellStyle name="Ввод  4 4 4 2" xfId="14788"/>
    <cellStyle name="Ввод  4 4 4 3" xfId="20727"/>
    <cellStyle name="Ввод  4 4 4 4" xfId="23631"/>
    <cellStyle name="Ввод  4 4 4 5" xfId="32233"/>
    <cellStyle name="Ввод  4 4 4 6" xfId="39628"/>
    <cellStyle name="Ввод  4 4 4 7" xfId="44593"/>
    <cellStyle name="Ввод  4 4 5" xfId="8838"/>
    <cellStyle name="Ввод  4 4 5 2" xfId="14789"/>
    <cellStyle name="Ввод  4 4 5 3" xfId="20728"/>
    <cellStyle name="Ввод  4 4 5 4" xfId="23630"/>
    <cellStyle name="Ввод  4 4 5 5" xfId="31070"/>
    <cellStyle name="Ввод  4 4 5 6" xfId="39629"/>
    <cellStyle name="Ввод  4 4 5 7" xfId="44594"/>
    <cellStyle name="Ввод  4 4 6" xfId="9573"/>
    <cellStyle name="Ввод  4 4 7" xfId="15512"/>
    <cellStyle name="Ввод  4 4 8" xfId="26133"/>
    <cellStyle name="Ввод  4 4 9" xfId="34889"/>
    <cellStyle name="Ввод  4 5" xfId="4320"/>
    <cellStyle name="Ввод  4 5 2" xfId="6802"/>
    <cellStyle name="Ввод  4 5 2 2" xfId="12753"/>
    <cellStyle name="Ввод  4 5 2 3" xfId="18692"/>
    <cellStyle name="Ввод  4 5 2 4" xfId="25037"/>
    <cellStyle name="Ввод  4 5 2 5" xfId="31286"/>
    <cellStyle name="Ввод  4 5 2 6" xfId="37605"/>
    <cellStyle name="Ввод  4 5 2 7" xfId="42558"/>
    <cellStyle name="Ввод  4 5 3" xfId="10349"/>
    <cellStyle name="Ввод  4 5 4" xfId="16288"/>
    <cellStyle name="Ввод  4 5 5" xfId="25591"/>
    <cellStyle name="Ввод  4 5 6" xfId="26622"/>
    <cellStyle name="Ввод  4 5 7" xfId="35201"/>
    <cellStyle name="Ввод  4 5 8" xfId="40164"/>
    <cellStyle name="Ввод  4 6" xfId="4996"/>
    <cellStyle name="Ввод  4 6 2" xfId="10972"/>
    <cellStyle name="Ввод  4 6 3" xfId="16911"/>
    <cellStyle name="Ввод  4 6 4" xfId="29942"/>
    <cellStyle name="Ввод  4 6 5" xfId="33159"/>
    <cellStyle name="Ввод  4 6 6" xfId="35824"/>
    <cellStyle name="Ввод  4 6 7" xfId="40785"/>
    <cellStyle name="Ввод  4 7" xfId="9567"/>
    <cellStyle name="Ввод  4 8" xfId="15506"/>
    <cellStyle name="Ввод  4 9" xfId="23236"/>
    <cellStyle name="Ввод  4_46EE.2011(v1.0)" xfId="2234"/>
    <cellStyle name="Ввод  5" xfId="2235"/>
    <cellStyle name="Ввод  5 10" xfId="32223"/>
    <cellStyle name="Ввод  5 2" xfId="2236"/>
    <cellStyle name="Ввод  5 2 2" xfId="2237"/>
    <cellStyle name="Ввод  5 2 2 2" xfId="5304"/>
    <cellStyle name="Ввод  5 2 2 2 2" xfId="7623"/>
    <cellStyle name="Ввод  5 2 2 2 2 2" xfId="13574"/>
    <cellStyle name="Ввод  5 2 2 2 2 3" xfId="19513"/>
    <cellStyle name="Ввод  5 2 2 2 2 4" xfId="30530"/>
    <cellStyle name="Ввод  5 2 2 2 2 5" xfId="26657"/>
    <cellStyle name="Ввод  5 2 2 2 2 6" xfId="38421"/>
    <cellStyle name="Ввод  5 2 2 2 2 7" xfId="43379"/>
    <cellStyle name="Ввод  5 2 2 2 3" xfId="11279"/>
    <cellStyle name="Ввод  5 2 2 2 4" xfId="17218"/>
    <cellStyle name="Ввод  5 2 2 2 5" xfId="28369"/>
    <cellStyle name="Ввод  5 2 2 2 6" xfId="31422"/>
    <cellStyle name="Ввод  5 2 2 2 7" xfId="36131"/>
    <cellStyle name="Ввод  5 2 2 2 8" xfId="41090"/>
    <cellStyle name="Ввод  5 2 2 3" xfId="4677"/>
    <cellStyle name="Ввод  5 2 2 3 2" xfId="10653"/>
    <cellStyle name="Ввод  5 2 2 3 3" xfId="16592"/>
    <cellStyle name="Ввод  5 2 2 3 4" xfId="30072"/>
    <cellStyle name="Ввод  5 2 2 3 5" xfId="33486"/>
    <cellStyle name="Ввод  5 2 2 3 6" xfId="35505"/>
    <cellStyle name="Ввод  5 2 2 3 7" xfId="40468"/>
    <cellStyle name="Ввод  5 2 2 4" xfId="8839"/>
    <cellStyle name="Ввод  5 2 2 4 2" xfId="14790"/>
    <cellStyle name="Ввод  5 2 2 4 3" xfId="20729"/>
    <cellStyle name="Ввод  5 2 2 4 4" xfId="23629"/>
    <cellStyle name="Ввод  5 2 2 4 5" xfId="33672"/>
    <cellStyle name="Ввод  5 2 2 4 6" xfId="39630"/>
    <cellStyle name="Ввод  5 2 2 4 7" xfId="44595"/>
    <cellStyle name="Ввод  5 2 2 5" xfId="8840"/>
    <cellStyle name="Ввод  5 2 2 5 2" xfId="14791"/>
    <cellStyle name="Ввод  5 2 2 5 3" xfId="20730"/>
    <cellStyle name="Ввод  5 2 2 5 4" xfId="23628"/>
    <cellStyle name="Ввод  5 2 2 5 5" xfId="32391"/>
    <cellStyle name="Ввод  5 2 2 5 6" xfId="39631"/>
    <cellStyle name="Ввод  5 2 2 5 7" xfId="44596"/>
    <cellStyle name="Ввод  5 2 2 6" xfId="9576"/>
    <cellStyle name="Ввод  5 2 2 7" xfId="15515"/>
    <cellStyle name="Ввод  5 2 2 8" xfId="26130"/>
    <cellStyle name="Ввод  5 2 2 9" xfId="34266"/>
    <cellStyle name="Ввод  5 2 3" xfId="4321"/>
    <cellStyle name="Ввод  5 2 3 10" xfId="35202"/>
    <cellStyle name="Ввод  5 2 3 11" xfId="40165"/>
    <cellStyle name="Ввод  5 2 3 2" xfId="6803"/>
    <cellStyle name="Ввод  5 2 3 2 2" xfId="12754"/>
    <cellStyle name="Ввод  5 2 3 2 3" xfId="18693"/>
    <cellStyle name="Ввод  5 2 3 2 4" xfId="29108"/>
    <cellStyle name="Ввод  5 2 3 2 5" xfId="26634"/>
    <cellStyle name="Ввод  5 2 3 2 6" xfId="37606"/>
    <cellStyle name="Ввод  5 2 3 2 7" xfId="42559"/>
    <cellStyle name="Ввод  5 2 3 3" xfId="8841"/>
    <cellStyle name="Ввод  5 2 3 3 2" xfId="14792"/>
    <cellStyle name="Ввод  5 2 3 3 3" xfId="20731"/>
    <cellStyle name="Ввод  5 2 3 3 4" xfId="23627"/>
    <cellStyle name="Ввод  5 2 3 3 5" xfId="32983"/>
    <cellStyle name="Ввод  5 2 3 3 6" xfId="39632"/>
    <cellStyle name="Ввод  5 2 3 3 7" xfId="44597"/>
    <cellStyle name="Ввод  5 2 3 4" xfId="8842"/>
    <cellStyle name="Ввод  5 2 3 4 2" xfId="14793"/>
    <cellStyle name="Ввод  5 2 3 4 3" xfId="20732"/>
    <cellStyle name="Ввод  5 2 3 4 4" xfId="23626"/>
    <cellStyle name="Ввод  5 2 3 4 5" xfId="27004"/>
    <cellStyle name="Ввод  5 2 3 4 6" xfId="39633"/>
    <cellStyle name="Ввод  5 2 3 4 7" xfId="44598"/>
    <cellStyle name="Ввод  5 2 3 5" xfId="8843"/>
    <cellStyle name="Ввод  5 2 3 5 2" xfId="14794"/>
    <cellStyle name="Ввод  5 2 3 5 3" xfId="20733"/>
    <cellStyle name="Ввод  5 2 3 5 4" xfId="23625"/>
    <cellStyle name="Ввод  5 2 3 5 5" xfId="33504"/>
    <cellStyle name="Ввод  5 2 3 5 6" xfId="39634"/>
    <cellStyle name="Ввод  5 2 3 5 7" xfId="44599"/>
    <cellStyle name="Ввод  5 2 3 6" xfId="10350"/>
    <cellStyle name="Ввод  5 2 3 7" xfId="16289"/>
    <cellStyle name="Ввод  5 2 3 8" xfId="27438"/>
    <cellStyle name="Ввод  5 2 3 9" xfId="31562"/>
    <cellStyle name="Ввод  5 2 4" xfId="5256"/>
    <cellStyle name="Ввод  5 2 4 2" xfId="11231"/>
    <cellStyle name="Ввод  5 2 4 3" xfId="17170"/>
    <cellStyle name="Ввод  5 2 4 4" xfId="29354"/>
    <cellStyle name="Ввод  5 2 4 5" xfId="31674"/>
    <cellStyle name="Ввод  5 2 4 6" xfId="36083"/>
    <cellStyle name="Ввод  5 2 4 7" xfId="41043"/>
    <cellStyle name="Ввод  5 2 5" xfId="8844"/>
    <cellStyle name="Ввод  5 2 5 2" xfId="14795"/>
    <cellStyle name="Ввод  5 2 5 3" xfId="20734"/>
    <cellStyle name="Ввод  5 2 5 4" xfId="26823"/>
    <cellStyle name="Ввод  5 2 5 5" xfId="32578"/>
    <cellStyle name="Ввод  5 2 5 6" xfId="39635"/>
    <cellStyle name="Ввод  5 2 5 7" xfId="44600"/>
    <cellStyle name="Ввод  5 2 6" xfId="9575"/>
    <cellStyle name="Ввод  5 2 7" xfId="15514"/>
    <cellStyle name="Ввод  5 2 8" xfId="26131"/>
    <cellStyle name="Ввод  5 2 9" xfId="27075"/>
    <cellStyle name="Ввод  5 3" xfId="2238"/>
    <cellStyle name="Ввод  5 3 2" xfId="2239"/>
    <cellStyle name="Ввод  5 3 2 2" xfId="5754"/>
    <cellStyle name="Ввод  5 3 2 2 2" xfId="8058"/>
    <cellStyle name="Ввод  5 3 2 2 2 2" xfId="14009"/>
    <cellStyle name="Ввод  5 3 2 2 2 3" xfId="19948"/>
    <cellStyle name="Ввод  5 3 2 2 2 4" xfId="24342"/>
    <cellStyle name="Ввод  5 3 2 2 2 5" xfId="29023"/>
    <cellStyle name="Ввод  5 3 2 2 2 6" xfId="38855"/>
    <cellStyle name="Ввод  5 3 2 2 2 7" xfId="43814"/>
    <cellStyle name="Ввод  5 3 2 2 3" xfId="11729"/>
    <cellStyle name="Ввод  5 3 2 2 4" xfId="17668"/>
    <cellStyle name="Ввод  5 3 2 2 5" xfId="25362"/>
    <cellStyle name="Ввод  5 3 2 2 6" xfId="26664"/>
    <cellStyle name="Ввод  5 3 2 2 7" xfId="36581"/>
    <cellStyle name="Ввод  5 3 2 2 8" xfId="41539"/>
    <cellStyle name="Ввод  5 3 2 3" xfId="6421"/>
    <cellStyle name="Ввод  5 3 2 3 2" xfId="12372"/>
    <cellStyle name="Ввод  5 3 2 3 3" xfId="18311"/>
    <cellStyle name="Ввод  5 3 2 3 4" xfId="29155"/>
    <cellStyle name="Ввод  5 3 2 3 5" xfId="31268"/>
    <cellStyle name="Ввод  5 3 2 3 6" xfId="37224"/>
    <cellStyle name="Ввод  5 3 2 3 7" xfId="42179"/>
    <cellStyle name="Ввод  5 3 2 4" xfId="9578"/>
    <cellStyle name="Ввод  5 3 2 5" xfId="15517"/>
    <cellStyle name="Ввод  5 3 2 6" xfId="26128"/>
    <cellStyle name="Ввод  5 3 2 7" xfId="33717"/>
    <cellStyle name="Ввод  5 3 3" xfId="2240"/>
    <cellStyle name="Ввод  5 3 3 2" xfId="5600"/>
    <cellStyle name="Ввод  5 3 3 2 2" xfId="7904"/>
    <cellStyle name="Ввод  5 3 3 2 2 2" xfId="13855"/>
    <cellStyle name="Ввод  5 3 3 2 2 3" xfId="19794"/>
    <cellStyle name="Ввод  5 3 3 2 2 4" xfId="24493"/>
    <cellStyle name="Ввод  5 3 3 2 2 5" xfId="28590"/>
    <cellStyle name="Ввод  5 3 3 2 2 6" xfId="38701"/>
    <cellStyle name="Ввод  5 3 3 2 2 7" xfId="43660"/>
    <cellStyle name="Ввод  5 3 3 2 3" xfId="11575"/>
    <cellStyle name="Ввод  5 3 3 2 4" xfId="17514"/>
    <cellStyle name="Ввод  5 3 3 2 5" xfId="27322"/>
    <cellStyle name="Ввод  5 3 3 2 6" xfId="32054"/>
    <cellStyle name="Ввод  5 3 3 2 7" xfId="36427"/>
    <cellStyle name="Ввод  5 3 3 2 8" xfId="41385"/>
    <cellStyle name="Ввод  5 3 3 3" xfId="6267"/>
    <cellStyle name="Ввод  5 3 3 3 2" xfId="12218"/>
    <cellStyle name="Ввод  5 3 3 3 3" xfId="18157"/>
    <cellStyle name="Ввод  5 3 3 3 4" xfId="25108"/>
    <cellStyle name="Ввод  5 3 3 3 5" xfId="34983"/>
    <cellStyle name="Ввод  5 3 3 3 6" xfId="37070"/>
    <cellStyle name="Ввод  5 3 3 3 7" xfId="42025"/>
    <cellStyle name="Ввод  5 3 3 4" xfId="9579"/>
    <cellStyle name="Ввод  5 3 3 5" xfId="15518"/>
    <cellStyle name="Ввод  5 3 3 6" xfId="26127"/>
    <cellStyle name="Ввод  5 3 3 7" xfId="33245"/>
    <cellStyle name="Ввод  5 3 4" xfId="5102"/>
    <cellStyle name="Ввод  5 3 4 2" xfId="7445"/>
    <cellStyle name="Ввод  5 3 4 2 2" xfId="13396"/>
    <cellStyle name="Ввод  5 3 4 2 3" xfId="19335"/>
    <cellStyle name="Ввод  5 3 4 2 4" xfId="29837"/>
    <cellStyle name="Ввод  5 3 4 2 5" xfId="30008"/>
    <cellStyle name="Ввод  5 3 4 2 6" xfId="38244"/>
    <cellStyle name="Ввод  5 3 4 2 7" xfId="43201"/>
    <cellStyle name="Ввод  5 3 4 3" xfId="11078"/>
    <cellStyle name="Ввод  5 3 4 4" xfId="17017"/>
    <cellStyle name="Ввод  5 3 4 5" xfId="30825"/>
    <cellStyle name="Ввод  5 3 4 6" xfId="28724"/>
    <cellStyle name="Ввод  5 3 4 7" xfId="35930"/>
    <cellStyle name="Ввод  5 3 4 8" xfId="40890"/>
    <cellStyle name="Ввод  5 3 5" xfId="4802"/>
    <cellStyle name="Ввод  5 3 5 2" xfId="10778"/>
    <cellStyle name="Ввод  5 3 5 3" xfId="16717"/>
    <cellStyle name="Ввод  5 3 5 4" xfId="27994"/>
    <cellStyle name="Ввод  5 3 5 5" xfId="34738"/>
    <cellStyle name="Ввод  5 3 5 6" xfId="35630"/>
    <cellStyle name="Ввод  5 3 5 7" xfId="40592"/>
    <cellStyle name="Ввод  5 3 6" xfId="9577"/>
    <cellStyle name="Ввод  5 3 7" xfId="15516"/>
    <cellStyle name="Ввод  5 3 8" xfId="26129"/>
    <cellStyle name="Ввод  5 3 9" xfId="35053"/>
    <cellStyle name="Ввод  5 4" xfId="2241"/>
    <cellStyle name="Ввод  5 4 2" xfId="5303"/>
    <cellStyle name="Ввод  5 4 2 2" xfId="7622"/>
    <cellStyle name="Ввод  5 4 2 2 2" xfId="13573"/>
    <cellStyle name="Ввод  5 4 2 2 3" xfId="19512"/>
    <cellStyle name="Ввод  5 4 2 2 4" xfId="30531"/>
    <cellStyle name="Ввод  5 4 2 2 5" xfId="33802"/>
    <cellStyle name="Ввод  5 4 2 2 6" xfId="38420"/>
    <cellStyle name="Ввод  5 4 2 2 7" xfId="43378"/>
    <cellStyle name="Ввод  5 4 2 3" xfId="11278"/>
    <cellStyle name="Ввод  5 4 2 4" xfId="17217"/>
    <cellStyle name="Ввод  5 4 2 5" xfId="30323"/>
    <cellStyle name="Ввод  5 4 2 6" xfId="28468"/>
    <cellStyle name="Ввод  5 4 2 7" xfId="36130"/>
    <cellStyle name="Ввод  5 4 2 8" xfId="41089"/>
    <cellStyle name="Ввод  5 4 3" xfId="4678"/>
    <cellStyle name="Ввод  5 4 3 2" xfId="10654"/>
    <cellStyle name="Ввод  5 4 3 3" xfId="16593"/>
    <cellStyle name="Ввод  5 4 3 4" xfId="28114"/>
    <cellStyle name="Ввод  5 4 3 5" xfId="26631"/>
    <cellStyle name="Ввод  5 4 3 6" xfId="35506"/>
    <cellStyle name="Ввод  5 4 3 7" xfId="40469"/>
    <cellStyle name="Ввод  5 4 4" xfId="8845"/>
    <cellStyle name="Ввод  5 4 4 2" xfId="14796"/>
    <cellStyle name="Ввод  5 4 4 3" xfId="20735"/>
    <cellStyle name="Ввод  5 4 4 4" xfId="23624"/>
    <cellStyle name="Ввод  5 4 4 5" xfId="32650"/>
    <cellStyle name="Ввод  5 4 4 6" xfId="39636"/>
    <cellStyle name="Ввод  5 4 4 7" xfId="44601"/>
    <cellStyle name="Ввод  5 4 5" xfId="8846"/>
    <cellStyle name="Ввод  5 4 5 2" xfId="14797"/>
    <cellStyle name="Ввод  5 4 5 3" xfId="20736"/>
    <cellStyle name="Ввод  5 4 5 4" xfId="23623"/>
    <cellStyle name="Ввод  5 4 5 5" xfId="31175"/>
    <cellStyle name="Ввод  5 4 5 6" xfId="39637"/>
    <cellStyle name="Ввод  5 4 5 7" xfId="44602"/>
    <cellStyle name="Ввод  5 4 6" xfId="9580"/>
    <cellStyle name="Ввод  5 4 7" xfId="15519"/>
    <cellStyle name="Ввод  5 4 8" xfId="26126"/>
    <cellStyle name="Ввод  5 4 9" xfId="33572"/>
    <cellStyle name="Ввод  5 5" xfId="4322"/>
    <cellStyle name="Ввод  5 5 2" xfId="6804"/>
    <cellStyle name="Ввод  5 5 2 2" xfId="12755"/>
    <cellStyle name="Ввод  5 5 2 3" xfId="18694"/>
    <cellStyle name="Ввод  5 5 2 4" xfId="29492"/>
    <cellStyle name="Ввод  5 5 2 5" xfId="33909"/>
    <cellStyle name="Ввод  5 5 2 6" xfId="37607"/>
    <cellStyle name="Ввод  5 5 2 7" xfId="42560"/>
    <cellStyle name="Ввод  5 5 3" xfId="10351"/>
    <cellStyle name="Ввод  5 5 4" xfId="16290"/>
    <cellStyle name="Ввод  5 5 5" xfId="29000"/>
    <cellStyle name="Ввод  5 5 6" xfId="31561"/>
    <cellStyle name="Ввод  5 5 7" xfId="35203"/>
    <cellStyle name="Ввод  5 5 8" xfId="40166"/>
    <cellStyle name="Ввод  5 6" xfId="6140"/>
    <cellStyle name="Ввод  5 6 2" xfId="12103"/>
    <cellStyle name="Ввод  5 6 3" xfId="18042"/>
    <cellStyle name="Ввод  5 6 4" xfId="27546"/>
    <cellStyle name="Ввод  5 6 5" xfId="27365"/>
    <cellStyle name="Ввод  5 6 6" xfId="36955"/>
    <cellStyle name="Ввод  5 6 7" xfId="41912"/>
    <cellStyle name="Ввод  5 7" xfId="9574"/>
    <cellStyle name="Ввод  5 8" xfId="15513"/>
    <cellStyle name="Ввод  5 9" xfId="26132"/>
    <cellStyle name="Ввод  5_46EE.2011(v1.0)" xfId="2242"/>
    <cellStyle name="Ввод  6" xfId="2243"/>
    <cellStyle name="Ввод  6 10" xfId="33903"/>
    <cellStyle name="Ввод  6 2" xfId="2244"/>
    <cellStyle name="Ввод  6 2 2" xfId="2245"/>
    <cellStyle name="Ввод  6 2 2 2" xfId="5306"/>
    <cellStyle name="Ввод  6 2 2 2 2" xfId="7625"/>
    <cellStyle name="Ввод  6 2 2 2 2 2" xfId="13576"/>
    <cellStyle name="Ввод  6 2 2 2 2 3" xfId="19515"/>
    <cellStyle name="Ввод  6 2 2 2 2 4" xfId="29450"/>
    <cellStyle name="Ввод  6 2 2 2 2 5" xfId="31659"/>
    <cellStyle name="Ввод  6 2 2 2 2 6" xfId="38423"/>
    <cellStyle name="Ввод  6 2 2 2 2 7" xfId="43381"/>
    <cellStyle name="Ввод  6 2 2 2 3" xfId="11281"/>
    <cellStyle name="Ввод  6 2 2 2 4" xfId="17220"/>
    <cellStyle name="Ввод  6 2 2 2 5" xfId="27834"/>
    <cellStyle name="Ввод  6 2 2 2 6" xfId="31394"/>
    <cellStyle name="Ввод  6 2 2 2 7" xfId="36133"/>
    <cellStyle name="Ввод  6 2 2 2 8" xfId="41092"/>
    <cellStyle name="Ввод  6 2 2 3" xfId="4675"/>
    <cellStyle name="Ввод  6 2 2 3 2" xfId="10651"/>
    <cellStyle name="Ввод  6 2 2 3 3" xfId="16590"/>
    <cellStyle name="Ввод  6 2 2 3 4" xfId="30382"/>
    <cellStyle name="Ввод  6 2 2 3 5" xfId="32669"/>
    <cellStyle name="Ввод  6 2 2 3 6" xfId="35503"/>
    <cellStyle name="Ввод  6 2 2 3 7" xfId="40466"/>
    <cellStyle name="Ввод  6 2 2 4" xfId="8847"/>
    <cellStyle name="Ввод  6 2 2 4 2" xfId="14798"/>
    <cellStyle name="Ввод  6 2 2 4 3" xfId="20737"/>
    <cellStyle name="Ввод  6 2 2 4 4" xfId="23622"/>
    <cellStyle name="Ввод  6 2 2 4 5" xfId="26227"/>
    <cellStyle name="Ввод  6 2 2 4 6" xfId="39638"/>
    <cellStyle name="Ввод  6 2 2 4 7" xfId="44603"/>
    <cellStyle name="Ввод  6 2 2 5" xfId="8848"/>
    <cellStyle name="Ввод  6 2 2 5 2" xfId="14799"/>
    <cellStyle name="Ввод  6 2 2 5 3" xfId="20738"/>
    <cellStyle name="Ввод  6 2 2 5 4" xfId="23621"/>
    <cellStyle name="Ввод  6 2 2 5 5" xfId="34634"/>
    <cellStyle name="Ввод  6 2 2 5 6" xfId="39639"/>
    <cellStyle name="Ввод  6 2 2 5 7" xfId="44604"/>
    <cellStyle name="Ввод  6 2 2 6" xfId="9583"/>
    <cellStyle name="Ввод  6 2 2 7" xfId="15522"/>
    <cellStyle name="Ввод  6 2 2 8" xfId="26123"/>
    <cellStyle name="Ввод  6 2 2 9" xfId="32646"/>
    <cellStyle name="Ввод  6 2 3" xfId="4323"/>
    <cellStyle name="Ввод  6 2 3 10" xfId="35204"/>
    <cellStyle name="Ввод  6 2 3 11" xfId="40167"/>
    <cellStyle name="Ввод  6 2 3 2" xfId="6805"/>
    <cellStyle name="Ввод  6 2 3 2 2" xfId="12756"/>
    <cellStyle name="Ввод  6 2 3 2 3" xfId="18695"/>
    <cellStyle name="Ввод  6 2 3 2 4" xfId="27504"/>
    <cellStyle name="Ввод  6 2 3 2 5" xfId="32519"/>
    <cellStyle name="Ввод  6 2 3 2 6" xfId="37608"/>
    <cellStyle name="Ввод  6 2 3 2 7" xfId="42561"/>
    <cellStyle name="Ввод  6 2 3 3" xfId="8849"/>
    <cellStyle name="Ввод  6 2 3 3 2" xfId="14800"/>
    <cellStyle name="Ввод  6 2 3 3 3" xfId="20739"/>
    <cellStyle name="Ввод  6 2 3 3 4" xfId="23620"/>
    <cellStyle name="Ввод  6 2 3 3 5" xfId="26516"/>
    <cellStyle name="Ввод  6 2 3 3 6" xfId="39640"/>
    <cellStyle name="Ввод  6 2 3 3 7" xfId="44605"/>
    <cellStyle name="Ввод  6 2 3 4" xfId="8850"/>
    <cellStyle name="Ввод  6 2 3 4 2" xfId="14801"/>
    <cellStyle name="Ввод  6 2 3 4 3" xfId="20740"/>
    <cellStyle name="Ввод  6 2 3 4 4" xfId="23619"/>
    <cellStyle name="Ввод  6 2 3 4 5" xfId="33093"/>
    <cellStyle name="Ввод  6 2 3 4 6" xfId="39641"/>
    <cellStyle name="Ввод  6 2 3 4 7" xfId="44606"/>
    <cellStyle name="Ввод  6 2 3 5" xfId="8851"/>
    <cellStyle name="Ввод  6 2 3 5 2" xfId="14802"/>
    <cellStyle name="Ввод  6 2 3 5 3" xfId="20741"/>
    <cellStyle name="Ввод  6 2 3 5 4" xfId="23618"/>
    <cellStyle name="Ввод  6 2 3 5 5" xfId="26270"/>
    <cellStyle name="Ввод  6 2 3 5 6" xfId="39642"/>
    <cellStyle name="Ввод  6 2 3 5 7" xfId="44607"/>
    <cellStyle name="Ввод  6 2 3 6" xfId="10352"/>
    <cellStyle name="Ввод  6 2 3 7" xfId="16291"/>
    <cellStyle name="Ввод  6 2 3 8" xfId="26970"/>
    <cellStyle name="Ввод  6 2 3 9" xfId="30030"/>
    <cellStyle name="Ввод  6 2 4" xfId="6139"/>
    <cellStyle name="Ввод  6 2 4 2" xfId="12102"/>
    <cellStyle name="Ввод  6 2 4 3" xfId="18041"/>
    <cellStyle name="Ввод  6 2 4 4" xfId="29520"/>
    <cellStyle name="Ввод  6 2 4 5" xfId="26556"/>
    <cellStyle name="Ввод  6 2 4 6" xfId="36954"/>
    <cellStyle name="Ввод  6 2 4 7" xfId="41911"/>
    <cellStyle name="Ввод  6 2 5" xfId="8852"/>
    <cellStyle name="Ввод  6 2 5 2" xfId="14803"/>
    <cellStyle name="Ввод  6 2 5 3" xfId="20742"/>
    <cellStyle name="Ввод  6 2 5 4" xfId="23617"/>
    <cellStyle name="Ввод  6 2 5 5" xfId="29857"/>
    <cellStyle name="Ввод  6 2 5 6" xfId="39643"/>
    <cellStyle name="Ввод  6 2 5 7" xfId="44608"/>
    <cellStyle name="Ввод  6 2 6" xfId="9582"/>
    <cellStyle name="Ввод  6 2 7" xfId="15521"/>
    <cellStyle name="Ввод  6 2 8" xfId="26124"/>
    <cellStyle name="Ввод  6 2 9" xfId="32388"/>
    <cellStyle name="Ввод  6 3" xfId="2246"/>
    <cellStyle name="Ввод  6 3 2" xfId="2247"/>
    <cellStyle name="Ввод  6 3 2 2" xfId="5755"/>
    <cellStyle name="Ввод  6 3 2 2 2" xfId="8059"/>
    <cellStyle name="Ввод  6 3 2 2 2 2" xfId="14010"/>
    <cellStyle name="Ввод  6 3 2 2 2 3" xfId="19949"/>
    <cellStyle name="Ввод  6 3 2 2 2 4" xfId="24341"/>
    <cellStyle name="Ввод  6 3 2 2 2 5" xfId="32749"/>
    <cellStyle name="Ввод  6 3 2 2 2 6" xfId="38856"/>
    <cellStyle name="Ввод  6 3 2 2 2 7" xfId="43815"/>
    <cellStyle name="Ввод  6 3 2 2 3" xfId="11730"/>
    <cellStyle name="Ввод  6 3 2 2 4" xfId="17669"/>
    <cellStyle name="Ввод  6 3 2 2 5" xfId="25361"/>
    <cellStyle name="Ввод  6 3 2 2 6" xfId="29958"/>
    <cellStyle name="Ввод  6 3 2 2 7" xfId="36582"/>
    <cellStyle name="Ввод  6 3 2 2 8" xfId="41540"/>
    <cellStyle name="Ввод  6 3 2 3" xfId="6422"/>
    <cellStyle name="Ввод  6 3 2 3 2" xfId="12373"/>
    <cellStyle name="Ввод  6 3 2 3 3" xfId="18312"/>
    <cellStyle name="Ввод  6 3 2 3 4" xfId="30659"/>
    <cellStyle name="Ввод  6 3 2 3 5" xfId="33052"/>
    <cellStyle name="Ввод  6 3 2 3 6" xfId="37225"/>
    <cellStyle name="Ввод  6 3 2 3 7" xfId="42180"/>
    <cellStyle name="Ввод  6 3 2 4" xfId="9585"/>
    <cellStyle name="Ввод  6 3 2 5" xfId="15524"/>
    <cellStyle name="Ввод  6 3 2 6" xfId="26121"/>
    <cellStyle name="Ввод  6 3 2 7" xfId="33502"/>
    <cellStyle name="Ввод  6 3 3" xfId="2248"/>
    <cellStyle name="Ввод  6 3 3 2" xfId="5601"/>
    <cellStyle name="Ввод  6 3 3 2 2" xfId="7905"/>
    <cellStyle name="Ввод  6 3 3 2 2 2" xfId="13856"/>
    <cellStyle name="Ввод  6 3 3 2 2 3" xfId="19795"/>
    <cellStyle name="Ввод  6 3 3 2 2 4" xfId="24492"/>
    <cellStyle name="Ввод  6 3 3 2 2 5" xfId="26473"/>
    <cellStyle name="Ввод  6 3 3 2 2 6" xfId="38702"/>
    <cellStyle name="Ввод  6 3 3 2 2 7" xfId="43661"/>
    <cellStyle name="Ввод  6 3 3 2 3" xfId="11576"/>
    <cellStyle name="Ввод  6 3 3 2 4" xfId="17515"/>
    <cellStyle name="Ввод  6 3 3 2 5" xfId="29539"/>
    <cellStyle name="Ввод  6 3 3 2 6" xfId="29055"/>
    <cellStyle name="Ввод  6 3 3 2 7" xfId="36428"/>
    <cellStyle name="Ввод  6 3 3 2 8" xfId="41386"/>
    <cellStyle name="Ввод  6 3 3 3" xfId="6268"/>
    <cellStyle name="Ввод  6 3 3 3 2" xfId="12219"/>
    <cellStyle name="Ввод  6 3 3 3 3" xfId="18158"/>
    <cellStyle name="Ввод  6 3 3 3 4" xfId="25107"/>
    <cellStyle name="Ввод  6 3 3 3 5" xfId="28552"/>
    <cellStyle name="Ввод  6 3 3 3 6" xfId="37071"/>
    <cellStyle name="Ввод  6 3 3 3 7" xfId="42026"/>
    <cellStyle name="Ввод  6 3 3 4" xfId="9586"/>
    <cellStyle name="Ввод  6 3 3 5" xfId="15525"/>
    <cellStyle name="Ввод  6 3 3 6" xfId="26120"/>
    <cellStyle name="Ввод  6 3 3 7" xfId="28296"/>
    <cellStyle name="Ввод  6 3 4" xfId="5103"/>
    <cellStyle name="Ввод  6 3 4 2" xfId="7446"/>
    <cellStyle name="Ввод  6 3 4 2 2" xfId="13397"/>
    <cellStyle name="Ввод  6 3 4 2 3" xfId="19336"/>
    <cellStyle name="Ввод  6 3 4 2 4" xfId="27889"/>
    <cellStyle name="Ввод  6 3 4 2 5" xfId="34965"/>
    <cellStyle name="Ввод  6 3 4 2 6" xfId="38245"/>
    <cellStyle name="Ввод  6 3 4 2 7" xfId="43202"/>
    <cellStyle name="Ввод  6 3 4 3" xfId="11079"/>
    <cellStyle name="Ввод  6 3 4 4" xfId="17018"/>
    <cellStyle name="Ввод  6 3 4 5" xfId="29386"/>
    <cellStyle name="Ввод  6 3 4 6" xfId="34254"/>
    <cellStyle name="Ввод  6 3 4 7" xfId="35931"/>
    <cellStyle name="Ввод  6 3 4 8" xfId="40891"/>
    <cellStyle name="Ввод  6 3 5" xfId="4801"/>
    <cellStyle name="Ввод  6 3 5 2" xfId="10777"/>
    <cellStyle name="Ввод  6 3 5 3" xfId="16716"/>
    <cellStyle name="Ввод  6 3 5 4" xfId="29945"/>
    <cellStyle name="Ввод  6 3 5 5" xfId="32295"/>
    <cellStyle name="Ввод  6 3 5 6" xfId="35629"/>
    <cellStyle name="Ввод  6 3 5 7" xfId="40591"/>
    <cellStyle name="Ввод  6 3 6" xfId="9584"/>
    <cellStyle name="Ввод  6 3 7" xfId="15523"/>
    <cellStyle name="Ввод  6 3 8" xfId="26122"/>
    <cellStyle name="Ввод  6 3 9" xfId="25943"/>
    <cellStyle name="Ввод  6 4" xfId="2249"/>
    <cellStyle name="Ввод  6 4 2" xfId="5305"/>
    <cellStyle name="Ввод  6 4 2 2" xfId="7624"/>
    <cellStyle name="Ввод  6 4 2 2 2" xfId="13575"/>
    <cellStyle name="Ввод  6 4 2 2 3" xfId="19514"/>
    <cellStyle name="Ввод  6 4 2 2 4" xfId="27519"/>
    <cellStyle name="Ввод  6 4 2 2 5" xfId="31089"/>
    <cellStyle name="Ввод  6 4 2 2 6" xfId="38422"/>
    <cellStyle name="Ввод  6 4 2 2 7" xfId="43380"/>
    <cellStyle name="Ввод  6 4 2 3" xfId="11280"/>
    <cellStyle name="Ввод  6 4 2 4" xfId="17219"/>
    <cellStyle name="Ввод  6 4 2 5" xfId="29795"/>
    <cellStyle name="Ввод  6 4 2 6" xfId="32821"/>
    <cellStyle name="Ввод  6 4 2 7" xfId="36132"/>
    <cellStyle name="Ввод  6 4 2 8" xfId="41091"/>
    <cellStyle name="Ввод  6 4 3" xfId="4676"/>
    <cellStyle name="Ввод  6 4 3 2" xfId="10652"/>
    <cellStyle name="Ввод  6 4 3 3" xfId="16591"/>
    <cellStyle name="Ввод  6 4 3 4" xfId="28654"/>
    <cellStyle name="Ввод  6 4 3 5" xfId="29859"/>
    <cellStyle name="Ввод  6 4 3 6" xfId="35504"/>
    <cellStyle name="Ввод  6 4 3 7" xfId="40467"/>
    <cellStyle name="Ввод  6 4 4" xfId="8853"/>
    <cellStyle name="Ввод  6 4 4 2" xfId="14804"/>
    <cellStyle name="Ввод  6 4 4 3" xfId="20743"/>
    <cellStyle name="Ввод  6 4 4 4" xfId="23616"/>
    <cellStyle name="Ввод  6 4 4 5" xfId="25885"/>
    <cellStyle name="Ввод  6 4 4 6" xfId="39644"/>
    <cellStyle name="Ввод  6 4 4 7" xfId="44609"/>
    <cellStyle name="Ввод  6 4 5" xfId="8854"/>
    <cellStyle name="Ввод  6 4 5 2" xfId="14805"/>
    <cellStyle name="Ввод  6 4 5 3" xfId="20744"/>
    <cellStyle name="Ввод  6 4 5 4" xfId="23615"/>
    <cellStyle name="Ввод  6 4 5 5" xfId="33166"/>
    <cellStyle name="Ввод  6 4 5 6" xfId="39645"/>
    <cellStyle name="Ввод  6 4 5 7" xfId="44610"/>
    <cellStyle name="Ввод  6 4 6" xfId="9587"/>
    <cellStyle name="Ввод  6 4 7" xfId="15526"/>
    <cellStyle name="Ввод  6 4 8" xfId="26119"/>
    <cellStyle name="Ввод  6 4 9" xfId="32352"/>
    <cellStyle name="Ввод  6 5" xfId="4324"/>
    <cellStyle name="Ввод  6 5 2" xfId="6806"/>
    <cellStyle name="Ввод  6 5 2 2" xfId="12757"/>
    <cellStyle name="Ввод  6 5 2 3" xfId="18696"/>
    <cellStyle name="Ввод  6 5 2 4" xfId="29326"/>
    <cellStyle name="Ввод  6 5 2 5" xfId="29772"/>
    <cellStyle name="Ввод  6 5 2 6" xfId="37609"/>
    <cellStyle name="Ввод  6 5 2 7" xfId="42562"/>
    <cellStyle name="Ввод  6 5 3" xfId="10353"/>
    <cellStyle name="Ввод  6 5 4" xfId="16292"/>
    <cellStyle name="Ввод  6 5 5" xfId="30901"/>
    <cellStyle name="Ввод  6 5 6" xfId="33423"/>
    <cellStyle name="Ввод  6 5 7" xfId="35205"/>
    <cellStyle name="Ввод  6 5 8" xfId="40168"/>
    <cellStyle name="Ввод  6 6" xfId="4994"/>
    <cellStyle name="Ввод  6 6 2" xfId="10970"/>
    <cellStyle name="Ввод  6 6 3" xfId="16909"/>
    <cellStyle name="Ввод  6 6 4" xfId="30357"/>
    <cellStyle name="Ввод  6 6 5" xfId="28831"/>
    <cellStyle name="Ввод  6 6 6" xfId="35822"/>
    <cellStyle name="Ввод  6 6 7" xfId="40783"/>
    <cellStyle name="Ввод  6 7" xfId="9581"/>
    <cellStyle name="Ввод  6 8" xfId="15520"/>
    <cellStyle name="Ввод  6 9" xfId="26125"/>
    <cellStyle name="Ввод  6_46EE.2011(v1.0)" xfId="2250"/>
    <cellStyle name="Ввод  7" xfId="2251"/>
    <cellStyle name="Ввод  7 10" xfId="33513"/>
    <cellStyle name="Ввод  7 2" xfId="2252"/>
    <cellStyle name="Ввод  7 2 2" xfId="2253"/>
    <cellStyle name="Ввод  7 2 2 2" xfId="5308"/>
    <cellStyle name="Ввод  7 2 2 2 2" xfId="7627"/>
    <cellStyle name="Ввод  7 2 2 2 2 2" xfId="13578"/>
    <cellStyle name="Ввод  7 2 2 2 2 3" xfId="19517"/>
    <cellStyle name="Ввод  7 2 2 2 2 4" xfId="30529"/>
    <cellStyle name="Ввод  7 2 2 2 2 5" xfId="27407"/>
    <cellStyle name="Ввод  7 2 2 2 2 6" xfId="38425"/>
    <cellStyle name="Ввод  7 2 2 2 2 7" xfId="43383"/>
    <cellStyle name="Ввод  7 2 2 2 3" xfId="11283"/>
    <cellStyle name="Ввод  7 2 2 2 4" xfId="17222"/>
    <cellStyle name="Ввод  7 2 2 2 5" xfId="29190"/>
    <cellStyle name="Ввод  7 2 2 2 6" xfId="28701"/>
    <cellStyle name="Ввод  7 2 2 2 7" xfId="36135"/>
    <cellStyle name="Ввод  7 2 2 2 8" xfId="41094"/>
    <cellStyle name="Ввод  7 2 2 3" xfId="4673"/>
    <cellStyle name="Ввод  7 2 2 3 2" xfId="10649"/>
    <cellStyle name="Ввод  7 2 2 3 3" xfId="16588"/>
    <cellStyle name="Ввод  7 2 2 3 4" xfId="25537"/>
    <cellStyle name="Ввод  7 2 2 3 5" xfId="33977"/>
    <cellStyle name="Ввод  7 2 2 3 6" xfId="35501"/>
    <cellStyle name="Ввод  7 2 2 3 7" xfId="40464"/>
    <cellStyle name="Ввод  7 2 2 4" xfId="8855"/>
    <cellStyle name="Ввод  7 2 2 4 2" xfId="14806"/>
    <cellStyle name="Ввод  7 2 2 4 3" xfId="20745"/>
    <cellStyle name="Ввод  7 2 2 4 4" xfId="23614"/>
    <cellStyle name="Ввод  7 2 2 4 5" xfId="33119"/>
    <cellStyle name="Ввод  7 2 2 4 6" xfId="39646"/>
    <cellStyle name="Ввод  7 2 2 4 7" xfId="44611"/>
    <cellStyle name="Ввод  7 2 2 5" xfId="8856"/>
    <cellStyle name="Ввод  7 2 2 5 2" xfId="14807"/>
    <cellStyle name="Ввод  7 2 2 5 3" xfId="20746"/>
    <cellStyle name="Ввод  7 2 2 5 4" xfId="23613"/>
    <cellStyle name="Ввод  7 2 2 5 5" xfId="27628"/>
    <cellStyle name="Ввод  7 2 2 5 6" xfId="39647"/>
    <cellStyle name="Ввод  7 2 2 5 7" xfId="44612"/>
    <cellStyle name="Ввод  7 2 2 6" xfId="9590"/>
    <cellStyle name="Ввод  7 2 2 7" xfId="15529"/>
    <cellStyle name="Ввод  7 2 2 8" xfId="26116"/>
    <cellStyle name="Ввод  7 2 2 9" xfId="26394"/>
    <cellStyle name="Ввод  7 2 3" xfId="4325"/>
    <cellStyle name="Ввод  7 2 3 10" xfId="35206"/>
    <cellStyle name="Ввод  7 2 3 11" xfId="40169"/>
    <cellStyle name="Ввод  7 2 3 2" xfId="6807"/>
    <cellStyle name="Ввод  7 2 3 2 2" xfId="12758"/>
    <cellStyle name="Ввод  7 2 3 2 3" xfId="18697"/>
    <cellStyle name="Ввод  7 2 3 2 4" xfId="30461"/>
    <cellStyle name="Ввод  7 2 3 2 5" xfId="27810"/>
    <cellStyle name="Ввод  7 2 3 2 6" xfId="37610"/>
    <cellStyle name="Ввод  7 2 3 2 7" xfId="42563"/>
    <cellStyle name="Ввод  7 2 3 3" xfId="8857"/>
    <cellStyle name="Ввод  7 2 3 3 2" xfId="14808"/>
    <cellStyle name="Ввод  7 2 3 3 3" xfId="20747"/>
    <cellStyle name="Ввод  7 2 3 3 4" xfId="23612"/>
    <cellStyle name="Ввод  7 2 3 3 5" xfId="28135"/>
    <cellStyle name="Ввод  7 2 3 3 6" xfId="39648"/>
    <cellStyle name="Ввод  7 2 3 3 7" xfId="44613"/>
    <cellStyle name="Ввод  7 2 3 4" xfId="8858"/>
    <cellStyle name="Ввод  7 2 3 4 2" xfId="14809"/>
    <cellStyle name="Ввод  7 2 3 4 3" xfId="20748"/>
    <cellStyle name="Ввод  7 2 3 4 4" xfId="26822"/>
    <cellStyle name="Ввод  7 2 3 4 5" xfId="33187"/>
    <cellStyle name="Ввод  7 2 3 4 6" xfId="39649"/>
    <cellStyle name="Ввод  7 2 3 4 7" xfId="44614"/>
    <cellStyle name="Ввод  7 2 3 5" xfId="8859"/>
    <cellStyle name="Ввод  7 2 3 5 2" xfId="14810"/>
    <cellStyle name="Ввод  7 2 3 5 3" xfId="20749"/>
    <cellStyle name="Ввод  7 2 3 5 4" xfId="26821"/>
    <cellStyle name="Ввод  7 2 3 5 5" xfId="34188"/>
    <cellStyle name="Ввод  7 2 3 5 6" xfId="39650"/>
    <cellStyle name="Ввод  7 2 3 5 7" xfId="44615"/>
    <cellStyle name="Ввод  7 2 3 6" xfId="10354"/>
    <cellStyle name="Ввод  7 2 3 7" xfId="16293"/>
    <cellStyle name="Ввод  7 2 3 8" xfId="30900"/>
    <cellStyle name="Ввод  7 2 3 9" xfId="34384"/>
    <cellStyle name="Ввод  7 2 4" xfId="4992"/>
    <cellStyle name="Ввод  7 2 4 2" xfId="10968"/>
    <cellStyle name="Ввод  7 2 4 3" xfId="16907"/>
    <cellStyle name="Ввод  7 2 4 4" xfId="27582"/>
    <cellStyle name="Ввод  7 2 4 5" xfId="26246"/>
    <cellStyle name="Ввод  7 2 4 6" xfId="35820"/>
    <cellStyle name="Ввод  7 2 4 7" xfId="40781"/>
    <cellStyle name="Ввод  7 2 5" xfId="8860"/>
    <cellStyle name="Ввод  7 2 5 2" xfId="14811"/>
    <cellStyle name="Ввод  7 2 5 3" xfId="20750"/>
    <cellStyle name="Ввод  7 2 5 4" xfId="23611"/>
    <cellStyle name="Ввод  7 2 5 5" xfId="32678"/>
    <cellStyle name="Ввод  7 2 5 6" xfId="39651"/>
    <cellStyle name="Ввод  7 2 5 7" xfId="44616"/>
    <cellStyle name="Ввод  7 2 6" xfId="9589"/>
    <cellStyle name="Ввод  7 2 7" xfId="15528"/>
    <cellStyle name="Ввод  7 2 8" xfId="26117"/>
    <cellStyle name="Ввод  7 2 9" xfId="33316"/>
    <cellStyle name="Ввод  7 3" xfId="2254"/>
    <cellStyle name="Ввод  7 3 2" xfId="2255"/>
    <cellStyle name="Ввод  7 3 2 2" xfId="5756"/>
    <cellStyle name="Ввод  7 3 2 2 2" xfId="8060"/>
    <cellStyle name="Ввод  7 3 2 2 2 2" xfId="14011"/>
    <cellStyle name="Ввод  7 3 2 2 2 3" xfId="19950"/>
    <cellStyle name="Ввод  7 3 2 2 2 4" xfId="24340"/>
    <cellStyle name="Ввод  7 3 2 2 2 5" xfId="34325"/>
    <cellStyle name="Ввод  7 3 2 2 2 6" xfId="38857"/>
    <cellStyle name="Ввод  7 3 2 2 2 7" xfId="43816"/>
    <cellStyle name="Ввод  7 3 2 2 3" xfId="11731"/>
    <cellStyle name="Ввод  7 3 2 2 4" xfId="17670"/>
    <cellStyle name="Ввод  7 3 2 2 5" xfId="25360"/>
    <cellStyle name="Ввод  7 3 2 2 6" xfId="31809"/>
    <cellStyle name="Ввод  7 3 2 2 7" xfId="36583"/>
    <cellStyle name="Ввод  7 3 2 2 8" xfId="41541"/>
    <cellStyle name="Ввод  7 3 2 3" xfId="6423"/>
    <cellStyle name="Ввод  7 3 2 3 2" xfId="12374"/>
    <cellStyle name="Ввод  7 3 2 3 3" xfId="18313"/>
    <cellStyle name="Ввод  7 3 2 3 4" xfId="30658"/>
    <cellStyle name="Ввод  7 3 2 3 5" xfId="31687"/>
    <cellStyle name="Ввод  7 3 2 3 6" xfId="37226"/>
    <cellStyle name="Ввод  7 3 2 3 7" xfId="42181"/>
    <cellStyle name="Ввод  7 3 2 4" xfId="9592"/>
    <cellStyle name="Ввод  7 3 2 5" xfId="15531"/>
    <cellStyle name="Ввод  7 3 2 6" xfId="26114"/>
    <cellStyle name="Ввод  7 3 2 7" xfId="34888"/>
    <cellStyle name="Ввод  7 3 3" xfId="2256"/>
    <cellStyle name="Ввод  7 3 3 2" xfId="5602"/>
    <cellStyle name="Ввод  7 3 3 2 2" xfId="7906"/>
    <cellStyle name="Ввод  7 3 3 2 2 2" xfId="13857"/>
    <cellStyle name="Ввод  7 3 3 2 2 3" xfId="19796"/>
    <cellStyle name="Ввод  7 3 3 2 2 4" xfId="24491"/>
    <cellStyle name="Ввод  7 3 3 2 2 5" xfId="26343"/>
    <cellStyle name="Ввод  7 3 3 2 2 6" xfId="38703"/>
    <cellStyle name="Ввод  7 3 3 2 2 7" xfId="43662"/>
    <cellStyle name="Ввод  7 3 3 2 3" xfId="11577"/>
    <cellStyle name="Ввод  7 3 3 2 4" xfId="17516"/>
    <cellStyle name="Ввод  7 3 3 2 5" xfId="27566"/>
    <cellStyle name="Ввод  7 3 3 2 6" xfId="32782"/>
    <cellStyle name="Ввод  7 3 3 2 7" xfId="36429"/>
    <cellStyle name="Ввод  7 3 3 2 8" xfId="41387"/>
    <cellStyle name="Ввод  7 3 3 3" xfId="6269"/>
    <cellStyle name="Ввод  7 3 3 3 2" xfId="12220"/>
    <cellStyle name="Ввод  7 3 3 3 3" xfId="18159"/>
    <cellStyle name="Ввод  7 3 3 3 4" xfId="29171"/>
    <cellStyle name="Ввод  7 3 3 3 5" xfId="31752"/>
    <cellStyle name="Ввод  7 3 3 3 6" xfId="37072"/>
    <cellStyle name="Ввод  7 3 3 3 7" xfId="42027"/>
    <cellStyle name="Ввод  7 3 3 4" xfId="9593"/>
    <cellStyle name="Ввод  7 3 3 5" xfId="15532"/>
    <cellStyle name="Ввод  7 3 3 6" xfId="23235"/>
    <cellStyle name="Ввод  7 3 3 7" xfId="34692"/>
    <cellStyle name="Ввод  7 3 4" xfId="5104"/>
    <cellStyle name="Ввод  7 3 4 2" xfId="7447"/>
    <cellStyle name="Ввод  7 3 4 2 2" xfId="13398"/>
    <cellStyle name="Ввод  7 3 4 2 3" xfId="19337"/>
    <cellStyle name="Ввод  7 3 4 2 4" xfId="24834"/>
    <cellStyle name="Ввод  7 3 4 2 5" xfId="34964"/>
    <cellStyle name="Ввод  7 3 4 2 6" xfId="38246"/>
    <cellStyle name="Ввод  7 3 4 2 7" xfId="43203"/>
    <cellStyle name="Ввод  7 3 4 3" xfId="11080"/>
    <cellStyle name="Ввод  7 3 4 4" xfId="17019"/>
    <cellStyle name="Ввод  7 3 4 5" xfId="27121"/>
    <cellStyle name="Ввод  7 3 4 6" xfId="33819"/>
    <cellStyle name="Ввод  7 3 4 7" xfId="35932"/>
    <cellStyle name="Ввод  7 3 4 8" xfId="40892"/>
    <cellStyle name="Ввод  7 3 5" xfId="4800"/>
    <cellStyle name="Ввод  7 3 5 2" xfId="10776"/>
    <cellStyle name="Ввод  7 3 5 3" xfId="16715"/>
    <cellStyle name="Ввод  7 3 5 4" xfId="28529"/>
    <cellStyle name="Ввод  7 3 5 5" xfId="34284"/>
    <cellStyle name="Ввод  7 3 5 6" xfId="35628"/>
    <cellStyle name="Ввод  7 3 5 7" xfId="40590"/>
    <cellStyle name="Ввод  7 3 6" xfId="9591"/>
    <cellStyle name="Ввод  7 3 7" xfId="15530"/>
    <cellStyle name="Ввод  7 3 8" xfId="26115"/>
    <cellStyle name="Ввод  7 3 9" xfId="28580"/>
    <cellStyle name="Ввод  7 4" xfId="2257"/>
    <cellStyle name="Ввод  7 4 2" xfId="5307"/>
    <cellStyle name="Ввод  7 4 2 2" xfId="7626"/>
    <cellStyle name="Ввод  7 4 2 2 2" xfId="13577"/>
    <cellStyle name="Ввод  7 4 2 2 3" xfId="19516"/>
    <cellStyle name="Ввод  7 4 2 2 4" xfId="27425"/>
    <cellStyle name="Ввод  7 4 2 2 5" xfId="34099"/>
    <cellStyle name="Ввод  7 4 2 2 6" xfId="38424"/>
    <cellStyle name="Ввод  7 4 2 2 7" xfId="43382"/>
    <cellStyle name="Ввод  7 4 2 3" xfId="11282"/>
    <cellStyle name="Ввод  7 4 2 4" xfId="17221"/>
    <cellStyle name="Ввод  7 4 2 5" xfId="25444"/>
    <cellStyle name="Ввод  7 4 2 6" xfId="31864"/>
    <cellStyle name="Ввод  7 4 2 7" xfId="36134"/>
    <cellStyle name="Ввод  7 4 2 8" xfId="41093"/>
    <cellStyle name="Ввод  7 4 3" xfId="4674"/>
    <cellStyle name="Ввод  7 4 3 2" xfId="10650"/>
    <cellStyle name="Ввод  7 4 3 3" xfId="16589"/>
    <cellStyle name="Ввод  7 4 3 4" xfId="29280"/>
    <cellStyle name="Ввод  7 4 3 5" xfId="34560"/>
    <cellStyle name="Ввод  7 4 3 6" xfId="35502"/>
    <cellStyle name="Ввод  7 4 3 7" xfId="40465"/>
    <cellStyle name="Ввод  7 4 4" xfId="8861"/>
    <cellStyle name="Ввод  7 4 4 2" xfId="14812"/>
    <cellStyle name="Ввод  7 4 4 3" xfId="20751"/>
    <cellStyle name="Ввод  7 4 4 4" xfId="23610"/>
    <cellStyle name="Ввод  7 4 4 5" xfId="27374"/>
    <cellStyle name="Ввод  7 4 4 6" xfId="39652"/>
    <cellStyle name="Ввод  7 4 4 7" xfId="44617"/>
    <cellStyle name="Ввод  7 4 5" xfId="8862"/>
    <cellStyle name="Ввод  7 4 5 2" xfId="14813"/>
    <cellStyle name="Ввод  7 4 5 3" xfId="20752"/>
    <cellStyle name="Ввод  7 4 5 4" xfId="23609"/>
    <cellStyle name="Ввод  7 4 5 5" xfId="34676"/>
    <cellStyle name="Ввод  7 4 5 6" xfId="39653"/>
    <cellStyle name="Ввод  7 4 5 7" xfId="44618"/>
    <cellStyle name="Ввод  7 4 6" xfId="9594"/>
    <cellStyle name="Ввод  7 4 7" xfId="15533"/>
    <cellStyle name="Ввод  7 4 8" xfId="26113"/>
    <cellStyle name="Ввод  7 4 9" xfId="26259"/>
    <cellStyle name="Ввод  7 5" xfId="4326"/>
    <cellStyle name="Ввод  7 5 2" xfId="6808"/>
    <cellStyle name="Ввод  7 5 2 2" xfId="12759"/>
    <cellStyle name="Ввод  7 5 2 3" xfId="18698"/>
    <cellStyle name="Ввод  7 5 2 4" xfId="28918"/>
    <cellStyle name="Ввод  7 5 2 5" xfId="32363"/>
    <cellStyle name="Ввод  7 5 2 6" xfId="37611"/>
    <cellStyle name="Ввод  7 5 2 7" xfId="42564"/>
    <cellStyle name="Ввод  7 5 3" xfId="10355"/>
    <cellStyle name="Ввод  7 5 4" xfId="16294"/>
    <cellStyle name="Ввод  7 5 5" xfId="28364"/>
    <cellStyle name="Ввод  7 5 6" xfId="34502"/>
    <cellStyle name="Ввод  7 5 7" xfId="35207"/>
    <cellStyle name="Ввод  7 5 8" xfId="40170"/>
    <cellStyle name="Ввод  7 6" xfId="4993"/>
    <cellStyle name="Ввод  7 6 2" xfId="10969"/>
    <cellStyle name="Ввод  7 6 3" xfId="16908"/>
    <cellStyle name="Ввод  7 6 4" xfId="29241"/>
    <cellStyle name="Ввод  7 6 5" xfId="32887"/>
    <cellStyle name="Ввод  7 6 6" xfId="35821"/>
    <cellStyle name="Ввод  7 6 7" xfId="40782"/>
    <cellStyle name="Ввод  7 7" xfId="9588"/>
    <cellStyle name="Ввод  7 8" xfId="15527"/>
    <cellStyle name="Ввод  7 9" xfId="26118"/>
    <cellStyle name="Ввод  7_46EE.2011(v1.0)" xfId="2258"/>
    <cellStyle name="Ввод  8" xfId="2259"/>
    <cellStyle name="Ввод  8 10" xfId="26497"/>
    <cellStyle name="Ввод  8 2" xfId="2260"/>
    <cellStyle name="Ввод  8 2 2" xfId="2261"/>
    <cellStyle name="Ввод  8 2 2 2" xfId="5310"/>
    <cellStyle name="Ввод  8 2 2 2 2" xfId="7629"/>
    <cellStyle name="Ввод  8 2 2 2 2 2" xfId="13580"/>
    <cellStyle name="Ввод  8 2 2 2 2 3" xfId="19519"/>
    <cellStyle name="Ввод  8 2 2 2 2 4" xfId="27094"/>
    <cellStyle name="Ввод  8 2 2 2 2 5" xfId="31383"/>
    <cellStyle name="Ввод  8 2 2 2 2 6" xfId="38427"/>
    <cellStyle name="Ввод  8 2 2 2 2 7" xfId="43385"/>
    <cellStyle name="Ввод  8 2 2 2 3" xfId="11285"/>
    <cellStyle name="Ввод  8 2 2 2 4" xfId="17224"/>
    <cellStyle name="Ввод  8 2 2 2 5" xfId="27314"/>
    <cellStyle name="Ввод  8 2 2 2 6" xfId="32345"/>
    <cellStyle name="Ввод  8 2 2 2 7" xfId="36137"/>
    <cellStyle name="Ввод  8 2 2 2 8" xfId="41096"/>
    <cellStyle name="Ввод  8 2 2 3" xfId="4671"/>
    <cellStyle name="Ввод  8 2 2 3 2" xfId="10647"/>
    <cellStyle name="Ввод  8 2 2 3 3" xfId="16586"/>
    <cellStyle name="Ввод  8 2 2 3 4" xfId="29947"/>
    <cellStyle name="Ввод  8 2 2 3 5" xfId="32417"/>
    <cellStyle name="Ввод  8 2 2 3 6" xfId="35499"/>
    <cellStyle name="Ввод  8 2 2 3 7" xfId="40462"/>
    <cellStyle name="Ввод  8 2 2 4" xfId="8863"/>
    <cellStyle name="Ввод  8 2 2 4 2" xfId="14814"/>
    <cellStyle name="Ввод  8 2 2 4 3" xfId="20753"/>
    <cellStyle name="Ввод  8 2 2 4 4" xfId="26820"/>
    <cellStyle name="Ввод  8 2 2 4 5" xfId="26208"/>
    <cellStyle name="Ввод  8 2 2 4 6" xfId="39654"/>
    <cellStyle name="Ввод  8 2 2 4 7" xfId="44619"/>
    <cellStyle name="Ввод  8 2 2 5" xfId="8864"/>
    <cellStyle name="Ввод  8 2 2 5 2" xfId="14815"/>
    <cellStyle name="Ввод  8 2 2 5 3" xfId="20754"/>
    <cellStyle name="Ввод  8 2 2 5 4" xfId="26819"/>
    <cellStyle name="Ввод  8 2 2 5 5" xfId="33592"/>
    <cellStyle name="Ввод  8 2 2 5 6" xfId="39655"/>
    <cellStyle name="Ввод  8 2 2 5 7" xfId="44620"/>
    <cellStyle name="Ввод  8 2 2 6" xfId="9597"/>
    <cellStyle name="Ввод  8 2 2 7" xfId="15536"/>
    <cellStyle name="Ввод  8 2 2 8" xfId="26110"/>
    <cellStyle name="Ввод  8 2 2 9" xfId="33673"/>
    <cellStyle name="Ввод  8 2 3" xfId="4327"/>
    <cellStyle name="Ввод  8 2 3 10" xfId="35208"/>
    <cellStyle name="Ввод  8 2 3 11" xfId="40171"/>
    <cellStyle name="Ввод  8 2 3 2" xfId="6809"/>
    <cellStyle name="Ввод  8 2 3 2 2" xfId="12760"/>
    <cellStyle name="Ввод  8 2 3 2 3" xfId="18699"/>
    <cellStyle name="Ввод  8 2 3 2 4" xfId="26883"/>
    <cellStyle name="Ввод  8 2 3 2 5" xfId="31965"/>
    <cellStyle name="Ввод  8 2 3 2 6" xfId="37612"/>
    <cellStyle name="Ввод  8 2 3 2 7" xfId="42565"/>
    <cellStyle name="Ввод  8 2 3 3" xfId="8865"/>
    <cellStyle name="Ввод  8 2 3 3 2" xfId="14816"/>
    <cellStyle name="Ввод  8 2 3 3 3" xfId="20755"/>
    <cellStyle name="Ввод  8 2 3 3 4" xfId="23608"/>
    <cellStyle name="Ввод  8 2 3 3 5" xfId="34628"/>
    <cellStyle name="Ввод  8 2 3 3 6" xfId="39656"/>
    <cellStyle name="Ввод  8 2 3 3 7" xfId="44621"/>
    <cellStyle name="Ввод  8 2 3 4" xfId="8866"/>
    <cellStyle name="Ввод  8 2 3 4 2" xfId="14817"/>
    <cellStyle name="Ввод  8 2 3 4 3" xfId="20756"/>
    <cellStyle name="Ввод  8 2 3 4 4" xfId="23607"/>
    <cellStyle name="Ввод  8 2 3 4 5" xfId="29058"/>
    <cellStyle name="Ввод  8 2 3 4 6" xfId="39657"/>
    <cellStyle name="Ввод  8 2 3 4 7" xfId="44622"/>
    <cellStyle name="Ввод  8 2 3 5" xfId="8867"/>
    <cellStyle name="Ввод  8 2 3 5 2" xfId="14818"/>
    <cellStyle name="Ввод  8 2 3 5 3" xfId="20757"/>
    <cellStyle name="Ввод  8 2 3 5 4" xfId="23606"/>
    <cellStyle name="Ввод  8 2 3 5 5" xfId="29045"/>
    <cellStyle name="Ввод  8 2 3 5 6" xfId="39658"/>
    <cellStyle name="Ввод  8 2 3 5 7" xfId="44623"/>
    <cellStyle name="Ввод  8 2 3 6" xfId="10356"/>
    <cellStyle name="Ввод  8 2 3 7" xfId="16295"/>
    <cellStyle name="Ввод  8 2 3 8" xfId="29807"/>
    <cellStyle name="Ввод  8 2 3 9" xfId="34573"/>
    <cellStyle name="Ввод  8 2 4" xfId="4990"/>
    <cellStyle name="Ввод  8 2 4 2" xfId="10966"/>
    <cellStyle name="Ввод  8 2 4 3" xfId="16905"/>
    <cellStyle name="Ввод  8 2 4 4" xfId="27306"/>
    <cellStyle name="Ввод  8 2 4 5" xfId="34193"/>
    <cellStyle name="Ввод  8 2 4 6" xfId="35818"/>
    <cellStyle name="Ввод  8 2 4 7" xfId="40779"/>
    <cellStyle name="Ввод  8 2 5" xfId="8868"/>
    <cellStyle name="Ввод  8 2 5 2" xfId="14819"/>
    <cellStyle name="Ввод  8 2 5 3" xfId="20758"/>
    <cellStyle name="Ввод  8 2 5 4" xfId="23605"/>
    <cellStyle name="Ввод  8 2 5 5" xfId="28466"/>
    <cellStyle name="Ввод  8 2 5 6" xfId="39659"/>
    <cellStyle name="Ввод  8 2 5 7" xfId="44624"/>
    <cellStyle name="Ввод  8 2 6" xfId="9596"/>
    <cellStyle name="Ввод  8 2 7" xfId="15535"/>
    <cellStyle name="Ввод  8 2 8" xfId="26111"/>
    <cellStyle name="Ввод  8 2 9" xfId="34318"/>
    <cellStyle name="Ввод  8 3" xfId="2262"/>
    <cellStyle name="Ввод  8 3 2" xfId="2263"/>
    <cellStyle name="Ввод  8 3 2 2" xfId="5757"/>
    <cellStyle name="Ввод  8 3 2 2 2" xfId="8061"/>
    <cellStyle name="Ввод  8 3 2 2 2 2" xfId="14012"/>
    <cellStyle name="Ввод  8 3 2 2 2 3" xfId="19951"/>
    <cellStyle name="Ввод  8 3 2 2 2 4" xfId="24339"/>
    <cellStyle name="Ввод  8 3 2 2 2 5" xfId="34656"/>
    <cellStyle name="Ввод  8 3 2 2 2 6" xfId="38858"/>
    <cellStyle name="Ввод  8 3 2 2 2 7" xfId="43817"/>
    <cellStyle name="Ввод  8 3 2 2 3" xfId="11732"/>
    <cellStyle name="Ввод  8 3 2 2 4" xfId="17671"/>
    <cellStyle name="Ввод  8 3 2 2 5" xfId="27482"/>
    <cellStyle name="Ввод  8 3 2 2 6" xfId="32009"/>
    <cellStyle name="Ввод  8 3 2 2 7" xfId="36584"/>
    <cellStyle name="Ввод  8 3 2 2 8" xfId="41542"/>
    <cellStyle name="Ввод  8 3 2 3" xfId="6424"/>
    <cellStyle name="Ввод  8 3 2 3 2" xfId="12375"/>
    <cellStyle name="Ввод  8 3 2 3 3" xfId="18314"/>
    <cellStyle name="Ввод  8 3 2 3 4" xfId="30413"/>
    <cellStyle name="Ввод  8 3 2 3 5" xfId="33282"/>
    <cellStyle name="Ввод  8 3 2 3 6" xfId="37227"/>
    <cellStyle name="Ввод  8 3 2 3 7" xfId="42182"/>
    <cellStyle name="Ввод  8 3 2 4" xfId="9599"/>
    <cellStyle name="Ввод  8 3 2 5" xfId="15538"/>
    <cellStyle name="Ввод  8 3 2 6" xfId="26108"/>
    <cellStyle name="Ввод  8 3 2 7" xfId="34887"/>
    <cellStyle name="Ввод  8 3 3" xfId="2264"/>
    <cellStyle name="Ввод  8 3 3 2" xfId="5603"/>
    <cellStyle name="Ввод  8 3 3 2 2" xfId="7907"/>
    <cellStyle name="Ввод  8 3 3 2 2 2" xfId="13858"/>
    <cellStyle name="Ввод  8 3 3 2 2 3" xfId="19797"/>
    <cellStyle name="Ввод  8 3 3 2 2 4" xfId="24490"/>
    <cellStyle name="Ввод  8 3 3 2 2 5" xfId="31729"/>
    <cellStyle name="Ввод  8 3 3 2 2 6" xfId="38704"/>
    <cellStyle name="Ввод  8 3 3 2 2 7" xfId="43663"/>
    <cellStyle name="Ввод  8 3 3 2 3" xfId="11578"/>
    <cellStyle name="Ввод  8 3 3 2 4" xfId="17517"/>
    <cellStyle name="Ввод  8 3 3 2 5" xfId="28510"/>
    <cellStyle name="Ввод  8 3 3 2 6" xfId="27056"/>
    <cellStyle name="Ввод  8 3 3 2 7" xfId="36430"/>
    <cellStyle name="Ввод  8 3 3 2 8" xfId="41388"/>
    <cellStyle name="Ввод  8 3 3 3" xfId="6270"/>
    <cellStyle name="Ввод  8 3 3 3 2" xfId="12221"/>
    <cellStyle name="Ввод  8 3 3 3 3" xfId="18160"/>
    <cellStyle name="Ввод  8 3 3 3 4" xfId="30335"/>
    <cellStyle name="Ввод  8 3 3 3 5" xfId="31716"/>
    <cellStyle name="Ввод  8 3 3 3 6" xfId="37073"/>
    <cellStyle name="Ввод  8 3 3 3 7" xfId="42028"/>
    <cellStyle name="Ввод  8 3 3 4" xfId="9600"/>
    <cellStyle name="Ввод  8 3 3 5" xfId="15539"/>
    <cellStyle name="Ввод  8 3 3 6" xfId="26107"/>
    <cellStyle name="Ввод  8 3 3 7" xfId="32902"/>
    <cellStyle name="Ввод  8 3 4" xfId="5105"/>
    <cellStyle name="Ввод  8 3 4 2" xfId="7448"/>
    <cellStyle name="Ввод  8 3 4 2 2" xfId="13399"/>
    <cellStyle name="Ввод  8 3 4 2 3" xfId="19338"/>
    <cellStyle name="Ввод  8 3 4 2 4" xfId="27097"/>
    <cellStyle name="Ввод  8 3 4 2 5" xfId="32338"/>
    <cellStyle name="Ввод  8 3 4 2 6" xfId="38247"/>
    <cellStyle name="Ввод  8 3 4 2 7" xfId="43204"/>
    <cellStyle name="Ввод  8 3 4 3" xfId="11081"/>
    <cellStyle name="Ввод  8 3 4 4" xfId="17020"/>
    <cellStyle name="Ввод  8 3 4 5" xfId="29800"/>
    <cellStyle name="Ввод  8 3 4 6" xfId="34629"/>
    <cellStyle name="Ввод  8 3 4 7" xfId="35933"/>
    <cellStyle name="Ввод  8 3 4 8" xfId="40893"/>
    <cellStyle name="Ввод  8 3 5" xfId="4799"/>
    <cellStyle name="Ввод  8 3 5 2" xfId="10775"/>
    <cellStyle name="Ввод  8 3 5 3" xfId="16714"/>
    <cellStyle name="Ввод  8 3 5 4" xfId="30360"/>
    <cellStyle name="Ввод  8 3 5 5" xfId="30246"/>
    <cellStyle name="Ввод  8 3 5 6" xfId="35627"/>
    <cellStyle name="Ввод  8 3 5 7" xfId="40589"/>
    <cellStyle name="Ввод  8 3 6" xfId="9598"/>
    <cellStyle name="Ввод  8 3 7" xfId="15537"/>
    <cellStyle name="Ввод  8 3 8" xfId="26109"/>
    <cellStyle name="Ввод  8 3 9" xfId="30889"/>
    <cellStyle name="Ввод  8 4" xfId="2265"/>
    <cellStyle name="Ввод  8 4 2" xfId="5309"/>
    <cellStyle name="Ввод  8 4 2 2" xfId="7628"/>
    <cellStyle name="Ввод  8 4 2 2 2" xfId="13579"/>
    <cellStyle name="Ввод  8 4 2 2 3" xfId="19518"/>
    <cellStyle name="Ввод  8 4 2 2 4" xfId="30528"/>
    <cellStyle name="Ввод  8 4 2 2 5" xfId="33618"/>
    <cellStyle name="Ввод  8 4 2 2 6" xfId="38426"/>
    <cellStyle name="Ввод  8 4 2 2 7" xfId="43384"/>
    <cellStyle name="Ввод  8 4 2 3" xfId="11284"/>
    <cellStyle name="Ввод  8 4 2 4" xfId="17223"/>
    <cellStyle name="Ввод  8 4 2 5" xfId="29445"/>
    <cellStyle name="Ввод  8 4 2 6" xfId="25955"/>
    <cellStyle name="Ввод  8 4 2 7" xfId="36136"/>
    <cellStyle name="Ввод  8 4 2 8" xfId="41095"/>
    <cellStyle name="Ввод  8 4 3" xfId="4672"/>
    <cellStyle name="Ввод  8 4 3 2" xfId="10648"/>
    <cellStyle name="Ввод  8 4 3 3" xfId="16587"/>
    <cellStyle name="Ввод  8 4 3 4" xfId="27996"/>
    <cellStyle name="Ввод  8 4 3 5" xfId="31227"/>
    <cellStyle name="Ввод  8 4 3 6" xfId="35500"/>
    <cellStyle name="Ввод  8 4 3 7" xfId="40463"/>
    <cellStyle name="Ввод  8 4 4" xfId="8869"/>
    <cellStyle name="Ввод  8 4 4 2" xfId="14820"/>
    <cellStyle name="Ввод  8 4 4 3" xfId="20759"/>
    <cellStyle name="Ввод  8 4 4 4" xfId="23604"/>
    <cellStyle name="Ввод  8 4 4 5" xfId="32745"/>
    <cellStyle name="Ввод  8 4 4 6" xfId="39660"/>
    <cellStyle name="Ввод  8 4 4 7" xfId="44625"/>
    <cellStyle name="Ввод  8 4 5" xfId="8870"/>
    <cellStyle name="Ввод  8 4 5 2" xfId="14821"/>
    <cellStyle name="Ввод  8 4 5 3" xfId="20760"/>
    <cellStyle name="Ввод  8 4 5 4" xfId="23603"/>
    <cellStyle name="Ввод  8 4 5 5" xfId="34840"/>
    <cellStyle name="Ввод  8 4 5 6" xfId="39661"/>
    <cellStyle name="Ввод  8 4 5 7" xfId="44626"/>
    <cellStyle name="Ввод  8 4 6" xfId="9601"/>
    <cellStyle name="Ввод  8 4 7" xfId="15540"/>
    <cellStyle name="Ввод  8 4 8" xfId="26106"/>
    <cellStyle name="Ввод  8 4 9" xfId="33832"/>
    <cellStyle name="Ввод  8 5" xfId="4328"/>
    <cellStyle name="Ввод  8 5 2" xfId="6810"/>
    <cellStyle name="Ввод  8 5 2 2" xfId="12761"/>
    <cellStyle name="Ввод  8 5 2 3" xfId="18700"/>
    <cellStyle name="Ввод  8 5 2 4" xfId="29110"/>
    <cellStyle name="Ввод  8 5 2 5" xfId="27856"/>
    <cellStyle name="Ввод  8 5 2 6" xfId="37613"/>
    <cellStyle name="Ввод  8 5 2 7" xfId="42566"/>
    <cellStyle name="Ввод  8 5 3" xfId="10357"/>
    <cellStyle name="Ввод  8 5 4" xfId="16296"/>
    <cellStyle name="Ввод  8 5 5" xfId="27846"/>
    <cellStyle name="Ввод  8 5 6" xfId="31305"/>
    <cellStyle name="Ввод  8 5 7" xfId="35209"/>
    <cellStyle name="Ввод  8 5 8" xfId="40172"/>
    <cellStyle name="Ввод  8 6" xfId="4991"/>
    <cellStyle name="Ввод  8 6 2" xfId="10967"/>
    <cellStyle name="Ввод  8 6 3" xfId="16906"/>
    <cellStyle name="Ввод  8 6 4" xfId="29555"/>
    <cellStyle name="Ввод  8 6 5" xfId="32134"/>
    <cellStyle name="Ввод  8 6 6" xfId="35819"/>
    <cellStyle name="Ввод  8 6 7" xfId="40780"/>
    <cellStyle name="Ввод  8 7" xfId="9595"/>
    <cellStyle name="Ввод  8 8" xfId="15534"/>
    <cellStyle name="Ввод  8 9" xfId="26112"/>
    <cellStyle name="Ввод  8_46EE.2011(v1.0)" xfId="2266"/>
    <cellStyle name="Ввод  9" xfId="2267"/>
    <cellStyle name="Ввод  9 10" xfId="34783"/>
    <cellStyle name="Ввод  9 2" xfId="2268"/>
    <cellStyle name="Ввод  9 2 2" xfId="2269"/>
    <cellStyle name="Ввод  9 2 2 2" xfId="5312"/>
    <cellStyle name="Ввод  9 2 2 2 2" xfId="7631"/>
    <cellStyle name="Ввод  9 2 2 2 2 2" xfId="13582"/>
    <cellStyle name="Ввод  9 2 2 2 2 3" xfId="19521"/>
    <cellStyle name="Ввод  9 2 2 2 2 4" xfId="27886"/>
    <cellStyle name="Ввод  9 2 2 2 2 5" xfId="32965"/>
    <cellStyle name="Ввод  9 2 2 2 2 6" xfId="38429"/>
    <cellStyle name="Ввод  9 2 2 2 2 7" xfId="43387"/>
    <cellStyle name="Ввод  9 2 2 2 3" xfId="11287"/>
    <cellStyle name="Ввод  9 2 2 2 4" xfId="17226"/>
    <cellStyle name="Ввод  9 2 2 2 5" xfId="27574"/>
    <cellStyle name="Ввод  9 2 2 2 6" xfId="30102"/>
    <cellStyle name="Ввод  9 2 2 2 7" xfId="36139"/>
    <cellStyle name="Ввод  9 2 2 2 8" xfId="41098"/>
    <cellStyle name="Ввод  9 2 2 3" xfId="6118"/>
    <cellStyle name="Ввод  9 2 2 3 2" xfId="12087"/>
    <cellStyle name="Ввод  9 2 2 3 3" xfId="18026"/>
    <cellStyle name="Ввод  9 2 2 3 4" xfId="28420"/>
    <cellStyle name="Ввод  9 2 2 3 5" xfId="30126"/>
    <cellStyle name="Ввод  9 2 2 3 6" xfId="36939"/>
    <cellStyle name="Ввод  9 2 2 3 7" xfId="41896"/>
    <cellStyle name="Ввод  9 2 2 4" xfId="8871"/>
    <cellStyle name="Ввод  9 2 2 4 2" xfId="14822"/>
    <cellStyle name="Ввод  9 2 2 4 3" xfId="20761"/>
    <cellStyle name="Ввод  9 2 2 4 4" xfId="26818"/>
    <cellStyle name="Ввод  9 2 2 4 5" xfId="28033"/>
    <cellStyle name="Ввод  9 2 2 4 6" xfId="39662"/>
    <cellStyle name="Ввод  9 2 2 4 7" xfId="44627"/>
    <cellStyle name="Ввод  9 2 2 5" xfId="8872"/>
    <cellStyle name="Ввод  9 2 2 5 2" xfId="14823"/>
    <cellStyle name="Ввод  9 2 2 5 3" xfId="20762"/>
    <cellStyle name="Ввод  9 2 2 5 4" xfId="23602"/>
    <cellStyle name="Ввод  9 2 2 5 5" xfId="29873"/>
    <cellStyle name="Ввод  9 2 2 5 6" xfId="39663"/>
    <cellStyle name="Ввод  9 2 2 5 7" xfId="44628"/>
    <cellStyle name="Ввод  9 2 2 6" xfId="9604"/>
    <cellStyle name="Ввод  9 2 2 7" xfId="15543"/>
    <cellStyle name="Ввод  9 2 2 8" xfId="28318"/>
    <cellStyle name="Ввод  9 2 2 9" xfId="33199"/>
    <cellStyle name="Ввод  9 2 3" xfId="4329"/>
    <cellStyle name="Ввод  9 2 3 10" xfId="35210"/>
    <cellStyle name="Ввод  9 2 3 11" xfId="40173"/>
    <cellStyle name="Ввод  9 2 3 2" xfId="6811"/>
    <cellStyle name="Ввод  9 2 3 2 2" xfId="12762"/>
    <cellStyle name="Ввод  9 2 3 2 3" xfId="18701"/>
    <cellStyle name="Ввод  9 2 3 2 4" xfId="30598"/>
    <cellStyle name="Ввод  9 2 3 2 5" xfId="31252"/>
    <cellStyle name="Ввод  9 2 3 2 6" xfId="37614"/>
    <cellStyle name="Ввод  9 2 3 2 7" xfId="42567"/>
    <cellStyle name="Ввод  9 2 3 3" xfId="8873"/>
    <cellStyle name="Ввод  9 2 3 3 2" xfId="14824"/>
    <cellStyle name="Ввод  9 2 3 3 3" xfId="20763"/>
    <cellStyle name="Ввод  9 2 3 3 4" xfId="23601"/>
    <cellStyle name="Ввод  9 2 3 3 5" xfId="34589"/>
    <cellStyle name="Ввод  9 2 3 3 6" xfId="39664"/>
    <cellStyle name="Ввод  9 2 3 3 7" xfId="44629"/>
    <cellStyle name="Ввод  9 2 3 4" xfId="8874"/>
    <cellStyle name="Ввод  9 2 3 4 2" xfId="14825"/>
    <cellStyle name="Ввод  9 2 3 4 3" xfId="20764"/>
    <cellStyle name="Ввод  9 2 3 4 4" xfId="23600"/>
    <cellStyle name="Ввод  9 2 3 4 5" xfId="25663"/>
    <cellStyle name="Ввод  9 2 3 4 6" xfId="39665"/>
    <cellStyle name="Ввод  9 2 3 4 7" xfId="44630"/>
    <cellStyle name="Ввод  9 2 3 5" xfId="8875"/>
    <cellStyle name="Ввод  9 2 3 5 2" xfId="14826"/>
    <cellStyle name="Ввод  9 2 3 5 3" xfId="20765"/>
    <cellStyle name="Ввод  9 2 3 5 4" xfId="23599"/>
    <cellStyle name="Ввод  9 2 3 5 5" xfId="35046"/>
    <cellStyle name="Ввод  9 2 3 5 6" xfId="39666"/>
    <cellStyle name="Ввод  9 2 3 5 7" xfId="44631"/>
    <cellStyle name="Ввод  9 2 3 6" xfId="10358"/>
    <cellStyle name="Ввод  9 2 3 7" xfId="16297"/>
    <cellStyle name="Ввод  9 2 3 8" xfId="25590"/>
    <cellStyle name="Ввод  9 2 3 9" xfId="32660"/>
    <cellStyle name="Ввод  9 2 4" xfId="4988"/>
    <cellStyle name="Ввод  9 2 4 2" xfId="10964"/>
    <cellStyle name="Ввод  9 2 4 3" xfId="16903"/>
    <cellStyle name="Ввод  9 2 4 4" xfId="29238"/>
    <cellStyle name="Ввод  9 2 4 5" xfId="25743"/>
    <cellStyle name="Ввод  9 2 4 6" xfId="35816"/>
    <cellStyle name="Ввод  9 2 4 7" xfId="40777"/>
    <cellStyle name="Ввод  9 2 5" xfId="8876"/>
    <cellStyle name="Ввод  9 2 5 2" xfId="14827"/>
    <cellStyle name="Ввод  9 2 5 3" xfId="20766"/>
    <cellStyle name="Ввод  9 2 5 4" xfId="23598"/>
    <cellStyle name="Ввод  9 2 5 5" xfId="32121"/>
    <cellStyle name="Ввод  9 2 5 6" xfId="39667"/>
    <cellStyle name="Ввод  9 2 5 7" xfId="44632"/>
    <cellStyle name="Ввод  9 2 6" xfId="9603"/>
    <cellStyle name="Ввод  9 2 7" xfId="15542"/>
    <cellStyle name="Ввод  9 2 8" xfId="30276"/>
    <cellStyle name="Ввод  9 2 9" xfId="26218"/>
    <cellStyle name="Ввод  9 3" xfId="2270"/>
    <cellStyle name="Ввод  9 3 2" xfId="2271"/>
    <cellStyle name="Ввод  9 3 2 2" xfId="5758"/>
    <cellStyle name="Ввод  9 3 2 2 2" xfId="8062"/>
    <cellStyle name="Ввод  9 3 2 2 2 2" xfId="14013"/>
    <cellStyle name="Ввод  9 3 2 2 2 3" xfId="19952"/>
    <cellStyle name="Ввод  9 3 2 2 2 4" xfId="24338"/>
    <cellStyle name="Ввод  9 3 2 2 2 5" xfId="28560"/>
    <cellStyle name="Ввод  9 3 2 2 2 6" xfId="38859"/>
    <cellStyle name="Ввод  9 3 2 2 2 7" xfId="43818"/>
    <cellStyle name="Ввод  9 3 2 2 3" xfId="11733"/>
    <cellStyle name="Ввод  9 3 2 2 4" xfId="17672"/>
    <cellStyle name="Ввод  9 3 2 2 5" xfId="28952"/>
    <cellStyle name="Ввод  9 3 2 2 6" xfId="31757"/>
    <cellStyle name="Ввод  9 3 2 2 7" xfId="36585"/>
    <cellStyle name="Ввод  9 3 2 2 8" xfId="41543"/>
    <cellStyle name="Ввод  9 3 2 3" xfId="6425"/>
    <cellStyle name="Ввод  9 3 2 3 2" xfId="12376"/>
    <cellStyle name="Ввод  9 3 2 3 3" xfId="18315"/>
    <cellStyle name="Ввод  9 3 2 3 4" xfId="28753"/>
    <cellStyle name="Ввод  9 3 2 3 5" xfId="33168"/>
    <cellStyle name="Ввод  9 3 2 3 6" xfId="37228"/>
    <cellStyle name="Ввод  9 3 2 3 7" xfId="42183"/>
    <cellStyle name="Ввод  9 3 2 4" xfId="9606"/>
    <cellStyle name="Ввод  9 3 2 5" xfId="15545"/>
    <cellStyle name="Ввод  9 3 2 6" xfId="28774"/>
    <cellStyle name="Ввод  9 3 2 7" xfId="32474"/>
    <cellStyle name="Ввод  9 3 3" xfId="2272"/>
    <cellStyle name="Ввод  9 3 3 2" xfId="5604"/>
    <cellStyle name="Ввод  9 3 3 2 2" xfId="7908"/>
    <cellStyle name="Ввод  9 3 3 2 2 2" xfId="13859"/>
    <cellStyle name="Ввод  9 3 3 2 2 3" xfId="19798"/>
    <cellStyle name="Ввод  9 3 3 2 2 4" xfId="23215"/>
    <cellStyle name="Ввод  9 3 3 2 2 5" xfId="28132"/>
    <cellStyle name="Ввод  9 3 3 2 2 6" xfId="38705"/>
    <cellStyle name="Ввод  9 3 3 2 2 7" xfId="43664"/>
    <cellStyle name="Ввод  9 3 3 2 3" xfId="11579"/>
    <cellStyle name="Ввод  9 3 3 2 4" xfId="17518"/>
    <cellStyle name="Ввод  9 3 3 2 5" xfId="29926"/>
    <cellStyle name="Ввод  9 3 3 2 6" xfId="33732"/>
    <cellStyle name="Ввод  9 3 3 2 7" xfId="36431"/>
    <cellStyle name="Ввод  9 3 3 2 8" xfId="41389"/>
    <cellStyle name="Ввод  9 3 3 3" xfId="6271"/>
    <cellStyle name="Ввод  9 3 3 3 2" xfId="12222"/>
    <cellStyle name="Ввод  9 3 3 3 3" xfId="18161"/>
    <cellStyle name="Ввод  9 3 3 3 4" xfId="28423"/>
    <cellStyle name="Ввод  9 3 3 3 5" xfId="33514"/>
    <cellStyle name="Ввод  9 3 3 3 6" xfId="37074"/>
    <cellStyle name="Ввод  9 3 3 3 7" xfId="42029"/>
    <cellStyle name="Ввод  9 3 3 4" xfId="9607"/>
    <cellStyle name="Ввод  9 3 3 5" xfId="15546"/>
    <cellStyle name="Ввод  9 3 3 6" xfId="30186"/>
    <cellStyle name="Ввод  9 3 3 7" xfId="33714"/>
    <cellStyle name="Ввод  9 3 4" xfId="5106"/>
    <cellStyle name="Ввод  9 3 4 2" xfId="7449"/>
    <cellStyle name="Ввод  9 3 4 2 2" xfId="13400"/>
    <cellStyle name="Ввод  9 3 4 2 3" xfId="19339"/>
    <cellStyle name="Ввод  9 3 4 2 4" xfId="29831"/>
    <cellStyle name="Ввод  9 3 4 2 5" xfId="31819"/>
    <cellStyle name="Ввод  9 3 4 2 6" xfId="38248"/>
    <cellStyle name="Ввод  9 3 4 2 7" xfId="43205"/>
    <cellStyle name="Ввод  9 3 4 3" xfId="11082"/>
    <cellStyle name="Ввод  9 3 4 4" xfId="17021"/>
    <cellStyle name="Ввод  9 3 4 5" xfId="27839"/>
    <cellStyle name="Ввод  9 3 4 6" xfId="31834"/>
    <cellStyle name="Ввод  9 3 4 7" xfId="35934"/>
    <cellStyle name="Ввод  9 3 4 8" xfId="40894"/>
    <cellStyle name="Ввод  9 3 5" xfId="4798"/>
    <cellStyle name="Ввод  9 3 5 2" xfId="10774"/>
    <cellStyle name="Ввод  9 3 5 3" xfId="16713"/>
    <cellStyle name="Ввод  9 3 5 4" xfId="29264"/>
    <cellStyle name="Ввод  9 3 5 5" xfId="32239"/>
    <cellStyle name="Ввод  9 3 5 6" xfId="35626"/>
    <cellStyle name="Ввод  9 3 5 7" xfId="40588"/>
    <cellStyle name="Ввод  9 3 6" xfId="9605"/>
    <cellStyle name="Ввод  9 3 7" xfId="15544"/>
    <cellStyle name="Ввод  9 3 8" xfId="26105"/>
    <cellStyle name="Ввод  9 3 9" xfId="33549"/>
    <cellStyle name="Ввод  9 4" xfId="2273"/>
    <cellStyle name="Ввод  9 4 2" xfId="5311"/>
    <cellStyle name="Ввод  9 4 2 2" xfId="7630"/>
    <cellStyle name="Ввод  9 4 2 2 2" xfId="13581"/>
    <cellStyle name="Ввод  9 4 2 2 3" xfId="19520"/>
    <cellStyle name="Ввод  9 4 2 2 4" xfId="29834"/>
    <cellStyle name="Ввод  9 4 2 2 5" xfId="26672"/>
    <cellStyle name="Ввод  9 4 2 2 6" xfId="38428"/>
    <cellStyle name="Ввод  9 4 2 2 7" xfId="43386"/>
    <cellStyle name="Ввод  9 4 2 3" xfId="11286"/>
    <cellStyle name="Ввод  9 4 2 4" xfId="17225"/>
    <cellStyle name="Ввод  9 4 2 5" xfId="29547"/>
    <cellStyle name="Ввод  9 4 2 6" xfId="31792"/>
    <cellStyle name="Ввод  9 4 2 7" xfId="36138"/>
    <cellStyle name="Ввод  9 4 2 8" xfId="41097"/>
    <cellStyle name="Ввод  9 4 3" xfId="4670"/>
    <cellStyle name="Ввод  9 4 3 2" xfId="10646"/>
    <cellStyle name="Ввод  9 4 3 3" xfId="16585"/>
    <cellStyle name="Ввод  9 4 3 4" xfId="28531"/>
    <cellStyle name="Ввод  9 4 3 5" xfId="31273"/>
    <cellStyle name="Ввод  9 4 3 6" xfId="35498"/>
    <cellStyle name="Ввод  9 4 3 7" xfId="40461"/>
    <cellStyle name="Ввод  9 4 4" xfId="8877"/>
    <cellStyle name="Ввод  9 4 4 2" xfId="14828"/>
    <cellStyle name="Ввод  9 4 4 3" xfId="20767"/>
    <cellStyle name="Ввод  9 4 4 4" xfId="26817"/>
    <cellStyle name="Ввод  9 4 4 5" xfId="34839"/>
    <cellStyle name="Ввод  9 4 4 6" xfId="39668"/>
    <cellStyle name="Ввод  9 4 4 7" xfId="44633"/>
    <cellStyle name="Ввод  9 4 5" xfId="8878"/>
    <cellStyle name="Ввод  9 4 5 2" xfId="14829"/>
    <cellStyle name="Ввод  9 4 5 3" xfId="20768"/>
    <cellStyle name="Ввод  9 4 5 4" xfId="23597"/>
    <cellStyle name="Ввод  9 4 5 5" xfId="29754"/>
    <cellStyle name="Ввод  9 4 5 6" xfId="39669"/>
    <cellStyle name="Ввод  9 4 5 7" xfId="44634"/>
    <cellStyle name="Ввод  9 4 6" xfId="9608"/>
    <cellStyle name="Ввод  9 4 7" xfId="15547"/>
    <cellStyle name="Ввод  9 4 8" xfId="28235"/>
    <cellStyle name="Ввод  9 4 9" xfId="30888"/>
    <cellStyle name="Ввод  9 5" xfId="4330"/>
    <cellStyle name="Ввод  9 5 2" xfId="6812"/>
    <cellStyle name="Ввод  9 5 2 2" xfId="12763"/>
    <cellStyle name="Ввод  9 5 2 3" xfId="18702"/>
    <cellStyle name="Ввод  9 5 2 4" xfId="30597"/>
    <cellStyle name="Ввод  9 5 2 5" xfId="32415"/>
    <cellStyle name="Ввод  9 5 2 6" xfId="37615"/>
    <cellStyle name="Ввод  9 5 2 7" xfId="42568"/>
    <cellStyle name="Ввод  9 5 3" xfId="10359"/>
    <cellStyle name="Ввод  9 5 4" xfId="16298"/>
    <cellStyle name="Ввод  9 5 5" xfId="27295"/>
    <cellStyle name="Ввод  9 5 6" xfId="31690"/>
    <cellStyle name="Ввод  9 5 7" xfId="35211"/>
    <cellStyle name="Ввод  9 5 8" xfId="40174"/>
    <cellStyle name="Ввод  9 6" xfId="4989"/>
    <cellStyle name="Ввод  9 6 2" xfId="10965"/>
    <cellStyle name="Ввод  9 6 3" xfId="16904"/>
    <cellStyle name="Ввод  9 6 4" xfId="29437"/>
    <cellStyle name="Ввод  9 6 5" xfId="33124"/>
    <cellStyle name="Ввод  9 6 6" xfId="35817"/>
    <cellStyle name="Ввод  9 6 7" xfId="40778"/>
    <cellStyle name="Ввод  9 7" xfId="9602"/>
    <cellStyle name="Ввод  9 8" xfId="15541"/>
    <cellStyle name="Ввод  9 9" xfId="28859"/>
    <cellStyle name="Ввод  9_46EE.2011(v1.0)" xfId="2274"/>
    <cellStyle name="Верт. заголовок" xfId="2275"/>
    <cellStyle name="Вес_продукта" xfId="2276"/>
    <cellStyle name="Вывод 10" xfId="2277"/>
    <cellStyle name="Вывод 10 10" xfId="31035"/>
    <cellStyle name="Вывод 10 2" xfId="2278"/>
    <cellStyle name="Вывод 10 2 10" xfId="27174"/>
    <cellStyle name="Вывод 10 2 2" xfId="2279"/>
    <cellStyle name="Вывод 10 2 2 2" xfId="2280"/>
    <cellStyle name="Вывод 10 2 2 2 2" xfId="6058"/>
    <cellStyle name="Вывод 10 2 2 2 2 2" xfId="8362"/>
    <cellStyle name="Вывод 10 2 2 2 2 2 2" xfId="14313"/>
    <cellStyle name="Вывод 10 2 2 2 2 2 3" xfId="20252"/>
    <cellStyle name="Вывод 10 2 2 2 2 2 4" xfId="22663"/>
    <cellStyle name="Вывод 10 2 2 2 2 2 5" xfId="24043"/>
    <cellStyle name="Вывод 10 2 2 2 2 2 6" xfId="33379"/>
    <cellStyle name="Вывод 10 2 2 2 2 2 7" xfId="39158"/>
    <cellStyle name="Вывод 10 2 2 2 2 2 8" xfId="44118"/>
    <cellStyle name="Вывод 10 2 2 2 2 3" xfId="12033"/>
    <cellStyle name="Вывод 10 2 2 2 2 4" xfId="17972"/>
    <cellStyle name="Вывод 10 2 2 2 2 5" xfId="21716"/>
    <cellStyle name="Вывод 10 2 2 2 2 6" xfId="25203"/>
    <cellStyle name="Вывод 10 2 2 2 2 7" xfId="31621"/>
    <cellStyle name="Вывод 10 2 2 2 2 8" xfId="36885"/>
    <cellStyle name="Вывод 10 2 2 2 2 9" xfId="41842"/>
    <cellStyle name="Вывод 10 2 2 2 3" xfId="6723"/>
    <cellStyle name="Вывод 10 2 2 2 3 2" xfId="8496"/>
    <cellStyle name="Вывод 10 2 2 2 3 2 2" xfId="14447"/>
    <cellStyle name="Вывод 10 2 2 2 3 2 3" xfId="20386"/>
    <cellStyle name="Вывод 10 2 2 2 3 2 4" xfId="22791"/>
    <cellStyle name="Вывод 10 2 2 2 3 2 5" xfId="23911"/>
    <cellStyle name="Вывод 10 2 2 2 3 2 6" xfId="34707"/>
    <cellStyle name="Вывод 10 2 2 2 3 2 7" xfId="39289"/>
    <cellStyle name="Вывод 10 2 2 2 3 2 8" xfId="44252"/>
    <cellStyle name="Вывод 10 2 2 2 3 3" xfId="12674"/>
    <cellStyle name="Вывод 10 2 2 2 3 4" xfId="18613"/>
    <cellStyle name="Вывод 10 2 2 2 3 5" xfId="21884"/>
    <cellStyle name="Вывод 10 2 2 2 3 6" xfId="30612"/>
    <cellStyle name="Вывод 10 2 2 2 3 7" xfId="32499"/>
    <cellStyle name="Вывод 10 2 2 2 3 8" xfId="37526"/>
    <cellStyle name="Вывод 10 2 2 2 3 9" xfId="42480"/>
    <cellStyle name="Вывод 10 2 2 2 4" xfId="7070"/>
    <cellStyle name="Вывод 10 2 2 2 4 2" xfId="13021"/>
    <cellStyle name="Вывод 10 2 2 2 4 3" xfId="18960"/>
    <cellStyle name="Вывод 10 2 2 2 4 4" xfId="22097"/>
    <cellStyle name="Вывод 10 2 2 2 4 5" xfId="25000"/>
    <cellStyle name="Вывод 10 2 2 2 4 6" xfId="25927"/>
    <cellStyle name="Вывод 10 2 2 2 4 7" xfId="37873"/>
    <cellStyle name="Вывод 10 2 2 2 4 8" xfId="42826"/>
    <cellStyle name="Вывод 10 2 2 2 5" xfId="9612"/>
    <cellStyle name="Вывод 10 2 2 2 6" xfId="15551"/>
    <cellStyle name="Вывод 10 2 2 2 7" xfId="30024"/>
    <cellStyle name="Вывод 10 2 2 2 8" xfId="26684"/>
    <cellStyle name="Вывод 10 2 2 3" xfId="5759"/>
    <cellStyle name="Вывод 10 2 2 3 2" xfId="8063"/>
    <cellStyle name="Вывод 10 2 2 3 2 2" xfId="14014"/>
    <cellStyle name="Вывод 10 2 2 3 2 3" xfId="19953"/>
    <cellStyle name="Вывод 10 2 2 3 2 4" xfId="22590"/>
    <cellStyle name="Вывод 10 2 2 3 2 5" xfId="24337"/>
    <cellStyle name="Вывод 10 2 2 3 2 6" xfId="34511"/>
    <cellStyle name="Вывод 10 2 2 3 2 7" xfId="38860"/>
    <cellStyle name="Вывод 10 2 2 3 2 8" xfId="43819"/>
    <cellStyle name="Вывод 10 2 2 3 3" xfId="11734"/>
    <cellStyle name="Вывод 10 2 2 3 4" xfId="17673"/>
    <cellStyle name="Вывод 10 2 2 3 5" xfId="21643"/>
    <cellStyle name="Вывод 10 2 2 3 6" xfId="26922"/>
    <cellStyle name="Вывод 10 2 2 3 7" xfId="29044"/>
    <cellStyle name="Вывод 10 2 2 3 8" xfId="36586"/>
    <cellStyle name="Вывод 10 2 2 3 9" xfId="41544"/>
    <cellStyle name="Вывод 10 2 2 4" xfId="6426"/>
    <cellStyle name="Вывод 10 2 2 4 2" xfId="8432"/>
    <cellStyle name="Вывод 10 2 2 4 2 2" xfId="14383"/>
    <cellStyle name="Вывод 10 2 2 4 2 3" xfId="20322"/>
    <cellStyle name="Вывод 10 2 2 4 2 4" xfId="22728"/>
    <cellStyle name="Вывод 10 2 2 4 2 5" xfId="23974"/>
    <cellStyle name="Вывод 10 2 2 4 2 6" xfId="31750"/>
    <cellStyle name="Вывод 10 2 2 4 2 7" xfId="39226"/>
    <cellStyle name="Вывод 10 2 2 4 2 8" xfId="44188"/>
    <cellStyle name="Вывод 10 2 2 4 3" xfId="12377"/>
    <cellStyle name="Вывод 10 2 2 4 4" xfId="18316"/>
    <cellStyle name="Вывод 10 2 2 4 5" xfId="21813"/>
    <cellStyle name="Вывод 10 2 2 4 6" xfId="30166"/>
    <cellStyle name="Вывод 10 2 2 4 7" xfId="33004"/>
    <cellStyle name="Вывод 10 2 2 4 8" xfId="37229"/>
    <cellStyle name="Вывод 10 2 2 4 9" xfId="42184"/>
    <cellStyle name="Вывод 10 2 2 5" xfId="7069"/>
    <cellStyle name="Вывод 10 2 2 5 2" xfId="13020"/>
    <cellStyle name="Вывод 10 2 2 5 3" xfId="18959"/>
    <cellStyle name="Вывод 10 2 2 5 4" xfId="22096"/>
    <cellStyle name="Вывод 10 2 2 5 5" xfId="25001"/>
    <cellStyle name="Вывод 10 2 2 5 6" xfId="27169"/>
    <cellStyle name="Вывод 10 2 2 5 7" xfId="37872"/>
    <cellStyle name="Вывод 10 2 2 5 8" xfId="42825"/>
    <cellStyle name="Вывод 10 2 2 6" xfId="9611"/>
    <cellStyle name="Вывод 10 2 2 7" xfId="15550"/>
    <cellStyle name="Вывод 10 2 2 8" xfId="28607"/>
    <cellStyle name="Вывод 10 2 2 9" xfId="34220"/>
    <cellStyle name="Вывод 10 2 3" xfId="2281"/>
    <cellStyle name="Вывод 10 2 3 2" xfId="5605"/>
    <cellStyle name="Вывод 10 2 3 2 2" xfId="7909"/>
    <cellStyle name="Вывод 10 2 3 2 2 2" xfId="13860"/>
    <cellStyle name="Вывод 10 2 3 2 2 3" xfId="19799"/>
    <cellStyle name="Вывод 10 2 3 2 2 4" xfId="22561"/>
    <cellStyle name="Вывод 10 2 3 2 2 5" xfId="24489"/>
    <cellStyle name="Вывод 10 2 3 2 2 6" xfId="32999"/>
    <cellStyle name="Вывод 10 2 3 2 2 7" xfId="38706"/>
    <cellStyle name="Вывод 10 2 3 2 2 8" xfId="43665"/>
    <cellStyle name="Вывод 10 2 3 2 3" xfId="11580"/>
    <cellStyle name="Вывод 10 2 3 2 4" xfId="17519"/>
    <cellStyle name="Вывод 10 2 3 2 5" xfId="21614"/>
    <cellStyle name="Вывод 10 2 3 2 6" xfId="27975"/>
    <cellStyle name="Вывод 10 2 3 2 7" xfId="34379"/>
    <cellStyle name="Вывод 10 2 3 2 8" xfId="36432"/>
    <cellStyle name="Вывод 10 2 3 2 9" xfId="41390"/>
    <cellStyle name="Вывод 10 2 3 3" xfId="6272"/>
    <cellStyle name="Вывод 10 2 3 3 2" xfId="8412"/>
    <cellStyle name="Вывод 10 2 3 3 2 2" xfId="14363"/>
    <cellStyle name="Вывод 10 2 3 3 2 3" xfId="20302"/>
    <cellStyle name="Вывод 10 2 3 3 2 4" xfId="22708"/>
    <cellStyle name="Вывод 10 2 3 3 2 5" xfId="23994"/>
    <cellStyle name="Вывод 10 2 3 3 2 6" xfId="31726"/>
    <cellStyle name="Вывод 10 2 3 3 2 7" xfId="39206"/>
    <cellStyle name="Вывод 10 2 3 3 2 8" xfId="44168"/>
    <cellStyle name="Вывод 10 2 3 3 3" xfId="12223"/>
    <cellStyle name="Вывод 10 2 3 3 4" xfId="18162"/>
    <cellStyle name="Вывод 10 2 3 3 5" xfId="21784"/>
    <cellStyle name="Вывод 10 2 3 3 6" xfId="29348"/>
    <cellStyle name="Вывод 10 2 3 3 7" xfId="29774"/>
    <cellStyle name="Вывод 10 2 3 3 8" xfId="37075"/>
    <cellStyle name="Вывод 10 2 3 3 9" xfId="42030"/>
    <cellStyle name="Вывод 10 2 3 4" xfId="7071"/>
    <cellStyle name="Вывод 10 2 3 4 2" xfId="13022"/>
    <cellStyle name="Вывод 10 2 3 4 3" xfId="18961"/>
    <cellStyle name="Вывод 10 2 3 4 4" xfId="22098"/>
    <cellStyle name="Вывод 10 2 3 4 5" xfId="24999"/>
    <cellStyle name="Вывод 10 2 3 4 6" xfId="31979"/>
    <cellStyle name="Вывод 10 2 3 4 7" xfId="37874"/>
    <cellStyle name="Вывод 10 2 3 4 8" xfId="42827"/>
    <cellStyle name="Вывод 10 2 3 5" xfId="9613"/>
    <cellStyle name="Вывод 10 2 3 6" xfId="15552"/>
    <cellStyle name="Вывод 10 2 3 7" xfId="28066"/>
    <cellStyle name="Вывод 10 2 3 8" xfId="33724"/>
    <cellStyle name="Вывод 10 2 4" xfId="5107"/>
    <cellStyle name="Вывод 10 2 4 2" xfId="7450"/>
    <cellStyle name="Вывод 10 2 4 2 2" xfId="13401"/>
    <cellStyle name="Вывод 10 2 4 2 3" xfId="19340"/>
    <cellStyle name="Вывод 10 2 4 2 4" xfId="22428"/>
    <cellStyle name="Вывод 10 2 4 2 5" xfId="27881"/>
    <cellStyle name="Вывод 10 2 4 2 6" xfId="30977"/>
    <cellStyle name="Вывод 10 2 4 2 7" xfId="38249"/>
    <cellStyle name="Вывод 10 2 4 2 8" xfId="43206"/>
    <cellStyle name="Вывод 10 2 4 3" xfId="11083"/>
    <cellStyle name="Вывод 10 2 4 4" xfId="17022"/>
    <cellStyle name="Вывод 10 2 4 5" xfId="21474"/>
    <cellStyle name="Вывод 10 2 4 6" xfId="25474"/>
    <cellStyle name="Вывод 10 2 4 7" xfId="30192"/>
    <cellStyle name="Вывод 10 2 4 8" xfId="35935"/>
    <cellStyle name="Вывод 10 2 4 9" xfId="40895"/>
    <cellStyle name="Вывод 10 2 5" xfId="4797"/>
    <cellStyle name="Вывод 10 2 5 2" xfId="7338"/>
    <cellStyle name="Вывод 10 2 5 2 2" xfId="13289"/>
    <cellStyle name="Вывод 10 2 5 2 3" xfId="19228"/>
    <cellStyle name="Вывод 10 2 5 2 4" xfId="22359"/>
    <cellStyle name="Вывод 10 2 5 2 5" xfId="28617"/>
    <cellStyle name="Вывод 10 2 5 2 6" xfId="31184"/>
    <cellStyle name="Вывод 10 2 5 2 7" xfId="38139"/>
    <cellStyle name="Вывод 10 2 5 2 8" xfId="43094"/>
    <cellStyle name="Вывод 10 2 5 3" xfId="10773"/>
    <cellStyle name="Вывод 10 2 5 4" xfId="16712"/>
    <cellStyle name="Вывод 10 2 5 5" xfId="21370"/>
    <cellStyle name="Вывод 10 2 5 6" xfId="27585"/>
    <cellStyle name="Вывод 10 2 5 7" xfId="33998"/>
    <cellStyle name="Вывод 10 2 5 8" xfId="35625"/>
    <cellStyle name="Вывод 10 2 5 9" xfId="40587"/>
    <cellStyle name="Вывод 10 2 6" xfId="7068"/>
    <cellStyle name="Вывод 10 2 6 2" xfId="13019"/>
    <cellStyle name="Вывод 10 2 6 3" xfId="18958"/>
    <cellStyle name="Вывод 10 2 6 4" xfId="22095"/>
    <cellStyle name="Вывод 10 2 6 5" xfId="25002"/>
    <cellStyle name="Вывод 10 2 6 6" xfId="34202"/>
    <cellStyle name="Вывод 10 2 6 7" xfId="37871"/>
    <cellStyle name="Вывод 10 2 6 8" xfId="42824"/>
    <cellStyle name="Вывод 10 2 7" xfId="9610"/>
    <cellStyle name="Вывод 10 2 8" xfId="15549"/>
    <cellStyle name="Вывод 10 2 9" xfId="26104"/>
    <cellStyle name="Вывод 10 3" xfId="2282"/>
    <cellStyle name="Вывод 10 3 10" xfId="32334"/>
    <cellStyle name="Вывод 10 3 2" xfId="5425"/>
    <cellStyle name="Вывод 10 3 2 2" xfId="7744"/>
    <cellStyle name="Вывод 10 3 2 2 2" xfId="13695"/>
    <cellStyle name="Вывод 10 3 2 2 3" xfId="19634"/>
    <cellStyle name="Вывод 10 3 2 2 4" xfId="22530"/>
    <cellStyle name="Вывод 10 3 2 2 5" xfId="23220"/>
    <cellStyle name="Вывод 10 3 2 2 6" xfId="26251"/>
    <cellStyle name="Вывод 10 3 2 2 7" xfId="38542"/>
    <cellStyle name="Вывод 10 3 2 2 8" xfId="43500"/>
    <cellStyle name="Вывод 10 3 2 3" xfId="11400"/>
    <cellStyle name="Вывод 10 3 2 4" xfId="17339"/>
    <cellStyle name="Вывод 10 3 2 5" xfId="21581"/>
    <cellStyle name="Вывод 10 3 2 6" xfId="27980"/>
    <cellStyle name="Вывод 10 3 2 7" xfId="26702"/>
    <cellStyle name="Вывод 10 3 2 8" xfId="36252"/>
    <cellStyle name="Вывод 10 3 2 9" xfId="41211"/>
    <cellStyle name="Вывод 10 3 3" xfId="6092"/>
    <cellStyle name="Вывод 10 3 3 2" xfId="8388"/>
    <cellStyle name="Вывод 10 3 3 2 2" xfId="14339"/>
    <cellStyle name="Вывод 10 3 3 2 3" xfId="20278"/>
    <cellStyle name="Вывод 10 3 3 2 4" xfId="22686"/>
    <cellStyle name="Вывод 10 3 3 2 5" xfId="24017"/>
    <cellStyle name="Вывод 10 3 3 2 6" xfId="27372"/>
    <cellStyle name="Вывод 10 3 3 2 7" xfId="39184"/>
    <cellStyle name="Вывод 10 3 3 2 8" xfId="44144"/>
    <cellStyle name="Вывод 10 3 3 3" xfId="12064"/>
    <cellStyle name="Вывод 10 3 3 4" xfId="18003"/>
    <cellStyle name="Вывод 10 3 3 5" xfId="21739"/>
    <cellStyle name="Вывод 10 3 3 6" xfId="25172"/>
    <cellStyle name="Вывод 10 3 3 7" xfId="27363"/>
    <cellStyle name="Вывод 10 3 3 8" xfId="36916"/>
    <cellStyle name="Вывод 10 3 3 9" xfId="41873"/>
    <cellStyle name="Вывод 10 3 4" xfId="8879"/>
    <cellStyle name="Вывод 10 3 4 2" xfId="14830"/>
    <cellStyle name="Вывод 10 3 4 3" xfId="20769"/>
    <cellStyle name="Вывод 10 3 4 4" xfId="23017"/>
    <cellStyle name="Вывод 10 3 4 5" xfId="23596"/>
    <cellStyle name="Вывод 10 3 4 6" xfId="27342"/>
    <cellStyle name="Вывод 10 3 4 7" xfId="39670"/>
    <cellStyle name="Вывод 10 3 4 8" xfId="44635"/>
    <cellStyle name="Вывод 10 3 5" xfId="8880"/>
    <cellStyle name="Вывод 10 3 5 2" xfId="14831"/>
    <cellStyle name="Вывод 10 3 5 3" xfId="20770"/>
    <cellStyle name="Вывод 10 3 5 4" xfId="23018"/>
    <cellStyle name="Вывод 10 3 5 5" xfId="26816"/>
    <cellStyle name="Вывод 10 3 5 6" xfId="34581"/>
    <cellStyle name="Вывод 10 3 5 7" xfId="39671"/>
    <cellStyle name="Вывод 10 3 5 8" xfId="44636"/>
    <cellStyle name="Вывод 10 3 6" xfId="7072"/>
    <cellStyle name="Вывод 10 3 6 2" xfId="13023"/>
    <cellStyle name="Вывод 10 3 6 3" xfId="18962"/>
    <cellStyle name="Вывод 10 3 6 4" xfId="22099"/>
    <cellStyle name="Вывод 10 3 6 5" xfId="24998"/>
    <cellStyle name="Вывод 10 3 6 6" xfId="25867"/>
    <cellStyle name="Вывод 10 3 6 7" xfId="37875"/>
    <cellStyle name="Вывод 10 3 6 8" xfId="42828"/>
    <cellStyle name="Вывод 10 3 7" xfId="9614"/>
    <cellStyle name="Вывод 10 3 8" xfId="15553"/>
    <cellStyle name="Вывод 10 3 9" xfId="28872"/>
    <cellStyle name="Вывод 10 4" xfId="4331"/>
    <cellStyle name="Вывод 10 4 10" xfId="40175"/>
    <cellStyle name="Вывод 10 4 2" xfId="6813"/>
    <cellStyle name="Вывод 10 4 2 2" xfId="8552"/>
    <cellStyle name="Вывод 10 4 2 2 2" xfId="14503"/>
    <cellStyle name="Вывод 10 4 2 2 3" xfId="20442"/>
    <cellStyle name="Вывод 10 4 2 2 4" xfId="22846"/>
    <cellStyle name="Вывод 10 4 2 2 5" xfId="23857"/>
    <cellStyle name="Вывод 10 4 2 2 6" xfId="34025"/>
    <cellStyle name="Вывод 10 4 2 2 7" xfId="39344"/>
    <cellStyle name="Вывод 10 4 2 2 8" xfId="44308"/>
    <cellStyle name="Вывод 10 4 2 3" xfId="12764"/>
    <cellStyle name="Вывод 10 4 2 4" xfId="18703"/>
    <cellStyle name="Вывод 10 4 2 5" xfId="21940"/>
    <cellStyle name="Вывод 10 4 2 6" xfId="30398"/>
    <cellStyle name="Вывод 10 4 2 7" xfId="32737"/>
    <cellStyle name="Вывод 10 4 2 8" xfId="37616"/>
    <cellStyle name="Вывод 10 4 2 9" xfId="42569"/>
    <cellStyle name="Вывод 10 4 3" xfId="7241"/>
    <cellStyle name="Вывод 10 4 3 2" xfId="13192"/>
    <cellStyle name="Вывод 10 4 3 3" xfId="19131"/>
    <cellStyle name="Вывод 10 4 3 4" xfId="22267"/>
    <cellStyle name="Вывод 10 4 3 5" xfId="24917"/>
    <cellStyle name="Вывод 10 4 3 6" xfId="32741"/>
    <cellStyle name="Вывод 10 4 3 7" xfId="38043"/>
    <cellStyle name="Вывод 10 4 3 8" xfId="42997"/>
    <cellStyle name="Вывод 10 4 4" xfId="10360"/>
    <cellStyle name="Вывод 10 4 5" xfId="16299"/>
    <cellStyle name="Вывод 10 4 6" xfId="21244"/>
    <cellStyle name="Вывод 10 4 7" xfId="29567"/>
    <cellStyle name="Вывод 10 4 8" xfId="32277"/>
    <cellStyle name="Вывод 10 4 9" xfId="35212"/>
    <cellStyle name="Вывод 10 5" xfId="4987"/>
    <cellStyle name="Вывод 10 5 2" xfId="7368"/>
    <cellStyle name="Вывод 10 5 2 2" xfId="13319"/>
    <cellStyle name="Вывод 10 5 2 3" xfId="19258"/>
    <cellStyle name="Вывод 10 5 2 4" xfId="22386"/>
    <cellStyle name="Вывод 10 5 2 5" xfId="24865"/>
    <cellStyle name="Вывод 10 5 2 6" xfId="31351"/>
    <cellStyle name="Вывод 10 5 2 7" xfId="38168"/>
    <cellStyle name="Вывод 10 5 2 8" xfId="43124"/>
    <cellStyle name="Вывод 10 5 3" xfId="10963"/>
    <cellStyle name="Вывод 10 5 4" xfId="16902"/>
    <cellStyle name="Вывод 10 5 5" xfId="21431"/>
    <cellStyle name="Вывод 10 5 6" xfId="25492"/>
    <cellStyle name="Вывод 10 5 7" xfId="34299"/>
    <cellStyle name="Вывод 10 5 8" xfId="35815"/>
    <cellStyle name="Вывод 10 5 9" xfId="40776"/>
    <cellStyle name="Вывод 10 6" xfId="7067"/>
    <cellStyle name="Вывод 10 6 2" xfId="13018"/>
    <cellStyle name="Вывод 10 6 3" xfId="18957"/>
    <cellStyle name="Вывод 10 6 4" xfId="22094"/>
    <cellStyle name="Вывод 10 6 5" xfId="25003"/>
    <cellStyle name="Вывод 10 6 6" xfId="29621"/>
    <cellStyle name="Вывод 10 6 7" xfId="37870"/>
    <cellStyle name="Вывод 10 6 8" xfId="42823"/>
    <cellStyle name="Вывод 10 7" xfId="9609"/>
    <cellStyle name="Вывод 10 8" xfId="15548"/>
    <cellStyle name="Вывод 10 9" xfId="27781"/>
    <cellStyle name="Вывод 11" xfId="2283"/>
    <cellStyle name="Вывод 11 10" xfId="31832"/>
    <cellStyle name="Вывод 11 2" xfId="2284"/>
    <cellStyle name="Вывод 11 2 10" xfId="32756"/>
    <cellStyle name="Вывод 11 2 2" xfId="2285"/>
    <cellStyle name="Вывод 11 2 2 2" xfId="2286"/>
    <cellStyle name="Вывод 11 2 2 2 2" xfId="6059"/>
    <cellStyle name="Вывод 11 2 2 2 2 2" xfId="8363"/>
    <cellStyle name="Вывод 11 2 2 2 2 2 2" xfId="14314"/>
    <cellStyle name="Вывод 11 2 2 2 2 2 3" xfId="20253"/>
    <cellStyle name="Вывод 11 2 2 2 2 2 4" xfId="22664"/>
    <cellStyle name="Вывод 11 2 2 2 2 2 5" xfId="24042"/>
    <cellStyle name="Вывод 11 2 2 2 2 2 6" xfId="33687"/>
    <cellStyle name="Вывод 11 2 2 2 2 2 7" xfId="39159"/>
    <cellStyle name="Вывод 11 2 2 2 2 2 8" xfId="44119"/>
    <cellStyle name="Вывод 11 2 2 2 2 3" xfId="12034"/>
    <cellStyle name="Вывод 11 2 2 2 2 4" xfId="17973"/>
    <cellStyle name="Вывод 11 2 2 2 2 5" xfId="21717"/>
    <cellStyle name="Вывод 11 2 2 2 2 6" xfId="25202"/>
    <cellStyle name="Вывод 11 2 2 2 2 7" xfId="34358"/>
    <cellStyle name="Вывод 11 2 2 2 2 8" xfId="36886"/>
    <cellStyle name="Вывод 11 2 2 2 2 9" xfId="41843"/>
    <cellStyle name="Вывод 11 2 2 2 3" xfId="6724"/>
    <cellStyle name="Вывод 11 2 2 2 3 2" xfId="8497"/>
    <cellStyle name="Вывод 11 2 2 2 3 2 2" xfId="14448"/>
    <cellStyle name="Вывод 11 2 2 2 3 2 3" xfId="20387"/>
    <cellStyle name="Вывод 11 2 2 2 3 2 4" xfId="22792"/>
    <cellStyle name="Вывод 11 2 2 2 3 2 5" xfId="23910"/>
    <cellStyle name="Вывод 11 2 2 2 3 2 6" xfId="31691"/>
    <cellStyle name="Вывод 11 2 2 2 3 2 7" xfId="39290"/>
    <cellStyle name="Вывод 11 2 2 2 3 2 8" xfId="44253"/>
    <cellStyle name="Вывод 11 2 2 2 3 3" xfId="12675"/>
    <cellStyle name="Вывод 11 2 2 2 3 4" xfId="18614"/>
    <cellStyle name="Вывод 11 2 2 2 3 5" xfId="21885"/>
    <cellStyle name="Вывод 11 2 2 2 3 6" xfId="30611"/>
    <cellStyle name="Вывод 11 2 2 2 3 7" xfId="32720"/>
    <cellStyle name="Вывод 11 2 2 2 3 8" xfId="37527"/>
    <cellStyle name="Вывод 11 2 2 2 3 9" xfId="42481"/>
    <cellStyle name="Вывод 11 2 2 2 4" xfId="7076"/>
    <cellStyle name="Вывод 11 2 2 2 4 2" xfId="13027"/>
    <cellStyle name="Вывод 11 2 2 2 4 3" xfId="18966"/>
    <cellStyle name="Вывод 11 2 2 2 4 4" xfId="22103"/>
    <cellStyle name="Вывод 11 2 2 2 4 5" xfId="24994"/>
    <cellStyle name="Вывод 11 2 2 2 4 6" xfId="32715"/>
    <cellStyle name="Вывод 11 2 2 2 4 7" xfId="37879"/>
    <cellStyle name="Вывод 11 2 2 2 4 8" xfId="42832"/>
    <cellStyle name="Вывод 11 2 2 2 5" xfId="9618"/>
    <cellStyle name="Вывод 11 2 2 2 6" xfId="15557"/>
    <cellStyle name="Вывод 11 2 2 2 7" xfId="26102"/>
    <cellStyle name="Вывод 11 2 2 2 8" xfId="32545"/>
    <cellStyle name="Вывод 11 2 2 3" xfId="5760"/>
    <cellStyle name="Вывод 11 2 2 3 2" xfId="8064"/>
    <cellStyle name="Вывод 11 2 2 3 2 2" xfId="14015"/>
    <cellStyle name="Вывод 11 2 2 3 2 3" xfId="19954"/>
    <cellStyle name="Вывод 11 2 2 3 2 4" xfId="22591"/>
    <cellStyle name="Вывод 11 2 2 3 2 5" xfId="24336"/>
    <cellStyle name="Вывод 11 2 2 3 2 6" xfId="32655"/>
    <cellStyle name="Вывод 11 2 2 3 2 7" xfId="38861"/>
    <cellStyle name="Вывод 11 2 2 3 2 8" xfId="43820"/>
    <cellStyle name="Вывод 11 2 2 3 3" xfId="11735"/>
    <cellStyle name="Вывод 11 2 2 3 4" xfId="17674"/>
    <cellStyle name="Вывод 11 2 2 3 5" xfId="21644"/>
    <cellStyle name="Вывод 11 2 2 3 6" xfId="30720"/>
    <cellStyle name="Вывод 11 2 2 3 7" xfId="28134"/>
    <cellStyle name="Вывод 11 2 2 3 8" xfId="36587"/>
    <cellStyle name="Вывод 11 2 2 3 9" xfId="41545"/>
    <cellStyle name="Вывод 11 2 2 4" xfId="6427"/>
    <cellStyle name="Вывод 11 2 2 4 2" xfId="8433"/>
    <cellStyle name="Вывод 11 2 2 4 2 2" xfId="14384"/>
    <cellStyle name="Вывод 11 2 2 4 2 3" xfId="20323"/>
    <cellStyle name="Вывод 11 2 2 4 2 4" xfId="22729"/>
    <cellStyle name="Вывод 11 2 2 4 2 5" xfId="23973"/>
    <cellStyle name="Вывод 11 2 2 4 2 6" xfId="28187"/>
    <cellStyle name="Вывод 11 2 2 4 2 7" xfId="39227"/>
    <cellStyle name="Вывод 11 2 2 4 2 8" xfId="44189"/>
    <cellStyle name="Вывод 11 2 2 4 3" xfId="12378"/>
    <cellStyle name="Вывод 11 2 2 4 4" xfId="18317"/>
    <cellStyle name="Вывод 11 2 2 4 5" xfId="21814"/>
    <cellStyle name="Вывод 11 2 2 4 6" xfId="28215"/>
    <cellStyle name="Вывод 11 2 2 4 7" xfId="34006"/>
    <cellStyle name="Вывод 11 2 2 4 8" xfId="37230"/>
    <cellStyle name="Вывод 11 2 2 4 9" xfId="42185"/>
    <cellStyle name="Вывод 11 2 2 5" xfId="7075"/>
    <cellStyle name="Вывод 11 2 2 5 2" xfId="13026"/>
    <cellStyle name="Вывод 11 2 2 5 3" xfId="18965"/>
    <cellStyle name="Вывод 11 2 2 5 4" xfId="22102"/>
    <cellStyle name="Вывод 11 2 2 5 5" xfId="24995"/>
    <cellStyle name="Вывод 11 2 2 5 6" xfId="31250"/>
    <cellStyle name="Вывод 11 2 2 5 7" xfId="37878"/>
    <cellStyle name="Вывод 11 2 2 5 8" xfId="42831"/>
    <cellStyle name="Вывод 11 2 2 6" xfId="9617"/>
    <cellStyle name="Вывод 11 2 2 7" xfId="15556"/>
    <cellStyle name="Вывод 11 2 2 8" xfId="26103"/>
    <cellStyle name="Вывод 11 2 2 9" xfId="32192"/>
    <cellStyle name="Вывод 11 2 3" xfId="2287"/>
    <cellStyle name="Вывод 11 2 3 2" xfId="5606"/>
    <cellStyle name="Вывод 11 2 3 2 2" xfId="7910"/>
    <cellStyle name="Вывод 11 2 3 2 2 2" xfId="13861"/>
    <cellStyle name="Вывод 11 2 3 2 2 3" xfId="19800"/>
    <cellStyle name="Вывод 11 2 3 2 2 4" xfId="22562"/>
    <cellStyle name="Вывод 11 2 3 2 2 5" xfId="24488"/>
    <cellStyle name="Вывод 11 2 3 2 2 6" xfId="33843"/>
    <cellStyle name="Вывод 11 2 3 2 2 7" xfId="38707"/>
    <cellStyle name="Вывод 11 2 3 2 2 8" xfId="43666"/>
    <cellStyle name="Вывод 11 2 3 2 3" xfId="11581"/>
    <cellStyle name="Вывод 11 2 3 2 4" xfId="17520"/>
    <cellStyle name="Вывод 11 2 3 2 5" xfId="21615"/>
    <cellStyle name="Вывод 11 2 3 2 6" xfId="25387"/>
    <cellStyle name="Вывод 11 2 3 2 7" xfId="25815"/>
    <cellStyle name="Вывод 11 2 3 2 8" xfId="36433"/>
    <cellStyle name="Вывод 11 2 3 2 9" xfId="41391"/>
    <cellStyle name="Вывод 11 2 3 3" xfId="6273"/>
    <cellStyle name="Вывод 11 2 3 3 2" xfId="8413"/>
    <cellStyle name="Вывод 11 2 3 3 2 2" xfId="14364"/>
    <cellStyle name="Вывод 11 2 3 3 2 3" xfId="20303"/>
    <cellStyle name="Вывод 11 2 3 3 2 4" xfId="22709"/>
    <cellStyle name="Вывод 11 2 3 3 2 5" xfId="23993"/>
    <cellStyle name="Вывод 11 2 3 3 2 6" xfId="35008"/>
    <cellStyle name="Вывод 11 2 3 3 2 7" xfId="39207"/>
    <cellStyle name="Вывод 11 2 3 3 2 8" xfId="44169"/>
    <cellStyle name="Вывод 11 2 3 3 3" xfId="12224"/>
    <cellStyle name="Вывод 11 2 3 3 4" xfId="18163"/>
    <cellStyle name="Вывод 11 2 3 3 5" xfId="21785"/>
    <cellStyle name="Вывод 11 2 3 3 6" xfId="30483"/>
    <cellStyle name="Вывод 11 2 3 3 7" xfId="27054"/>
    <cellStyle name="Вывод 11 2 3 3 8" xfId="37076"/>
    <cellStyle name="Вывод 11 2 3 3 9" xfId="42031"/>
    <cellStyle name="Вывод 11 2 3 4" xfId="7077"/>
    <cellStyle name="Вывод 11 2 3 4 2" xfId="13028"/>
    <cellStyle name="Вывод 11 2 3 4 3" xfId="18967"/>
    <cellStyle name="Вывод 11 2 3 4 4" xfId="22104"/>
    <cellStyle name="Вывод 11 2 3 4 5" xfId="24993"/>
    <cellStyle name="Вывод 11 2 3 4 6" xfId="33351"/>
    <cellStyle name="Вывод 11 2 3 4 7" xfId="37880"/>
    <cellStyle name="Вывод 11 2 3 4 8" xfId="42833"/>
    <cellStyle name="Вывод 11 2 3 5" xfId="9619"/>
    <cellStyle name="Вывод 11 2 3 6" xfId="15558"/>
    <cellStyle name="Вывод 11 2 3 7" xfId="27279"/>
    <cellStyle name="Вывод 11 2 3 8" xfId="33228"/>
    <cellStyle name="Вывод 11 2 4" xfId="5108"/>
    <cellStyle name="Вывод 11 2 4 2" xfId="7451"/>
    <cellStyle name="Вывод 11 2 4 2 2" xfId="13402"/>
    <cellStyle name="Вывод 11 2 4 2 3" xfId="19341"/>
    <cellStyle name="Вывод 11 2 4 2 4" xfId="22429"/>
    <cellStyle name="Вывод 11 2 4 2 5" xfId="28815"/>
    <cellStyle name="Вывод 11 2 4 2 6" xfId="33763"/>
    <cellStyle name="Вывод 11 2 4 2 7" xfId="38250"/>
    <cellStyle name="Вывод 11 2 4 2 8" xfId="43207"/>
    <cellStyle name="Вывод 11 2 4 3" xfId="11084"/>
    <cellStyle name="Вывод 11 2 4 4" xfId="17023"/>
    <cellStyle name="Вывод 11 2 4 5" xfId="21475"/>
    <cellStyle name="Вывод 11 2 4 6" xfId="29220"/>
    <cellStyle name="Вывод 11 2 4 7" xfId="34015"/>
    <cellStyle name="Вывод 11 2 4 8" xfId="35936"/>
    <cellStyle name="Вывод 11 2 4 9" xfId="40896"/>
    <cellStyle name="Вывод 11 2 5" xfId="4796"/>
    <cellStyle name="Вывод 11 2 5 2" xfId="7337"/>
    <cellStyle name="Вывод 11 2 5 2 2" xfId="13288"/>
    <cellStyle name="Вывод 11 2 5 2 3" xfId="19227"/>
    <cellStyle name="Вывод 11 2 5 2 4" xfId="22358"/>
    <cellStyle name="Вывод 11 2 5 2 5" xfId="24874"/>
    <cellStyle name="Вывод 11 2 5 2 6" xfId="25772"/>
    <cellStyle name="Вывод 11 2 5 2 7" xfId="38138"/>
    <cellStyle name="Вывод 11 2 5 2 8" xfId="43093"/>
    <cellStyle name="Вывод 11 2 5 3" xfId="10772"/>
    <cellStyle name="Вывод 11 2 5 4" xfId="16711"/>
    <cellStyle name="Вывод 11 2 5 5" xfId="21369"/>
    <cellStyle name="Вывод 11 2 5 6" xfId="29558"/>
    <cellStyle name="Вывод 11 2 5 7" xfId="34863"/>
    <cellStyle name="Вывод 11 2 5 8" xfId="35624"/>
    <cellStyle name="Вывод 11 2 5 9" xfId="40586"/>
    <cellStyle name="Вывод 11 2 6" xfId="7074"/>
    <cellStyle name="Вывод 11 2 6 2" xfId="13025"/>
    <cellStyle name="Вывод 11 2 6 3" xfId="18964"/>
    <cellStyle name="Вывод 11 2 6 4" xfId="22101"/>
    <cellStyle name="Вывод 11 2 6 5" xfId="24996"/>
    <cellStyle name="Вывод 11 2 6 6" xfId="34297"/>
    <cellStyle name="Вывод 11 2 6 7" xfId="37877"/>
    <cellStyle name="Вывод 11 2 6 8" xfId="42830"/>
    <cellStyle name="Вывод 11 2 7" xfId="9616"/>
    <cellStyle name="Вывод 11 2 8" xfId="15555"/>
    <cellStyle name="Вывод 11 2 9" xfId="28331"/>
    <cellStyle name="Вывод 11 3" xfId="2288"/>
    <cellStyle name="Вывод 11 3 10" xfId="27543"/>
    <cellStyle name="Вывод 11 3 2" xfId="5426"/>
    <cellStyle name="Вывод 11 3 2 2" xfId="7745"/>
    <cellStyle name="Вывод 11 3 2 2 2" xfId="13696"/>
    <cellStyle name="Вывод 11 3 2 2 3" xfId="19635"/>
    <cellStyle name="Вывод 11 3 2 2 4" xfId="22531"/>
    <cellStyle name="Вывод 11 3 2 2 5" xfId="24648"/>
    <cellStyle name="Вывод 11 3 2 2 6" xfId="34749"/>
    <cellStyle name="Вывод 11 3 2 2 7" xfId="38543"/>
    <cellStyle name="Вывод 11 3 2 2 8" xfId="43501"/>
    <cellStyle name="Вывод 11 3 2 3" xfId="11401"/>
    <cellStyle name="Вывод 11 3 2 4" xfId="17340"/>
    <cellStyle name="Вывод 11 3 2 5" xfId="21582"/>
    <cellStyle name="Вывод 11 3 2 6" xfId="25422"/>
    <cellStyle name="Вывод 11 3 2 7" xfId="31821"/>
    <cellStyle name="Вывод 11 3 2 8" xfId="36253"/>
    <cellStyle name="Вывод 11 3 2 9" xfId="41212"/>
    <cellStyle name="Вывод 11 3 3" xfId="6091"/>
    <cellStyle name="Вывод 11 3 3 2" xfId="8387"/>
    <cellStyle name="Вывод 11 3 3 2 2" xfId="14338"/>
    <cellStyle name="Вывод 11 3 3 2 3" xfId="20277"/>
    <cellStyle name="Вывод 11 3 3 2 4" xfId="22685"/>
    <cellStyle name="Вывод 11 3 3 2 5" xfId="24018"/>
    <cellStyle name="Вывод 11 3 3 2 6" xfId="32481"/>
    <cellStyle name="Вывод 11 3 3 2 7" xfId="39183"/>
    <cellStyle name="Вывод 11 3 3 2 8" xfId="44143"/>
    <cellStyle name="Вывод 11 3 3 3" xfId="12063"/>
    <cellStyle name="Вывод 11 3 3 4" xfId="18002"/>
    <cellStyle name="Вывод 11 3 3 5" xfId="21738"/>
    <cellStyle name="Вывод 11 3 3 6" xfId="25173"/>
    <cellStyle name="Вывод 11 3 3 7" xfId="26563"/>
    <cellStyle name="Вывод 11 3 3 8" xfId="36915"/>
    <cellStyle name="Вывод 11 3 3 9" xfId="41872"/>
    <cellStyle name="Вывод 11 3 4" xfId="8881"/>
    <cellStyle name="Вывод 11 3 4 2" xfId="14832"/>
    <cellStyle name="Вывод 11 3 4 3" xfId="20771"/>
    <cellStyle name="Вывод 11 3 4 4" xfId="23019"/>
    <cellStyle name="Вывод 11 3 4 5" xfId="23595"/>
    <cellStyle name="Вывод 11 3 4 6" xfId="34051"/>
    <cellStyle name="Вывод 11 3 4 7" xfId="39672"/>
    <cellStyle name="Вывод 11 3 4 8" xfId="44637"/>
    <cellStyle name="Вывод 11 3 5" xfId="8882"/>
    <cellStyle name="Вывод 11 3 5 2" xfId="14833"/>
    <cellStyle name="Вывод 11 3 5 3" xfId="20772"/>
    <cellStyle name="Вывод 11 3 5 4" xfId="23020"/>
    <cellStyle name="Вывод 11 3 5 5" xfId="23594"/>
    <cellStyle name="Вывод 11 3 5 6" xfId="27170"/>
    <cellStyle name="Вывод 11 3 5 7" xfId="39673"/>
    <cellStyle name="Вывод 11 3 5 8" xfId="44638"/>
    <cellStyle name="Вывод 11 3 6" xfId="7078"/>
    <cellStyle name="Вывод 11 3 6 2" xfId="13029"/>
    <cellStyle name="Вывод 11 3 6 3" xfId="18968"/>
    <cellStyle name="Вывод 11 3 6 4" xfId="22105"/>
    <cellStyle name="Вывод 11 3 6 5" xfId="24992"/>
    <cellStyle name="Вывод 11 3 6 6" xfId="27598"/>
    <cellStyle name="Вывод 11 3 6 7" xfId="37881"/>
    <cellStyle name="Вывод 11 3 6 8" xfId="42834"/>
    <cellStyle name="Вывод 11 3 7" xfId="9620"/>
    <cellStyle name="Вывод 11 3 8" xfId="15559"/>
    <cellStyle name="Вывод 11 3 9" xfId="29596"/>
    <cellStyle name="Вывод 11 4" xfId="4332"/>
    <cellStyle name="Вывод 11 4 10" xfId="40176"/>
    <cellStyle name="Вывод 11 4 2" xfId="6814"/>
    <cellStyle name="Вывод 11 4 2 2" xfId="8553"/>
    <cellStyle name="Вывод 11 4 2 2 2" xfId="14504"/>
    <cellStyle name="Вывод 11 4 2 2 3" xfId="20443"/>
    <cellStyle name="Вывод 11 4 2 2 4" xfId="22847"/>
    <cellStyle name="Вывод 11 4 2 2 5" xfId="23856"/>
    <cellStyle name="Вывод 11 4 2 2 6" xfId="32215"/>
    <cellStyle name="Вывод 11 4 2 2 7" xfId="39345"/>
    <cellStyle name="Вывод 11 4 2 2 8" xfId="44309"/>
    <cellStyle name="Вывод 11 4 2 3" xfId="12765"/>
    <cellStyle name="Вывод 11 4 2 4" xfId="18704"/>
    <cellStyle name="Вывод 11 4 2 5" xfId="21941"/>
    <cellStyle name="Вывод 11 4 2 6" xfId="28738"/>
    <cellStyle name="Вывод 11 4 2 7" xfId="32833"/>
    <cellStyle name="Вывод 11 4 2 8" xfId="37617"/>
    <cellStyle name="Вывод 11 4 2 9" xfId="42570"/>
    <cellStyle name="Вывод 11 4 3" xfId="7242"/>
    <cellStyle name="Вывод 11 4 3 2" xfId="13193"/>
    <cellStyle name="Вывод 11 4 3 3" xfId="19132"/>
    <cellStyle name="Вывод 11 4 3 4" xfId="22268"/>
    <cellStyle name="Вывод 11 4 3 5" xfId="24916"/>
    <cellStyle name="Вывод 11 4 3 6" xfId="32552"/>
    <cellStyle name="Вывод 11 4 3 7" xfId="38044"/>
    <cellStyle name="Вывод 11 4 3 8" xfId="42998"/>
    <cellStyle name="Вывод 11 4 4" xfId="10361"/>
    <cellStyle name="Вывод 11 4 5" xfId="16300"/>
    <cellStyle name="Вывод 11 4 6" xfId="21245"/>
    <cellStyle name="Вывод 11 4 7" xfId="27594"/>
    <cellStyle name="Вывод 11 4 8" xfId="32174"/>
    <cellStyle name="Вывод 11 4 9" xfId="35213"/>
    <cellStyle name="Вывод 11 5" xfId="4986"/>
    <cellStyle name="Вывод 11 5 2" xfId="7367"/>
    <cellStyle name="Вывод 11 5 2 2" xfId="13318"/>
    <cellStyle name="Вывод 11 5 2 3" xfId="19257"/>
    <cellStyle name="Вывод 11 5 2 4" xfId="22385"/>
    <cellStyle name="Вывод 11 5 2 5" xfId="28184"/>
    <cellStyle name="Вывод 11 5 2 6" xfId="25779"/>
    <cellStyle name="Вывод 11 5 2 7" xfId="38167"/>
    <cellStyle name="Вывод 11 5 2 8" xfId="43123"/>
    <cellStyle name="Вывод 11 5 3" xfId="10962"/>
    <cellStyle name="Вывод 11 5 4" xfId="16901"/>
    <cellStyle name="Вывод 11 5 5" xfId="21430"/>
    <cellStyle name="Вывод 11 5 6" xfId="27842"/>
    <cellStyle name="Вывод 11 5 7" xfId="33229"/>
    <cellStyle name="Вывод 11 5 8" xfId="35814"/>
    <cellStyle name="Вывод 11 5 9" xfId="40775"/>
    <cellStyle name="Вывод 11 6" xfId="7073"/>
    <cellStyle name="Вывод 11 6 2" xfId="13024"/>
    <cellStyle name="Вывод 11 6 3" xfId="18963"/>
    <cellStyle name="Вывод 11 6 4" xfId="22100"/>
    <cellStyle name="Вывод 11 6 5" xfId="24997"/>
    <cellStyle name="Вывод 11 6 6" xfId="31303"/>
    <cellStyle name="Вывод 11 6 7" xfId="37876"/>
    <cellStyle name="Вывод 11 6 8" xfId="42829"/>
    <cellStyle name="Вывод 11 7" xfId="9615"/>
    <cellStyle name="Вывод 11 8" xfId="15554"/>
    <cellStyle name="Вывод 11 9" xfId="30290"/>
    <cellStyle name="Вывод 12" xfId="2289"/>
    <cellStyle name="Вывод 12 10" xfId="31101"/>
    <cellStyle name="Вывод 12 2" xfId="2290"/>
    <cellStyle name="Вывод 12 2 10" xfId="29051"/>
    <cellStyle name="Вывод 12 2 2" xfId="2291"/>
    <cellStyle name="Вывод 12 2 2 2" xfId="2292"/>
    <cellStyle name="Вывод 12 2 2 2 2" xfId="6060"/>
    <cellStyle name="Вывод 12 2 2 2 2 2" xfId="8364"/>
    <cellStyle name="Вывод 12 2 2 2 2 2 2" xfId="14315"/>
    <cellStyle name="Вывод 12 2 2 2 2 2 3" xfId="20254"/>
    <cellStyle name="Вывод 12 2 2 2 2 2 4" xfId="22665"/>
    <cellStyle name="Вывод 12 2 2 2 2 2 5" xfId="24041"/>
    <cellStyle name="Вывод 12 2 2 2 2 2 6" xfId="34724"/>
    <cellStyle name="Вывод 12 2 2 2 2 2 7" xfId="39160"/>
    <cellStyle name="Вывод 12 2 2 2 2 2 8" xfId="44120"/>
    <cellStyle name="Вывод 12 2 2 2 2 3" xfId="12035"/>
    <cellStyle name="Вывод 12 2 2 2 2 4" xfId="17974"/>
    <cellStyle name="Вывод 12 2 2 2 2 5" xfId="21718"/>
    <cellStyle name="Вывод 12 2 2 2 2 6" xfId="25201"/>
    <cellStyle name="Вывод 12 2 2 2 2 7" xfId="32840"/>
    <cellStyle name="Вывод 12 2 2 2 2 8" xfId="36887"/>
    <cellStyle name="Вывод 12 2 2 2 2 9" xfId="41844"/>
    <cellStyle name="Вывод 12 2 2 2 3" xfId="6725"/>
    <cellStyle name="Вывод 12 2 2 2 3 2" xfId="8498"/>
    <cellStyle name="Вывод 12 2 2 2 3 2 2" xfId="14449"/>
    <cellStyle name="Вывод 12 2 2 2 3 2 3" xfId="20388"/>
    <cellStyle name="Вывод 12 2 2 2 3 2 4" xfId="22793"/>
    <cellStyle name="Вывод 12 2 2 2 3 2 5" xfId="23909"/>
    <cellStyle name="Вывод 12 2 2 2 3 2 6" xfId="33580"/>
    <cellStyle name="Вывод 12 2 2 2 3 2 7" xfId="39291"/>
    <cellStyle name="Вывод 12 2 2 2 3 2 8" xfId="44254"/>
    <cellStyle name="Вывод 12 2 2 2 3 3" xfId="12676"/>
    <cellStyle name="Вывод 12 2 2 2 3 4" xfId="18615"/>
    <cellStyle name="Вывод 12 2 2 2 3 5" xfId="21886"/>
    <cellStyle name="Вывод 12 2 2 2 3 6" xfId="29417"/>
    <cellStyle name="Вывод 12 2 2 2 3 7" xfId="26438"/>
    <cellStyle name="Вывод 12 2 2 2 3 8" xfId="37528"/>
    <cellStyle name="Вывод 12 2 2 2 3 9" xfId="42482"/>
    <cellStyle name="Вывод 12 2 2 2 4" xfId="7082"/>
    <cellStyle name="Вывод 12 2 2 2 4 2" xfId="13033"/>
    <cellStyle name="Вывод 12 2 2 2 4 3" xfId="18972"/>
    <cellStyle name="Вывод 12 2 2 2 4 4" xfId="22109"/>
    <cellStyle name="Вывод 12 2 2 2 4 5" xfId="24991"/>
    <cellStyle name="Вывод 12 2 2 2 4 6" xfId="32712"/>
    <cellStyle name="Вывод 12 2 2 2 4 7" xfId="37885"/>
    <cellStyle name="Вывод 12 2 2 2 4 8" xfId="42838"/>
    <cellStyle name="Вывод 12 2 2 2 5" xfId="9624"/>
    <cellStyle name="Вывод 12 2 2 2 6" xfId="15563"/>
    <cellStyle name="Вывод 12 2 2 2 7" xfId="28319"/>
    <cellStyle name="Вывод 12 2 2 2 8" xfId="33987"/>
    <cellStyle name="Вывод 12 2 2 3" xfId="5761"/>
    <cellStyle name="Вывод 12 2 2 3 2" xfId="8065"/>
    <cellStyle name="Вывод 12 2 2 3 2 2" xfId="14016"/>
    <cellStyle name="Вывод 12 2 2 3 2 3" xfId="19955"/>
    <cellStyle name="Вывод 12 2 2 3 2 4" xfId="22592"/>
    <cellStyle name="Вывод 12 2 2 3 2 5" xfId="24335"/>
    <cellStyle name="Вывод 12 2 2 3 2 6" xfId="26380"/>
    <cellStyle name="Вывод 12 2 2 3 2 7" xfId="38862"/>
    <cellStyle name="Вывод 12 2 2 3 2 8" xfId="43821"/>
    <cellStyle name="Вывод 12 2 2 3 3" xfId="11736"/>
    <cellStyle name="Вывод 12 2 2 3 4" xfId="17675"/>
    <cellStyle name="Вывод 12 2 2 3 5" xfId="21645"/>
    <cellStyle name="Вывод 12 2 2 3 6" xfId="30719"/>
    <cellStyle name="Вывод 12 2 2 3 7" xfId="34252"/>
    <cellStyle name="Вывод 12 2 2 3 8" xfId="36588"/>
    <cellStyle name="Вывод 12 2 2 3 9" xfId="41546"/>
    <cellStyle name="Вывод 12 2 2 4" xfId="6428"/>
    <cellStyle name="Вывод 12 2 2 4 2" xfId="8434"/>
    <cellStyle name="Вывод 12 2 2 4 2 2" xfId="14385"/>
    <cellStyle name="Вывод 12 2 2 4 2 3" xfId="20324"/>
    <cellStyle name="Вывод 12 2 2 4 2 4" xfId="22730"/>
    <cellStyle name="Вывод 12 2 2 4 2 5" xfId="23972"/>
    <cellStyle name="Вывод 12 2 2 4 2 6" xfId="32148"/>
    <cellStyle name="Вывод 12 2 2 4 2 7" xfId="39228"/>
    <cellStyle name="Вывод 12 2 2 4 2 8" xfId="44190"/>
    <cellStyle name="Вывод 12 2 2 4 3" xfId="12379"/>
    <cellStyle name="Вывод 12 2 2 4 4" xfId="18318"/>
    <cellStyle name="Вывод 12 2 2 4 5" xfId="21815"/>
    <cellStyle name="Вывод 12 2 2 4 6" xfId="25087"/>
    <cellStyle name="Вывод 12 2 2 4 7" xfId="34117"/>
    <cellStyle name="Вывод 12 2 2 4 8" xfId="37231"/>
    <cellStyle name="Вывод 12 2 2 4 9" xfId="42186"/>
    <cellStyle name="Вывод 12 2 2 5" xfId="7081"/>
    <cellStyle name="Вывод 12 2 2 5 2" xfId="13032"/>
    <cellStyle name="Вывод 12 2 2 5 3" xfId="18971"/>
    <cellStyle name="Вывод 12 2 2 5 4" xfId="22108"/>
    <cellStyle name="Вывод 12 2 2 5 5" xfId="28267"/>
    <cellStyle name="Вывод 12 2 2 5 6" xfId="34970"/>
    <cellStyle name="Вывод 12 2 2 5 7" xfId="37884"/>
    <cellStyle name="Вывод 12 2 2 5 8" xfId="42837"/>
    <cellStyle name="Вывод 12 2 2 6" xfId="9623"/>
    <cellStyle name="Вывод 12 2 2 7" xfId="15562"/>
    <cellStyle name="Вывод 12 2 2 8" xfId="30277"/>
    <cellStyle name="Вывод 12 2 2 9" xfId="31349"/>
    <cellStyle name="Вывод 12 2 3" xfId="2293"/>
    <cellStyle name="Вывод 12 2 3 2" xfId="5607"/>
    <cellStyle name="Вывод 12 2 3 2 2" xfId="7911"/>
    <cellStyle name="Вывод 12 2 3 2 2 2" xfId="13862"/>
    <cellStyle name="Вывод 12 2 3 2 2 3" xfId="19801"/>
    <cellStyle name="Вывод 12 2 3 2 2 4" xfId="22563"/>
    <cellStyle name="Вывод 12 2 3 2 2 5" xfId="24487"/>
    <cellStyle name="Вывод 12 2 3 2 2 6" xfId="32034"/>
    <cellStyle name="Вывод 12 2 3 2 2 7" xfId="38708"/>
    <cellStyle name="Вывод 12 2 3 2 2 8" xfId="43667"/>
    <cellStyle name="Вывод 12 2 3 2 3" xfId="11582"/>
    <cellStyle name="Вывод 12 2 3 2 4" xfId="17521"/>
    <cellStyle name="Вывод 12 2 3 2 5" xfId="21616"/>
    <cellStyle name="Вывод 12 2 3 2 6" xfId="28633"/>
    <cellStyle name="Вывод 12 2 3 2 7" xfId="28692"/>
    <cellStyle name="Вывод 12 2 3 2 8" xfId="36434"/>
    <cellStyle name="Вывод 12 2 3 2 9" xfId="41392"/>
    <cellStyle name="Вывод 12 2 3 3" xfId="6274"/>
    <cellStyle name="Вывод 12 2 3 3 2" xfId="8414"/>
    <cellStyle name="Вывод 12 2 3 3 2 2" xfId="14365"/>
    <cellStyle name="Вывод 12 2 3 3 2 3" xfId="20304"/>
    <cellStyle name="Вывод 12 2 3 3 2 4" xfId="22710"/>
    <cellStyle name="Вывод 12 2 3 3 2 5" xfId="23992"/>
    <cellStyle name="Вывод 12 2 3 3 2 6" xfId="34756"/>
    <cellStyle name="Вывод 12 2 3 3 2 7" xfId="39208"/>
    <cellStyle name="Вывод 12 2 3 3 2 8" xfId="44170"/>
    <cellStyle name="Вывод 12 2 3 3 3" xfId="12225"/>
    <cellStyle name="Вывод 12 2 3 3 4" xfId="18164"/>
    <cellStyle name="Вывод 12 2 3 3 5" xfId="21786"/>
    <cellStyle name="Вывод 12 2 3 3 6" xfId="28940"/>
    <cellStyle name="Вывод 12 2 3 3 7" xfId="29883"/>
    <cellStyle name="Вывод 12 2 3 3 8" xfId="37077"/>
    <cellStyle name="Вывод 12 2 3 3 9" xfId="42032"/>
    <cellStyle name="Вывод 12 2 3 4" xfId="7083"/>
    <cellStyle name="Вывод 12 2 3 4 2" xfId="13034"/>
    <cellStyle name="Вывод 12 2 3 4 3" xfId="18973"/>
    <cellStyle name="Вывод 12 2 3 4 4" xfId="22110"/>
    <cellStyle name="Вывод 12 2 3 4 5" xfId="28821"/>
    <cellStyle name="Вывод 12 2 3 4 6" xfId="33458"/>
    <cellStyle name="Вывод 12 2 3 4 7" xfId="37886"/>
    <cellStyle name="Вывод 12 2 3 4 8" xfId="42839"/>
    <cellStyle name="Вывод 12 2 3 5" xfId="9625"/>
    <cellStyle name="Вывод 12 2 3 6" xfId="15564"/>
    <cellStyle name="Вывод 12 2 3 7" xfId="26101"/>
    <cellStyle name="Вывод 12 2 3 8" xfId="28671"/>
    <cellStyle name="Вывод 12 2 4" xfId="5109"/>
    <cellStyle name="Вывод 12 2 4 2" xfId="7452"/>
    <cellStyle name="Вывод 12 2 4 2 2" xfId="13403"/>
    <cellStyle name="Вывод 12 2 4 2 3" xfId="19342"/>
    <cellStyle name="Вывод 12 2 4 2 4" xfId="22430"/>
    <cellStyle name="Вывод 12 2 4 2 5" xfId="30227"/>
    <cellStyle name="Вывод 12 2 4 2 6" xfId="29006"/>
    <cellStyle name="Вывод 12 2 4 2 7" xfId="38251"/>
    <cellStyle name="Вывод 12 2 4 2 8" xfId="43208"/>
    <cellStyle name="Вывод 12 2 4 3" xfId="11085"/>
    <cellStyle name="Вывод 12 2 4 4" xfId="17024"/>
    <cellStyle name="Вывод 12 2 4 5" xfId="21476"/>
    <cellStyle name="Вывод 12 2 4 6" xfId="29440"/>
    <cellStyle name="Вывод 12 2 4 7" xfId="28158"/>
    <cellStyle name="Вывод 12 2 4 8" xfId="35937"/>
    <cellStyle name="Вывод 12 2 4 9" xfId="40897"/>
    <cellStyle name="Вывод 12 2 5" xfId="4795"/>
    <cellStyle name="Вывод 12 2 5 2" xfId="7336"/>
    <cellStyle name="Вывод 12 2 5 2 2" xfId="13287"/>
    <cellStyle name="Вывод 12 2 5 2 3" xfId="19226"/>
    <cellStyle name="Вывод 12 2 5 2 4" xfId="22357"/>
    <cellStyle name="Вывод 12 2 5 2 5" xfId="27959"/>
    <cellStyle name="Вывод 12 2 5 2 6" xfId="27756"/>
    <cellStyle name="Вывод 12 2 5 2 7" xfId="38137"/>
    <cellStyle name="Вывод 12 2 5 2 8" xfId="43092"/>
    <cellStyle name="Вывод 12 2 5 3" xfId="10771"/>
    <cellStyle name="Вывод 12 2 5 4" xfId="16710"/>
    <cellStyle name="Вывод 12 2 5 5" xfId="21368"/>
    <cellStyle name="Вывод 12 2 5 6" xfId="27876"/>
    <cellStyle name="Вывод 12 2 5 7" xfId="30028"/>
    <cellStyle name="Вывод 12 2 5 8" xfId="35623"/>
    <cellStyle name="Вывод 12 2 5 9" xfId="40585"/>
    <cellStyle name="Вывод 12 2 6" xfId="7080"/>
    <cellStyle name="Вывод 12 2 6 2" xfId="13031"/>
    <cellStyle name="Вывод 12 2 6 3" xfId="18970"/>
    <cellStyle name="Вывод 12 2 6 4" xfId="22107"/>
    <cellStyle name="Вывод 12 2 6 5" xfId="30220"/>
    <cellStyle name="Вывод 12 2 6 6" xfId="31448"/>
    <cellStyle name="Вывод 12 2 6 7" xfId="37883"/>
    <cellStyle name="Вывод 12 2 6 8" xfId="42836"/>
    <cellStyle name="Вывод 12 2 7" xfId="9622"/>
    <cellStyle name="Вывод 12 2 8" xfId="15561"/>
    <cellStyle name="Вывод 12 2 9" xfId="28860"/>
    <cellStyle name="Вывод 12 3" xfId="2294"/>
    <cellStyle name="Вывод 12 3 10" xfId="32086"/>
    <cellStyle name="Вывод 12 3 2" xfId="5427"/>
    <cellStyle name="Вывод 12 3 2 2" xfId="7746"/>
    <cellStyle name="Вывод 12 3 2 2 2" xfId="13697"/>
    <cellStyle name="Вывод 12 3 2 2 3" xfId="19636"/>
    <cellStyle name="Вывод 12 3 2 2 4" xfId="22532"/>
    <cellStyle name="Вывод 12 3 2 2 5" xfId="24647"/>
    <cellStyle name="Вывод 12 3 2 2 6" xfId="28697"/>
    <cellStyle name="Вывод 12 3 2 2 7" xfId="38544"/>
    <cellStyle name="Вывод 12 3 2 2 8" xfId="43502"/>
    <cellStyle name="Вывод 12 3 2 3" xfId="11402"/>
    <cellStyle name="Вывод 12 3 2 4" xfId="17341"/>
    <cellStyle name="Вывод 12 3 2 5" xfId="21583"/>
    <cellStyle name="Вывод 12 3 2 6" xfId="28638"/>
    <cellStyle name="Вывод 12 3 2 7" xfId="33270"/>
    <cellStyle name="Вывод 12 3 2 8" xfId="36254"/>
    <cellStyle name="Вывод 12 3 2 9" xfId="41213"/>
    <cellStyle name="Вывод 12 3 3" xfId="6090"/>
    <cellStyle name="Вывод 12 3 3 2" xfId="8386"/>
    <cellStyle name="Вывод 12 3 3 2 2" xfId="14337"/>
    <cellStyle name="Вывод 12 3 3 2 3" xfId="20276"/>
    <cellStyle name="Вывод 12 3 3 2 4" xfId="22684"/>
    <cellStyle name="Вывод 12 3 3 2 5" xfId="24019"/>
    <cellStyle name="Вывод 12 3 3 2 6" xfId="34725"/>
    <cellStyle name="Вывод 12 3 3 2 7" xfId="39182"/>
    <cellStyle name="Вывод 12 3 3 2 8" xfId="44142"/>
    <cellStyle name="Вывод 12 3 3 3" xfId="12062"/>
    <cellStyle name="Вывод 12 3 3 4" xfId="18001"/>
    <cellStyle name="Вывод 12 3 3 5" xfId="21737"/>
    <cellStyle name="Вывод 12 3 3 6" xfId="25174"/>
    <cellStyle name="Вывод 12 3 3 7" xfId="26564"/>
    <cellStyle name="Вывод 12 3 3 8" xfId="36914"/>
    <cellStyle name="Вывод 12 3 3 9" xfId="41871"/>
    <cellStyle name="Вывод 12 3 4" xfId="8883"/>
    <cellStyle name="Вывод 12 3 4 2" xfId="14834"/>
    <cellStyle name="Вывод 12 3 4 3" xfId="20773"/>
    <cellStyle name="Вывод 12 3 4 4" xfId="23021"/>
    <cellStyle name="Вывод 12 3 4 5" xfId="23593"/>
    <cellStyle name="Вывод 12 3 4 6" xfId="34410"/>
    <cellStyle name="Вывод 12 3 4 7" xfId="39674"/>
    <cellStyle name="Вывод 12 3 4 8" xfId="44639"/>
    <cellStyle name="Вывод 12 3 5" xfId="8884"/>
    <cellStyle name="Вывод 12 3 5 2" xfId="14835"/>
    <cellStyle name="Вывод 12 3 5 3" xfId="20774"/>
    <cellStyle name="Вывод 12 3 5 4" xfId="23022"/>
    <cellStyle name="Вывод 12 3 5 5" xfId="23592"/>
    <cellStyle name="Вывод 12 3 5 6" xfId="34838"/>
    <cellStyle name="Вывод 12 3 5 7" xfId="39675"/>
    <cellStyle name="Вывод 12 3 5 8" xfId="44640"/>
    <cellStyle name="Вывод 12 3 6" xfId="7084"/>
    <cellStyle name="Вывод 12 3 6 2" xfId="13035"/>
    <cellStyle name="Вывод 12 3 6 3" xfId="18974"/>
    <cellStyle name="Вывод 12 3 6 4" xfId="22111"/>
    <cellStyle name="Вывод 12 3 6 5" xfId="30233"/>
    <cellStyle name="Вывод 12 3 6 6" xfId="32402"/>
    <cellStyle name="Вывод 12 3 6 7" xfId="37887"/>
    <cellStyle name="Вывод 12 3 6 8" xfId="42840"/>
    <cellStyle name="Вывод 12 3 7" xfId="9626"/>
    <cellStyle name="Вывод 12 3 8" xfId="15565"/>
    <cellStyle name="Вывод 12 3 9" xfId="28563"/>
    <cellStyle name="Вывод 12 4" xfId="4333"/>
    <cellStyle name="Вывод 12 4 10" xfId="40177"/>
    <cellStyle name="Вывод 12 4 2" xfId="6815"/>
    <cellStyle name="Вывод 12 4 2 2" xfId="8554"/>
    <cellStyle name="Вывод 12 4 2 2 2" xfId="14505"/>
    <cellStyle name="Вывод 12 4 2 2 3" xfId="20444"/>
    <cellStyle name="Вывод 12 4 2 2 4" xfId="22848"/>
    <cellStyle name="Вывод 12 4 2 2 5" xfId="23855"/>
    <cellStyle name="Вывод 12 4 2 2 6" xfId="27534"/>
    <cellStyle name="Вывод 12 4 2 2 7" xfId="39346"/>
    <cellStyle name="Вывод 12 4 2 2 8" xfId="44310"/>
    <cellStyle name="Вывод 12 4 2 3" xfId="12766"/>
    <cellStyle name="Вывод 12 4 2 4" xfId="18705"/>
    <cellStyle name="Вывод 12 4 2 5" xfId="21942"/>
    <cellStyle name="Вывод 12 4 2 6" xfId="30151"/>
    <cellStyle name="Вывод 12 4 2 7" xfId="34164"/>
    <cellStyle name="Вывод 12 4 2 8" xfId="37618"/>
    <cellStyle name="Вывод 12 4 2 9" xfId="42571"/>
    <cellStyle name="Вывод 12 4 3" xfId="7243"/>
    <cellStyle name="Вывод 12 4 3 2" xfId="13194"/>
    <cellStyle name="Вывод 12 4 3 3" xfId="19133"/>
    <cellStyle name="Вывод 12 4 3 4" xfId="22269"/>
    <cellStyle name="Вывод 12 4 3 5" xfId="24915"/>
    <cellStyle name="Вывод 12 4 3 6" xfId="26273"/>
    <cellStyle name="Вывод 12 4 3 7" xfId="38045"/>
    <cellStyle name="Вывод 12 4 3 8" xfId="42999"/>
    <cellStyle name="Вывод 12 4 4" xfId="10362"/>
    <cellStyle name="Вывод 12 4 5" xfId="16301"/>
    <cellStyle name="Вывод 12 4 6" xfId="21246"/>
    <cellStyle name="Вывод 12 4 7" xfId="28538"/>
    <cellStyle name="Вывод 12 4 8" xfId="33970"/>
    <cellStyle name="Вывод 12 4 9" xfId="35214"/>
    <cellStyle name="Вывод 12 5" xfId="4985"/>
    <cellStyle name="Вывод 12 5 2" xfId="7366"/>
    <cellStyle name="Вывод 12 5 2 2" xfId="13317"/>
    <cellStyle name="Вывод 12 5 2 3" xfId="19256"/>
    <cellStyle name="Вывод 12 5 2 4" xfId="22384"/>
    <cellStyle name="Вывод 12 5 2 5" xfId="30134"/>
    <cellStyle name="Вывод 12 5 2 6" xfId="25562"/>
    <cellStyle name="Вывод 12 5 2 7" xfId="38166"/>
    <cellStyle name="Вывод 12 5 2 8" xfId="43122"/>
    <cellStyle name="Вывод 12 5 3" xfId="10961"/>
    <cellStyle name="Вывод 12 5 4" xfId="16900"/>
    <cellStyle name="Вывод 12 5 5" xfId="21429"/>
    <cellStyle name="Вывод 12 5 6" xfId="29803"/>
    <cellStyle name="Вывод 12 5 7" xfId="33963"/>
    <cellStyle name="Вывод 12 5 8" xfId="35813"/>
    <cellStyle name="Вывод 12 5 9" xfId="40774"/>
    <cellStyle name="Вывод 12 6" xfId="7079"/>
    <cellStyle name="Вывод 12 6 2" xfId="13030"/>
    <cellStyle name="Вывод 12 6 3" xfId="18969"/>
    <cellStyle name="Вывод 12 6 4" xfId="22106"/>
    <cellStyle name="Вывод 12 6 5" xfId="28808"/>
    <cellStyle name="Вывод 12 6 6" xfId="27922"/>
    <cellStyle name="Вывод 12 6 7" xfId="37882"/>
    <cellStyle name="Вывод 12 6 8" xfId="42835"/>
    <cellStyle name="Вывод 12 7" xfId="9621"/>
    <cellStyle name="Вывод 12 8" xfId="15560"/>
    <cellStyle name="Вывод 12 9" xfId="27615"/>
    <cellStyle name="Вывод 13" xfId="2295"/>
    <cellStyle name="Вывод 13 10" xfId="26694"/>
    <cellStyle name="Вывод 13 2" xfId="2296"/>
    <cellStyle name="Вывод 13 2 10" xfId="25968"/>
    <cellStyle name="Вывод 13 2 2" xfId="2297"/>
    <cellStyle name="Вывод 13 2 2 2" xfId="2298"/>
    <cellStyle name="Вывод 13 2 2 2 2" xfId="6061"/>
    <cellStyle name="Вывод 13 2 2 2 2 2" xfId="8365"/>
    <cellStyle name="Вывод 13 2 2 2 2 2 2" xfId="14316"/>
    <cellStyle name="Вывод 13 2 2 2 2 2 3" xfId="20255"/>
    <cellStyle name="Вывод 13 2 2 2 2 2 4" xfId="22666"/>
    <cellStyle name="Вывод 13 2 2 2 2 2 5" xfId="24040"/>
    <cellStyle name="Вывод 13 2 2 2 2 2 6" xfId="34321"/>
    <cellStyle name="Вывод 13 2 2 2 2 2 7" xfId="39161"/>
    <cellStyle name="Вывод 13 2 2 2 2 2 8" xfId="44121"/>
    <cellStyle name="Вывод 13 2 2 2 2 3" xfId="12036"/>
    <cellStyle name="Вывод 13 2 2 2 2 4" xfId="17975"/>
    <cellStyle name="Вывод 13 2 2 2 2 5" xfId="21719"/>
    <cellStyle name="Вывод 13 2 2 2 2 6" xfId="25200"/>
    <cellStyle name="Вывод 13 2 2 2 2 7" xfId="30011"/>
    <cellStyle name="Вывод 13 2 2 2 2 8" xfId="36888"/>
    <cellStyle name="Вывод 13 2 2 2 2 9" xfId="41845"/>
    <cellStyle name="Вывод 13 2 2 2 3" xfId="6726"/>
    <cellStyle name="Вывод 13 2 2 2 3 2" xfId="8499"/>
    <cellStyle name="Вывод 13 2 2 2 3 2 2" xfId="14450"/>
    <cellStyle name="Вывод 13 2 2 2 3 2 3" xfId="20389"/>
    <cellStyle name="Вывод 13 2 2 2 3 2 4" xfId="22794"/>
    <cellStyle name="Вывод 13 2 2 2 3 2 5" xfId="23908"/>
    <cellStyle name="Вывод 13 2 2 2 3 2 6" xfId="32847"/>
    <cellStyle name="Вывод 13 2 2 2 3 2 7" xfId="39292"/>
    <cellStyle name="Вывод 13 2 2 2 3 2 8" xfId="44255"/>
    <cellStyle name="Вывод 13 2 2 2 3 3" xfId="12677"/>
    <cellStyle name="Вывод 13 2 2 2 3 4" xfId="18616"/>
    <cellStyle name="Вывод 13 2 2 2 3 5" xfId="21887"/>
    <cellStyle name="Вывод 13 2 2 2 3 6" xfId="27230"/>
    <cellStyle name="Вывод 13 2 2 2 3 7" xfId="26189"/>
    <cellStyle name="Вывод 13 2 2 2 3 8" xfId="37529"/>
    <cellStyle name="Вывод 13 2 2 2 3 9" xfId="42483"/>
    <cellStyle name="Вывод 13 2 2 2 4" xfId="7088"/>
    <cellStyle name="Вывод 13 2 2 2 4 2" xfId="13039"/>
    <cellStyle name="Вывод 13 2 2 2 4 3" xfId="18978"/>
    <cellStyle name="Вывод 13 2 2 2 4 4" xfId="22115"/>
    <cellStyle name="Вывод 13 2 2 2 4 5" xfId="29842"/>
    <cellStyle name="Вывод 13 2 2 2 4 6" xfId="32072"/>
    <cellStyle name="Вывод 13 2 2 2 4 7" xfId="37891"/>
    <cellStyle name="Вывод 13 2 2 2 4 8" xfId="42844"/>
    <cellStyle name="Вывод 13 2 2 2 5" xfId="9630"/>
    <cellStyle name="Вывод 13 2 2 2 6" xfId="15569"/>
    <cellStyle name="Вывод 13 2 2 2 7" xfId="28686"/>
    <cellStyle name="Вывод 13 2 2 2 8" xfId="25872"/>
    <cellStyle name="Вывод 13 2 2 3" xfId="5762"/>
    <cellStyle name="Вывод 13 2 2 3 2" xfId="8066"/>
    <cellStyle name="Вывод 13 2 2 3 2 2" xfId="14017"/>
    <cellStyle name="Вывод 13 2 2 3 2 3" xfId="19956"/>
    <cellStyle name="Вывод 13 2 2 3 2 4" xfId="22593"/>
    <cellStyle name="Вывод 13 2 2 3 2 5" xfId="24334"/>
    <cellStyle name="Вывод 13 2 2 3 2 6" xfId="31966"/>
    <cellStyle name="Вывод 13 2 2 3 2 7" xfId="38863"/>
    <cellStyle name="Вывод 13 2 2 3 2 8" xfId="43822"/>
    <cellStyle name="Вывод 13 2 2 3 3" xfId="11737"/>
    <cellStyle name="Вывод 13 2 2 3 4" xfId="17676"/>
    <cellStyle name="Вывод 13 2 2 3 5" xfId="21646"/>
    <cellStyle name="Вывод 13 2 2 3 6" xfId="27125"/>
    <cellStyle name="Вывод 13 2 2 3 7" xfId="34746"/>
    <cellStyle name="Вывод 13 2 2 3 8" xfId="36589"/>
    <cellStyle name="Вывод 13 2 2 3 9" xfId="41547"/>
    <cellStyle name="Вывод 13 2 2 4" xfId="6429"/>
    <cellStyle name="Вывод 13 2 2 4 2" xfId="8435"/>
    <cellStyle name="Вывод 13 2 2 4 2 2" xfId="14386"/>
    <cellStyle name="Вывод 13 2 2 4 2 3" xfId="20325"/>
    <cellStyle name="Вывод 13 2 2 4 2 4" xfId="22731"/>
    <cellStyle name="Вывод 13 2 2 4 2 5" xfId="23971"/>
    <cellStyle name="Вывод 13 2 2 4 2 6" xfId="32734"/>
    <cellStyle name="Вывод 13 2 2 4 2 7" xfId="39229"/>
    <cellStyle name="Вывод 13 2 2 4 2 8" xfId="44191"/>
    <cellStyle name="Вывод 13 2 2 4 3" xfId="12380"/>
    <cellStyle name="Вывод 13 2 2 4 4" xfId="18319"/>
    <cellStyle name="Вывод 13 2 2 4 5" xfId="21816"/>
    <cellStyle name="Вывод 13 2 2 4 6" xfId="29154"/>
    <cellStyle name="Вывод 13 2 2 4 7" xfId="26719"/>
    <cellStyle name="Вывод 13 2 2 4 8" xfId="37232"/>
    <cellStyle name="Вывод 13 2 2 4 9" xfId="42187"/>
    <cellStyle name="Вывод 13 2 2 5" xfId="7087"/>
    <cellStyle name="Вывод 13 2 2 5 2" xfId="13038"/>
    <cellStyle name="Вывод 13 2 2 5 3" xfId="18977"/>
    <cellStyle name="Вывод 13 2 2 5 4" xfId="22114"/>
    <cellStyle name="Вывод 13 2 2 5 5" xfId="27086"/>
    <cellStyle name="Вывод 13 2 2 5 6" xfId="34257"/>
    <cellStyle name="Вывод 13 2 2 5 7" xfId="37890"/>
    <cellStyle name="Вывод 13 2 2 5 8" xfId="42843"/>
    <cellStyle name="Вывод 13 2 2 6" xfId="9629"/>
    <cellStyle name="Вывод 13 2 2 7" xfId="15568"/>
    <cellStyle name="Вывод 13 2 2 8" xfId="26100"/>
    <cellStyle name="Вывод 13 2 2 9" xfId="34623"/>
    <cellStyle name="Вывод 13 2 3" xfId="2299"/>
    <cellStyle name="Вывод 13 2 3 2" xfId="5608"/>
    <cellStyle name="Вывод 13 2 3 2 2" xfId="7912"/>
    <cellStyle name="Вывод 13 2 3 2 2 2" xfId="13863"/>
    <cellStyle name="Вывод 13 2 3 2 2 3" xfId="19802"/>
    <cellStyle name="Вывод 13 2 3 2 2 4" xfId="22564"/>
    <cellStyle name="Вывод 13 2 3 2 2 5" xfId="24486"/>
    <cellStyle name="Вывод 13 2 3 2 2 6" xfId="33256"/>
    <cellStyle name="Вывод 13 2 3 2 2 7" xfId="38709"/>
    <cellStyle name="Вывод 13 2 3 2 2 8" xfId="43668"/>
    <cellStyle name="Вывод 13 2 3 2 3" xfId="11583"/>
    <cellStyle name="Вывод 13 2 3 2 4" xfId="17522"/>
    <cellStyle name="Вывод 13 2 3 2 5" xfId="21617"/>
    <cellStyle name="Вывод 13 2 3 2 6" xfId="30051"/>
    <cellStyle name="Вывод 13 2 3 2 7" xfId="32859"/>
    <cellStyle name="Вывод 13 2 3 2 8" xfId="36435"/>
    <cellStyle name="Вывод 13 2 3 2 9" xfId="41393"/>
    <cellStyle name="Вывод 13 2 3 3" xfId="6275"/>
    <cellStyle name="Вывод 13 2 3 3 2" xfId="8415"/>
    <cellStyle name="Вывод 13 2 3 3 2 2" xfId="14366"/>
    <cellStyle name="Вывод 13 2 3 3 2 3" xfId="20305"/>
    <cellStyle name="Вывод 13 2 3 3 2 4" xfId="22711"/>
    <cellStyle name="Вывод 13 2 3 3 2 5" xfId="23991"/>
    <cellStyle name="Вывод 13 2 3 3 2 6" xfId="32330"/>
    <cellStyle name="Вывод 13 2 3 3 2 7" xfId="39209"/>
    <cellStyle name="Вывод 13 2 3 3 2 8" xfId="44171"/>
    <cellStyle name="Вывод 13 2 3 3 3" xfId="12226"/>
    <cellStyle name="Вывод 13 2 3 3 4" xfId="18165"/>
    <cellStyle name="Вывод 13 2 3 3 5" xfId="21787"/>
    <cellStyle name="Вывод 13 2 3 3 6" xfId="26905"/>
    <cellStyle name="Вывод 13 2 3 3 7" xfId="34908"/>
    <cellStyle name="Вывод 13 2 3 3 8" xfId="37078"/>
    <cellStyle name="Вывод 13 2 3 3 9" xfId="42033"/>
    <cellStyle name="Вывод 13 2 3 4" xfId="7089"/>
    <cellStyle name="Вывод 13 2 3 4 2" xfId="13040"/>
    <cellStyle name="Вывод 13 2 3 4 3" xfId="18979"/>
    <cellStyle name="Вывод 13 2 3 4 4" xfId="22116"/>
    <cellStyle name="Вывод 13 2 3 4 5" xfId="27894"/>
    <cellStyle name="Вывод 13 2 3 4 6" xfId="34969"/>
    <cellStyle name="Вывод 13 2 3 4 7" xfId="37892"/>
    <cellStyle name="Вывод 13 2 3 4 8" xfId="42845"/>
    <cellStyle name="Вывод 13 2 3 5" xfId="9631"/>
    <cellStyle name="Вывод 13 2 3 6" xfId="15570"/>
    <cellStyle name="Вывод 13 2 3 7" xfId="30100"/>
    <cellStyle name="Вывод 13 2 3 8" xfId="33362"/>
    <cellStyle name="Вывод 13 2 4" xfId="5110"/>
    <cellStyle name="Вывод 13 2 4 2" xfId="7453"/>
    <cellStyle name="Вывод 13 2 4 2 2" xfId="13404"/>
    <cellStyle name="Вывод 13 2 4 2 3" xfId="19343"/>
    <cellStyle name="Вывод 13 2 4 2 4" xfId="22431"/>
    <cellStyle name="Вывод 13 2 4 2 5" xfId="28274"/>
    <cellStyle name="Вывод 13 2 4 2 6" xfId="33446"/>
    <cellStyle name="Вывод 13 2 4 2 7" xfId="38252"/>
    <cellStyle name="Вывод 13 2 4 2 8" xfId="43209"/>
    <cellStyle name="Вывод 13 2 4 3" xfId="11086"/>
    <cellStyle name="Вывод 13 2 4 4" xfId="17025"/>
    <cellStyle name="Вывод 13 2 4 5" xfId="21477"/>
    <cellStyle name="Вывод 13 2 4 6" xfId="27309"/>
    <cellStyle name="Вывод 13 2 4 7" xfId="25926"/>
    <cellStyle name="Вывод 13 2 4 8" xfId="35938"/>
    <cellStyle name="Вывод 13 2 4 9" xfId="40898"/>
    <cellStyle name="Вывод 13 2 5" xfId="4794"/>
    <cellStyle name="Вывод 13 2 5 2" xfId="7335"/>
    <cellStyle name="Вывод 13 2 5 2 2" xfId="13286"/>
    <cellStyle name="Вывод 13 2 5 2 3" xfId="19225"/>
    <cellStyle name="Вывод 13 2 5 2 4" xfId="22356"/>
    <cellStyle name="Вывод 13 2 5 2 5" xfId="29910"/>
    <cellStyle name="Вывод 13 2 5 2 6" xfId="34647"/>
    <cellStyle name="Вывод 13 2 5 2 7" xfId="38136"/>
    <cellStyle name="Вывод 13 2 5 2 8" xfId="43091"/>
    <cellStyle name="Вывод 13 2 5 3" xfId="10770"/>
    <cellStyle name="Вывод 13 2 5 4" xfId="16709"/>
    <cellStyle name="Вывод 13 2 5 5" xfId="21367"/>
    <cellStyle name="Вывод 13 2 5 6" xfId="29827"/>
    <cellStyle name="Вывод 13 2 5 7" xfId="28610"/>
    <cellStyle name="Вывод 13 2 5 8" xfId="35622"/>
    <cellStyle name="Вывод 13 2 5 9" xfId="40584"/>
    <cellStyle name="Вывод 13 2 6" xfId="7086"/>
    <cellStyle name="Вывод 13 2 6 2" xfId="13037"/>
    <cellStyle name="Вывод 13 2 6 3" xfId="18976"/>
    <cellStyle name="Вывод 13 2 6 4" xfId="22113"/>
    <cellStyle name="Вывод 13 2 6 5" xfId="24990"/>
    <cellStyle name="Вывод 13 2 6 6" xfId="29010"/>
    <cellStyle name="Вывод 13 2 6 7" xfId="37889"/>
    <cellStyle name="Вывод 13 2 6 8" xfId="42842"/>
    <cellStyle name="Вывод 13 2 7" xfId="9628"/>
    <cellStyle name="Вывод 13 2 8" xfId="15567"/>
    <cellStyle name="Вывод 13 2 9" xfId="28024"/>
    <cellStyle name="Вывод 13 3" xfId="2300"/>
    <cellStyle name="Вывод 13 3 10" xfId="31745"/>
    <cellStyle name="Вывод 13 3 2" xfId="5428"/>
    <cellStyle name="Вывод 13 3 2 2" xfId="7747"/>
    <cellStyle name="Вывод 13 3 2 2 2" xfId="13698"/>
    <cellStyle name="Вывод 13 3 2 2 3" xfId="19637"/>
    <cellStyle name="Вывод 13 3 2 2 4" xfId="22533"/>
    <cellStyle name="Вывод 13 3 2 2 5" xfId="24646"/>
    <cellStyle name="Вывод 13 3 2 2 6" xfId="29577"/>
    <cellStyle name="Вывод 13 3 2 2 7" xfId="38545"/>
    <cellStyle name="Вывод 13 3 2 2 8" xfId="43503"/>
    <cellStyle name="Вывод 13 3 2 3" xfId="11403"/>
    <cellStyle name="Вывод 13 3 2 4" xfId="17342"/>
    <cellStyle name="Вывод 13 3 2 5" xfId="21584"/>
    <cellStyle name="Вывод 13 3 2 6" xfId="30056"/>
    <cellStyle name="Вывод 13 3 2 7" xfId="26598"/>
    <cellStyle name="Вывод 13 3 2 8" xfId="36255"/>
    <cellStyle name="Вывод 13 3 2 9" xfId="41214"/>
    <cellStyle name="Вывод 13 3 3" xfId="6089"/>
    <cellStyle name="Вывод 13 3 3 2" xfId="8385"/>
    <cellStyle name="Вывод 13 3 3 2 2" xfId="14336"/>
    <cellStyle name="Вывод 13 3 3 2 3" xfId="20275"/>
    <cellStyle name="Вывод 13 3 3 2 4" xfId="22683"/>
    <cellStyle name="Вывод 13 3 3 2 5" xfId="24020"/>
    <cellStyle name="Вывод 13 3 3 2 6" xfId="31984"/>
    <cellStyle name="Вывод 13 3 3 2 7" xfId="39181"/>
    <cellStyle name="Вывод 13 3 3 2 8" xfId="44141"/>
    <cellStyle name="Вывод 13 3 3 3" xfId="12061"/>
    <cellStyle name="Вывод 13 3 3 4" xfId="18000"/>
    <cellStyle name="Вывод 13 3 3 5" xfId="21736"/>
    <cellStyle name="Вывод 13 3 3 6" xfId="25175"/>
    <cellStyle name="Вывод 13 3 3 7" xfId="26565"/>
    <cellStyle name="Вывод 13 3 3 8" xfId="36913"/>
    <cellStyle name="Вывод 13 3 3 9" xfId="41870"/>
    <cellStyle name="Вывод 13 3 4" xfId="8885"/>
    <cellStyle name="Вывод 13 3 4 2" xfId="14836"/>
    <cellStyle name="Вывод 13 3 4 3" xfId="20775"/>
    <cellStyle name="Вывод 13 3 4 4" xfId="23023"/>
    <cellStyle name="Вывод 13 3 4 5" xfId="23591"/>
    <cellStyle name="Вывод 13 3 4 6" xfId="26467"/>
    <cellStyle name="Вывод 13 3 4 7" xfId="39676"/>
    <cellStyle name="Вывод 13 3 4 8" xfId="44641"/>
    <cellStyle name="Вывод 13 3 5" xfId="8886"/>
    <cellStyle name="Вывод 13 3 5 2" xfId="14837"/>
    <cellStyle name="Вывод 13 3 5 3" xfId="20776"/>
    <cellStyle name="Вывод 13 3 5 4" xfId="23024"/>
    <cellStyle name="Вывод 13 3 5 5" xfId="23590"/>
    <cellStyle name="Вывод 13 3 5 6" xfId="26226"/>
    <cellStyle name="Вывод 13 3 5 7" xfId="39677"/>
    <cellStyle name="Вывод 13 3 5 8" xfId="44642"/>
    <cellStyle name="Вывод 13 3 6" xfId="7090"/>
    <cellStyle name="Вывод 13 3 6 2" xfId="13041"/>
    <cellStyle name="Вывод 13 3 6 3" xfId="18980"/>
    <cellStyle name="Вывод 13 3 6 4" xfId="22117"/>
    <cellStyle name="Вывод 13 3 6 5" xfId="24989"/>
    <cellStyle name="Вывод 13 3 6 6" xfId="31288"/>
    <cellStyle name="Вывод 13 3 6 7" xfId="37893"/>
    <cellStyle name="Вывод 13 3 6 8" xfId="42846"/>
    <cellStyle name="Вывод 13 3 7" xfId="9632"/>
    <cellStyle name="Вывод 13 3 8" xfId="15571"/>
    <cellStyle name="Вывод 13 3 9" xfId="28146"/>
    <cellStyle name="Вывод 13 4" xfId="4334"/>
    <cellStyle name="Вывод 13 4 10" xfId="40178"/>
    <cellStyle name="Вывод 13 4 2" xfId="6816"/>
    <cellStyle name="Вывод 13 4 2 2" xfId="8555"/>
    <cellStyle name="Вывод 13 4 2 2 2" xfId="14506"/>
    <cellStyle name="Вывод 13 4 2 2 3" xfId="20445"/>
    <cellStyle name="Вывод 13 4 2 2 4" xfId="22849"/>
    <cellStyle name="Вывод 13 4 2 2 5" xfId="23854"/>
    <cellStyle name="Вывод 13 4 2 2 6" xfId="33191"/>
    <cellStyle name="Вывод 13 4 2 2 7" xfId="39347"/>
    <cellStyle name="Вывод 13 4 2 2 8" xfId="44311"/>
    <cellStyle name="Вывод 13 4 2 3" xfId="12767"/>
    <cellStyle name="Вывод 13 4 2 4" xfId="18706"/>
    <cellStyle name="Вывод 13 4 2 5" xfId="21943"/>
    <cellStyle name="Вывод 13 4 2 6" xfId="28200"/>
    <cellStyle name="Вывод 13 4 2 7" xfId="31849"/>
    <cellStyle name="Вывод 13 4 2 8" xfId="37619"/>
    <cellStyle name="Вывод 13 4 2 9" xfId="42572"/>
    <cellStyle name="Вывод 13 4 3" xfId="7244"/>
    <cellStyle name="Вывод 13 4 3 2" xfId="13195"/>
    <cellStyle name="Вывод 13 4 3 3" xfId="19134"/>
    <cellStyle name="Вывод 13 4 3 4" xfId="22270"/>
    <cellStyle name="Вывод 13 4 3 5" xfId="24914"/>
    <cellStyle name="Вывод 13 4 3 6" xfId="32146"/>
    <cellStyle name="Вывод 13 4 3 7" xfId="38046"/>
    <cellStyle name="Вывод 13 4 3 8" xfId="43000"/>
    <cellStyle name="Вывод 13 4 4" xfId="10363"/>
    <cellStyle name="Вывод 13 4 5" xfId="16302"/>
    <cellStyle name="Вывод 13 4 6" xfId="21247"/>
    <cellStyle name="Вывод 13 4 7" xfId="29954"/>
    <cellStyle name="Вывод 13 4 8" xfId="33626"/>
    <cellStyle name="Вывод 13 4 9" xfId="35215"/>
    <cellStyle name="Вывод 13 5" xfId="4984"/>
    <cellStyle name="Вывод 13 5 2" xfId="7365"/>
    <cellStyle name="Вывод 13 5 2 2" xfId="13316"/>
    <cellStyle name="Вывод 13 5 2 3" xfId="19255"/>
    <cellStyle name="Вывод 13 5 2 4" xfId="22383"/>
    <cellStyle name="Вывод 13 5 2 5" xfId="28721"/>
    <cellStyle name="Вывод 13 5 2 6" xfId="32027"/>
    <cellStyle name="Вывод 13 5 2 7" xfId="38165"/>
    <cellStyle name="Вывод 13 5 2 8" xfId="43121"/>
    <cellStyle name="Вывод 13 5 3" xfId="10960"/>
    <cellStyle name="Вывод 13 5 4" xfId="16899"/>
    <cellStyle name="Вывод 13 5 5" xfId="21428"/>
    <cellStyle name="Вывод 13 5 6" xfId="27118"/>
    <cellStyle name="Вывод 13 5 7" xfId="31515"/>
    <cellStyle name="Вывод 13 5 8" xfId="35812"/>
    <cellStyle name="Вывод 13 5 9" xfId="40773"/>
    <cellStyle name="Вывод 13 6" xfId="7085"/>
    <cellStyle name="Вывод 13 6 2" xfId="13036"/>
    <cellStyle name="Вывод 13 6 3" xfId="18975"/>
    <cellStyle name="Вывод 13 6 4" xfId="22112"/>
    <cellStyle name="Вывод 13 6 5" xfId="28280"/>
    <cellStyle name="Вывод 13 6 6" xfId="34694"/>
    <cellStyle name="Вывод 13 6 7" xfId="37888"/>
    <cellStyle name="Вывод 13 6 8" xfId="42841"/>
    <cellStyle name="Вывод 13 7" xfId="9627"/>
    <cellStyle name="Вывод 13 8" xfId="15566"/>
    <cellStyle name="Вывод 13 9" xfId="29980"/>
    <cellStyle name="Вывод 14" xfId="2301"/>
    <cellStyle name="Вывод 14 10" xfId="31869"/>
    <cellStyle name="Вывод 14 2" xfId="2302"/>
    <cellStyle name="Вывод 14 2 10" xfId="31391"/>
    <cellStyle name="Вывод 14 2 2" xfId="2303"/>
    <cellStyle name="Вывод 14 2 2 2" xfId="2304"/>
    <cellStyle name="Вывод 14 2 2 2 2" xfId="6062"/>
    <cellStyle name="Вывод 14 2 2 2 2 2" xfId="8366"/>
    <cellStyle name="Вывод 14 2 2 2 2 2 2" xfId="14317"/>
    <cellStyle name="Вывод 14 2 2 2 2 2 3" xfId="20256"/>
    <cellStyle name="Вывод 14 2 2 2 2 2 4" xfId="22667"/>
    <cellStyle name="Вывод 14 2 2 2 2 2 5" xfId="24039"/>
    <cellStyle name="Вывод 14 2 2 2 2 2 6" xfId="32804"/>
    <cellStyle name="Вывод 14 2 2 2 2 2 7" xfId="39162"/>
    <cellStyle name="Вывод 14 2 2 2 2 2 8" xfId="44122"/>
    <cellStyle name="Вывод 14 2 2 2 2 3" xfId="12037"/>
    <cellStyle name="Вывод 14 2 2 2 2 4" xfId="17976"/>
    <cellStyle name="Вывод 14 2 2 2 2 5" xfId="21720"/>
    <cellStyle name="Вывод 14 2 2 2 2 6" xfId="25199"/>
    <cellStyle name="Вывод 14 2 2 2 2 7" xfId="28054"/>
    <cellStyle name="Вывод 14 2 2 2 2 8" xfId="36889"/>
    <cellStyle name="Вывод 14 2 2 2 2 9" xfId="41846"/>
    <cellStyle name="Вывод 14 2 2 2 3" xfId="6727"/>
    <cellStyle name="Вывод 14 2 2 2 3 2" xfId="8500"/>
    <cellStyle name="Вывод 14 2 2 2 3 2 2" xfId="14451"/>
    <cellStyle name="Вывод 14 2 2 2 3 2 3" xfId="20390"/>
    <cellStyle name="Вывод 14 2 2 2 3 2 4" xfId="22795"/>
    <cellStyle name="Вывод 14 2 2 2 3 2 5" xfId="23907"/>
    <cellStyle name="Вывод 14 2 2 2 3 2 6" xfId="34697"/>
    <cellStyle name="Вывод 14 2 2 2 3 2 7" xfId="39293"/>
    <cellStyle name="Вывод 14 2 2 2 3 2 8" xfId="44256"/>
    <cellStyle name="Вывод 14 2 2 2 3 3" xfId="12678"/>
    <cellStyle name="Вывод 14 2 2 2 3 4" xfId="18617"/>
    <cellStyle name="Вывод 14 2 2 2 3 5" xfId="21888"/>
    <cellStyle name="Вывод 14 2 2 2 3 6" xfId="29668"/>
    <cellStyle name="Вывод 14 2 2 2 3 7" xfId="32036"/>
    <cellStyle name="Вывод 14 2 2 2 3 8" xfId="37530"/>
    <cellStyle name="Вывод 14 2 2 2 3 9" xfId="42484"/>
    <cellStyle name="Вывод 14 2 2 2 4" xfId="7094"/>
    <cellStyle name="Вывод 14 2 2 2 4 2" xfId="13045"/>
    <cellStyle name="Вывод 14 2 2 2 4 3" xfId="18984"/>
    <cellStyle name="Вывод 14 2 2 2 4 4" xfId="22121"/>
    <cellStyle name="Вывод 14 2 2 2 4 5" xfId="28812"/>
    <cellStyle name="Вывод 14 2 2 2 4 6" xfId="27368"/>
    <cellStyle name="Вывод 14 2 2 2 4 7" xfId="37897"/>
    <cellStyle name="Вывод 14 2 2 2 4 8" xfId="42850"/>
    <cellStyle name="Вывод 14 2 2 2 5" xfId="9636"/>
    <cellStyle name="Вывод 14 2 2 2 6" xfId="15575"/>
    <cellStyle name="Вывод 14 2 2 2 7" xfId="26099"/>
    <cellStyle name="Вывод 14 2 2 2 8" xfId="34388"/>
    <cellStyle name="Вывод 14 2 2 3" xfId="5763"/>
    <cellStyle name="Вывод 14 2 2 3 2" xfId="8067"/>
    <cellStyle name="Вывод 14 2 2 3 2 2" xfId="14018"/>
    <cellStyle name="Вывод 14 2 2 3 2 3" xfId="19957"/>
    <cellStyle name="Вывод 14 2 2 3 2 4" xfId="22594"/>
    <cellStyle name="Вывод 14 2 2 3 2 5" xfId="24333"/>
    <cellStyle name="Вывод 14 2 2 3 2 6" xfId="32808"/>
    <cellStyle name="Вывод 14 2 2 3 2 7" xfId="38864"/>
    <cellStyle name="Вывод 14 2 2 3 2 8" xfId="43823"/>
    <cellStyle name="Вывод 14 2 2 3 3" xfId="11738"/>
    <cellStyle name="Вывод 14 2 2 3 4" xfId="17677"/>
    <cellStyle name="Вывод 14 2 2 3 5" xfId="21647"/>
    <cellStyle name="Вывод 14 2 2 3 6" xfId="29790"/>
    <cellStyle name="Вывод 14 2 2 3 7" xfId="26989"/>
    <cellStyle name="Вывод 14 2 2 3 8" xfId="36590"/>
    <cellStyle name="Вывод 14 2 2 3 9" xfId="41548"/>
    <cellStyle name="Вывод 14 2 2 4" xfId="6430"/>
    <cellStyle name="Вывод 14 2 2 4 2" xfId="8436"/>
    <cellStyle name="Вывод 14 2 2 4 2 2" xfId="14387"/>
    <cellStyle name="Вывод 14 2 2 4 2 3" xfId="20326"/>
    <cellStyle name="Вывод 14 2 2 4 2 4" xfId="22732"/>
    <cellStyle name="Вывод 14 2 2 4 2 5" xfId="23970"/>
    <cellStyle name="Вывод 14 2 2 4 2 6" xfId="33365"/>
    <cellStyle name="Вывод 14 2 2 4 2 7" xfId="39230"/>
    <cellStyle name="Вывод 14 2 2 4 2 8" xfId="44192"/>
    <cellStyle name="Вывод 14 2 2 4 3" xfId="12381"/>
    <cellStyle name="Вывод 14 2 2 4 4" xfId="18320"/>
    <cellStyle name="Вывод 14 2 2 4 5" xfId="21817"/>
    <cellStyle name="Вывод 14 2 2 4 6" xfId="30657"/>
    <cellStyle name="Вывод 14 2 2 4 7" xfId="33430"/>
    <cellStyle name="Вывод 14 2 2 4 8" xfId="37233"/>
    <cellStyle name="Вывод 14 2 2 4 9" xfId="42188"/>
    <cellStyle name="Вывод 14 2 2 5" xfId="7093"/>
    <cellStyle name="Вывод 14 2 2 5 2" xfId="13044"/>
    <cellStyle name="Вывод 14 2 2 5 3" xfId="18983"/>
    <cellStyle name="Вывод 14 2 2 5 4" xfId="22120"/>
    <cellStyle name="Вывод 14 2 2 5 5" xfId="27878"/>
    <cellStyle name="Вывод 14 2 2 5 6" xfId="34463"/>
    <cellStyle name="Вывод 14 2 2 5 7" xfId="37896"/>
    <cellStyle name="Вывод 14 2 2 5 8" xfId="42849"/>
    <cellStyle name="Вывод 14 2 2 6" xfId="9635"/>
    <cellStyle name="Вывод 14 2 2 7" xfId="15574"/>
    <cellStyle name="Вывод 14 2 2 8" xfId="28359"/>
    <cellStyle name="Вывод 14 2 2 9" xfId="26685"/>
    <cellStyle name="Вывод 14 2 3" xfId="2305"/>
    <cellStyle name="Вывод 14 2 3 2" xfId="5609"/>
    <cellStyle name="Вывод 14 2 3 2 2" xfId="7913"/>
    <cellStyle name="Вывод 14 2 3 2 2 2" xfId="13864"/>
    <cellStyle name="Вывод 14 2 3 2 2 3" xfId="19803"/>
    <cellStyle name="Вывод 14 2 3 2 2 4" xfId="22565"/>
    <cellStyle name="Вывод 14 2 3 2 2 5" xfId="24485"/>
    <cellStyle name="Вывод 14 2 3 2 2 6" xfId="34326"/>
    <cellStyle name="Вывод 14 2 3 2 2 7" xfId="38710"/>
    <cellStyle name="Вывод 14 2 3 2 2 8" xfId="43669"/>
    <cellStyle name="Вывод 14 2 3 2 3" xfId="11584"/>
    <cellStyle name="Вывод 14 2 3 2 4" xfId="17523"/>
    <cellStyle name="Вывод 14 2 3 2 5" xfId="21618"/>
    <cellStyle name="Вывод 14 2 3 2 6" xfId="28093"/>
    <cellStyle name="Вывод 14 2 3 2 7" xfId="31501"/>
    <cellStyle name="Вывод 14 2 3 2 8" xfId="36436"/>
    <cellStyle name="Вывод 14 2 3 2 9" xfId="41394"/>
    <cellStyle name="Вывод 14 2 3 3" xfId="6276"/>
    <cellStyle name="Вывод 14 2 3 3 2" xfId="8416"/>
    <cellStyle name="Вывод 14 2 3 3 2 2" xfId="14367"/>
    <cellStyle name="Вывод 14 2 3 3 2 3" xfId="20306"/>
    <cellStyle name="Вывод 14 2 3 3 2 4" xfId="22712"/>
    <cellStyle name="Вывод 14 2 3 3 2 5" xfId="23990"/>
    <cellStyle name="Вывод 14 2 3 3 2 6" xfId="35009"/>
    <cellStyle name="Вывод 14 2 3 3 2 7" xfId="39210"/>
    <cellStyle name="Вывод 14 2 3 3 2 8" xfId="44172"/>
    <cellStyle name="Вывод 14 2 3 3 3" xfId="12227"/>
    <cellStyle name="Вывод 14 2 3 3 4" xfId="18166"/>
    <cellStyle name="Вывод 14 2 3 3 5" xfId="21788"/>
    <cellStyle name="Вывод 14 2 3 3 6" xfId="29173"/>
    <cellStyle name="Вывод 14 2 3 3 7" xfId="26190"/>
    <cellStyle name="Вывод 14 2 3 3 8" xfId="37079"/>
    <cellStyle name="Вывод 14 2 3 3 9" xfId="42034"/>
    <cellStyle name="Вывод 14 2 3 4" xfId="7095"/>
    <cellStyle name="Вывод 14 2 3 4 2" xfId="13046"/>
    <cellStyle name="Вывод 14 2 3 4 3" xfId="18985"/>
    <cellStyle name="Вывод 14 2 3 4 4" xfId="22122"/>
    <cellStyle name="Вывод 14 2 3 4 5" xfId="30224"/>
    <cellStyle name="Вывод 14 2 3 4 6" xfId="33271"/>
    <cellStyle name="Вывод 14 2 3 4 7" xfId="37898"/>
    <cellStyle name="Вывод 14 2 3 4 8" xfId="42851"/>
    <cellStyle name="Вывод 14 2 3 5" xfId="9637"/>
    <cellStyle name="Вывод 14 2 3 6" xfId="15576"/>
    <cellStyle name="Вывод 14 2 3 7" xfId="26098"/>
    <cellStyle name="Вывод 14 2 3 8" xfId="25776"/>
    <cellStyle name="Вывод 14 2 4" xfId="5111"/>
    <cellStyle name="Вывод 14 2 4 2" xfId="7454"/>
    <cellStyle name="Вывод 14 2 4 2 2" xfId="13405"/>
    <cellStyle name="Вывод 14 2 4 2 3" xfId="19344"/>
    <cellStyle name="Вывод 14 2 4 2 4" xfId="22432"/>
    <cellStyle name="Вывод 14 2 4 2 5" xfId="24833"/>
    <cellStyle name="Вывод 14 2 4 2 6" xfId="27925"/>
    <cellStyle name="Вывод 14 2 4 2 7" xfId="38253"/>
    <cellStyle name="Вывод 14 2 4 2 8" xfId="43210"/>
    <cellStyle name="Вывод 14 2 4 3" xfId="11087"/>
    <cellStyle name="Вывод 14 2 4 4" xfId="17026"/>
    <cellStyle name="Вывод 14 2 4 5" xfId="21478"/>
    <cellStyle name="Вывод 14 2 4 6" xfId="29552"/>
    <cellStyle name="Вывод 14 2 4 7" xfId="33849"/>
    <cellStyle name="Вывод 14 2 4 8" xfId="35939"/>
    <cellStyle name="Вывод 14 2 4 9" xfId="40899"/>
    <cellStyle name="Вывод 14 2 5" xfId="4793"/>
    <cellStyle name="Вывод 14 2 5 2" xfId="7334"/>
    <cellStyle name="Вывод 14 2 5 2 2" xfId="13285"/>
    <cellStyle name="Вывод 14 2 5 2 3" xfId="19224"/>
    <cellStyle name="Вывод 14 2 5 2 4" xfId="22355"/>
    <cellStyle name="Вывод 14 2 5 2 5" xfId="28494"/>
    <cellStyle name="Вывод 14 2 5 2 6" xfId="26616"/>
    <cellStyle name="Вывод 14 2 5 2 7" xfId="38135"/>
    <cellStyle name="Вывод 14 2 5 2 8" xfId="43090"/>
    <cellStyle name="Вывод 14 2 5 3" xfId="10769"/>
    <cellStyle name="Вывод 14 2 5 4" xfId="16708"/>
    <cellStyle name="Вывод 14 2 5 5" xfId="21366"/>
    <cellStyle name="Вывод 14 2 5 6" xfId="29261"/>
    <cellStyle name="Вывод 14 2 5 7" xfId="32684"/>
    <cellStyle name="Вывод 14 2 5 8" xfId="35621"/>
    <cellStyle name="Вывод 14 2 5 9" xfId="40583"/>
    <cellStyle name="Вывод 14 2 6" xfId="7092"/>
    <cellStyle name="Вывод 14 2 6 2" xfId="13043"/>
    <cellStyle name="Вывод 14 2 6 3" xfId="18982"/>
    <cellStyle name="Вывод 14 2 6 4" xfId="22119"/>
    <cellStyle name="Вывод 14 2 6 5" xfId="29828"/>
    <cellStyle name="Вывод 14 2 6 6" xfId="32690"/>
    <cellStyle name="Вывод 14 2 6 7" xfId="37895"/>
    <cellStyle name="Вывод 14 2 6 8" xfId="42848"/>
    <cellStyle name="Вывод 14 2 7" xfId="9634"/>
    <cellStyle name="Вывод 14 2 8" xfId="15573"/>
    <cellStyle name="Вывод 14 2 9" xfId="30318"/>
    <cellStyle name="Вывод 14 3" xfId="2306"/>
    <cellStyle name="Вывод 14 3 10" xfId="32700"/>
    <cellStyle name="Вывод 14 3 2" xfId="5429"/>
    <cellStyle name="Вывод 14 3 2 2" xfId="7748"/>
    <cellStyle name="Вывод 14 3 2 2 2" xfId="13699"/>
    <cellStyle name="Вывод 14 3 2 2 3" xfId="19638"/>
    <cellStyle name="Вывод 14 3 2 2 4" xfId="22534"/>
    <cellStyle name="Вывод 14 3 2 2 5" xfId="24645"/>
    <cellStyle name="Вывод 14 3 2 2 6" xfId="33691"/>
    <cellStyle name="Вывод 14 3 2 2 7" xfId="38546"/>
    <cellStyle name="Вывод 14 3 2 2 8" xfId="43504"/>
    <cellStyle name="Вывод 14 3 2 3" xfId="11404"/>
    <cellStyle name="Вывод 14 3 2 4" xfId="17343"/>
    <cellStyle name="Вывод 14 3 2 5" xfId="21585"/>
    <cellStyle name="Вывод 14 3 2 6" xfId="28098"/>
    <cellStyle name="Вывод 14 3 2 7" xfId="33123"/>
    <cellStyle name="Вывод 14 3 2 8" xfId="36256"/>
    <cellStyle name="Вывод 14 3 2 9" xfId="41215"/>
    <cellStyle name="Вывод 14 3 3" xfId="6088"/>
    <cellStyle name="Вывод 14 3 3 2" xfId="8384"/>
    <cellStyle name="Вывод 14 3 3 2 2" xfId="14335"/>
    <cellStyle name="Вывод 14 3 3 2 3" xfId="20274"/>
    <cellStyle name="Вывод 14 3 3 2 4" xfId="22682"/>
    <cellStyle name="Вывод 14 3 3 2 5" xfId="24021"/>
    <cellStyle name="Вывод 14 3 3 2 6" xfId="31764"/>
    <cellStyle name="Вывод 14 3 3 2 7" xfId="39180"/>
    <cellStyle name="Вывод 14 3 3 2 8" xfId="44140"/>
    <cellStyle name="Вывод 14 3 3 3" xfId="12060"/>
    <cellStyle name="Вывод 14 3 3 4" xfId="17999"/>
    <cellStyle name="Вывод 14 3 3 5" xfId="21735"/>
    <cellStyle name="Вывод 14 3 3 6" xfId="25176"/>
    <cellStyle name="Вывод 14 3 3 7" xfId="33616"/>
    <cellStyle name="Вывод 14 3 3 8" xfId="36912"/>
    <cellStyle name="Вывод 14 3 3 9" xfId="41869"/>
    <cellStyle name="Вывод 14 3 4" xfId="8887"/>
    <cellStyle name="Вывод 14 3 4 2" xfId="14838"/>
    <cellStyle name="Вывод 14 3 4 3" xfId="20777"/>
    <cellStyle name="Вывод 14 3 4 4" xfId="23025"/>
    <cellStyle name="Вывод 14 3 4 5" xfId="23589"/>
    <cellStyle name="Вывод 14 3 4 6" xfId="34633"/>
    <cellStyle name="Вывод 14 3 4 7" xfId="39678"/>
    <cellStyle name="Вывод 14 3 4 8" xfId="44643"/>
    <cellStyle name="Вывод 14 3 5" xfId="8888"/>
    <cellStyle name="Вывод 14 3 5 2" xfId="14839"/>
    <cellStyle name="Вывод 14 3 5 3" xfId="20778"/>
    <cellStyle name="Вывод 14 3 5 4" xfId="23026"/>
    <cellStyle name="Вывод 14 3 5 5" xfId="28397"/>
    <cellStyle name="Вывод 14 3 5 6" xfId="25662"/>
    <cellStyle name="Вывод 14 3 5 7" xfId="39679"/>
    <cellStyle name="Вывод 14 3 5 8" xfId="44644"/>
    <cellStyle name="Вывод 14 3 6" xfId="7096"/>
    <cellStyle name="Вывод 14 3 6 2" xfId="13047"/>
    <cellStyle name="Вывод 14 3 6 3" xfId="18986"/>
    <cellStyle name="Вывод 14 3 6 4" xfId="22123"/>
    <cellStyle name="Вывод 14 3 6 5" xfId="28271"/>
    <cellStyle name="Вывод 14 3 6 6" xfId="27046"/>
    <cellStyle name="Вывод 14 3 6 7" xfId="37899"/>
    <cellStyle name="Вывод 14 3 6 8" xfId="42852"/>
    <cellStyle name="Вывод 14 3 7" xfId="9638"/>
    <cellStyle name="Вывод 14 3 8" xfId="15577"/>
    <cellStyle name="Вывод 14 3 9" xfId="26097"/>
    <cellStyle name="Вывод 14 4" xfId="4335"/>
    <cellStyle name="Вывод 14 4 10" xfId="40179"/>
    <cellStyle name="Вывод 14 4 2" xfId="6817"/>
    <cellStyle name="Вывод 14 4 2 2" xfId="8556"/>
    <cellStyle name="Вывод 14 4 2 2 2" xfId="14507"/>
    <cellStyle name="Вывод 14 4 2 2 3" xfId="20446"/>
    <cellStyle name="Вывод 14 4 2 2 4" xfId="22850"/>
    <cellStyle name="Вывод 14 4 2 2 5" xfId="23853"/>
    <cellStyle name="Вывод 14 4 2 2 6" xfId="32522"/>
    <cellStyle name="Вывод 14 4 2 2 7" xfId="39348"/>
    <cellStyle name="Вывод 14 4 2 2 8" xfId="44312"/>
    <cellStyle name="Вывод 14 4 2 3" xfId="12768"/>
    <cellStyle name="Вывод 14 4 2 4" xfId="18707"/>
    <cellStyle name="Вывод 14 4 2 5" xfId="21944"/>
    <cellStyle name="Вывод 14 4 2 6" xfId="25036"/>
    <cellStyle name="Вывод 14 4 2 7" xfId="34972"/>
    <cellStyle name="Вывод 14 4 2 8" xfId="37620"/>
    <cellStyle name="Вывод 14 4 2 9" xfId="42573"/>
    <cellStyle name="Вывод 14 4 3" xfId="7245"/>
    <cellStyle name="Вывод 14 4 3 2" xfId="13196"/>
    <cellStyle name="Вывод 14 4 3 3" xfId="19135"/>
    <cellStyle name="Вывод 14 4 3 4" xfId="22271"/>
    <cellStyle name="Вывод 14 4 3 5" xfId="24913"/>
    <cellStyle name="Вывод 14 4 3 6" xfId="25667"/>
    <cellStyle name="Вывод 14 4 3 7" xfId="38047"/>
    <cellStyle name="Вывод 14 4 3 8" xfId="43001"/>
    <cellStyle name="Вывод 14 4 4" xfId="10364"/>
    <cellStyle name="Вывод 14 4 5" xfId="16303"/>
    <cellStyle name="Вывод 14 4 6" xfId="21248"/>
    <cellStyle name="Вывод 14 4 7" xfId="28003"/>
    <cellStyle name="Вывод 14 4 8" xfId="31363"/>
    <cellStyle name="Вывод 14 4 9" xfId="35216"/>
    <cellStyle name="Вывод 14 5" xfId="4983"/>
    <cellStyle name="Вывод 14 5 2" xfId="7364"/>
    <cellStyle name="Вывод 14 5 2 2" xfId="13315"/>
    <cellStyle name="Вывод 14 5 2 3" xfId="19254"/>
    <cellStyle name="Вывод 14 5 2 4" xfId="22382"/>
    <cellStyle name="Вывод 14 5 2 5" xfId="30547"/>
    <cellStyle name="Вывод 14 5 2 6" xfId="31614"/>
    <cellStyle name="Вывод 14 5 2 7" xfId="38164"/>
    <cellStyle name="Вывод 14 5 2 8" xfId="43120"/>
    <cellStyle name="Вывод 14 5 3" xfId="10959"/>
    <cellStyle name="Вывод 14 5 4" xfId="16898"/>
    <cellStyle name="Вывод 14 5 5" xfId="21427"/>
    <cellStyle name="Вывод 14 5 6" xfId="29383"/>
    <cellStyle name="Вывод 14 5 7" xfId="32933"/>
    <cellStyle name="Вывод 14 5 8" xfId="35811"/>
    <cellStyle name="Вывод 14 5 9" xfId="40772"/>
    <cellStyle name="Вывод 14 6" xfId="7091"/>
    <cellStyle name="Вывод 14 6 2" xfId="13042"/>
    <cellStyle name="Вывод 14 6 3" xfId="18981"/>
    <cellStyle name="Вывод 14 6 4" xfId="22118"/>
    <cellStyle name="Вывод 14 6 5" xfId="27099"/>
    <cellStyle name="Вывод 14 6 6" xfId="27105"/>
    <cellStyle name="Вывод 14 6 7" xfId="37894"/>
    <cellStyle name="Вывод 14 6 8" xfId="42847"/>
    <cellStyle name="Вывод 14 7" xfId="9633"/>
    <cellStyle name="Вывод 14 8" xfId="15572"/>
    <cellStyle name="Вывод 14 9" xfId="28902"/>
    <cellStyle name="Вывод 15" xfId="2307"/>
    <cellStyle name="Вывод 15 10" xfId="33721"/>
    <cellStyle name="Вывод 15 2" xfId="2308"/>
    <cellStyle name="Вывод 15 2 10" xfId="31069"/>
    <cellStyle name="Вывод 15 2 2" xfId="2309"/>
    <cellStyle name="Вывод 15 2 2 2" xfId="2310"/>
    <cellStyle name="Вывод 15 2 2 2 2" xfId="6063"/>
    <cellStyle name="Вывод 15 2 2 2 2 2" xfId="8367"/>
    <cellStyle name="Вывод 15 2 2 2 2 2 2" xfId="14318"/>
    <cellStyle name="Вывод 15 2 2 2 2 2 3" xfId="20257"/>
    <cellStyle name="Вывод 15 2 2 2 2 2 4" xfId="22668"/>
    <cellStyle name="Вывод 15 2 2 2 2 2 5" xfId="24038"/>
    <cellStyle name="Вывод 15 2 2 2 2 2 6" xfId="26525"/>
    <cellStyle name="Вывод 15 2 2 2 2 2 7" xfId="39163"/>
    <cellStyle name="Вывод 15 2 2 2 2 2 8" xfId="44123"/>
    <cellStyle name="Вывод 15 2 2 2 2 3" xfId="12038"/>
    <cellStyle name="Вывод 15 2 2 2 2 4" xfId="17977"/>
    <cellStyle name="Вывод 15 2 2 2 2 5" xfId="21721"/>
    <cellStyle name="Вывод 15 2 2 2 2 6" xfId="25198"/>
    <cellStyle name="Вывод 15 2 2 2 2 7" xfId="32032"/>
    <cellStyle name="Вывод 15 2 2 2 2 8" xfId="36890"/>
    <cellStyle name="Вывод 15 2 2 2 2 9" xfId="41847"/>
    <cellStyle name="Вывод 15 2 2 2 3" xfId="6728"/>
    <cellStyle name="Вывод 15 2 2 2 3 2" xfId="8501"/>
    <cellStyle name="Вывод 15 2 2 2 3 2 2" xfId="14452"/>
    <cellStyle name="Вывод 15 2 2 2 3 2 3" xfId="20391"/>
    <cellStyle name="Вывод 15 2 2 2 3 2 4" xfId="22796"/>
    <cellStyle name="Вывод 15 2 2 2 3 2 5" xfId="23906"/>
    <cellStyle name="Вывод 15 2 2 2 3 2 6" xfId="28314"/>
    <cellStyle name="Вывод 15 2 2 2 3 2 7" xfId="39294"/>
    <cellStyle name="Вывод 15 2 2 2 3 2 8" xfId="44257"/>
    <cellStyle name="Вывод 15 2 2 2 3 3" xfId="12679"/>
    <cellStyle name="Вывод 15 2 2 2 3 4" xfId="18618"/>
    <cellStyle name="Вывод 15 2 2 2 3 5" xfId="21889"/>
    <cellStyle name="Вывод 15 2 2 2 3 6" xfId="27704"/>
    <cellStyle name="Вывод 15 2 2 2 3 7" xfId="25754"/>
    <cellStyle name="Вывод 15 2 2 2 3 8" xfId="37531"/>
    <cellStyle name="Вывод 15 2 2 2 3 9" xfId="42485"/>
    <cellStyle name="Вывод 15 2 2 2 4" xfId="7100"/>
    <cellStyle name="Вывод 15 2 2 2 4 2" xfId="13051"/>
    <cellStyle name="Вывод 15 2 2 2 4 3" xfId="18990"/>
    <cellStyle name="Вывод 15 2 2 2 4 4" xfId="22127"/>
    <cellStyle name="Вывод 15 2 2 2 4 5" xfId="28720"/>
    <cellStyle name="Вывод 15 2 2 2 4 6" xfId="27408"/>
    <cellStyle name="Вывод 15 2 2 2 4 7" xfId="37903"/>
    <cellStyle name="Вывод 15 2 2 2 4 8" xfId="42856"/>
    <cellStyle name="Вывод 15 2 2 2 5" xfId="9642"/>
    <cellStyle name="Вывод 15 2 2 2 6" xfId="15581"/>
    <cellStyle name="Вывод 15 2 2 2 7" xfId="28244"/>
    <cellStyle name="Вывод 15 2 2 2 8" xfId="34942"/>
    <cellStyle name="Вывод 15 2 2 3" xfId="5764"/>
    <cellStyle name="Вывод 15 2 2 3 2" xfId="8068"/>
    <cellStyle name="Вывод 15 2 2 3 2 2" xfId="14019"/>
    <cellStyle name="Вывод 15 2 2 3 2 3" xfId="19958"/>
    <cellStyle name="Вывод 15 2 2 3 2 4" xfId="22595"/>
    <cellStyle name="Вывод 15 2 2 3 2 5" xfId="24332"/>
    <cellStyle name="Вывод 15 2 2 3 2 6" xfId="34704"/>
    <cellStyle name="Вывод 15 2 2 3 2 7" xfId="38865"/>
    <cellStyle name="Вывод 15 2 2 3 2 8" xfId="43824"/>
    <cellStyle name="Вывод 15 2 2 3 3" xfId="11739"/>
    <cellStyle name="Вывод 15 2 2 3 4" xfId="17678"/>
    <cellStyle name="Вывод 15 2 2 3 5" xfId="21648"/>
    <cellStyle name="Вывод 15 2 2 3 6" xfId="27829"/>
    <cellStyle name="Вывод 15 2 2 3 7" xfId="31719"/>
    <cellStyle name="Вывод 15 2 2 3 8" xfId="36591"/>
    <cellStyle name="Вывод 15 2 2 3 9" xfId="41549"/>
    <cellStyle name="Вывод 15 2 2 4" xfId="6431"/>
    <cellStyle name="Вывод 15 2 2 4 2" xfId="8437"/>
    <cellStyle name="Вывод 15 2 2 4 2 2" xfId="14388"/>
    <cellStyle name="Вывод 15 2 2 4 2 3" xfId="20327"/>
    <cellStyle name="Вывод 15 2 2 4 2 4" xfId="22733"/>
    <cellStyle name="Вывод 15 2 2 4 2 5" xfId="23969"/>
    <cellStyle name="Вывод 15 2 2 4 2 6" xfId="28853"/>
    <cellStyle name="Вывод 15 2 2 4 2 7" xfId="39231"/>
    <cellStyle name="Вывод 15 2 2 4 2 8" xfId="44193"/>
    <cellStyle name="Вывод 15 2 2 4 3" xfId="12382"/>
    <cellStyle name="Вывод 15 2 2 4 4" xfId="18321"/>
    <cellStyle name="Вывод 15 2 2 4 5" xfId="21818"/>
    <cellStyle name="Вывод 15 2 2 4 6" xfId="30656"/>
    <cellStyle name="Вывод 15 2 2 4 7" xfId="33550"/>
    <cellStyle name="Вывод 15 2 2 4 8" xfId="37234"/>
    <cellStyle name="Вывод 15 2 2 4 9" xfId="42189"/>
    <cellStyle name="Вывод 15 2 2 5" xfId="7099"/>
    <cellStyle name="Вывод 15 2 2 5 2" xfId="13050"/>
    <cellStyle name="Вывод 15 2 2 5 3" xfId="18989"/>
    <cellStyle name="Вывод 15 2 2 5 4" xfId="22126"/>
    <cellStyle name="Вывод 15 2 2 5 5" xfId="30554"/>
    <cellStyle name="Вывод 15 2 2 5 6" xfId="33755"/>
    <cellStyle name="Вывод 15 2 2 5 7" xfId="37902"/>
    <cellStyle name="Вывод 15 2 2 5 8" xfId="42855"/>
    <cellStyle name="Вывод 15 2 2 6" xfId="9641"/>
    <cellStyle name="Вывод 15 2 2 7" xfId="15580"/>
    <cellStyle name="Вывод 15 2 2 8" xfId="30197"/>
    <cellStyle name="Вывод 15 2 2 9" xfId="25787"/>
    <cellStyle name="Вывод 15 2 3" xfId="2311"/>
    <cellStyle name="Вывод 15 2 3 2" xfId="5610"/>
    <cellStyle name="Вывод 15 2 3 2 2" xfId="7914"/>
    <cellStyle name="Вывод 15 2 3 2 2 2" xfId="13865"/>
    <cellStyle name="Вывод 15 2 3 2 2 3" xfId="19804"/>
    <cellStyle name="Вывод 15 2 3 2 2 4" xfId="22566"/>
    <cellStyle name="Вывод 15 2 3 2 2 5" xfId="24484"/>
    <cellStyle name="Вывод 15 2 3 2 2 6" xfId="32809"/>
    <cellStyle name="Вывод 15 2 3 2 2 7" xfId="38711"/>
    <cellStyle name="Вывод 15 2 3 2 2 8" xfId="43670"/>
    <cellStyle name="Вывод 15 2 3 2 3" xfId="11585"/>
    <cellStyle name="Вывод 15 2 3 2 4" xfId="17524"/>
    <cellStyle name="Вывод 15 2 3 2 5" xfId="21619"/>
    <cellStyle name="Вывод 15 2 3 2 6" xfId="25386"/>
    <cellStyle name="Вывод 15 2 3 2 7" xfId="30702"/>
    <cellStyle name="Вывод 15 2 3 2 8" xfId="36437"/>
    <cellStyle name="Вывод 15 2 3 2 9" xfId="41395"/>
    <cellStyle name="Вывод 15 2 3 3" xfId="6277"/>
    <cellStyle name="Вывод 15 2 3 3 2" xfId="8417"/>
    <cellStyle name="Вывод 15 2 3 3 2 2" xfId="14368"/>
    <cellStyle name="Вывод 15 2 3 3 2 3" xfId="20307"/>
    <cellStyle name="Вывод 15 2 3 3 2 4" xfId="22713"/>
    <cellStyle name="Вывод 15 2 3 3 2 5" xfId="23989"/>
    <cellStyle name="Вывод 15 2 3 3 2 6" xfId="35010"/>
    <cellStyle name="Вывод 15 2 3 3 2 7" xfId="39211"/>
    <cellStyle name="Вывод 15 2 3 3 2 8" xfId="44173"/>
    <cellStyle name="Вывод 15 2 3 3 3" xfId="12228"/>
    <cellStyle name="Вывод 15 2 3 3 4" xfId="18167"/>
    <cellStyle name="Вывод 15 2 3 3 5" xfId="21789"/>
    <cellStyle name="Вывод 15 2 3 3 6" xfId="30683"/>
    <cellStyle name="Вывод 15 2 3 3 7" xfId="26437"/>
    <cellStyle name="Вывод 15 2 3 3 8" xfId="37080"/>
    <cellStyle name="Вывод 15 2 3 3 9" xfId="42035"/>
    <cellStyle name="Вывод 15 2 3 4" xfId="7101"/>
    <cellStyle name="Вывод 15 2 3 4 2" xfId="13052"/>
    <cellStyle name="Вывод 15 2 3 4 3" xfId="18991"/>
    <cellStyle name="Вывод 15 2 3 4 4" xfId="22128"/>
    <cellStyle name="Вывод 15 2 3 4 5" xfId="30133"/>
    <cellStyle name="Вывод 15 2 3 4 6" xfId="31091"/>
    <cellStyle name="Вывод 15 2 3 4 7" xfId="37904"/>
    <cellStyle name="Вывод 15 2 3 4 8" xfId="42857"/>
    <cellStyle name="Вывод 15 2 3 5" xfId="9643"/>
    <cellStyle name="Вывод 15 2 3 6" xfId="15582"/>
    <cellStyle name="Вывод 15 2 3 7" xfId="26096"/>
    <cellStyle name="Вывод 15 2 3 8" xfId="32234"/>
    <cellStyle name="Вывод 15 2 4" xfId="5112"/>
    <cellStyle name="Вывод 15 2 4 2" xfId="7455"/>
    <cellStyle name="Вывод 15 2 4 2 2" xfId="13406"/>
    <cellStyle name="Вывод 15 2 4 2 3" xfId="19345"/>
    <cellStyle name="Вывод 15 2 4 2 4" xfId="22433"/>
    <cellStyle name="Вывод 15 2 4 2 5" xfId="24832"/>
    <cellStyle name="Вывод 15 2 4 2 6" xfId="34919"/>
    <cellStyle name="Вывод 15 2 4 2 7" xfId="38254"/>
    <cellStyle name="Вывод 15 2 4 2 8" xfId="43211"/>
    <cellStyle name="Вывод 15 2 4 3" xfId="11088"/>
    <cellStyle name="Вывод 15 2 4 4" xfId="17027"/>
    <cellStyle name="Вывод 15 2 4 5" xfId="21479"/>
    <cellStyle name="Вывод 15 2 4 6" xfId="27579"/>
    <cellStyle name="Вывод 15 2 4 7" xfId="34285"/>
    <cellStyle name="Вывод 15 2 4 8" xfId="35940"/>
    <cellStyle name="Вывод 15 2 4 9" xfId="40900"/>
    <cellStyle name="Вывод 15 2 5" xfId="4792"/>
    <cellStyle name="Вывод 15 2 5 2" xfId="7333"/>
    <cellStyle name="Вывод 15 2 5 2 2" xfId="13284"/>
    <cellStyle name="Вывод 15 2 5 2 3" xfId="19223"/>
    <cellStyle name="Вывод 15 2 5 2 4" xfId="22354"/>
    <cellStyle name="Вывод 15 2 5 2 5" xfId="27550"/>
    <cellStyle name="Вывод 15 2 5 2 6" xfId="30911"/>
    <cellStyle name="Вывод 15 2 5 2 7" xfId="38134"/>
    <cellStyle name="Вывод 15 2 5 2 8" xfId="43089"/>
    <cellStyle name="Вывод 15 2 5 3" xfId="10768"/>
    <cellStyle name="Вывод 15 2 5 4" xfId="16707"/>
    <cellStyle name="Вывод 15 2 5 5" xfId="21365"/>
    <cellStyle name="Вывод 15 2 5 6" xfId="25518"/>
    <cellStyle name="Вывод 15 2 5 7" xfId="26498"/>
    <cellStyle name="Вывод 15 2 5 8" xfId="35620"/>
    <cellStyle name="Вывод 15 2 5 9" xfId="40582"/>
    <cellStyle name="Вывод 15 2 6" xfId="7098"/>
    <cellStyle name="Вывод 15 2 6 2" xfId="13049"/>
    <cellStyle name="Вывод 15 2 6 3" xfId="18988"/>
    <cellStyle name="Вывод 15 2 6 4" xfId="22125"/>
    <cellStyle name="Вывод 15 2 6 5" xfId="24987"/>
    <cellStyle name="Вывод 15 2 6 6" xfId="32744"/>
    <cellStyle name="Вывод 15 2 6 7" xfId="37901"/>
    <cellStyle name="Вывод 15 2 6 8" xfId="42854"/>
    <cellStyle name="Вывод 15 2 7" xfId="9640"/>
    <cellStyle name="Вывод 15 2 8" xfId="15579"/>
    <cellStyle name="Вывод 15 2 9" xfId="28786"/>
    <cellStyle name="Вывод 15 3" xfId="2312"/>
    <cellStyle name="Вывод 15 3 10" xfId="33689"/>
    <cellStyle name="Вывод 15 3 2" xfId="5430"/>
    <cellStyle name="Вывод 15 3 2 2" xfId="7749"/>
    <cellStyle name="Вывод 15 3 2 2 2" xfId="13700"/>
    <cellStyle name="Вывод 15 3 2 2 3" xfId="19639"/>
    <cellStyle name="Вывод 15 3 2 2 4" xfId="22535"/>
    <cellStyle name="Вывод 15 3 2 2 5" xfId="24644"/>
    <cellStyle name="Вывод 15 3 2 2 6" xfId="27391"/>
    <cellStyle name="Вывод 15 3 2 2 7" xfId="38547"/>
    <cellStyle name="Вывод 15 3 2 2 8" xfId="43505"/>
    <cellStyle name="Вывод 15 3 2 3" xfId="11405"/>
    <cellStyle name="Вывод 15 3 2 4" xfId="17344"/>
    <cellStyle name="Вывод 15 3 2 5" xfId="21586"/>
    <cellStyle name="Вывод 15 3 2 6" xfId="25421"/>
    <cellStyle name="Вывод 15 3 2 7" xfId="34993"/>
    <cellStyle name="Вывод 15 3 2 8" xfId="36257"/>
    <cellStyle name="Вывод 15 3 2 9" xfId="41216"/>
    <cellStyle name="Вывод 15 3 3" xfId="4581"/>
    <cellStyle name="Вывод 15 3 3 2" xfId="7278"/>
    <cellStyle name="Вывод 15 3 3 2 2" xfId="13229"/>
    <cellStyle name="Вывод 15 3 3 2 3" xfId="19168"/>
    <cellStyle name="Вывод 15 3 3 2 4" xfId="22300"/>
    <cellStyle name="Вывод 15 3 3 2 5" xfId="30550"/>
    <cellStyle name="Вывод 15 3 3 2 6" xfId="31600"/>
    <cellStyle name="Вывод 15 3 3 2 7" xfId="38080"/>
    <cellStyle name="Вывод 15 3 3 2 8" xfId="43034"/>
    <cellStyle name="Вывод 15 3 3 3" xfId="10557"/>
    <cellStyle name="Вывод 15 3 3 4" xfId="16496"/>
    <cellStyle name="Вывод 15 3 3 5" xfId="21293"/>
    <cellStyle name="Вывод 15 3 3 6" xfId="25550"/>
    <cellStyle name="Вывод 15 3 3 7" xfId="34480"/>
    <cellStyle name="Вывод 15 3 3 8" xfId="35409"/>
    <cellStyle name="Вывод 15 3 3 9" xfId="40372"/>
    <cellStyle name="Вывод 15 3 4" xfId="8889"/>
    <cellStyle name="Вывод 15 3 4 2" xfId="14840"/>
    <cellStyle name="Вывод 15 3 4 3" xfId="20779"/>
    <cellStyle name="Вывод 15 3 4 4" xfId="23027"/>
    <cellStyle name="Вывод 15 3 4 5" xfId="26815"/>
    <cellStyle name="Вывод 15 3 4 6" xfId="32244"/>
    <cellStyle name="Вывод 15 3 4 7" xfId="39680"/>
    <cellStyle name="Вывод 15 3 4 8" xfId="44645"/>
    <cellStyle name="Вывод 15 3 5" xfId="8890"/>
    <cellStyle name="Вывод 15 3 5 2" xfId="14841"/>
    <cellStyle name="Вывод 15 3 5 3" xfId="20780"/>
    <cellStyle name="Вывод 15 3 5 4" xfId="23028"/>
    <cellStyle name="Вывод 15 3 5 5" xfId="26814"/>
    <cellStyle name="Вывод 15 3 5 6" xfId="34837"/>
    <cellStyle name="Вывод 15 3 5 7" xfId="39681"/>
    <cellStyle name="Вывод 15 3 5 8" xfId="44646"/>
    <cellStyle name="Вывод 15 3 6" xfId="7102"/>
    <cellStyle name="Вывод 15 3 6 2" xfId="13053"/>
    <cellStyle name="Вывод 15 3 6 3" xfId="18992"/>
    <cellStyle name="Вывод 15 3 6 4" xfId="22129"/>
    <cellStyle name="Вывод 15 3 6 5" xfId="28183"/>
    <cellStyle name="Вывод 15 3 6 6" xfId="34340"/>
    <cellStyle name="Вывод 15 3 6 7" xfId="37905"/>
    <cellStyle name="Вывод 15 3 6 8" xfId="42858"/>
    <cellStyle name="Вывод 15 3 7" xfId="9644"/>
    <cellStyle name="Вывод 15 3 8" xfId="15583"/>
    <cellStyle name="Вывод 15 3 9" xfId="28851"/>
    <cellStyle name="Вывод 15 4" xfId="4336"/>
    <cellStyle name="Вывод 15 4 10" xfId="40180"/>
    <cellStyle name="Вывод 15 4 2" xfId="6818"/>
    <cellStyle name="Вывод 15 4 2 2" xfId="8557"/>
    <cellStyle name="Вывод 15 4 2 2 2" xfId="14508"/>
    <cellStyle name="Вывод 15 4 2 2 3" xfId="20447"/>
    <cellStyle name="Вывод 15 4 2 2 4" xfId="22851"/>
    <cellStyle name="Вывод 15 4 2 2 5" xfId="23852"/>
    <cellStyle name="Вывод 15 4 2 2 6" xfId="32219"/>
    <cellStyle name="Вывод 15 4 2 2 7" xfId="39349"/>
    <cellStyle name="Вывод 15 4 2 2 8" xfId="44313"/>
    <cellStyle name="Вывод 15 4 2 3" xfId="12769"/>
    <cellStyle name="Вывод 15 4 2 4" xfId="18708"/>
    <cellStyle name="Вывод 15 4 2 5" xfId="21945"/>
    <cellStyle name="Вывод 15 4 2 6" xfId="29109"/>
    <cellStyle name="Вывод 15 4 2 7" xfId="32412"/>
    <cellStyle name="Вывод 15 4 2 8" xfId="37621"/>
    <cellStyle name="Вывод 15 4 2 9" xfId="42574"/>
    <cellStyle name="Вывод 15 4 3" xfId="7246"/>
    <cellStyle name="Вывод 15 4 3 2" xfId="13197"/>
    <cellStyle name="Вывод 15 4 3 3" xfId="19136"/>
    <cellStyle name="Вывод 15 4 3 4" xfId="22272"/>
    <cellStyle name="Вывод 15 4 3 5" xfId="24912"/>
    <cellStyle name="Вывод 15 4 3 6" xfId="31095"/>
    <cellStyle name="Вывод 15 4 3 7" xfId="38048"/>
    <cellStyle name="Вывод 15 4 3 8" xfId="43002"/>
    <cellStyle name="Вывод 15 4 4" xfId="10365"/>
    <cellStyle name="Вывод 15 4 5" xfId="16304"/>
    <cellStyle name="Вывод 15 4 6" xfId="21249"/>
    <cellStyle name="Вывод 15 4 7" xfId="25589"/>
    <cellStyle name="Вывод 15 4 8" xfId="27250"/>
    <cellStyle name="Вывод 15 4 9" xfId="35217"/>
    <cellStyle name="Вывод 15 5" xfId="4982"/>
    <cellStyle name="Вывод 15 5 2" xfId="7363"/>
    <cellStyle name="Вывод 15 5 2 2" xfId="13314"/>
    <cellStyle name="Вывод 15 5 2 3" xfId="19253"/>
    <cellStyle name="Вывод 15 5 2 4" xfId="22381"/>
    <cellStyle name="Вывод 15 5 2 5" xfId="24866"/>
    <cellStyle name="Вывод 15 5 2 6" xfId="31205"/>
    <cellStyle name="Вывод 15 5 2 7" xfId="38163"/>
    <cellStyle name="Вывод 15 5 2 8" xfId="43119"/>
    <cellStyle name="Вывод 15 5 3" xfId="10958"/>
    <cellStyle name="Вывод 15 5 4" xfId="16897"/>
    <cellStyle name="Вывод 15 5 5" xfId="21426"/>
    <cellStyle name="Вывод 15 5 6" xfId="30831"/>
    <cellStyle name="Вывод 15 5 7" xfId="25155"/>
    <cellStyle name="Вывод 15 5 8" xfId="35810"/>
    <cellStyle name="Вывод 15 5 9" xfId="40771"/>
    <cellStyle name="Вывод 15 6" xfId="7097"/>
    <cellStyle name="Вывод 15 6 2" xfId="13048"/>
    <cellStyle name="Вывод 15 6 3" xfId="18987"/>
    <cellStyle name="Вывод 15 6 4" xfId="22124"/>
    <cellStyle name="Вывод 15 6 5" xfId="24988"/>
    <cellStyle name="Вывод 15 6 6" xfId="25881"/>
    <cellStyle name="Вывод 15 6 7" xfId="37900"/>
    <cellStyle name="Вывод 15 6 8" xfId="42853"/>
    <cellStyle name="Вывод 15 7" xfId="9639"/>
    <cellStyle name="Вывод 15 8" xfId="15578"/>
    <cellStyle name="Вывод 15 9" xfId="31058"/>
    <cellStyle name="Вывод 16" xfId="2313"/>
    <cellStyle name="Вывод 16 10" xfId="33045"/>
    <cellStyle name="Вывод 16 2" xfId="2314"/>
    <cellStyle name="Вывод 16 2 10" xfId="28878"/>
    <cellStyle name="Вывод 16 2 2" xfId="2315"/>
    <cellStyle name="Вывод 16 2 2 2" xfId="2316"/>
    <cellStyle name="Вывод 16 2 2 2 2" xfId="6064"/>
    <cellStyle name="Вывод 16 2 2 2 2 2" xfId="8368"/>
    <cellStyle name="Вывод 16 2 2 2 2 2 2" xfId="14319"/>
    <cellStyle name="Вывод 16 2 2 2 2 2 3" xfId="20258"/>
    <cellStyle name="Вывод 16 2 2 2 2 2 4" xfId="22669"/>
    <cellStyle name="Вывод 16 2 2 2 2 2 5" xfId="24037"/>
    <cellStyle name="Вывод 16 2 2 2 2 2 6" xfId="34643"/>
    <cellStyle name="Вывод 16 2 2 2 2 2 7" xfId="39164"/>
    <cellStyle name="Вывод 16 2 2 2 2 2 8" xfId="44124"/>
    <cellStyle name="Вывод 16 2 2 2 2 3" xfId="12039"/>
    <cellStyle name="Вывод 16 2 2 2 2 4" xfId="17978"/>
    <cellStyle name="Вывод 16 2 2 2 2 5" xfId="21722"/>
    <cellStyle name="Вывод 16 2 2 2 2 6" xfId="25197"/>
    <cellStyle name="Вывод 16 2 2 2 2 7" xfId="26568"/>
    <cellStyle name="Вывод 16 2 2 2 2 8" xfId="36891"/>
    <cellStyle name="Вывод 16 2 2 2 2 9" xfId="41848"/>
    <cellStyle name="Вывод 16 2 2 2 3" xfId="6729"/>
    <cellStyle name="Вывод 16 2 2 2 3 2" xfId="8502"/>
    <cellStyle name="Вывод 16 2 2 2 3 2 2" xfId="14453"/>
    <cellStyle name="Вывод 16 2 2 2 3 2 3" xfId="20392"/>
    <cellStyle name="Вывод 16 2 2 2 3 2 4" xfId="22797"/>
    <cellStyle name="Вывод 16 2 2 2 3 2 5" xfId="23905"/>
    <cellStyle name="Вывод 16 2 2 2 3 2 6" xfId="29619"/>
    <cellStyle name="Вывод 16 2 2 2 3 2 7" xfId="39295"/>
    <cellStyle name="Вывод 16 2 2 2 3 2 8" xfId="44258"/>
    <cellStyle name="Вывод 16 2 2 2 3 3" xfId="12680"/>
    <cellStyle name="Вывод 16 2 2 2 3 4" xfId="18619"/>
    <cellStyle name="Вывод 16 2 2 2 3 5" xfId="21890"/>
    <cellStyle name="Вывод 16 2 2 2 3 6" xfId="25047"/>
    <cellStyle name="Вывод 16 2 2 2 3 7" xfId="31924"/>
    <cellStyle name="Вывод 16 2 2 2 3 8" xfId="37532"/>
    <cellStyle name="Вывод 16 2 2 2 3 9" xfId="42486"/>
    <cellStyle name="Вывод 16 2 2 2 4" xfId="7106"/>
    <cellStyle name="Вывод 16 2 2 2 4 2" xfId="13057"/>
    <cellStyle name="Вывод 16 2 2 2 4 3" xfId="18996"/>
    <cellStyle name="Вывод 16 2 2 2 4 4" xfId="22133"/>
    <cellStyle name="Вывод 16 2 2 2 4 5" xfId="28302"/>
    <cellStyle name="Вывод 16 2 2 2 4 6" xfId="32822"/>
    <cellStyle name="Вывод 16 2 2 2 4 7" xfId="37909"/>
    <cellStyle name="Вывод 16 2 2 2 4 8" xfId="42862"/>
    <cellStyle name="Вывод 16 2 2 2 5" xfId="9648"/>
    <cellStyle name="Вывод 16 2 2 2 6" xfId="15587"/>
    <cellStyle name="Вывод 16 2 2 2 7" xfId="28487"/>
    <cellStyle name="Вывод 16 2 2 2 8" xfId="33795"/>
    <cellStyle name="Вывод 16 2 2 3" xfId="5765"/>
    <cellStyle name="Вывод 16 2 2 3 2" xfId="8069"/>
    <cellStyle name="Вывод 16 2 2 3 2 2" xfId="14020"/>
    <cellStyle name="Вывод 16 2 2 3 2 3" xfId="19959"/>
    <cellStyle name="Вывод 16 2 2 3 2 4" xfId="22596"/>
    <cellStyle name="Вывод 16 2 2 3 2 5" xfId="24331"/>
    <cellStyle name="Вывод 16 2 2 3 2 6" xfId="29854"/>
    <cellStyle name="Вывод 16 2 2 3 2 7" xfId="38866"/>
    <cellStyle name="Вывод 16 2 2 3 2 8" xfId="43825"/>
    <cellStyle name="Вывод 16 2 2 3 3" xfId="11740"/>
    <cellStyle name="Вывод 16 2 2 3 4" xfId="17679"/>
    <cellStyle name="Вывод 16 2 2 3 5" xfId="21649"/>
    <cellStyle name="Вывод 16 2 2 3 6" xfId="25359"/>
    <cellStyle name="Вывод 16 2 2 3 7" xfId="31477"/>
    <cellStyle name="Вывод 16 2 2 3 8" xfId="36592"/>
    <cellStyle name="Вывод 16 2 2 3 9" xfId="41550"/>
    <cellStyle name="Вывод 16 2 2 4" xfId="6432"/>
    <cellStyle name="Вывод 16 2 2 4 2" xfId="8438"/>
    <cellStyle name="Вывод 16 2 2 4 2 2" xfId="14389"/>
    <cellStyle name="Вывод 16 2 2 4 2 3" xfId="20328"/>
    <cellStyle name="Вывод 16 2 2 4 2 4" xfId="22734"/>
    <cellStyle name="Вывод 16 2 2 4 2 5" xfId="23968"/>
    <cellStyle name="Вывод 16 2 2 4 2 6" xfId="33593"/>
    <cellStyle name="Вывод 16 2 2 4 2 7" xfId="39232"/>
    <cellStyle name="Вывод 16 2 2 4 2 8" xfId="44194"/>
    <cellStyle name="Вывод 16 2 2 4 3" xfId="12383"/>
    <cellStyle name="Вывод 16 2 2 4 4" xfId="18322"/>
    <cellStyle name="Вывод 16 2 2 4 5" xfId="21819"/>
    <cellStyle name="Вывод 16 2 2 4 6" xfId="29407"/>
    <cellStyle name="Вывод 16 2 2 4 7" xfId="27809"/>
    <cellStyle name="Вывод 16 2 2 4 8" xfId="37235"/>
    <cellStyle name="Вывод 16 2 2 4 9" xfId="42190"/>
    <cellStyle name="Вывод 16 2 2 5" xfId="7105"/>
    <cellStyle name="Вывод 16 2 2 5 2" xfId="13056"/>
    <cellStyle name="Вывод 16 2 2 5 3" xfId="18995"/>
    <cellStyle name="Вывод 16 2 2 5 4" xfId="22132"/>
    <cellStyle name="Вывод 16 2 2 5 5" xfId="30255"/>
    <cellStyle name="Вывод 16 2 2 5 6" xfId="29041"/>
    <cellStyle name="Вывод 16 2 2 5 7" xfId="37908"/>
    <cellStyle name="Вывод 16 2 2 5 8" xfId="42861"/>
    <cellStyle name="Вывод 16 2 2 6" xfId="9647"/>
    <cellStyle name="Вывод 16 2 2 7" xfId="15586"/>
    <cellStyle name="Вывод 16 2 2 8" xfId="26095"/>
    <cellStyle name="Вывод 16 2 2 9" xfId="27635"/>
    <cellStyle name="Вывод 16 2 3" xfId="2317"/>
    <cellStyle name="Вывод 16 2 3 2" xfId="5611"/>
    <cellStyle name="Вывод 16 2 3 2 2" xfId="7915"/>
    <cellStyle name="Вывод 16 2 3 2 2 2" xfId="13866"/>
    <cellStyle name="Вывод 16 2 3 2 2 3" xfId="19805"/>
    <cellStyle name="Вывод 16 2 3 2 2 4" xfId="22567"/>
    <cellStyle name="Вывод 16 2 3 2 2 5" xfId="24483"/>
    <cellStyle name="Вывод 16 2 3 2 2 6" xfId="31906"/>
    <cellStyle name="Вывод 16 2 3 2 2 7" xfId="38712"/>
    <cellStyle name="Вывод 16 2 3 2 2 8" xfId="43671"/>
    <cellStyle name="Вывод 16 2 3 2 3" xfId="11586"/>
    <cellStyle name="Вывод 16 2 3 2 4" xfId="17525"/>
    <cellStyle name="Вывод 16 2 3 2 5" xfId="21620"/>
    <cellStyle name="Вывод 16 2 3 2 6" xfId="25385"/>
    <cellStyle name="Вывод 16 2 3 2 7" xfId="26493"/>
    <cellStyle name="Вывод 16 2 3 2 8" xfId="36438"/>
    <cellStyle name="Вывод 16 2 3 2 9" xfId="41396"/>
    <cellStyle name="Вывод 16 2 3 3" xfId="6278"/>
    <cellStyle name="Вывод 16 2 3 3 2" xfId="8418"/>
    <cellStyle name="Вывод 16 2 3 3 2 2" xfId="14369"/>
    <cellStyle name="Вывод 16 2 3 3 2 3" xfId="20308"/>
    <cellStyle name="Вывод 16 2 3 3 2 4" xfId="22714"/>
    <cellStyle name="Вывод 16 2 3 3 2 5" xfId="23988"/>
    <cellStyle name="Вывод 16 2 3 3 2 6" xfId="29994"/>
    <cellStyle name="Вывод 16 2 3 3 2 7" xfId="39212"/>
    <cellStyle name="Вывод 16 2 3 3 2 8" xfId="44174"/>
    <cellStyle name="Вывод 16 2 3 3 3" xfId="12229"/>
    <cellStyle name="Вывод 16 2 3 3 4" xfId="18168"/>
    <cellStyle name="Вывод 16 2 3 3 5" xfId="21790"/>
    <cellStyle name="Вывод 16 2 3 3 6" xfId="30682"/>
    <cellStyle name="Вывод 16 2 3 3 7" xfId="32416"/>
    <cellStyle name="Вывод 16 2 3 3 8" xfId="37081"/>
    <cellStyle name="Вывод 16 2 3 3 9" xfId="42036"/>
    <cellStyle name="Вывод 16 2 3 4" xfId="7107"/>
    <cellStyle name="Вывод 16 2 3 4 2" xfId="13058"/>
    <cellStyle name="Вывод 16 2 3 4 3" xfId="18997"/>
    <cellStyle name="Вывод 16 2 3 4 4" xfId="22134"/>
    <cellStyle name="Вывод 16 2 3 4 5" xfId="24985"/>
    <cellStyle name="Вывод 16 2 3 4 6" xfId="28446"/>
    <cellStyle name="Вывод 16 2 3 4 7" xfId="37910"/>
    <cellStyle name="Вывод 16 2 3 4 8" xfId="42863"/>
    <cellStyle name="Вывод 16 2 3 5" xfId="9649"/>
    <cellStyle name="Вывод 16 2 3 6" xfId="15588"/>
    <cellStyle name="Вывод 16 2 3 7" xfId="29903"/>
    <cellStyle name="Вывод 16 2 3 8" xfId="32161"/>
    <cellStyle name="Вывод 16 2 4" xfId="5113"/>
    <cellStyle name="Вывод 16 2 4 2" xfId="7456"/>
    <cellStyle name="Вывод 16 2 4 2 2" xfId="13407"/>
    <cellStyle name="Вывод 16 2 4 2 3" xfId="19346"/>
    <cellStyle name="Вывод 16 2 4 2 4" xfId="22434"/>
    <cellStyle name="Вывод 16 2 4 2 5" xfId="30539"/>
    <cellStyle name="Вывод 16 2 4 2 6" xfId="28795"/>
    <cellStyle name="Вывод 16 2 4 2 7" xfId="38255"/>
    <cellStyle name="Вывод 16 2 4 2 8" xfId="43212"/>
    <cellStyle name="Вывод 16 2 4 3" xfId="11089"/>
    <cellStyle name="Вывод 16 2 4 4" xfId="17028"/>
    <cellStyle name="Вывод 16 2 4 5" xfId="21480"/>
    <cellStyle name="Вывод 16 2 4 6" xfId="29223"/>
    <cellStyle name="Вывод 16 2 4 7" xfId="34709"/>
    <cellStyle name="Вывод 16 2 4 8" xfId="35941"/>
    <cellStyle name="Вывод 16 2 4 9" xfId="40901"/>
    <cellStyle name="Вывод 16 2 5" xfId="4791"/>
    <cellStyle name="Вывод 16 2 5 2" xfId="7332"/>
    <cellStyle name="Вывод 16 2 5 2 2" xfId="13283"/>
    <cellStyle name="Вывод 16 2 5 2 3" xfId="19222"/>
    <cellStyle name="Вывод 16 2 5 2 4" xfId="22353"/>
    <cellStyle name="Вывод 16 2 5 2 5" xfId="29524"/>
    <cellStyle name="Вывод 16 2 5 2 6" xfId="26974"/>
    <cellStyle name="Вывод 16 2 5 2 7" xfId="38133"/>
    <cellStyle name="Вывод 16 2 5 2 8" xfId="43088"/>
    <cellStyle name="Вывод 16 2 5 3" xfId="10767"/>
    <cellStyle name="Вывод 16 2 5 4" xfId="16706"/>
    <cellStyle name="Вывод 16 2 5 5" xfId="21364"/>
    <cellStyle name="Вывод 16 2 5 6" xfId="27745"/>
    <cellStyle name="Вывод 16 2 5 7" xfId="32102"/>
    <cellStyle name="Вывод 16 2 5 8" xfId="35619"/>
    <cellStyle name="Вывод 16 2 5 9" xfId="40581"/>
    <cellStyle name="Вывод 16 2 6" xfId="7104"/>
    <cellStyle name="Вывод 16 2 6 2" xfId="13055"/>
    <cellStyle name="Вывод 16 2 6 3" xfId="18994"/>
    <cellStyle name="Вывод 16 2 6 4" xfId="22131"/>
    <cellStyle name="Вывод 16 2 6 5" xfId="28841"/>
    <cellStyle name="Вывод 16 2 6 6" xfId="26235"/>
    <cellStyle name="Вывод 16 2 6 7" xfId="37907"/>
    <cellStyle name="Вывод 16 2 6 8" xfId="42860"/>
    <cellStyle name="Вывод 16 2 7" xfId="9646"/>
    <cellStyle name="Вывод 16 2 8" xfId="15585"/>
    <cellStyle name="Вывод 16 2 9" xfId="28312"/>
    <cellStyle name="Вывод 16 3" xfId="2318"/>
    <cellStyle name="Вывод 16 3 10" xfId="34772"/>
    <cellStyle name="Вывод 16 3 2" xfId="5431"/>
    <cellStyle name="Вывод 16 3 2 2" xfId="7750"/>
    <cellStyle name="Вывод 16 3 2 2 2" xfId="13701"/>
    <cellStyle name="Вывод 16 3 2 2 3" xfId="19640"/>
    <cellStyle name="Вывод 16 3 2 2 4" xfId="22536"/>
    <cellStyle name="Вывод 16 3 2 2 5" xfId="24643"/>
    <cellStyle name="Вывод 16 3 2 2 6" xfId="34426"/>
    <cellStyle name="Вывод 16 3 2 2 7" xfId="38548"/>
    <cellStyle name="Вывод 16 3 2 2 8" xfId="43506"/>
    <cellStyle name="Вывод 16 3 2 3" xfId="11406"/>
    <cellStyle name="Вывод 16 3 2 4" xfId="17345"/>
    <cellStyle name="Вывод 16 3 2 5" xfId="21587"/>
    <cellStyle name="Вывод 16 3 2 6" xfId="25420"/>
    <cellStyle name="Вывод 16 3 2 7" xfId="34192"/>
    <cellStyle name="Вывод 16 3 2 8" xfId="36258"/>
    <cellStyle name="Вывод 16 3 2 9" xfId="41217"/>
    <cellStyle name="Вывод 16 3 3" xfId="4580"/>
    <cellStyle name="Вывод 16 3 3 2" xfId="7277"/>
    <cellStyle name="Вывод 16 3 3 2 2" xfId="13228"/>
    <cellStyle name="Вывод 16 3 3 2 3" xfId="19167"/>
    <cellStyle name="Вывод 16 3 3 2 4" xfId="22299"/>
    <cellStyle name="Вывод 16 3 3 2 5" xfId="24896"/>
    <cellStyle name="Вывод 16 3 3 2 6" xfId="33996"/>
    <cellStyle name="Вывод 16 3 3 2 7" xfId="38079"/>
    <cellStyle name="Вывод 16 3 3 2 8" xfId="43033"/>
    <cellStyle name="Вывод 16 3 3 3" xfId="10556"/>
    <cellStyle name="Вывод 16 3 3 4" xfId="16495"/>
    <cellStyle name="Вывод 16 3 3 5" xfId="21292"/>
    <cellStyle name="Вывод 16 3 3 6" xfId="25551"/>
    <cellStyle name="Вывод 16 3 3 7" xfId="34961"/>
    <cellStyle name="Вывод 16 3 3 8" xfId="35408"/>
    <cellStyle name="Вывод 16 3 3 9" xfId="40371"/>
    <cellStyle name="Вывод 16 3 4" xfId="8891"/>
    <cellStyle name="Вывод 16 3 4 2" xfId="14842"/>
    <cellStyle name="Вывод 16 3 4 3" xfId="20781"/>
    <cellStyle name="Вывод 16 3 4 4" xfId="23029"/>
    <cellStyle name="Вывод 16 3 4 5" xfId="26813"/>
    <cellStyle name="Вывод 16 3 4 6" xfId="27909"/>
    <cellStyle name="Вывод 16 3 4 7" xfId="39682"/>
    <cellStyle name="Вывод 16 3 4 8" xfId="44647"/>
    <cellStyle name="Вывод 16 3 5" xfId="8892"/>
    <cellStyle name="Вывод 16 3 5 2" xfId="14843"/>
    <cellStyle name="Вывод 16 3 5 3" xfId="20782"/>
    <cellStyle name="Вывод 16 3 5 4" xfId="23030"/>
    <cellStyle name="Вывод 16 3 5 5" xfId="26812"/>
    <cellStyle name="Вывод 16 3 5 6" xfId="30986"/>
    <cellStyle name="Вывод 16 3 5 7" xfId="39683"/>
    <cellStyle name="Вывод 16 3 5 8" xfId="44648"/>
    <cellStyle name="Вывод 16 3 6" xfId="7108"/>
    <cellStyle name="Вывод 16 3 6 2" xfId="13059"/>
    <cellStyle name="Вывод 16 3 6 3" xfId="18998"/>
    <cellStyle name="Вывод 16 3 6 4" xfId="22135"/>
    <cellStyle name="Вывод 16 3 6 5" xfId="28475"/>
    <cellStyle name="Вывод 16 3 6 6" xfId="31813"/>
    <cellStyle name="Вывод 16 3 6 7" xfId="37911"/>
    <cellStyle name="Вывод 16 3 6 8" xfId="42864"/>
    <cellStyle name="Вывод 16 3 7" xfId="9650"/>
    <cellStyle name="Вывод 16 3 8" xfId="15589"/>
    <cellStyle name="Вывод 16 3 9" xfId="27953"/>
    <cellStyle name="Вывод 16 4" xfId="4337"/>
    <cellStyle name="Вывод 16 4 10" xfId="40181"/>
    <cellStyle name="Вывод 16 4 2" xfId="6819"/>
    <cellStyle name="Вывод 16 4 2 2" xfId="8558"/>
    <cellStyle name="Вывод 16 4 2 2 2" xfId="14509"/>
    <cellStyle name="Вывод 16 4 2 2 3" xfId="20448"/>
    <cellStyle name="Вывод 16 4 2 2 4" xfId="22852"/>
    <cellStyle name="Вывод 16 4 2 2 5" xfId="23851"/>
    <cellStyle name="Вывод 16 4 2 2 6" xfId="29027"/>
    <cellStyle name="Вывод 16 4 2 2 7" xfId="39350"/>
    <cellStyle name="Вывод 16 4 2 2 8" xfId="44314"/>
    <cellStyle name="Вывод 16 4 2 3" xfId="12770"/>
    <cellStyle name="Вывод 16 4 2 4" xfId="18709"/>
    <cellStyle name="Вывод 16 4 2 5" xfId="21946"/>
    <cellStyle name="Вывод 16 4 2 6" xfId="30596"/>
    <cellStyle name="Вывод 16 4 2 7" xfId="32977"/>
    <cellStyle name="Вывод 16 4 2 8" xfId="37622"/>
    <cellStyle name="Вывод 16 4 2 9" xfId="42575"/>
    <cellStyle name="Вывод 16 4 3" xfId="7247"/>
    <cellStyle name="Вывод 16 4 3 2" xfId="13198"/>
    <cellStyle name="Вывод 16 4 3 3" xfId="19137"/>
    <cellStyle name="Вывод 16 4 3 4" xfId="22273"/>
    <cellStyle name="Вывод 16 4 3 5" xfId="24911"/>
    <cellStyle name="Вывод 16 4 3 6" xfId="25880"/>
    <cellStyle name="Вывод 16 4 3 7" xfId="38049"/>
    <cellStyle name="Вывод 16 4 3 8" xfId="43003"/>
    <cellStyle name="Вывод 16 4 4" xfId="10366"/>
    <cellStyle name="Вывод 16 4 5" xfId="16305"/>
    <cellStyle name="Вывод 16 4 6" xfId="21250"/>
    <cellStyle name="Вывод 16 4 7" xfId="28661"/>
    <cellStyle name="Вывод 16 4 8" xfId="31730"/>
    <cellStyle name="Вывод 16 4 9" xfId="35218"/>
    <cellStyle name="Вывод 16 5" xfId="4981"/>
    <cellStyle name="Вывод 16 5 2" xfId="7362"/>
    <cellStyle name="Вывод 16 5 2 2" xfId="13313"/>
    <cellStyle name="Вывод 16 5 2 3" xfId="19252"/>
    <cellStyle name="Вывод 16 5 2 4" xfId="22380"/>
    <cellStyle name="Вывод 16 5 2 5" xfId="24867"/>
    <cellStyle name="Вывод 16 5 2 6" xfId="27437"/>
    <cellStyle name="Вывод 16 5 2 7" xfId="38162"/>
    <cellStyle name="Вывод 16 5 2 8" xfId="43118"/>
    <cellStyle name="Вывод 16 5 3" xfId="10957"/>
    <cellStyle name="Вывод 16 5 4" xfId="16896"/>
    <cellStyle name="Вывод 16 5 5" xfId="21425"/>
    <cellStyle name="Вывод 16 5 6" xfId="30832"/>
    <cellStyle name="Вывод 16 5 7" xfId="31516"/>
    <cellStyle name="Вывод 16 5 8" xfId="35809"/>
    <cellStyle name="Вывод 16 5 9" xfId="40770"/>
    <cellStyle name="Вывод 16 6" xfId="7103"/>
    <cellStyle name="Вывод 16 6 2" xfId="13054"/>
    <cellStyle name="Вывод 16 6 3" xfId="18993"/>
    <cellStyle name="Вывод 16 6 4" xfId="22130"/>
    <cellStyle name="Вывод 16 6 5" xfId="24986"/>
    <cellStyle name="Вывод 16 6 6" xfId="32043"/>
    <cellStyle name="Вывод 16 6 7" xfId="37906"/>
    <cellStyle name="Вывод 16 6 8" xfId="42859"/>
    <cellStyle name="Вывод 16 7" xfId="9645"/>
    <cellStyle name="Вывод 16 8" xfId="15584"/>
    <cellStyle name="Вывод 16 9" xfId="30267"/>
    <cellStyle name="Вывод 17" xfId="2319"/>
    <cellStyle name="Вывод 17 10" xfId="33982"/>
    <cellStyle name="Вывод 17 2" xfId="2320"/>
    <cellStyle name="Вывод 17 2 10" xfId="34946"/>
    <cellStyle name="Вывод 17 2 2" xfId="2321"/>
    <cellStyle name="Вывод 17 2 2 2" xfId="2322"/>
    <cellStyle name="Вывод 17 2 2 2 2" xfId="6065"/>
    <cellStyle name="Вывод 17 2 2 2 2 2" xfId="8369"/>
    <cellStyle name="Вывод 17 2 2 2 2 2 2" xfId="14320"/>
    <cellStyle name="Вывод 17 2 2 2 2 2 3" xfId="20259"/>
    <cellStyle name="Вывод 17 2 2 2 2 2 4" xfId="22670"/>
    <cellStyle name="Вывод 17 2 2 2 2 2 5" xfId="24036"/>
    <cellStyle name="Вывод 17 2 2 2 2 2 6" xfId="28682"/>
    <cellStyle name="Вывод 17 2 2 2 2 2 7" xfId="39165"/>
    <cellStyle name="Вывод 17 2 2 2 2 2 8" xfId="44125"/>
    <cellStyle name="Вывод 17 2 2 2 2 3" xfId="12040"/>
    <cellStyle name="Вывод 17 2 2 2 2 4" xfId="17979"/>
    <cellStyle name="Вывод 17 2 2 2 2 5" xfId="21723"/>
    <cellStyle name="Вывод 17 2 2 2 2 6" xfId="25196"/>
    <cellStyle name="Вывод 17 2 2 2 2 7" xfId="28714"/>
    <cellStyle name="Вывод 17 2 2 2 2 8" xfId="36892"/>
    <cellStyle name="Вывод 17 2 2 2 2 9" xfId="41849"/>
    <cellStyle name="Вывод 17 2 2 2 3" xfId="6730"/>
    <cellStyle name="Вывод 17 2 2 2 3 2" xfId="8503"/>
    <cellStyle name="Вывод 17 2 2 2 3 2 2" xfId="14454"/>
    <cellStyle name="Вывод 17 2 2 2 3 2 3" xfId="20393"/>
    <cellStyle name="Вывод 17 2 2 2 3 2 4" xfId="22798"/>
    <cellStyle name="Вывод 17 2 2 2 3 2 5" xfId="23904"/>
    <cellStyle name="Вывод 17 2 2 2 3 2 6" xfId="35015"/>
    <cellStyle name="Вывод 17 2 2 2 3 2 7" xfId="39296"/>
    <cellStyle name="Вывод 17 2 2 2 3 2 8" xfId="44259"/>
    <cellStyle name="Вывод 17 2 2 2 3 3" xfId="12681"/>
    <cellStyle name="Вывод 17 2 2 2 3 4" xfId="18620"/>
    <cellStyle name="Вывод 17 2 2 2 3 5" xfId="21891"/>
    <cellStyle name="Вывод 17 2 2 2 3 6" xfId="25046"/>
    <cellStyle name="Вывод 17 2 2 2 3 7" xfId="31198"/>
    <cellStyle name="Вывод 17 2 2 2 3 8" xfId="37533"/>
    <cellStyle name="Вывод 17 2 2 2 3 9" xfId="42487"/>
    <cellStyle name="Вывод 17 2 2 2 4" xfId="7112"/>
    <cellStyle name="Вывод 17 2 2 2 4 2" xfId="13063"/>
    <cellStyle name="Вывод 17 2 2 2 4 3" xfId="19002"/>
    <cellStyle name="Вывод 17 2 2 2 4 4" xfId="22139"/>
    <cellStyle name="Вывод 17 2 2 2 4 5" xfId="24983"/>
    <cellStyle name="Вывод 17 2 2 2 4 6" xfId="27769"/>
    <cellStyle name="Вывод 17 2 2 2 4 7" xfId="37915"/>
    <cellStyle name="Вывод 17 2 2 2 4 8" xfId="42868"/>
    <cellStyle name="Вывод 17 2 2 2 5" xfId="9654"/>
    <cellStyle name="Вывод 17 2 2 2 6" xfId="15593"/>
    <cellStyle name="Вывод 17 2 2 2 7" xfId="26091"/>
    <cellStyle name="Вывод 17 2 2 2 8" xfId="30934"/>
    <cellStyle name="Вывод 17 2 2 3" xfId="5766"/>
    <cellStyle name="Вывод 17 2 2 3 2" xfId="8070"/>
    <cellStyle name="Вывод 17 2 2 3 2 2" xfId="14021"/>
    <cellStyle name="Вывод 17 2 2 3 2 3" xfId="19960"/>
    <cellStyle name="Вывод 17 2 2 3 2 4" xfId="22597"/>
    <cellStyle name="Вывод 17 2 2 3 2 5" xfId="24330"/>
    <cellStyle name="Вывод 17 2 2 3 2 6" xfId="33594"/>
    <cellStyle name="Вывод 17 2 2 3 2 7" xfId="38867"/>
    <cellStyle name="Вывод 17 2 2 3 2 8" xfId="43826"/>
    <cellStyle name="Вывод 17 2 2 3 3" xfId="11741"/>
    <cellStyle name="Вывод 17 2 2 3 4" xfId="17680"/>
    <cellStyle name="Вывод 17 2 2 3 5" xfId="21650"/>
    <cellStyle name="Вывод 17 2 2 3 6" xfId="27325"/>
    <cellStyle name="Вывод 17 2 2 3 7" xfId="31476"/>
    <cellStyle name="Вывод 17 2 2 3 8" xfId="36593"/>
    <cellStyle name="Вывод 17 2 2 3 9" xfId="41551"/>
    <cellStyle name="Вывод 17 2 2 4" xfId="6433"/>
    <cellStyle name="Вывод 17 2 2 4 2" xfId="8439"/>
    <cellStyle name="Вывод 17 2 2 4 2 2" xfId="14390"/>
    <cellStyle name="Вывод 17 2 2 4 2 3" xfId="20329"/>
    <cellStyle name="Вывод 17 2 2 4 2 4" xfId="22735"/>
    <cellStyle name="Вывод 17 2 2 4 2 5" xfId="23967"/>
    <cellStyle name="Вывод 17 2 2 4 2 6" xfId="35012"/>
    <cellStyle name="Вывод 17 2 2 4 2 7" xfId="39233"/>
    <cellStyle name="Вывод 17 2 2 4 2 8" xfId="44195"/>
    <cellStyle name="Вывод 17 2 2 4 3" xfId="12384"/>
    <cellStyle name="Вывод 17 2 2 4 4" xfId="18323"/>
    <cellStyle name="Вывод 17 2 2 4 5" xfId="21820"/>
    <cellStyle name="Вывод 17 2 2 4 6" xfId="27220"/>
    <cellStyle name="Вывод 17 2 2 4 7" xfId="25827"/>
    <cellStyle name="Вывод 17 2 2 4 8" xfId="37236"/>
    <cellStyle name="Вывод 17 2 2 4 9" xfId="42191"/>
    <cellStyle name="Вывод 17 2 2 5" xfId="7111"/>
    <cellStyle name="Вывод 17 2 2 5 2" xfId="13062"/>
    <cellStyle name="Вывод 17 2 2 5 3" xfId="19001"/>
    <cellStyle name="Вывод 17 2 2 5 4" xfId="22138"/>
    <cellStyle name="Вывод 17 2 2 5 5" xfId="24984"/>
    <cellStyle name="Вывод 17 2 2 5 6" xfId="25887"/>
    <cellStyle name="Вывод 17 2 2 5 7" xfId="37914"/>
    <cellStyle name="Вывод 17 2 2 5 8" xfId="42867"/>
    <cellStyle name="Вывод 17 2 2 6" xfId="9653"/>
    <cellStyle name="Вывод 17 2 2 7" xfId="15592"/>
    <cellStyle name="Вывод 17 2 2 8" xfId="26092"/>
    <cellStyle name="Вывод 17 2 2 9" xfId="26499"/>
    <cellStyle name="Вывод 17 2 3" xfId="2323"/>
    <cellStyle name="Вывод 17 2 3 2" xfId="5612"/>
    <cellStyle name="Вывод 17 2 3 2 2" xfId="7916"/>
    <cellStyle name="Вывод 17 2 3 2 2 2" xfId="13867"/>
    <cellStyle name="Вывод 17 2 3 2 2 3" xfId="19806"/>
    <cellStyle name="Вывод 17 2 3 2 2 4" xfId="22568"/>
    <cellStyle name="Вывод 17 2 3 2 2 5" xfId="24482"/>
    <cellStyle name="Вывод 17 2 3 2 2 6" xfId="25940"/>
    <cellStyle name="Вывод 17 2 3 2 2 7" xfId="38713"/>
    <cellStyle name="Вывод 17 2 3 2 2 8" xfId="43672"/>
    <cellStyle name="Вывод 17 2 3 2 3" xfId="11587"/>
    <cellStyle name="Вывод 17 2 3 2 4" xfId="17526"/>
    <cellStyle name="Вывод 17 2 3 2 5" xfId="21621"/>
    <cellStyle name="Вывод 17 2 3 2 6" xfId="30762"/>
    <cellStyle name="Вывод 17 2 3 2 7" xfId="33357"/>
    <cellStyle name="Вывод 17 2 3 2 8" xfId="36439"/>
    <cellStyle name="Вывод 17 2 3 2 9" xfId="41397"/>
    <cellStyle name="Вывод 17 2 3 3" xfId="6279"/>
    <cellStyle name="Вывод 17 2 3 3 2" xfId="8419"/>
    <cellStyle name="Вывод 17 2 3 3 2 2" xfId="14370"/>
    <cellStyle name="Вывод 17 2 3 3 2 3" xfId="20309"/>
    <cellStyle name="Вывод 17 2 3 3 2 4" xfId="22715"/>
    <cellStyle name="Вывод 17 2 3 3 2 5" xfId="23987"/>
    <cellStyle name="Вывод 17 2 3 3 2 6" xfId="35011"/>
    <cellStyle name="Вывод 17 2 3 3 2 7" xfId="39213"/>
    <cellStyle name="Вывод 17 2 3 3 2 8" xfId="44175"/>
    <cellStyle name="Вывод 17 2 3 3 3" xfId="12230"/>
    <cellStyle name="Вывод 17 2 3 3 4" xfId="18169"/>
    <cellStyle name="Вывод 17 2 3 3 5" xfId="21791"/>
    <cellStyle name="Вывод 17 2 3 3 6" xfId="30419"/>
    <cellStyle name="Вывод 17 2 3 3 7" xfId="27429"/>
    <cellStyle name="Вывод 17 2 3 3 8" xfId="37082"/>
    <cellStyle name="Вывод 17 2 3 3 9" xfId="42037"/>
    <cellStyle name="Вывод 17 2 3 4" xfId="7113"/>
    <cellStyle name="Вывод 17 2 3 4 2" xfId="13064"/>
    <cellStyle name="Вывод 17 2 3 4 3" xfId="19003"/>
    <cellStyle name="Вывод 17 2 3 4 4" xfId="22140"/>
    <cellStyle name="Вывод 17 2 3 4 5" xfId="24982"/>
    <cellStyle name="Вывод 17 2 3 4 6" xfId="31833"/>
    <cellStyle name="Вывод 17 2 3 4 7" xfId="37916"/>
    <cellStyle name="Вывод 17 2 3 4 8" xfId="42869"/>
    <cellStyle name="Вывод 17 2 3 5" xfId="9655"/>
    <cellStyle name="Вывод 17 2 3 6" xfId="15594"/>
    <cellStyle name="Вывод 17 2 3 7" xfId="26090"/>
    <cellStyle name="Вывод 17 2 3 8" xfId="28550"/>
    <cellStyle name="Вывод 17 2 4" xfId="5114"/>
    <cellStyle name="Вывод 17 2 4 2" xfId="7457"/>
    <cellStyle name="Вывод 17 2 4 2 2" xfId="13408"/>
    <cellStyle name="Вывод 17 2 4 2 3" xfId="19347"/>
    <cellStyle name="Вывод 17 2 4 2 4" xfId="22435"/>
    <cellStyle name="Вывод 17 2 4 2 5" xfId="28797"/>
    <cellStyle name="Вывод 17 2 4 2 6" xfId="33956"/>
    <cellStyle name="Вывод 17 2 4 2 7" xfId="38256"/>
    <cellStyle name="Вывод 17 2 4 2 8" xfId="43213"/>
    <cellStyle name="Вывод 17 2 4 3" xfId="11090"/>
    <cellStyle name="Вывод 17 2 4 4" xfId="17029"/>
    <cellStyle name="Вывод 17 2 4 5" xfId="21481"/>
    <cellStyle name="Вывод 17 2 4 6" xfId="30354"/>
    <cellStyle name="Вывод 17 2 4 7" xfId="28259"/>
    <cellStyle name="Вывод 17 2 4 8" xfId="35942"/>
    <cellStyle name="Вывод 17 2 4 9" xfId="40902"/>
    <cellStyle name="Вывод 17 2 5" xfId="4790"/>
    <cellStyle name="Вывод 17 2 5 2" xfId="7331"/>
    <cellStyle name="Вывод 17 2 5 2 2" xfId="13282"/>
    <cellStyle name="Вывод 17 2 5 2 3" xfId="19221"/>
    <cellStyle name="Вывод 17 2 5 2 4" xfId="22352"/>
    <cellStyle name="Вывод 17 2 5 2 5" xfId="27336"/>
    <cellStyle name="Вывод 17 2 5 2 6" xfId="33560"/>
    <cellStyle name="Вывод 17 2 5 2 7" xfId="38132"/>
    <cellStyle name="Вывод 17 2 5 2 8" xfId="43087"/>
    <cellStyle name="Вывод 17 2 5 3" xfId="10766"/>
    <cellStyle name="Вывод 17 2 5 4" xfId="16705"/>
    <cellStyle name="Вывод 17 2 5 5" xfId="21363"/>
    <cellStyle name="Вывод 17 2 5 6" xfId="29709"/>
    <cellStyle name="Вывод 17 2 5 7" xfId="31805"/>
    <cellStyle name="Вывод 17 2 5 8" xfId="35618"/>
    <cellStyle name="Вывод 17 2 5 9" xfId="40580"/>
    <cellStyle name="Вывод 17 2 6" xfId="7110"/>
    <cellStyle name="Вывод 17 2 6 2" xfId="13061"/>
    <cellStyle name="Вывод 17 2 6 3" xfId="19000"/>
    <cellStyle name="Вывод 17 2 6 4" xfId="22137"/>
    <cellStyle name="Вывод 17 2 6 5" xfId="27942"/>
    <cellStyle name="Вывод 17 2 6 6" xfId="28029"/>
    <cellStyle name="Вывод 17 2 6 7" xfId="37913"/>
    <cellStyle name="Вывод 17 2 6 8" xfId="42866"/>
    <cellStyle name="Вывод 17 2 7" xfId="9652"/>
    <cellStyle name="Вывод 17 2 8" xfId="15591"/>
    <cellStyle name="Вывод 17 2 9" xfId="26093"/>
    <cellStyle name="Вывод 17 3" xfId="2324"/>
    <cellStyle name="Вывод 17 3 10" xfId="32406"/>
    <cellStyle name="Вывод 17 3 2" xfId="5432"/>
    <cellStyle name="Вывод 17 3 2 2" xfId="7751"/>
    <cellStyle name="Вывод 17 3 2 2 2" xfId="13702"/>
    <cellStyle name="Вывод 17 3 2 2 3" xfId="19641"/>
    <cellStyle name="Вывод 17 3 2 2 4" xfId="22537"/>
    <cellStyle name="Вывод 17 3 2 2 5" xfId="24642"/>
    <cellStyle name="Вывод 17 3 2 2 6" xfId="32810"/>
    <cellStyle name="Вывод 17 3 2 2 7" xfId="38549"/>
    <cellStyle name="Вывод 17 3 2 2 8" xfId="43507"/>
    <cellStyle name="Вывод 17 3 2 3" xfId="11407"/>
    <cellStyle name="Вывод 17 3 2 4" xfId="17346"/>
    <cellStyle name="Вывод 17 3 2 5" xfId="21588"/>
    <cellStyle name="Вывод 17 3 2 6" xfId="30802"/>
    <cellStyle name="Вывод 17 3 2 7" xfId="33077"/>
    <cellStyle name="Вывод 17 3 2 8" xfId="36259"/>
    <cellStyle name="Вывод 17 3 2 9" xfId="41218"/>
    <cellStyle name="Вывод 17 3 3" xfId="4579"/>
    <cellStyle name="Вывод 17 3 3 2" xfId="7276"/>
    <cellStyle name="Вывод 17 3 3 2 2" xfId="13227"/>
    <cellStyle name="Вывод 17 3 3 2 3" xfId="19166"/>
    <cellStyle name="Вывод 17 3 3 2 4" xfId="22298"/>
    <cellStyle name="Вывод 17 3 3 2 5" xfId="24897"/>
    <cellStyle name="Вывод 17 3 3 2 6" xfId="32930"/>
    <cellStyle name="Вывод 17 3 3 2 7" xfId="38078"/>
    <cellStyle name="Вывод 17 3 3 2 8" xfId="43032"/>
    <cellStyle name="Вывод 17 3 3 3" xfId="10555"/>
    <cellStyle name="Вывод 17 3 3 4" xfId="16494"/>
    <cellStyle name="Вывод 17 3 3 5" xfId="21291"/>
    <cellStyle name="Вывод 17 3 3 6" xfId="25552"/>
    <cellStyle name="Вывод 17 3 3 7" xfId="33306"/>
    <cellStyle name="Вывод 17 3 3 8" xfId="35407"/>
    <cellStyle name="Вывод 17 3 3 9" xfId="40370"/>
    <cellStyle name="Вывод 17 3 4" xfId="8893"/>
    <cellStyle name="Вывод 17 3 4 2" xfId="14844"/>
    <cellStyle name="Вывод 17 3 4 3" xfId="20783"/>
    <cellStyle name="Вывод 17 3 4 4" xfId="23031"/>
    <cellStyle name="Вывод 17 3 4 5" xfId="26811"/>
    <cellStyle name="Вывод 17 3 4 6" xfId="34495"/>
    <cellStyle name="Вывод 17 3 4 7" xfId="39684"/>
    <cellStyle name="Вывод 17 3 4 8" xfId="44649"/>
    <cellStyle name="Вывод 17 3 5" xfId="8894"/>
    <cellStyle name="Вывод 17 3 5 2" xfId="14845"/>
    <cellStyle name="Вывод 17 3 5 3" xfId="20784"/>
    <cellStyle name="Вывод 17 3 5 4" xfId="23032"/>
    <cellStyle name="Вывод 17 3 5 5" xfId="26810"/>
    <cellStyle name="Вывод 17 3 5 6" xfId="26483"/>
    <cellStyle name="Вывод 17 3 5 7" xfId="39685"/>
    <cellStyle name="Вывод 17 3 5 8" xfId="44650"/>
    <cellStyle name="Вывод 17 3 6" xfId="7114"/>
    <cellStyle name="Вывод 17 3 6 2" xfId="13065"/>
    <cellStyle name="Вывод 17 3 6 3" xfId="19004"/>
    <cellStyle name="Вывод 17 3 6 4" xfId="22141"/>
    <cellStyle name="Вывод 17 3 6 5" xfId="24981"/>
    <cellStyle name="Вывод 17 3 6 6" xfId="28611"/>
    <cellStyle name="Вывод 17 3 6 7" xfId="37917"/>
    <cellStyle name="Вывод 17 3 6 8" xfId="42870"/>
    <cellStyle name="Вывод 17 3 7" xfId="9656"/>
    <cellStyle name="Вывод 17 3 8" xfId="15595"/>
    <cellStyle name="Вывод 17 3 9" xfId="26089"/>
    <cellStyle name="Вывод 17 4" xfId="4338"/>
    <cellStyle name="Вывод 17 4 10" xfId="40182"/>
    <cellStyle name="Вывод 17 4 2" xfId="6820"/>
    <cellStyle name="Вывод 17 4 2 2" xfId="8559"/>
    <cellStyle name="Вывод 17 4 2 2 2" xfId="14510"/>
    <cellStyle name="Вывод 17 4 2 2 3" xfId="20449"/>
    <cellStyle name="Вывод 17 4 2 2 4" xfId="22853"/>
    <cellStyle name="Вывод 17 4 2 2 5" xfId="23850"/>
    <cellStyle name="Вывод 17 4 2 2 6" xfId="32917"/>
    <cellStyle name="Вывод 17 4 2 2 7" xfId="39351"/>
    <cellStyle name="Вывод 17 4 2 2 8" xfId="44315"/>
    <cellStyle name="Вывод 17 4 2 3" xfId="12771"/>
    <cellStyle name="Вывод 17 4 2 4" xfId="18710"/>
    <cellStyle name="Вывод 17 4 2 5" xfId="21947"/>
    <cellStyle name="Вывод 17 4 2 6" xfId="30595"/>
    <cellStyle name="Вывод 17 4 2 7" xfId="34215"/>
    <cellStyle name="Вывод 17 4 2 8" xfId="37623"/>
    <cellStyle name="Вывод 17 4 2 9" xfId="42576"/>
    <cellStyle name="Вывод 17 4 3" xfId="7248"/>
    <cellStyle name="Вывод 17 4 3 2" xfId="13199"/>
    <cellStyle name="Вывод 17 4 3 3" xfId="19138"/>
    <cellStyle name="Вывод 17 4 3 4" xfId="22274"/>
    <cellStyle name="Вывод 17 4 3 5" xfId="24910"/>
    <cellStyle name="Вывод 17 4 3 6" xfId="25666"/>
    <cellStyle name="Вывод 17 4 3 7" xfId="38050"/>
    <cellStyle name="Вывод 17 4 3 8" xfId="43004"/>
    <cellStyle name="Вывод 17 4 4" xfId="10367"/>
    <cellStyle name="Вывод 17 4 5" xfId="16306"/>
    <cellStyle name="Вывод 17 4 6" xfId="21251"/>
    <cellStyle name="Вывод 17 4 7" xfId="30079"/>
    <cellStyle name="Вывод 17 4 8" xfId="27411"/>
    <cellStyle name="Вывод 17 4 9" xfId="35219"/>
    <cellStyle name="Вывод 17 5" xfId="4980"/>
    <cellStyle name="Вывод 17 5 2" xfId="7361"/>
    <cellStyle name="Вывод 17 5 2 2" xfId="13312"/>
    <cellStyle name="Вывод 17 5 2 3" xfId="19251"/>
    <cellStyle name="Вывод 17 5 2 4" xfId="22379"/>
    <cellStyle name="Вывод 17 5 2 5" xfId="28273"/>
    <cellStyle name="Вывод 17 5 2 6" xfId="28118"/>
    <cellStyle name="Вывод 17 5 2 7" xfId="38161"/>
    <cellStyle name="Вывод 17 5 2 8" xfId="43117"/>
    <cellStyle name="Вывод 17 5 3" xfId="10956"/>
    <cellStyle name="Вывод 17 5 4" xfId="16895"/>
    <cellStyle name="Вывод 17 5 5" xfId="21424"/>
    <cellStyle name="Вывод 17 5 6" xfId="29242"/>
    <cellStyle name="Вывод 17 5 7" xfId="31517"/>
    <cellStyle name="Вывод 17 5 8" xfId="35808"/>
    <cellStyle name="Вывод 17 5 9" xfId="40769"/>
    <cellStyle name="Вывод 17 6" xfId="7109"/>
    <cellStyle name="Вывод 17 6 2" xfId="13060"/>
    <cellStyle name="Вывод 17 6 3" xfId="18999"/>
    <cellStyle name="Вывод 17 6 4" xfId="22136"/>
    <cellStyle name="Вывод 17 6 5" xfId="29892"/>
    <cellStyle name="Вывод 17 6 6" xfId="33148"/>
    <cellStyle name="Вывод 17 6 7" xfId="37912"/>
    <cellStyle name="Вывод 17 6 8" xfId="42865"/>
    <cellStyle name="Вывод 17 7" xfId="9651"/>
    <cellStyle name="Вывод 17 8" xfId="15590"/>
    <cellStyle name="Вывод 17 9" xfId="26094"/>
    <cellStyle name="Вывод 18" xfId="2325"/>
    <cellStyle name="Вывод 18 10" xfId="26682"/>
    <cellStyle name="Вывод 18 2" xfId="2326"/>
    <cellStyle name="Вывод 18 2 10" xfId="31952"/>
    <cellStyle name="Вывод 18 2 2" xfId="2327"/>
    <cellStyle name="Вывод 18 2 2 2" xfId="2328"/>
    <cellStyle name="Вывод 18 2 2 2 2" xfId="6066"/>
    <cellStyle name="Вывод 18 2 2 2 2 2" xfId="8370"/>
    <cellStyle name="Вывод 18 2 2 2 2 2 2" xfId="14321"/>
    <cellStyle name="Вывод 18 2 2 2 2 2 3" xfId="20260"/>
    <cellStyle name="Вывод 18 2 2 2 2 2 4" xfId="22671"/>
    <cellStyle name="Вывод 18 2 2 2 2 2 5" xfId="24035"/>
    <cellStyle name="Вывод 18 2 2 2 2 2 6" xfId="33633"/>
    <cellStyle name="Вывод 18 2 2 2 2 2 7" xfId="39166"/>
    <cellStyle name="Вывод 18 2 2 2 2 2 8" xfId="44126"/>
    <cellStyle name="Вывод 18 2 2 2 2 3" xfId="12041"/>
    <cellStyle name="Вывод 18 2 2 2 2 4" xfId="17980"/>
    <cellStyle name="Вывод 18 2 2 2 2 5" xfId="21724"/>
    <cellStyle name="Вывод 18 2 2 2 2 6" xfId="25195"/>
    <cellStyle name="Вывод 18 2 2 2 2 7" xfId="33704"/>
    <cellStyle name="Вывод 18 2 2 2 2 8" xfId="36893"/>
    <cellStyle name="Вывод 18 2 2 2 2 9" xfId="41850"/>
    <cellStyle name="Вывод 18 2 2 2 3" xfId="6731"/>
    <cellStyle name="Вывод 18 2 2 2 3 2" xfId="8504"/>
    <cellStyle name="Вывод 18 2 2 2 3 2 2" xfId="14455"/>
    <cellStyle name="Вывод 18 2 2 2 3 2 3" xfId="20394"/>
    <cellStyle name="Вывод 18 2 2 2 3 2 4" xfId="22799"/>
    <cellStyle name="Вывод 18 2 2 2 3 2 5" xfId="23903"/>
    <cellStyle name="Вывод 18 2 2 2 3 2 6" xfId="34273"/>
    <cellStyle name="Вывод 18 2 2 2 3 2 7" xfId="39297"/>
    <cellStyle name="Вывод 18 2 2 2 3 2 8" xfId="44260"/>
    <cellStyle name="Вывод 18 2 2 2 3 3" xfId="12682"/>
    <cellStyle name="Вывод 18 2 2 2 3 4" xfId="18621"/>
    <cellStyle name="Вывод 18 2 2 2 3 5" xfId="21892"/>
    <cellStyle name="Вывод 18 2 2 2 3 6" xfId="29117"/>
    <cellStyle name="Вывод 18 2 2 2 3 7" xfId="33833"/>
    <cellStyle name="Вывод 18 2 2 2 3 8" xfId="37534"/>
    <cellStyle name="Вывод 18 2 2 2 3 9" xfId="42488"/>
    <cellStyle name="Вывод 18 2 2 2 4" xfId="7118"/>
    <cellStyle name="Вывод 18 2 2 2 4 2" xfId="13069"/>
    <cellStyle name="Вывод 18 2 2 2 4 3" xfId="19008"/>
    <cellStyle name="Вывод 18 2 2 2 4 4" xfId="22145"/>
    <cellStyle name="Вывод 18 2 2 2 4 5" xfId="24977"/>
    <cellStyle name="Вывод 18 2 2 2 4 6" xfId="32566"/>
    <cellStyle name="Вывод 18 2 2 2 4 7" xfId="37921"/>
    <cellStyle name="Вывод 18 2 2 2 4 8" xfId="42874"/>
    <cellStyle name="Вывод 18 2 2 2 5" xfId="9660"/>
    <cellStyle name="Вывод 18 2 2 2 6" xfId="15599"/>
    <cellStyle name="Вывод 18 2 2 2 7" xfId="26085"/>
    <cellStyle name="Вывод 18 2 2 2 8" xfId="32697"/>
    <cellStyle name="Вывод 18 2 2 3" xfId="5767"/>
    <cellStyle name="Вывод 18 2 2 3 2" xfId="8071"/>
    <cellStyle name="Вывод 18 2 2 3 2 2" xfId="14022"/>
    <cellStyle name="Вывод 18 2 2 3 2 3" xfId="19961"/>
    <cellStyle name="Вывод 18 2 2 3 2 4" xfId="22598"/>
    <cellStyle name="Вывод 18 2 2 3 2 5" xfId="24329"/>
    <cellStyle name="Вывод 18 2 2 3 2 6" xfId="26981"/>
    <cellStyle name="Вывод 18 2 2 3 2 7" xfId="38868"/>
    <cellStyle name="Вывод 18 2 2 3 2 8" xfId="43827"/>
    <cellStyle name="Вывод 18 2 2 3 3" xfId="11742"/>
    <cellStyle name="Вывод 18 2 2 3 4" xfId="17681"/>
    <cellStyle name="Вывод 18 2 2 3 5" xfId="21651"/>
    <cellStyle name="Вывод 18 2 2 3 6" xfId="29534"/>
    <cellStyle name="Вывод 18 2 2 3 7" xfId="32909"/>
    <cellStyle name="Вывод 18 2 2 3 8" xfId="36594"/>
    <cellStyle name="Вывод 18 2 2 3 9" xfId="41552"/>
    <cellStyle name="Вывод 18 2 2 4" xfId="6434"/>
    <cellStyle name="Вывод 18 2 2 4 2" xfId="8440"/>
    <cellStyle name="Вывод 18 2 2 4 2 2" xfId="14391"/>
    <cellStyle name="Вывод 18 2 2 4 2 3" xfId="20330"/>
    <cellStyle name="Вывод 18 2 2 4 2 4" xfId="22736"/>
    <cellStyle name="Вывод 18 2 2 4 2 5" xfId="23966"/>
    <cellStyle name="Вывод 18 2 2 4 2 6" xfId="34755"/>
    <cellStyle name="Вывод 18 2 2 4 2 7" xfId="39234"/>
    <cellStyle name="Вывод 18 2 2 4 2 8" xfId="44196"/>
    <cellStyle name="Вывод 18 2 2 4 3" xfId="12385"/>
    <cellStyle name="Вывод 18 2 2 4 4" xfId="18324"/>
    <cellStyle name="Вывод 18 2 2 4 5" xfId="21821"/>
    <cellStyle name="Вывод 18 2 2 4 6" xfId="29680"/>
    <cellStyle name="Вывод 18 2 2 4 7" xfId="32500"/>
    <cellStyle name="Вывод 18 2 2 4 8" xfId="37237"/>
    <cellStyle name="Вывод 18 2 2 4 9" xfId="42192"/>
    <cellStyle name="Вывод 18 2 2 5" xfId="7117"/>
    <cellStyle name="Вывод 18 2 2 5 2" xfId="13068"/>
    <cellStyle name="Вывод 18 2 2 5 3" xfId="19007"/>
    <cellStyle name="Вывод 18 2 2 5 4" xfId="22144"/>
    <cellStyle name="Вывод 18 2 2 5 5" xfId="24978"/>
    <cellStyle name="Вывод 18 2 2 5 6" xfId="31824"/>
    <cellStyle name="Вывод 18 2 2 5 7" xfId="37920"/>
    <cellStyle name="Вывод 18 2 2 5 8" xfId="42873"/>
    <cellStyle name="Вывод 18 2 2 6" xfId="9659"/>
    <cellStyle name="Вывод 18 2 2 7" xfId="15598"/>
    <cellStyle name="Вывод 18 2 2 8" xfId="26086"/>
    <cellStyle name="Вывод 18 2 2 9" xfId="29511"/>
    <cellStyle name="Вывод 18 2 3" xfId="2329"/>
    <cellStyle name="Вывод 18 2 3 2" xfId="5613"/>
    <cellStyle name="Вывод 18 2 3 2 2" xfId="7917"/>
    <cellStyle name="Вывод 18 2 3 2 2 2" xfId="13868"/>
    <cellStyle name="Вывод 18 2 3 2 2 3" xfId="19807"/>
    <cellStyle name="Вывод 18 2 3 2 2 4" xfId="22569"/>
    <cellStyle name="Вывод 18 2 3 2 2 5" xfId="24481"/>
    <cellStyle name="Вывод 18 2 3 2 2 6" xfId="33501"/>
    <cellStyle name="Вывод 18 2 3 2 2 7" xfId="38714"/>
    <cellStyle name="Вывод 18 2 3 2 2 8" xfId="43673"/>
    <cellStyle name="Вывод 18 2 3 2 3" xfId="11588"/>
    <cellStyle name="Вывод 18 2 3 2 4" xfId="17527"/>
    <cellStyle name="Вывод 18 2 3 2 5" xfId="21622"/>
    <cellStyle name="Вывод 18 2 3 2 6" xfId="27475"/>
    <cellStyle name="Вывод 18 2 3 2 7" xfId="33743"/>
    <cellStyle name="Вывод 18 2 3 2 8" xfId="36440"/>
    <cellStyle name="Вывод 18 2 3 2 9" xfId="41398"/>
    <cellStyle name="Вывод 18 2 3 3" xfId="6280"/>
    <cellStyle name="Вывод 18 2 3 3 2" xfId="8420"/>
    <cellStyle name="Вывод 18 2 3 3 2 2" xfId="14371"/>
    <cellStyle name="Вывод 18 2 3 3 2 3" xfId="20310"/>
    <cellStyle name="Вывод 18 2 3 3 2 4" xfId="22716"/>
    <cellStyle name="Вывод 18 2 3 3 2 5" xfId="23986"/>
    <cellStyle name="Вывод 18 2 3 3 2 6" xfId="32845"/>
    <cellStyle name="Вывод 18 2 3 3 2 7" xfId="39214"/>
    <cellStyle name="Вывод 18 2 3 3 2 8" xfId="44176"/>
    <cellStyle name="Вывод 18 2 3 3 3" xfId="12231"/>
    <cellStyle name="Вывод 18 2 3 3 4" xfId="18170"/>
    <cellStyle name="Вывод 18 2 3 3 5" xfId="21792"/>
    <cellStyle name="Вывод 18 2 3 3 6" xfId="28759"/>
    <cellStyle name="Вывод 18 2 3 3 7" xfId="34286"/>
    <cellStyle name="Вывод 18 2 3 3 8" xfId="37083"/>
    <cellStyle name="Вывод 18 2 3 3 9" xfId="42038"/>
    <cellStyle name="Вывод 18 2 3 4" xfId="7119"/>
    <cellStyle name="Вывод 18 2 3 4 2" xfId="13070"/>
    <cellStyle name="Вывод 18 2 3 4 3" xfId="19009"/>
    <cellStyle name="Вывод 18 2 3 4 4" xfId="22146"/>
    <cellStyle name="Вывод 18 2 3 4 5" xfId="24976"/>
    <cellStyle name="Вывод 18 2 3 4 6" xfId="31123"/>
    <cellStyle name="Вывод 18 2 3 4 7" xfId="37922"/>
    <cellStyle name="Вывод 18 2 3 4 8" xfId="42875"/>
    <cellStyle name="Вывод 18 2 3 5" xfId="9661"/>
    <cellStyle name="Вывод 18 2 3 6" xfId="15600"/>
    <cellStyle name="Вывод 18 2 3 7" xfId="26084"/>
    <cellStyle name="Вывод 18 2 3 8" xfId="33774"/>
    <cellStyle name="Вывод 18 2 4" xfId="5115"/>
    <cellStyle name="Вывод 18 2 4 2" xfId="7458"/>
    <cellStyle name="Вывод 18 2 4 2 2" xfId="13409"/>
    <cellStyle name="Вывод 18 2 4 2 3" xfId="19348"/>
    <cellStyle name="Вывод 18 2 4 2 4" xfId="22436"/>
    <cellStyle name="Вывод 18 2 4 2 5" xfId="30208"/>
    <cellStyle name="Вывод 18 2 4 2 6" xfId="32464"/>
    <cellStyle name="Вывод 18 2 4 2 7" xfId="38257"/>
    <cellStyle name="Вывод 18 2 4 2 8" xfId="43214"/>
    <cellStyle name="Вывод 18 2 4 3" xfId="11091"/>
    <cellStyle name="Вывод 18 2 4 4" xfId="17030"/>
    <cellStyle name="Вывод 18 2 4 5" xfId="21482"/>
    <cellStyle name="Вывод 18 2 4 6" xfId="28523"/>
    <cellStyle name="Вывод 18 2 4 7" xfId="31270"/>
    <cellStyle name="Вывод 18 2 4 8" xfId="35943"/>
    <cellStyle name="Вывод 18 2 4 9" xfId="40903"/>
    <cellStyle name="Вывод 18 2 5" xfId="4789"/>
    <cellStyle name="Вывод 18 2 5 2" xfId="7330"/>
    <cellStyle name="Вывод 18 2 5 2 2" xfId="13281"/>
    <cellStyle name="Вывод 18 2 5 2 3" xfId="19220"/>
    <cellStyle name="Вывод 18 2 5 2 4" xfId="22351"/>
    <cellStyle name="Вывод 18 2 5 2 5" xfId="24875"/>
    <cellStyle name="Вывод 18 2 5 2 6" xfId="32182"/>
    <cellStyle name="Вывод 18 2 5 2 7" xfId="38131"/>
    <cellStyle name="Вывод 18 2 5 2 8" xfId="43086"/>
    <cellStyle name="Вывод 18 2 5 3" xfId="10765"/>
    <cellStyle name="Вывод 18 2 5 4" xfId="16704"/>
    <cellStyle name="Вывод 18 2 5 5" xfId="21362"/>
    <cellStyle name="Вывод 18 2 5 6" xfId="27195"/>
    <cellStyle name="Вывод 18 2 5 7" xfId="34949"/>
    <cellStyle name="Вывод 18 2 5 8" xfId="35617"/>
    <cellStyle name="Вывод 18 2 5 9" xfId="40579"/>
    <cellStyle name="Вывод 18 2 6" xfId="7116"/>
    <cellStyle name="Вывод 18 2 6 2" xfId="13067"/>
    <cellStyle name="Вывод 18 2 6 3" xfId="19006"/>
    <cellStyle name="Вывод 18 2 6 4" xfId="22143"/>
    <cellStyle name="Вывод 18 2 6 5" xfId="24979"/>
    <cellStyle name="Вывод 18 2 6 6" xfId="28667"/>
    <cellStyle name="Вывод 18 2 6 7" xfId="37919"/>
    <cellStyle name="Вывод 18 2 6 8" xfId="42872"/>
    <cellStyle name="Вывод 18 2 7" xfId="9658"/>
    <cellStyle name="Вывод 18 2 8" xfId="15597"/>
    <cellStyle name="Вывод 18 2 9" xfId="26087"/>
    <cellStyle name="Вывод 18 3" xfId="2330"/>
    <cellStyle name="Вывод 18 3 10" xfId="33617"/>
    <cellStyle name="Вывод 18 3 2" xfId="5433"/>
    <cellStyle name="Вывод 18 3 2 2" xfId="7752"/>
    <cellStyle name="Вывод 18 3 2 2 2" xfId="13703"/>
    <cellStyle name="Вывод 18 3 2 2 3" xfId="19642"/>
    <cellStyle name="Вывод 18 3 2 2 4" xfId="22538"/>
    <cellStyle name="Вывод 18 3 2 2 5" xfId="24641"/>
    <cellStyle name="Вывод 18 3 2 2 6" xfId="27062"/>
    <cellStyle name="Вывод 18 3 2 2 7" xfId="38550"/>
    <cellStyle name="Вывод 18 3 2 2 8" xfId="43508"/>
    <cellStyle name="Вывод 18 3 2 3" xfId="11408"/>
    <cellStyle name="Вывод 18 3 2 4" xfId="17347"/>
    <cellStyle name="Вывод 18 3 2 5" xfId="21589"/>
    <cellStyle name="Вывод 18 3 2 6" xfId="27468"/>
    <cellStyle name="Вывод 18 3 2 7" xfId="33557"/>
    <cellStyle name="Вывод 18 3 2 8" xfId="36260"/>
    <cellStyle name="Вывод 18 3 2 9" xfId="41219"/>
    <cellStyle name="Вывод 18 3 3" xfId="4578"/>
    <cellStyle name="Вывод 18 3 3 2" xfId="7275"/>
    <cellStyle name="Вывод 18 3 3 2 2" xfId="13226"/>
    <cellStyle name="Вывод 18 3 3 2 3" xfId="19165"/>
    <cellStyle name="Вывод 18 3 3 2 4" xfId="22297"/>
    <cellStyle name="Вывод 18 3 3 2 5" xfId="28272"/>
    <cellStyle name="Вывод 18 3 3 2 6" xfId="31120"/>
    <cellStyle name="Вывод 18 3 3 2 7" xfId="38077"/>
    <cellStyle name="Вывод 18 3 3 2 8" xfId="43031"/>
    <cellStyle name="Вывод 18 3 3 3" xfId="10554"/>
    <cellStyle name="Вывод 18 3 3 4" xfId="16493"/>
    <cellStyle name="Вывод 18 3 3 5" xfId="21290"/>
    <cellStyle name="Вывод 18 3 3 6" xfId="27754"/>
    <cellStyle name="Вывод 18 3 3 7" xfId="26646"/>
    <cellStyle name="Вывод 18 3 3 8" xfId="35406"/>
    <cellStyle name="Вывод 18 3 3 9" xfId="40369"/>
    <cellStyle name="Вывод 18 3 4" xfId="8895"/>
    <cellStyle name="Вывод 18 3 4 2" xfId="14846"/>
    <cellStyle name="Вывод 18 3 4 3" xfId="20785"/>
    <cellStyle name="Вывод 18 3 4 4" xfId="23033"/>
    <cellStyle name="Вывод 18 3 4 5" xfId="23588"/>
    <cellStyle name="Вывод 18 3 4 6" xfId="32724"/>
    <cellStyle name="Вывод 18 3 4 7" xfId="39686"/>
    <cellStyle name="Вывод 18 3 4 8" xfId="44651"/>
    <cellStyle name="Вывод 18 3 5" xfId="8896"/>
    <cellStyle name="Вывод 18 3 5 2" xfId="14847"/>
    <cellStyle name="Вывод 18 3 5 3" xfId="20786"/>
    <cellStyle name="Вывод 18 3 5 4" xfId="23034"/>
    <cellStyle name="Вывод 18 3 5 5" xfId="23587"/>
    <cellStyle name="Вывод 18 3 5 6" xfId="33402"/>
    <cellStyle name="Вывод 18 3 5 7" xfId="39687"/>
    <cellStyle name="Вывод 18 3 5 8" xfId="44652"/>
    <cellStyle name="Вывод 18 3 6" xfId="7120"/>
    <cellStyle name="Вывод 18 3 6 2" xfId="13071"/>
    <cellStyle name="Вывод 18 3 6 3" xfId="19010"/>
    <cellStyle name="Вывод 18 3 6 4" xfId="22147"/>
    <cellStyle name="Вывод 18 3 6 5" xfId="24975"/>
    <cellStyle name="Вывод 18 3 6 6" xfId="34173"/>
    <cellStyle name="Вывод 18 3 6 7" xfId="37923"/>
    <cellStyle name="Вывод 18 3 6 8" xfId="42876"/>
    <cellStyle name="Вывод 18 3 7" xfId="9662"/>
    <cellStyle name="Вывод 18 3 8" xfId="15601"/>
    <cellStyle name="Вывод 18 3 9" xfId="26083"/>
    <cellStyle name="Вывод 18 4" xfId="4339"/>
    <cellStyle name="Вывод 18 4 10" xfId="40183"/>
    <cellStyle name="Вывод 18 4 2" xfId="6821"/>
    <cellStyle name="Вывод 18 4 2 2" xfId="8560"/>
    <cellStyle name="Вывод 18 4 2 2 2" xfId="14511"/>
    <cellStyle name="Вывод 18 4 2 2 3" xfId="20450"/>
    <cellStyle name="Вывод 18 4 2 2 4" xfId="22854"/>
    <cellStyle name="Вывод 18 4 2 2 5" xfId="23849"/>
    <cellStyle name="Вывод 18 4 2 2 6" xfId="33952"/>
    <cellStyle name="Вывод 18 4 2 2 7" xfId="39352"/>
    <cellStyle name="Вывод 18 4 2 2 8" xfId="44316"/>
    <cellStyle name="Вывод 18 4 2 3" xfId="12772"/>
    <cellStyle name="Вывод 18 4 2 4" xfId="18711"/>
    <cellStyle name="Вывод 18 4 2 5" xfId="21948"/>
    <cellStyle name="Вывод 18 4 2 6" xfId="29421"/>
    <cellStyle name="Вывод 18 4 2 7" xfId="31904"/>
    <cellStyle name="Вывод 18 4 2 8" xfId="37624"/>
    <cellStyle name="Вывод 18 4 2 9" xfId="42577"/>
    <cellStyle name="Вывод 18 4 3" xfId="7249"/>
    <cellStyle name="Вывод 18 4 3 2" xfId="13200"/>
    <cellStyle name="Вывод 18 4 3 3" xfId="19139"/>
    <cellStyle name="Вывод 18 4 3 4" xfId="22275"/>
    <cellStyle name="Вывод 18 4 3 5" xfId="24909"/>
    <cellStyle name="Вывод 18 4 3 6" xfId="32029"/>
    <cellStyle name="Вывод 18 4 3 7" xfId="38051"/>
    <cellStyle name="Вывод 18 4 3 8" xfId="43005"/>
    <cellStyle name="Вывод 18 4 4" xfId="10368"/>
    <cellStyle name="Вывод 18 4 5" xfId="16307"/>
    <cellStyle name="Вывод 18 4 6" xfId="21252"/>
    <cellStyle name="Вывод 18 4 7" xfId="28121"/>
    <cellStyle name="Вывод 18 4 8" xfId="32922"/>
    <cellStyle name="Вывод 18 4 9" xfId="35220"/>
    <cellStyle name="Вывод 18 5" xfId="4979"/>
    <cellStyle name="Вывод 18 5 2" xfId="7360"/>
    <cellStyle name="Вывод 18 5 2 2" xfId="13311"/>
    <cellStyle name="Вывод 18 5 2 3" xfId="19250"/>
    <cellStyle name="Вывод 18 5 2 4" xfId="22378"/>
    <cellStyle name="Вывод 18 5 2 5" xfId="30226"/>
    <cellStyle name="Вывод 18 5 2 6" xfId="25873"/>
    <cellStyle name="Вывод 18 5 2 7" xfId="38160"/>
    <cellStyle name="Вывод 18 5 2 8" xfId="43116"/>
    <cellStyle name="Вывод 18 5 3" xfId="10955"/>
    <cellStyle name="Вывод 18 5 4" xfId="16894"/>
    <cellStyle name="Вывод 18 5 5" xfId="21423"/>
    <cellStyle name="Вывод 18 5 6" xfId="26951"/>
    <cellStyle name="Вывод 18 5 7" xfId="31518"/>
    <cellStyle name="Вывод 18 5 8" xfId="35807"/>
    <cellStyle name="Вывод 18 5 9" xfId="40768"/>
    <cellStyle name="Вывод 18 6" xfId="7115"/>
    <cellStyle name="Вывод 18 6 2" xfId="13066"/>
    <cellStyle name="Вывод 18 6 3" xfId="19005"/>
    <cellStyle name="Вывод 18 6 4" xfId="22142"/>
    <cellStyle name="Вывод 18 6 5" xfId="24980"/>
    <cellStyle name="Вывод 18 6 6" xfId="33337"/>
    <cellStyle name="Вывод 18 6 7" xfId="37918"/>
    <cellStyle name="Вывод 18 6 8" xfId="42871"/>
    <cellStyle name="Вывод 18 7" xfId="9657"/>
    <cellStyle name="Вывод 18 8" xfId="15596"/>
    <cellStyle name="Вывод 18 9" xfId="26088"/>
    <cellStyle name="Вывод 19" xfId="2331"/>
    <cellStyle name="Вывод 19 10" xfId="32801"/>
    <cellStyle name="Вывод 19 2" xfId="2332"/>
    <cellStyle name="Вывод 19 2 10" xfId="34714"/>
    <cellStyle name="Вывод 19 2 2" xfId="2333"/>
    <cellStyle name="Вывод 19 2 2 2" xfId="2334"/>
    <cellStyle name="Вывод 19 2 2 2 2" xfId="6067"/>
    <cellStyle name="Вывод 19 2 2 2 2 2" xfId="8371"/>
    <cellStyle name="Вывод 19 2 2 2 2 2 2" xfId="14322"/>
    <cellStyle name="Вывод 19 2 2 2 2 2 3" xfId="20261"/>
    <cellStyle name="Вывод 19 2 2 2 2 2 4" xfId="22672"/>
    <cellStyle name="Вывод 19 2 2 2 2 2 5" xfId="24034"/>
    <cellStyle name="Вывод 19 2 2 2 2 2 6" xfId="31874"/>
    <cellStyle name="Вывод 19 2 2 2 2 2 7" xfId="39167"/>
    <cellStyle name="Вывод 19 2 2 2 2 2 8" xfId="44127"/>
    <cellStyle name="Вывод 19 2 2 2 2 3" xfId="12042"/>
    <cellStyle name="Вывод 19 2 2 2 2 4" xfId="17981"/>
    <cellStyle name="Вывод 19 2 2 2 2 5" xfId="21725"/>
    <cellStyle name="Вывод 19 2 2 2 2 6" xfId="25194"/>
    <cellStyle name="Вывод 19 2 2 2 2 7" xfId="27434"/>
    <cellStyle name="Вывод 19 2 2 2 2 8" xfId="36894"/>
    <cellStyle name="Вывод 19 2 2 2 2 9" xfId="41851"/>
    <cellStyle name="Вывод 19 2 2 2 3" xfId="6732"/>
    <cellStyle name="Вывод 19 2 2 2 3 2" xfId="8505"/>
    <cellStyle name="Вывод 19 2 2 2 3 2 2" xfId="14456"/>
    <cellStyle name="Вывод 19 2 2 2 3 2 3" xfId="20395"/>
    <cellStyle name="Вывод 19 2 2 2 3 2 4" xfId="22800"/>
    <cellStyle name="Вывод 19 2 2 2 3 2 5" xfId="23902"/>
    <cellStyle name="Вывод 19 2 2 2 3 2 6" xfId="34319"/>
    <cellStyle name="Вывод 19 2 2 2 3 2 7" xfId="39298"/>
    <cellStyle name="Вывод 19 2 2 2 3 2 8" xfId="44261"/>
    <cellStyle name="Вывод 19 2 2 2 3 3" xfId="12683"/>
    <cellStyle name="Вывод 19 2 2 2 3 4" xfId="18622"/>
    <cellStyle name="Вывод 19 2 2 2 3 5" xfId="21893"/>
    <cellStyle name="Вывод 19 2 2 2 3 6" xfId="29490"/>
    <cellStyle name="Вывод 19 2 2 2 3 7" xfId="32150"/>
    <cellStyle name="Вывод 19 2 2 2 3 8" xfId="37535"/>
    <cellStyle name="Вывод 19 2 2 2 3 9" xfId="42489"/>
    <cellStyle name="Вывод 19 2 2 2 4" xfId="7124"/>
    <cellStyle name="Вывод 19 2 2 2 4 2" xfId="13075"/>
    <cellStyle name="Вывод 19 2 2 2 4 3" xfId="19014"/>
    <cellStyle name="Вывод 19 2 2 2 4 4" xfId="22151"/>
    <cellStyle name="Вывод 19 2 2 2 4 5" xfId="29501"/>
    <cellStyle name="Вывод 19 2 2 2 4 6" xfId="33042"/>
    <cellStyle name="Вывод 19 2 2 2 4 7" xfId="37927"/>
    <cellStyle name="Вывод 19 2 2 2 4 8" xfId="42880"/>
    <cellStyle name="Вывод 19 2 2 2 5" xfId="9666"/>
    <cellStyle name="Вывод 19 2 2 2 6" xfId="15605"/>
    <cellStyle name="Вывод 19 2 2 2 7" xfId="26079"/>
    <cellStyle name="Вывод 19 2 2 2 8" xfId="32267"/>
    <cellStyle name="Вывод 19 2 2 3" xfId="5768"/>
    <cellStyle name="Вывод 19 2 2 3 2" xfId="8072"/>
    <cellStyle name="Вывод 19 2 2 3 2 2" xfId="14023"/>
    <cellStyle name="Вывод 19 2 2 3 2 3" xfId="19962"/>
    <cellStyle name="Вывод 19 2 2 3 2 4" xfId="22599"/>
    <cellStyle name="Вывод 19 2 2 3 2 5" xfId="24328"/>
    <cellStyle name="Вывод 19 2 2 3 2 6" xfId="32665"/>
    <cellStyle name="Вывод 19 2 2 3 2 7" xfId="38869"/>
    <cellStyle name="Вывод 19 2 2 3 2 8" xfId="43828"/>
    <cellStyle name="Вывод 19 2 2 3 3" xfId="11743"/>
    <cellStyle name="Вывод 19 2 2 3 4" xfId="17682"/>
    <cellStyle name="Вывод 19 2 2 3 5" xfId="21652"/>
    <cellStyle name="Вывод 19 2 2 3 6" xfId="27561"/>
    <cellStyle name="Вывод 19 2 2 3 7" xfId="32693"/>
    <cellStyle name="Вывод 19 2 2 3 8" xfId="36595"/>
    <cellStyle name="Вывод 19 2 2 3 9" xfId="41553"/>
    <cellStyle name="Вывод 19 2 2 4" xfId="6435"/>
    <cellStyle name="Вывод 19 2 2 4 2" xfId="8441"/>
    <cellStyle name="Вывод 19 2 2 4 2 2" xfId="14392"/>
    <cellStyle name="Вывод 19 2 2 4 2 3" xfId="20331"/>
    <cellStyle name="Вывод 19 2 2 4 2 4" xfId="22737"/>
    <cellStyle name="Вывод 19 2 2 4 2 5" xfId="23965"/>
    <cellStyle name="Вывод 19 2 2 4 2 6" xfId="27103"/>
    <cellStyle name="Вывод 19 2 2 4 2 7" xfId="39235"/>
    <cellStyle name="Вывод 19 2 2 4 2 8" xfId="44197"/>
    <cellStyle name="Вывод 19 2 2 4 3" xfId="12386"/>
    <cellStyle name="Вывод 19 2 2 4 4" xfId="18325"/>
    <cellStyle name="Вывод 19 2 2 4 5" xfId="21822"/>
    <cellStyle name="Вывод 19 2 2 4 6" xfId="27716"/>
    <cellStyle name="Вывод 19 2 2 4 7" xfId="31464"/>
    <cellStyle name="Вывод 19 2 2 4 8" xfId="37238"/>
    <cellStyle name="Вывод 19 2 2 4 9" xfId="42193"/>
    <cellStyle name="Вывод 19 2 2 5" xfId="7123"/>
    <cellStyle name="Вывод 19 2 2 5 2" xfId="13074"/>
    <cellStyle name="Вывод 19 2 2 5 3" xfId="19013"/>
    <cellStyle name="Вывод 19 2 2 5 4" xfId="22150"/>
    <cellStyle name="Вывод 19 2 2 5 5" xfId="29072"/>
    <cellStyle name="Вывод 19 2 2 5 6" xfId="27036"/>
    <cellStyle name="Вывод 19 2 2 5 7" xfId="37926"/>
    <cellStyle name="Вывод 19 2 2 5 8" xfId="42879"/>
    <cellStyle name="Вывод 19 2 2 6" xfId="9665"/>
    <cellStyle name="Вывод 19 2 2 7" xfId="15604"/>
    <cellStyle name="Вывод 19 2 2 8" xfId="26080"/>
    <cellStyle name="Вывод 19 2 2 9" xfId="29390"/>
    <cellStyle name="Вывод 19 2 3" xfId="2335"/>
    <cellStyle name="Вывод 19 2 3 2" xfId="5614"/>
    <cellStyle name="Вывод 19 2 3 2 2" xfId="7918"/>
    <cellStyle name="Вывод 19 2 3 2 2 2" xfId="13869"/>
    <cellStyle name="Вывод 19 2 3 2 2 3" xfId="19808"/>
    <cellStyle name="Вывод 19 2 3 2 2 4" xfId="22570"/>
    <cellStyle name="Вывод 19 2 3 2 2 5" xfId="24480"/>
    <cellStyle name="Вывод 19 2 3 2 2 6" xfId="30007"/>
    <cellStyle name="Вывод 19 2 3 2 2 7" xfId="38715"/>
    <cellStyle name="Вывод 19 2 3 2 2 8" xfId="43674"/>
    <cellStyle name="Вывод 19 2 3 2 3" xfId="11589"/>
    <cellStyle name="Вывод 19 2 3 2 4" xfId="17528"/>
    <cellStyle name="Вывод 19 2 3 2 5" xfId="21623"/>
    <cellStyle name="Вывод 19 2 3 2 6" xfId="30761"/>
    <cellStyle name="Вывод 19 2 3 2 7" xfId="32204"/>
    <cellStyle name="Вывод 19 2 3 2 8" xfId="36441"/>
    <cellStyle name="Вывод 19 2 3 2 9" xfId="41399"/>
    <cellStyle name="Вывод 19 2 3 3" xfId="6281"/>
    <cellStyle name="Вывод 19 2 3 3 2" xfId="8421"/>
    <cellStyle name="Вывод 19 2 3 3 2 2" xfId="14372"/>
    <cellStyle name="Вывод 19 2 3 3 2 3" xfId="20311"/>
    <cellStyle name="Вывод 19 2 3 3 2 4" xfId="22717"/>
    <cellStyle name="Вывод 19 2 3 3 2 5" xfId="23985"/>
    <cellStyle name="Вывод 19 2 3 3 2 6" xfId="29060"/>
    <cellStyle name="Вывод 19 2 3 3 2 7" xfId="39215"/>
    <cellStyle name="Вывод 19 2 3 3 2 8" xfId="44177"/>
    <cellStyle name="Вывод 19 2 3 3 3" xfId="12232"/>
    <cellStyle name="Вывод 19 2 3 3 4" xfId="18171"/>
    <cellStyle name="Вывод 19 2 3 3 5" xfId="21793"/>
    <cellStyle name="Вывод 19 2 3 3 6" xfId="30172"/>
    <cellStyle name="Вывод 19 2 3 3 7" xfId="29509"/>
    <cellStyle name="Вывод 19 2 3 3 8" xfId="37084"/>
    <cellStyle name="Вывод 19 2 3 3 9" xfId="42039"/>
    <cellStyle name="Вывод 19 2 3 4" xfId="7125"/>
    <cellStyle name="Вывод 19 2 3 4 2" xfId="13076"/>
    <cellStyle name="Вывод 19 2 3 4 3" xfId="19015"/>
    <cellStyle name="Вывод 19 2 3 4 4" xfId="22152"/>
    <cellStyle name="Вывод 19 2 3 4 5" xfId="27513"/>
    <cellStyle name="Вывод 19 2 3 4 6" xfId="28861"/>
    <cellStyle name="Вывод 19 2 3 4 7" xfId="37928"/>
    <cellStyle name="Вывод 19 2 3 4 8" xfId="42881"/>
    <cellStyle name="Вывод 19 2 3 5" xfId="9667"/>
    <cellStyle name="Вывод 19 2 3 6" xfId="15606"/>
    <cellStyle name="Вывод 19 2 3 7" xfId="26078"/>
    <cellStyle name="Вывод 19 2 3 8" xfId="33023"/>
    <cellStyle name="Вывод 19 2 4" xfId="5116"/>
    <cellStyle name="Вывод 19 2 4 2" xfId="7459"/>
    <cellStyle name="Вывод 19 2 4 2 2" xfId="13410"/>
    <cellStyle name="Вывод 19 2 4 2 3" xfId="19349"/>
    <cellStyle name="Вывод 19 2 4 2 4" xfId="22437"/>
    <cellStyle name="Вывод 19 2 4 2 5" xfId="28255"/>
    <cellStyle name="Вывод 19 2 4 2 6" xfId="31670"/>
    <cellStyle name="Вывод 19 2 4 2 7" xfId="38258"/>
    <cellStyle name="Вывод 19 2 4 2 8" xfId="43215"/>
    <cellStyle name="Вывод 19 2 4 3" xfId="11092"/>
    <cellStyle name="Вывод 19 2 4 4" xfId="17031"/>
    <cellStyle name="Вывод 19 2 4 5" xfId="21483"/>
    <cellStyle name="Вывод 19 2 4 6" xfId="29939"/>
    <cellStyle name="Вывод 19 2 4 7" xfId="31435"/>
    <cellStyle name="Вывод 19 2 4 8" xfId="35944"/>
    <cellStyle name="Вывод 19 2 4 9" xfId="40904"/>
    <cellStyle name="Вывод 19 2 5" xfId="4788"/>
    <cellStyle name="Вывод 19 2 5 2" xfId="7329"/>
    <cellStyle name="Вывод 19 2 5 2 2" xfId="13280"/>
    <cellStyle name="Вывод 19 2 5 2 3" xfId="19219"/>
    <cellStyle name="Вывод 19 2 5 2 4" xfId="22350"/>
    <cellStyle name="Вывод 19 2 5 2 5" xfId="27687"/>
    <cellStyle name="Вывод 19 2 5 2 6" xfId="29042"/>
    <cellStyle name="Вывод 19 2 5 2 7" xfId="38130"/>
    <cellStyle name="Вывод 19 2 5 2 8" xfId="43085"/>
    <cellStyle name="Вывод 19 2 5 3" xfId="10764"/>
    <cellStyle name="Вывод 19 2 5 4" xfId="16703"/>
    <cellStyle name="Вывод 19 2 5 5" xfId="21361"/>
    <cellStyle name="Вывод 19 2 5 6" xfId="29397"/>
    <cellStyle name="Вывод 19 2 5 7" xfId="31534"/>
    <cellStyle name="Вывод 19 2 5 8" xfId="35616"/>
    <cellStyle name="Вывод 19 2 5 9" xfId="40578"/>
    <cellStyle name="Вывод 19 2 6" xfId="7122"/>
    <cellStyle name="Вывод 19 2 6 2" xfId="13073"/>
    <cellStyle name="Вывод 19 2 6 3" xfId="19012"/>
    <cellStyle name="Вывод 19 2 6 4" xfId="22149"/>
    <cellStyle name="Вывод 19 2 6 5" xfId="24973"/>
    <cellStyle name="Вывод 19 2 6 6" xfId="34167"/>
    <cellStyle name="Вывод 19 2 6 7" xfId="37925"/>
    <cellStyle name="Вывод 19 2 6 8" xfId="42878"/>
    <cellStyle name="Вывод 19 2 7" xfId="9664"/>
    <cellStyle name="Вывод 19 2 8" xfId="15603"/>
    <cellStyle name="Вывод 19 2 9" xfId="26081"/>
    <cellStyle name="Вывод 19 3" xfId="2336"/>
    <cellStyle name="Вывод 19 3 10" xfId="34092"/>
    <cellStyle name="Вывод 19 3 2" xfId="5434"/>
    <cellStyle name="Вывод 19 3 2 2" xfId="7753"/>
    <cellStyle name="Вывод 19 3 2 2 2" xfId="13704"/>
    <cellStyle name="Вывод 19 3 2 2 3" xfId="19643"/>
    <cellStyle name="Вывод 19 3 2 2 4" xfId="22539"/>
    <cellStyle name="Вывод 19 3 2 2 5" xfId="24640"/>
    <cellStyle name="Вывод 19 3 2 2 6" xfId="32928"/>
    <cellStyle name="Вывод 19 3 2 2 7" xfId="38551"/>
    <cellStyle name="Вывод 19 3 2 2 8" xfId="43509"/>
    <cellStyle name="Вывод 19 3 2 3" xfId="11409"/>
    <cellStyle name="Вывод 19 3 2 4" xfId="17348"/>
    <cellStyle name="Вывод 19 3 2 5" xfId="21590"/>
    <cellStyle name="Вывод 19 3 2 6" xfId="30801"/>
    <cellStyle name="Вывод 19 3 2 7" xfId="28147"/>
    <cellStyle name="Вывод 19 3 2 8" xfId="36261"/>
    <cellStyle name="Вывод 19 3 2 9" xfId="41220"/>
    <cellStyle name="Вывод 19 3 3" xfId="4577"/>
    <cellStyle name="Вывод 19 3 3 2" xfId="7274"/>
    <cellStyle name="Вывод 19 3 3 2 2" xfId="13225"/>
    <cellStyle name="Вывод 19 3 3 2 3" xfId="19164"/>
    <cellStyle name="Вывод 19 3 3 2 4" xfId="22296"/>
    <cellStyle name="Вывод 19 3 3 2 5" xfId="30225"/>
    <cellStyle name="Вывод 19 3 3 2 6" xfId="32812"/>
    <cellStyle name="Вывод 19 3 3 2 7" xfId="38076"/>
    <cellStyle name="Вывод 19 3 3 2 8" xfId="43030"/>
    <cellStyle name="Вывод 19 3 3 3" xfId="10553"/>
    <cellStyle name="Вывод 19 3 3 4" xfId="16492"/>
    <cellStyle name="Вывод 19 3 3 5" xfId="21289"/>
    <cellStyle name="Вывод 19 3 3 6" xfId="29718"/>
    <cellStyle name="Вывод 19 3 3 7" xfId="31300"/>
    <cellStyle name="Вывод 19 3 3 8" xfId="35405"/>
    <cellStyle name="Вывод 19 3 3 9" xfId="40368"/>
    <cellStyle name="Вывод 19 3 4" xfId="8897"/>
    <cellStyle name="Вывод 19 3 4 2" xfId="14848"/>
    <cellStyle name="Вывод 19 3 4 3" xfId="20787"/>
    <cellStyle name="Вывод 19 3 4 4" xfId="23035"/>
    <cellStyle name="Вывод 19 3 4 5" xfId="23586"/>
    <cellStyle name="Вывод 19 3 4 6" xfId="29608"/>
    <cellStyle name="Вывод 19 3 4 7" xfId="39688"/>
    <cellStyle name="Вывод 19 3 4 8" xfId="44653"/>
    <cellStyle name="Вывод 19 3 5" xfId="8898"/>
    <cellStyle name="Вывод 19 3 5 2" xfId="14849"/>
    <cellStyle name="Вывод 19 3 5 3" xfId="20788"/>
    <cellStyle name="Вывод 19 3 5 4" xfId="23036"/>
    <cellStyle name="Вывод 19 3 5 5" xfId="23585"/>
    <cellStyle name="Вывод 19 3 5 6" xfId="27431"/>
    <cellStyle name="Вывод 19 3 5 7" xfId="39689"/>
    <cellStyle name="Вывод 19 3 5 8" xfId="44654"/>
    <cellStyle name="Вывод 19 3 6" xfId="7126"/>
    <cellStyle name="Вывод 19 3 6 2" xfId="13077"/>
    <cellStyle name="Вывод 19 3 6 3" xfId="19016"/>
    <cellStyle name="Вывод 19 3 6 4" xfId="22153"/>
    <cellStyle name="Вывод 19 3 6 5" xfId="29315"/>
    <cellStyle name="Вывод 19 3 6 6" xfId="28572"/>
    <cellStyle name="Вывод 19 3 6 7" xfId="37929"/>
    <cellStyle name="Вывод 19 3 6 8" xfId="42882"/>
    <cellStyle name="Вывод 19 3 7" xfId="9668"/>
    <cellStyle name="Вывод 19 3 8" xfId="15607"/>
    <cellStyle name="Вывод 19 3 9" xfId="26077"/>
    <cellStyle name="Вывод 19 4" xfId="4340"/>
    <cellStyle name="Вывод 19 4 10" xfId="40184"/>
    <cellStyle name="Вывод 19 4 2" xfId="6822"/>
    <cellStyle name="Вывод 19 4 2 2" xfId="8561"/>
    <cellStyle name="Вывод 19 4 2 2 2" xfId="14512"/>
    <cellStyle name="Вывод 19 4 2 2 3" xfId="20451"/>
    <cellStyle name="Вывод 19 4 2 2 4" xfId="22855"/>
    <cellStyle name="Вывод 19 4 2 2 5" xfId="23848"/>
    <cellStyle name="Вывод 19 4 2 2 6" xfId="26366"/>
    <cellStyle name="Вывод 19 4 2 2 7" xfId="39353"/>
    <cellStyle name="Вывод 19 4 2 2 8" xfId="44317"/>
    <cellStyle name="Вывод 19 4 2 3" xfId="12773"/>
    <cellStyle name="Вывод 19 4 2 4" xfId="18712"/>
    <cellStyle name="Вывод 19 4 2 5" xfId="21949"/>
    <cellStyle name="Вывод 19 4 2 6" xfId="27234"/>
    <cellStyle name="Вывод 19 4 2 7" xfId="33310"/>
    <cellStyle name="Вывод 19 4 2 8" xfId="37625"/>
    <cellStyle name="Вывод 19 4 2 9" xfId="42578"/>
    <cellStyle name="Вывод 19 4 3" xfId="7250"/>
    <cellStyle name="Вывод 19 4 3 2" xfId="13201"/>
    <cellStyle name="Вывод 19 4 3 3" xfId="19140"/>
    <cellStyle name="Вывод 19 4 3 4" xfId="22276"/>
    <cellStyle name="Вывод 19 4 3 5" xfId="24908"/>
    <cellStyle name="Вывод 19 4 3 6" xfId="26426"/>
    <cellStyle name="Вывод 19 4 3 7" xfId="38052"/>
    <cellStyle name="Вывод 19 4 3 8" xfId="43006"/>
    <cellStyle name="Вывод 19 4 4" xfId="10369"/>
    <cellStyle name="Вывод 19 4 5" xfId="16308"/>
    <cellStyle name="Вывод 19 4 6" xfId="21253"/>
    <cellStyle name="Вывод 19 4 7" xfId="25588"/>
    <cellStyle name="Вывод 19 4 8" xfId="29602"/>
    <cellStyle name="Вывод 19 4 9" xfId="35221"/>
    <cellStyle name="Вывод 19 5" xfId="4978"/>
    <cellStyle name="Вывод 19 5 2" xfId="7359"/>
    <cellStyle name="Вывод 19 5 2 2" xfId="13310"/>
    <cellStyle name="Вывод 19 5 2 3" xfId="19249"/>
    <cellStyle name="Вывод 19 5 2 4" xfId="22377"/>
    <cellStyle name="Вывод 19 5 2 5" xfId="28814"/>
    <cellStyle name="Вывод 19 5 2 6" xfId="34406"/>
    <cellStyle name="Вывод 19 5 2 7" xfId="38159"/>
    <cellStyle name="Вывод 19 5 2 8" xfId="43115"/>
    <cellStyle name="Вывод 19 5 3" xfId="10954"/>
    <cellStyle name="Вывод 19 5 4" xfId="16893"/>
    <cellStyle name="Вывод 19 5 5" xfId="21422"/>
    <cellStyle name="Вывод 19 5 6" xfId="28981"/>
    <cellStyle name="Вывод 19 5 7" xfId="31519"/>
    <cellStyle name="Вывод 19 5 8" xfId="35806"/>
    <cellStyle name="Вывод 19 5 9" xfId="40767"/>
    <cellStyle name="Вывод 19 6" xfId="7121"/>
    <cellStyle name="Вывод 19 6 2" xfId="13072"/>
    <cellStyle name="Вывод 19 6 3" xfId="19011"/>
    <cellStyle name="Вывод 19 6 4" xfId="22148"/>
    <cellStyle name="Вывод 19 6 5" xfId="24974"/>
    <cellStyle name="Вывод 19 6 6" xfId="34205"/>
    <cellStyle name="Вывод 19 6 7" xfId="37924"/>
    <cellStyle name="Вывод 19 6 8" xfId="42877"/>
    <cellStyle name="Вывод 19 7" xfId="9663"/>
    <cellStyle name="Вывод 19 8" xfId="15602"/>
    <cellStyle name="Вывод 19 9" xfId="26082"/>
    <cellStyle name="Вывод 2" xfId="46"/>
    <cellStyle name="Вывод 2 10" xfId="15267"/>
    <cellStyle name="Вывод 2 11" xfId="26721"/>
    <cellStyle name="Вывод 2 12" xfId="34713"/>
    <cellStyle name="Вывод 2 2" xfId="2337"/>
    <cellStyle name="Вывод 2 2 10" xfId="26076"/>
    <cellStyle name="Вывод 2 2 11" xfId="32044"/>
    <cellStyle name="Вывод 2 2 2" xfId="2338"/>
    <cellStyle name="Вывод 2 2 2 2" xfId="4519"/>
    <cellStyle name="Вывод 2 2 2 2 10" xfId="29456"/>
    <cellStyle name="Вывод 2 2 2 2 11" xfId="31856"/>
    <cellStyle name="Вывод 2 2 2 2 12" xfId="35356"/>
    <cellStyle name="Вывод 2 2 2 2 13" xfId="40319"/>
    <cellStyle name="Вывод 2 2 2 2 2" xfId="8899"/>
    <cellStyle name="Вывод 2 2 2 2 2 2" xfId="14850"/>
    <cellStyle name="Вывод 2 2 2 2 2 3" xfId="20789"/>
    <cellStyle name="Вывод 2 2 2 2 2 4" xfId="23037"/>
    <cellStyle name="Вывод 2 2 2 2 2 5" xfId="23584"/>
    <cellStyle name="Вывод 2 2 2 2 2 6" xfId="34457"/>
    <cellStyle name="Вывод 2 2 2 2 2 7" xfId="39690"/>
    <cellStyle name="Вывод 2 2 2 2 2 8" xfId="44655"/>
    <cellStyle name="Вывод 2 2 2 2 3" xfId="8900"/>
    <cellStyle name="Вывод 2 2 2 2 3 2" xfId="14851"/>
    <cellStyle name="Вывод 2 2 2 2 3 3" xfId="20790"/>
    <cellStyle name="Вывод 2 2 2 2 3 4" xfId="23038"/>
    <cellStyle name="Вывод 2 2 2 2 3 5" xfId="28396"/>
    <cellStyle name="Вывод 2 2 2 2 3 6" xfId="31785"/>
    <cellStyle name="Вывод 2 2 2 2 3 7" xfId="39691"/>
    <cellStyle name="Вывод 2 2 2 2 3 8" xfId="44656"/>
    <cellStyle name="Вывод 2 2 2 2 4" xfId="8901"/>
    <cellStyle name="Вывод 2 2 2 2 4 2" xfId="14852"/>
    <cellStyle name="Вывод 2 2 2 2 4 3" xfId="20791"/>
    <cellStyle name="Вывод 2 2 2 2 4 4" xfId="23039"/>
    <cellStyle name="Вывод 2 2 2 2 4 5" xfId="23583"/>
    <cellStyle name="Вывод 2 2 2 2 4 6" xfId="26615"/>
    <cellStyle name="Вывод 2 2 2 2 4 7" xfId="39692"/>
    <cellStyle name="Вывод 2 2 2 2 4 8" xfId="44657"/>
    <cellStyle name="Вывод 2 2 2 2 5" xfId="8902"/>
    <cellStyle name="Вывод 2 2 2 2 5 2" xfId="14853"/>
    <cellStyle name="Вывод 2 2 2 2 5 3" xfId="20792"/>
    <cellStyle name="Вывод 2 2 2 2 5 4" xfId="23040"/>
    <cellStyle name="Вывод 2 2 2 2 5 5" xfId="23582"/>
    <cellStyle name="Вывод 2 2 2 2 5 6" xfId="34836"/>
    <cellStyle name="Вывод 2 2 2 2 5 7" xfId="39693"/>
    <cellStyle name="Вывод 2 2 2 2 5 8" xfId="44658"/>
    <cellStyle name="Вывод 2 2 2 2 6" xfId="7270"/>
    <cellStyle name="Вывод 2 2 2 2 6 2" xfId="13221"/>
    <cellStyle name="Вывод 2 2 2 2 6 3" xfId="19160"/>
    <cellStyle name="Вывод 2 2 2 2 6 4" xfId="22294"/>
    <cellStyle name="Вывод 2 2 2 2 6 5" xfId="27098"/>
    <cellStyle name="Вывод 2 2 2 2 6 6" xfId="32789"/>
    <cellStyle name="Вывод 2 2 2 2 6 7" xfId="38072"/>
    <cellStyle name="Вывод 2 2 2 2 6 8" xfId="43026"/>
    <cellStyle name="Вывод 2 2 2 2 7" xfId="10504"/>
    <cellStyle name="Вывод 2 2 2 2 8" xfId="16443"/>
    <cellStyle name="Вывод 2 2 2 2 9" xfId="21287"/>
    <cellStyle name="Вывод 2 2 2 3" xfId="5229"/>
    <cellStyle name="Вывод 2 2 2 3 10" xfId="29443"/>
    <cellStyle name="Вывод 2 2 2 3 11" xfId="27869"/>
    <cellStyle name="Вывод 2 2 2 3 12" xfId="36057"/>
    <cellStyle name="Вывод 2 2 2 3 13" xfId="41017"/>
    <cellStyle name="Вывод 2 2 2 3 2" xfId="8903"/>
    <cellStyle name="Вывод 2 2 2 3 2 2" xfId="14854"/>
    <cellStyle name="Вывод 2 2 2 3 2 3" xfId="20793"/>
    <cellStyle name="Вывод 2 2 2 3 2 4" xfId="23041"/>
    <cellStyle name="Вывод 2 2 2 3 2 5" xfId="23581"/>
    <cellStyle name="Вывод 2 2 2 3 2 6" xfId="34835"/>
    <cellStyle name="Вывод 2 2 2 3 2 7" xfId="39694"/>
    <cellStyle name="Вывод 2 2 2 3 2 8" xfId="44659"/>
    <cellStyle name="Вывод 2 2 2 3 3" xfId="8904"/>
    <cellStyle name="Вывод 2 2 2 3 3 2" xfId="14855"/>
    <cellStyle name="Вывод 2 2 2 3 3 3" xfId="20794"/>
    <cellStyle name="Вывод 2 2 2 3 3 4" xfId="23042"/>
    <cellStyle name="Вывод 2 2 2 3 3 5" xfId="23580"/>
    <cellStyle name="Вывод 2 2 2 3 3 6" xfId="32889"/>
    <cellStyle name="Вывод 2 2 2 3 3 7" xfId="39695"/>
    <cellStyle name="Вывод 2 2 2 3 3 8" xfId="44660"/>
    <cellStyle name="Вывод 2 2 2 3 4" xfId="8905"/>
    <cellStyle name="Вывод 2 2 2 3 4 2" xfId="14856"/>
    <cellStyle name="Вывод 2 2 2 3 4 3" xfId="20795"/>
    <cellStyle name="Вывод 2 2 2 3 4 4" xfId="23043"/>
    <cellStyle name="Вывод 2 2 2 3 4 5" xfId="23579"/>
    <cellStyle name="Вывод 2 2 2 3 4 6" xfId="33902"/>
    <cellStyle name="Вывод 2 2 2 3 4 7" xfId="39696"/>
    <cellStyle name="Вывод 2 2 2 3 4 8" xfId="44661"/>
    <cellStyle name="Вывод 2 2 2 3 5" xfId="8906"/>
    <cellStyle name="Вывод 2 2 2 3 5 2" xfId="14857"/>
    <cellStyle name="Вывод 2 2 2 3 5 3" xfId="20796"/>
    <cellStyle name="Вывод 2 2 2 3 5 4" xfId="23044"/>
    <cellStyle name="Вывод 2 2 2 3 5 5" xfId="23578"/>
    <cellStyle name="Вывод 2 2 2 3 5 6" xfId="32387"/>
    <cellStyle name="Вывод 2 2 2 3 5 7" xfId="39697"/>
    <cellStyle name="Вывод 2 2 2 3 5 8" xfId="44662"/>
    <cellStyle name="Вывод 2 2 2 3 6" xfId="7561"/>
    <cellStyle name="Вывод 2 2 2 3 6 2" xfId="13512"/>
    <cellStyle name="Вывод 2 2 2 3 6 3" xfId="19451"/>
    <cellStyle name="Вывод 2 2 2 3 6 4" xfId="22456"/>
    <cellStyle name="Вывод 2 2 2 3 6 5" xfId="24752"/>
    <cellStyle name="Вывод 2 2 2 3 6 6" xfId="32893"/>
    <cellStyle name="Вывод 2 2 2 3 6 7" xfId="38360"/>
    <cellStyle name="Вывод 2 2 2 3 6 8" xfId="43317"/>
    <cellStyle name="Вывод 2 2 2 3 7" xfId="11205"/>
    <cellStyle name="Вывод 2 2 2 3 8" xfId="17144"/>
    <cellStyle name="Вывод 2 2 2 3 9" xfId="21504"/>
    <cellStyle name="Вывод 2 2 2 4" xfId="4724"/>
    <cellStyle name="Вывод 2 2 2 4 2" xfId="10700"/>
    <cellStyle name="Вывод 2 2 2 4 3" xfId="16639"/>
    <cellStyle name="Вывод 2 2 2 4 4" xfId="21349"/>
    <cellStyle name="Вывод 2 2 2 4 5" xfId="28385"/>
    <cellStyle name="Вывод 2 2 2 4 6" xfId="31281"/>
    <cellStyle name="Вывод 2 2 2 4 7" xfId="35552"/>
    <cellStyle name="Вывод 2 2 2 4 8" xfId="40514"/>
    <cellStyle name="Вывод 2 2 2 5" xfId="8907"/>
    <cellStyle name="Вывод 2 2 2 5 2" xfId="14858"/>
    <cellStyle name="Вывод 2 2 2 5 3" xfId="20797"/>
    <cellStyle name="Вывод 2 2 2 5 4" xfId="23045"/>
    <cellStyle name="Вывод 2 2 2 5 5" xfId="23577"/>
    <cellStyle name="Вывод 2 2 2 5 6" xfId="32304"/>
    <cellStyle name="Вывод 2 2 2 5 7" xfId="39698"/>
    <cellStyle name="Вывод 2 2 2 5 8" xfId="44663"/>
    <cellStyle name="Вывод 2 2 2 6" xfId="9670"/>
    <cellStyle name="Вывод 2 2 2 7" xfId="15609"/>
    <cellStyle name="Вывод 2 2 2 8" xfId="26075"/>
    <cellStyle name="Вывод 2 2 2 9" xfId="26219"/>
    <cellStyle name="Вывод 2 2 3" xfId="2339"/>
    <cellStyle name="Вывод 2 2 3 10" xfId="34468"/>
    <cellStyle name="Вывод 2 2 3 2" xfId="5314"/>
    <cellStyle name="Вывод 2 2 3 2 2" xfId="7633"/>
    <cellStyle name="Вывод 2 2 3 2 2 2" xfId="13584"/>
    <cellStyle name="Вывод 2 2 3 2 2 3" xfId="19523"/>
    <cellStyle name="Вывод 2 2 3 2 2 4" xfId="22499"/>
    <cellStyle name="Вывод 2 2 3 2 2 5" xfId="30527"/>
    <cellStyle name="Вывод 2 2 3 2 2 6" xfId="32496"/>
    <cellStyle name="Вывод 2 2 3 2 2 7" xfId="38431"/>
    <cellStyle name="Вывод 2 2 3 2 2 8" xfId="43389"/>
    <cellStyle name="Вывод 2 2 3 2 3" xfId="11289"/>
    <cellStyle name="Вывод 2 2 3 2 4" xfId="17228"/>
    <cellStyle name="Вывод 2 2 3 2 5" xfId="21550"/>
    <cellStyle name="Вывод 2 2 3 2 6" xfId="30349"/>
    <cellStyle name="Вывод 2 2 3 2 7" xfId="25752"/>
    <cellStyle name="Вывод 2 2 3 2 8" xfId="36141"/>
    <cellStyle name="Вывод 2 2 3 2 9" xfId="41100"/>
    <cellStyle name="Вывод 2 2 3 3" xfId="4669"/>
    <cellStyle name="Вывод 2 2 3 3 2" xfId="7290"/>
    <cellStyle name="Вывод 2 2 3 3 2 2" xfId="13241"/>
    <cellStyle name="Вывод 2 2 3 3 2 3" xfId="19180"/>
    <cellStyle name="Вывод 2 2 3 3 2 4" xfId="22312"/>
    <cellStyle name="Вывод 2 2 3 3 2 5" xfId="24893"/>
    <cellStyle name="Вывод 2 2 3 3 2 6" xfId="29770"/>
    <cellStyle name="Вывод 2 2 3 3 2 7" xfId="38092"/>
    <cellStyle name="Вывод 2 2 3 3 2 8" xfId="43046"/>
    <cellStyle name="Вывод 2 2 3 3 3" xfId="10645"/>
    <cellStyle name="Вывод 2 2 3 3 4" xfId="16584"/>
    <cellStyle name="Вывод 2 2 3 3 5" xfId="21318"/>
    <cellStyle name="Вывод 2 2 3 3 6" xfId="30362"/>
    <cellStyle name="Вывод 2 2 3 3 7" xfId="26490"/>
    <cellStyle name="Вывод 2 2 3 3 8" xfId="35497"/>
    <cellStyle name="Вывод 2 2 3 3 9" xfId="40460"/>
    <cellStyle name="Вывод 2 2 3 4" xfId="8908"/>
    <cellStyle name="Вывод 2 2 3 4 2" xfId="14859"/>
    <cellStyle name="Вывод 2 2 3 4 3" xfId="20798"/>
    <cellStyle name="Вывод 2 2 3 4 4" xfId="23046"/>
    <cellStyle name="Вывод 2 2 3 4 5" xfId="23576"/>
    <cellStyle name="Вывод 2 2 3 4 6" xfId="28238"/>
    <cellStyle name="Вывод 2 2 3 4 7" xfId="39699"/>
    <cellStyle name="Вывод 2 2 3 4 8" xfId="44664"/>
    <cellStyle name="Вывод 2 2 3 5" xfId="8909"/>
    <cellStyle name="Вывод 2 2 3 5 2" xfId="14860"/>
    <cellStyle name="Вывод 2 2 3 5 3" xfId="20799"/>
    <cellStyle name="Вывод 2 2 3 5 4" xfId="23047"/>
    <cellStyle name="Вывод 2 2 3 5 5" xfId="23575"/>
    <cellStyle name="Вывод 2 2 3 5 6" xfId="27058"/>
    <cellStyle name="Вывод 2 2 3 5 7" xfId="39700"/>
    <cellStyle name="Вывод 2 2 3 5 8" xfId="44665"/>
    <cellStyle name="Вывод 2 2 3 6" xfId="7128"/>
    <cellStyle name="Вывод 2 2 3 6 2" xfId="13079"/>
    <cellStyle name="Вывод 2 2 3 6 3" xfId="19018"/>
    <cellStyle name="Вывод 2 2 3 6 4" xfId="22155"/>
    <cellStyle name="Вывод 2 2 3 6 5" xfId="28907"/>
    <cellStyle name="Вывод 2 2 3 6 6" xfId="34968"/>
    <cellStyle name="Вывод 2 2 3 6 7" xfId="37931"/>
    <cellStyle name="Вывод 2 2 3 6 8" xfId="42884"/>
    <cellStyle name="Вывод 2 2 3 7" xfId="9671"/>
    <cellStyle name="Вывод 2 2 3 8" xfId="15610"/>
    <cellStyle name="Вывод 2 2 3 9" xfId="26074"/>
    <cellStyle name="Вывод 2 2 4" xfId="2340"/>
    <cellStyle name="Вывод 2 2 4 10" xfId="28703"/>
    <cellStyle name="Вывод 2 2 4 2" xfId="5914"/>
    <cellStyle name="Вывод 2 2 4 2 2" xfId="8218"/>
    <cellStyle name="Вывод 2 2 4 2 2 2" xfId="14169"/>
    <cellStyle name="Вывод 2 2 4 2 2 3" xfId="20108"/>
    <cellStyle name="Вывод 2 2 4 2 2 4" xfId="22652"/>
    <cellStyle name="Вывод 2 2 4 2 2 5" xfId="24185"/>
    <cellStyle name="Вывод 2 2 4 2 2 6" xfId="30292"/>
    <cellStyle name="Вывод 2 2 4 2 2 7" xfId="39014"/>
    <cellStyle name="Вывод 2 2 4 2 2 8" xfId="43974"/>
    <cellStyle name="Вывод 2 2 4 2 3" xfId="11889"/>
    <cellStyle name="Вывод 2 2 4 2 4" xfId="17828"/>
    <cellStyle name="Вывод 2 2 4 2 5" xfId="21705"/>
    <cellStyle name="Вывод 2 2 4 2 6" xfId="30706"/>
    <cellStyle name="Вывод 2 2 4 2 7" xfId="32053"/>
    <cellStyle name="Вывод 2 2 4 2 8" xfId="36741"/>
    <cellStyle name="Вывод 2 2 4 2 9" xfId="41698"/>
    <cellStyle name="Вывод 2 2 4 3" xfId="6581"/>
    <cellStyle name="Вывод 2 2 4 3 2" xfId="8487"/>
    <cellStyle name="Вывод 2 2 4 3 2 2" xfId="14438"/>
    <cellStyle name="Вывод 2 2 4 3 2 3" xfId="20377"/>
    <cellStyle name="Вывод 2 2 4 3 2 4" xfId="22782"/>
    <cellStyle name="Вывод 2 2 4 3 2 5" xfId="23920"/>
    <cellStyle name="Вывод 2 2 4 3 2 6" xfId="33295"/>
    <cellStyle name="Вывод 2 2 4 3 2 7" xfId="39280"/>
    <cellStyle name="Вывод 2 2 4 3 2 8" xfId="44243"/>
    <cellStyle name="Вывод 2 2 4 3 3" xfId="12532"/>
    <cellStyle name="Вывод 2 2 4 3 4" xfId="18471"/>
    <cellStyle name="Вывод 2 2 4 3 5" xfId="21875"/>
    <cellStyle name="Вывод 2 2 4 3 6" xfId="25067"/>
    <cellStyle name="Вывод 2 2 4 3 7" xfId="29826"/>
    <cellStyle name="Вывод 2 2 4 3 8" xfId="37384"/>
    <cellStyle name="Вывод 2 2 4 3 9" xfId="42338"/>
    <cellStyle name="Вывод 2 2 4 4" xfId="8910"/>
    <cellStyle name="Вывод 2 2 4 4 2" xfId="14861"/>
    <cellStyle name="Вывод 2 2 4 4 3" xfId="20800"/>
    <cellStyle name="Вывод 2 2 4 4 4" xfId="23048"/>
    <cellStyle name="Вывод 2 2 4 4 5" xfId="23574"/>
    <cellStyle name="Вывод 2 2 4 4 6" xfId="33797"/>
    <cellStyle name="Вывод 2 2 4 4 7" xfId="39701"/>
    <cellStyle name="Вывод 2 2 4 4 8" xfId="44666"/>
    <cellStyle name="Вывод 2 2 4 5" xfId="8911"/>
    <cellStyle name="Вывод 2 2 4 5 2" xfId="14862"/>
    <cellStyle name="Вывод 2 2 4 5 3" xfId="20801"/>
    <cellStyle name="Вывод 2 2 4 5 4" xfId="23049"/>
    <cellStyle name="Вывод 2 2 4 5 5" xfId="23573"/>
    <cellStyle name="Вывод 2 2 4 5 6" xfId="31115"/>
    <cellStyle name="Вывод 2 2 4 5 7" xfId="39702"/>
    <cellStyle name="Вывод 2 2 4 5 8" xfId="44667"/>
    <cellStyle name="Вывод 2 2 4 6" xfId="7129"/>
    <cellStyle name="Вывод 2 2 4 6 2" xfId="13080"/>
    <cellStyle name="Вывод 2 2 4 6 3" xfId="19019"/>
    <cellStyle name="Вывод 2 2 4 6 4" xfId="22156"/>
    <cellStyle name="Вывод 2 2 4 6 5" xfId="26872"/>
    <cellStyle name="Вывод 2 2 4 6 6" xfId="31811"/>
    <cellStyle name="Вывод 2 2 4 6 7" xfId="37932"/>
    <cellStyle name="Вывод 2 2 4 6 8" xfId="42885"/>
    <cellStyle name="Вывод 2 2 4 7" xfId="9672"/>
    <cellStyle name="Вывод 2 2 4 8" xfId="15611"/>
    <cellStyle name="Вывод 2 2 4 9" xfId="26073"/>
    <cellStyle name="Вывод 2 2 5" xfId="4341"/>
    <cellStyle name="Вывод 2 2 5 10" xfId="40185"/>
    <cellStyle name="Вывод 2 2 5 2" xfId="6823"/>
    <cellStyle name="Вывод 2 2 5 2 2" xfId="8562"/>
    <cellStyle name="Вывод 2 2 5 2 2 2" xfId="14513"/>
    <cellStyle name="Вывод 2 2 5 2 2 3" xfId="20452"/>
    <cellStyle name="Вывод 2 2 5 2 2 4" xfId="22856"/>
    <cellStyle name="Вывод 2 2 5 2 2 5" xfId="23847"/>
    <cellStyle name="Вывод 2 2 5 2 2 6" xfId="28403"/>
    <cellStyle name="Вывод 2 2 5 2 2 7" xfId="39354"/>
    <cellStyle name="Вывод 2 2 5 2 2 8" xfId="44318"/>
    <cellStyle name="Вывод 2 2 5 2 3" xfId="12774"/>
    <cellStyle name="Вывод 2 2 5 2 4" xfId="18713"/>
    <cellStyle name="Вывод 2 2 5 2 5" xfId="21950"/>
    <cellStyle name="Вывод 2 2 5 2 6" xfId="29664"/>
    <cellStyle name="Вывод 2 2 5 2 7" xfId="34021"/>
    <cellStyle name="Вывод 2 2 5 2 8" xfId="37626"/>
    <cellStyle name="Вывод 2 2 5 2 9" xfId="42579"/>
    <cellStyle name="Вывод 2 2 5 3" xfId="7251"/>
    <cellStyle name="Вывод 2 2 5 3 2" xfId="13202"/>
    <cellStyle name="Вывод 2 2 5 3 3" xfId="19141"/>
    <cellStyle name="Вывод 2 2 5 3 4" xfId="22277"/>
    <cellStyle name="Вывод 2 2 5 3 5" xfId="24907"/>
    <cellStyle name="Вывод 2 2 5 3 6" xfId="32218"/>
    <cellStyle name="Вывод 2 2 5 3 7" xfId="38053"/>
    <cellStyle name="Вывод 2 2 5 3 8" xfId="43007"/>
    <cellStyle name="Вывод 2 2 5 4" xfId="10370"/>
    <cellStyle name="Вывод 2 2 5 5" xfId="16309"/>
    <cellStyle name="Вывод 2 2 5 6" xfId="21254"/>
    <cellStyle name="Вывод 2 2 5 7" xfId="25587"/>
    <cellStyle name="Вывод 2 2 5 8" xfId="28723"/>
    <cellStyle name="Вывод 2 2 5 9" xfId="35222"/>
    <cellStyle name="Вывод 2 2 6" xfId="4977"/>
    <cellStyle name="Вывод 2 2 6 2" xfId="7358"/>
    <cellStyle name="Вывод 2 2 6 2 2" xfId="13309"/>
    <cellStyle name="Вывод 2 2 6 2 3" xfId="19248"/>
    <cellStyle name="Вывод 2 2 6 2 4" xfId="22376"/>
    <cellStyle name="Вывод 2 2 6 2 5" xfId="27880"/>
    <cellStyle name="Вывод 2 2 6 2 6" xfId="32689"/>
    <cellStyle name="Вывод 2 2 6 2 7" xfId="38158"/>
    <cellStyle name="Вывод 2 2 6 2 8" xfId="43114"/>
    <cellStyle name="Вывод 2 2 6 3" xfId="10953"/>
    <cellStyle name="Вывод 2 2 6 4" xfId="16892"/>
    <cellStyle name="Вывод 2 2 6 5" xfId="21421"/>
    <cellStyle name="Вывод 2 2 6 6" xfId="30496"/>
    <cellStyle name="Вывод 2 2 6 7" xfId="34917"/>
    <cellStyle name="Вывод 2 2 6 8" xfId="35805"/>
    <cellStyle name="Вывод 2 2 6 9" xfId="40766"/>
    <cellStyle name="Вывод 2 2 7" xfId="7127"/>
    <cellStyle name="Вывод 2 2 7 2" xfId="13078"/>
    <cellStyle name="Вывод 2 2 7 3" xfId="19017"/>
    <cellStyle name="Вывод 2 2 7 4" xfId="22154"/>
    <cellStyle name="Вывод 2 2 7 5" xfId="30450"/>
    <cellStyle name="Вывод 2 2 7 6" xfId="25892"/>
    <cellStyle name="Вывод 2 2 7 7" xfId="37930"/>
    <cellStyle name="Вывод 2 2 7 8" xfId="42883"/>
    <cellStyle name="Вывод 2 2 8" xfId="9669"/>
    <cellStyle name="Вывод 2 2 9" xfId="15608"/>
    <cellStyle name="Вывод 2 3" xfId="2341"/>
    <cellStyle name="Вывод 2 3 10" xfId="33980"/>
    <cellStyle name="Вывод 2 3 2" xfId="2342"/>
    <cellStyle name="Вывод 2 3 2 10" xfId="32151"/>
    <cellStyle name="Вывод 2 3 2 2" xfId="2343"/>
    <cellStyle name="Вывод 2 3 2 2 2" xfId="6068"/>
    <cellStyle name="Вывод 2 3 2 2 2 2" xfId="8372"/>
    <cellStyle name="Вывод 2 3 2 2 2 2 2" xfId="14323"/>
    <cellStyle name="Вывод 2 3 2 2 2 2 3" xfId="20262"/>
    <cellStyle name="Вывод 2 3 2 2 2 2 4" xfId="22673"/>
    <cellStyle name="Вывод 2 3 2 2 2 2 5" xfId="24033"/>
    <cellStyle name="Вывод 2 3 2 2 2 2 6" xfId="34651"/>
    <cellStyle name="Вывод 2 3 2 2 2 2 7" xfId="39168"/>
    <cellStyle name="Вывод 2 3 2 2 2 2 8" xfId="44128"/>
    <cellStyle name="Вывод 2 3 2 2 2 3" xfId="12043"/>
    <cellStyle name="Вывод 2 3 2 2 2 4" xfId="17982"/>
    <cellStyle name="Вывод 2 3 2 2 2 5" xfId="21726"/>
    <cellStyle name="Вывод 2 3 2 2 2 6" xfId="25193"/>
    <cellStyle name="Вывод 2 3 2 2 2 7" xfId="32141"/>
    <cellStyle name="Вывод 2 3 2 2 2 8" xfId="36895"/>
    <cellStyle name="Вывод 2 3 2 2 2 9" xfId="41852"/>
    <cellStyle name="Вывод 2 3 2 2 3" xfId="6733"/>
    <cellStyle name="Вывод 2 3 2 2 3 2" xfId="8506"/>
    <cellStyle name="Вывод 2 3 2 2 3 2 2" xfId="14457"/>
    <cellStyle name="Вывод 2 3 2 2 3 2 3" xfId="20396"/>
    <cellStyle name="Вывод 2 3 2 2 3 2 4" xfId="22801"/>
    <cellStyle name="Вывод 2 3 2 2 3 2 5" xfId="23901"/>
    <cellStyle name="Вывод 2 3 2 2 3 2 6" xfId="26485"/>
    <cellStyle name="Вывод 2 3 2 2 3 2 7" xfId="39299"/>
    <cellStyle name="Вывод 2 3 2 2 3 2 8" xfId="44262"/>
    <cellStyle name="Вывод 2 3 2 2 3 3" xfId="12684"/>
    <cellStyle name="Вывод 2 3 2 2 3 4" xfId="18623"/>
    <cellStyle name="Вывод 2 3 2 2 3 5" xfId="21894"/>
    <cellStyle name="Вывод 2 3 2 2 3 6" xfId="27502"/>
    <cellStyle name="Вывод 2 3 2 2 3 7" xfId="31601"/>
    <cellStyle name="Вывод 2 3 2 2 3 8" xfId="37536"/>
    <cellStyle name="Вывод 2 3 2 2 3 9" xfId="42490"/>
    <cellStyle name="Вывод 2 3 2 2 4" xfId="7132"/>
    <cellStyle name="Вывод 2 3 2 2 4 2" xfId="13083"/>
    <cellStyle name="Вывод 2 3 2 2 4 3" xfId="19022"/>
    <cellStyle name="Вывод 2 3 2 2 4 4" xfId="22159"/>
    <cellStyle name="Вывод 2 3 2 2 4 5" xfId="30552"/>
    <cellStyle name="Вывод 2 3 2 2 4 6" xfId="34255"/>
    <cellStyle name="Вывод 2 3 2 2 4 7" xfId="37935"/>
    <cellStyle name="Вывод 2 3 2 2 4 8" xfId="42888"/>
    <cellStyle name="Вывод 2 3 2 2 5" xfId="9675"/>
    <cellStyle name="Вывод 2 3 2 2 6" xfId="15614"/>
    <cellStyle name="Вывод 2 3 2 2 7" xfId="26070"/>
    <cellStyle name="Вывод 2 3 2 2 8" xfId="27187"/>
    <cellStyle name="Вывод 2 3 2 3" xfId="5769"/>
    <cellStyle name="Вывод 2 3 2 3 2" xfId="8073"/>
    <cellStyle name="Вывод 2 3 2 3 2 2" xfId="14024"/>
    <cellStyle name="Вывод 2 3 2 3 2 3" xfId="19963"/>
    <cellStyle name="Вывод 2 3 2 3 2 4" xfId="22600"/>
    <cellStyle name="Вывод 2 3 2 3 2 5" xfId="24327"/>
    <cellStyle name="Вывод 2 3 2 3 2 6" xfId="34492"/>
    <cellStyle name="Вывод 2 3 2 3 2 7" xfId="38870"/>
    <cellStyle name="Вывод 2 3 2 3 2 8" xfId="43829"/>
    <cellStyle name="Вывод 2 3 2 3 3" xfId="11744"/>
    <cellStyle name="Вывод 2 3 2 3 4" xfId="17683"/>
    <cellStyle name="Вывод 2 3 2 3 5" xfId="21653"/>
    <cellStyle name="Вывод 2 3 2 3 6" xfId="28505"/>
    <cellStyle name="Вывод 2 3 2 3 7" xfId="32666"/>
    <cellStyle name="Вывод 2 3 2 3 8" xfId="36596"/>
    <cellStyle name="Вывод 2 3 2 3 9" xfId="41554"/>
    <cellStyle name="Вывод 2 3 2 4" xfId="6436"/>
    <cellStyle name="Вывод 2 3 2 4 2" xfId="8442"/>
    <cellStyle name="Вывод 2 3 2 4 2 2" xfId="14393"/>
    <cellStyle name="Вывод 2 3 2 4 2 3" xfId="20332"/>
    <cellStyle name="Вывод 2 3 2 4 2 4" xfId="22738"/>
    <cellStyle name="Вывод 2 3 2 4 2 5" xfId="23964"/>
    <cellStyle name="Вывод 2 3 2 4 2 6" xfId="33647"/>
    <cellStyle name="Вывод 2 3 2 4 2 7" xfId="39236"/>
    <cellStyle name="Вывод 2 3 2 4 2 8" xfId="44198"/>
    <cellStyle name="Вывод 2 3 2 4 3" xfId="12387"/>
    <cellStyle name="Вывод 2 3 2 4 4" xfId="18326"/>
    <cellStyle name="Вывод 2 3 2 4 5" xfId="21823"/>
    <cellStyle name="Вывод 2 3 2 4 6" xfId="25086"/>
    <cellStyle name="Вывод 2 3 2 4 7" xfId="31284"/>
    <cellStyle name="Вывод 2 3 2 4 8" xfId="37239"/>
    <cellStyle name="Вывод 2 3 2 4 9" xfId="42194"/>
    <cellStyle name="Вывод 2 3 2 5" xfId="8912"/>
    <cellStyle name="Вывод 2 3 2 5 2" xfId="14863"/>
    <cellStyle name="Вывод 2 3 2 5 3" xfId="20802"/>
    <cellStyle name="Вывод 2 3 2 5 4" xfId="23050"/>
    <cellStyle name="Вывод 2 3 2 5 5" xfId="26809"/>
    <cellStyle name="Вывод 2 3 2 5 6" xfId="32124"/>
    <cellStyle name="Вывод 2 3 2 5 7" xfId="39703"/>
    <cellStyle name="Вывод 2 3 2 5 8" xfId="44668"/>
    <cellStyle name="Вывод 2 3 2 6" xfId="7131"/>
    <cellStyle name="Вывод 2 3 2 6 2" xfId="13082"/>
    <cellStyle name="Вывод 2 3 2 6 3" xfId="19021"/>
    <cellStyle name="Вывод 2 3 2 6 4" xfId="22158"/>
    <cellStyle name="Вывод 2 3 2 6 5" xfId="30553"/>
    <cellStyle name="Вывод 2 3 2 6 6" xfId="32787"/>
    <cellStyle name="Вывод 2 3 2 6 7" xfId="37934"/>
    <cellStyle name="Вывод 2 3 2 6 8" xfId="42887"/>
    <cellStyle name="Вывод 2 3 2 7" xfId="9674"/>
    <cellStyle name="Вывод 2 3 2 8" xfId="15613"/>
    <cellStyle name="Вывод 2 3 2 9" xfId="26071"/>
    <cellStyle name="Вывод 2 3 3" xfId="2344"/>
    <cellStyle name="Вывод 2 3 3 10" xfId="32587"/>
    <cellStyle name="Вывод 2 3 3 2" xfId="5615"/>
    <cellStyle name="Вывод 2 3 3 2 2" xfId="7919"/>
    <cellStyle name="Вывод 2 3 3 2 2 2" xfId="13870"/>
    <cellStyle name="Вывод 2 3 3 2 2 3" xfId="19809"/>
    <cellStyle name="Вывод 2 3 3 2 2 4" xfId="22571"/>
    <cellStyle name="Вывод 2 3 3 2 2 5" xfId="24479"/>
    <cellStyle name="Вывод 2 3 3 2 2 6" xfId="34660"/>
    <cellStyle name="Вывод 2 3 3 2 2 7" xfId="38716"/>
    <cellStyle name="Вывод 2 3 3 2 2 8" xfId="43675"/>
    <cellStyle name="Вывод 2 3 3 2 3" xfId="11590"/>
    <cellStyle name="Вывод 2 3 3 2 4" xfId="17529"/>
    <cellStyle name="Вывод 2 3 3 2 5" xfId="21624"/>
    <cellStyle name="Вывод 2 3 3 2 6" xfId="30760"/>
    <cellStyle name="Вывод 2 3 3 2 7" xfId="32950"/>
    <cellStyle name="Вывод 2 3 3 2 8" xfId="36442"/>
    <cellStyle name="Вывод 2 3 3 2 9" xfId="41400"/>
    <cellStyle name="Вывод 2 3 3 3" xfId="6282"/>
    <cellStyle name="Вывод 2 3 3 3 2" xfId="8422"/>
    <cellStyle name="Вывод 2 3 3 3 2 2" xfId="14373"/>
    <cellStyle name="Вывод 2 3 3 3 2 3" xfId="20312"/>
    <cellStyle name="Вывод 2 3 3 3 2 4" xfId="22718"/>
    <cellStyle name="Вывод 2 3 3 3 2 5" xfId="23984"/>
    <cellStyle name="Вывод 2 3 3 3 2 6" xfId="27060"/>
    <cellStyle name="Вывод 2 3 3 3 2 7" xfId="39216"/>
    <cellStyle name="Вывод 2 3 3 3 2 8" xfId="44178"/>
    <cellStyle name="Вывод 2 3 3 3 3" xfId="12233"/>
    <cellStyle name="Вывод 2 3 3 3 4" xfId="18172"/>
    <cellStyle name="Вывод 2 3 3 3 5" xfId="21794"/>
    <cellStyle name="Вывод 2 3 3 3 6" xfId="28221"/>
    <cellStyle name="Вывод 2 3 3 3 7" xfId="33453"/>
    <cellStyle name="Вывод 2 3 3 3 8" xfId="37085"/>
    <cellStyle name="Вывод 2 3 3 3 9" xfId="42040"/>
    <cellStyle name="Вывод 2 3 3 4" xfId="8913"/>
    <cellStyle name="Вывод 2 3 3 4 2" xfId="14864"/>
    <cellStyle name="Вывод 2 3 3 4 3" xfId="20803"/>
    <cellStyle name="Вывод 2 3 3 4 4" xfId="23051"/>
    <cellStyle name="Вывод 2 3 3 4 5" xfId="26808"/>
    <cellStyle name="Вывод 2 3 3 4 6" xfId="33401"/>
    <cellStyle name="Вывод 2 3 3 4 7" xfId="39704"/>
    <cellStyle name="Вывод 2 3 3 4 8" xfId="44669"/>
    <cellStyle name="Вывод 2 3 3 5" xfId="8914"/>
    <cellStyle name="Вывод 2 3 3 5 2" xfId="14865"/>
    <cellStyle name="Вывод 2 3 3 5 3" xfId="20804"/>
    <cellStyle name="Вывод 2 3 3 5 4" xfId="23052"/>
    <cellStyle name="Вывод 2 3 3 5 5" xfId="23572"/>
    <cellStyle name="Вывод 2 3 3 5 6" xfId="33212"/>
    <cellStyle name="Вывод 2 3 3 5 7" xfId="39705"/>
    <cellStyle name="Вывод 2 3 3 5 8" xfId="44670"/>
    <cellStyle name="Вывод 2 3 3 6" xfId="7133"/>
    <cellStyle name="Вывод 2 3 3 6 2" xfId="13084"/>
    <cellStyle name="Вывод 2 3 3 6 3" xfId="19023"/>
    <cellStyle name="Вывод 2 3 3 6 4" xfId="22160"/>
    <cellStyle name="Вывод 2 3 3 6 5" xfId="29428"/>
    <cellStyle name="Вывод 2 3 3 6 6" xfId="29734"/>
    <cellStyle name="Вывод 2 3 3 6 7" xfId="37936"/>
    <cellStyle name="Вывод 2 3 3 6 8" xfId="42889"/>
    <cellStyle name="Вывод 2 3 3 7" xfId="9676"/>
    <cellStyle name="Вывод 2 3 3 8" xfId="15615"/>
    <cellStyle name="Вывод 2 3 3 9" xfId="26069"/>
    <cellStyle name="Вывод 2 3 4" xfId="5117"/>
    <cellStyle name="Вывод 2 3 4 2" xfId="7460"/>
    <cellStyle name="Вывод 2 3 4 2 2" xfId="13411"/>
    <cellStyle name="Вывод 2 3 4 2 3" xfId="19350"/>
    <cellStyle name="Вывод 2 3 4 2 4" xfId="22438"/>
    <cellStyle name="Вывод 2 3 4 2 5" xfId="24831"/>
    <cellStyle name="Вывод 2 3 4 2 6" xfId="28039"/>
    <cellStyle name="Вывод 2 3 4 2 7" xfId="38259"/>
    <cellStyle name="Вывод 2 3 4 2 8" xfId="43216"/>
    <cellStyle name="Вывод 2 3 4 3" xfId="11093"/>
    <cellStyle name="Вывод 2 3 4 4" xfId="17032"/>
    <cellStyle name="Вывод 2 3 4 5" xfId="21484"/>
    <cellStyle name="Вывод 2 3 4 6" xfId="27988"/>
    <cellStyle name="Вывод 2 3 4 7" xfId="33681"/>
    <cellStyle name="Вывод 2 3 4 8" xfId="35945"/>
    <cellStyle name="Вывод 2 3 4 9" xfId="40905"/>
    <cellStyle name="Вывод 2 3 5" xfId="4787"/>
    <cellStyle name="Вывод 2 3 5 2" xfId="7328"/>
    <cellStyle name="Вывод 2 3 5 2 2" xfId="13279"/>
    <cellStyle name="Вывод 2 3 5 2 3" xfId="19218"/>
    <cellStyle name="Вывод 2 3 5 2 4" xfId="22349"/>
    <cellStyle name="Вывод 2 3 5 2 5" xfId="29651"/>
    <cellStyle name="Вывод 2 3 5 2 6" xfId="32183"/>
    <cellStyle name="Вывод 2 3 5 2 7" xfId="38129"/>
    <cellStyle name="Вывод 2 3 5 2 8" xfId="43084"/>
    <cellStyle name="Вывод 2 3 5 3" xfId="10763"/>
    <cellStyle name="Вывод 2 3 5 4" xfId="16702"/>
    <cellStyle name="Вывод 2 3 5 5" xfId="21360"/>
    <cellStyle name="Вывод 2 3 5 6" xfId="30864"/>
    <cellStyle name="Вывод 2 3 5 7" xfId="31535"/>
    <cellStyle name="Вывод 2 3 5 8" xfId="35615"/>
    <cellStyle name="Вывод 2 3 5 9" xfId="40577"/>
    <cellStyle name="Вывод 2 3 6" xfId="7130"/>
    <cellStyle name="Вывод 2 3 6 2" xfId="13081"/>
    <cellStyle name="Вывод 2 3 6 3" xfId="19020"/>
    <cellStyle name="Вывод 2 3 6 4" xfId="22157"/>
    <cellStyle name="Вывод 2 3 6 5" xfId="29077"/>
    <cellStyle name="Вывод 2 3 6 6" xfId="32600"/>
    <cellStyle name="Вывод 2 3 6 7" xfId="37933"/>
    <cellStyle name="Вывод 2 3 6 8" xfId="42886"/>
    <cellStyle name="Вывод 2 3 7" xfId="9673"/>
    <cellStyle name="Вывод 2 3 8" xfId="15612"/>
    <cellStyle name="Вывод 2 3 9" xfId="26072"/>
    <cellStyle name="Вывод 2 4" xfId="2345"/>
    <cellStyle name="Вывод 2 4 2" xfId="5228"/>
    <cellStyle name="Вывод 2 4 2 2" xfId="7560"/>
    <cellStyle name="Вывод 2 4 2 2 2" xfId="13511"/>
    <cellStyle name="Вывод 2 4 2 2 3" xfId="19450"/>
    <cellStyle name="Вывод 2 4 2 2 4" xfId="22455"/>
    <cellStyle name="Вывод 2 4 2 2 5" xfId="24753"/>
    <cellStyle name="Вывод 2 4 2 2 6" xfId="30955"/>
    <cellStyle name="Вывод 2 4 2 2 7" xfId="38359"/>
    <cellStyle name="Вывод 2 4 2 2 8" xfId="43316"/>
    <cellStyle name="Вывод 2 4 2 3" xfId="11204"/>
    <cellStyle name="Вывод 2 4 2 4" xfId="17143"/>
    <cellStyle name="Вывод 2 4 2 5" xfId="21503"/>
    <cellStyle name="Вывод 2 4 2 6" xfId="29202"/>
    <cellStyle name="Вывод 2 4 2 7" xfId="34860"/>
    <cellStyle name="Вывод 2 4 2 8" xfId="36056"/>
    <cellStyle name="Вывод 2 4 2 9" xfId="41016"/>
    <cellStyle name="Вывод 2 4 3" xfId="4725"/>
    <cellStyle name="Вывод 2 4 3 2" xfId="10701"/>
    <cellStyle name="Вывод 2 4 3 3" xfId="16640"/>
    <cellStyle name="Вывод 2 4 3 4" xfId="21350"/>
    <cellStyle name="Вывод 2 4 3 5" xfId="29711"/>
    <cellStyle name="Вывод 2 4 3 6" xfId="26630"/>
    <cellStyle name="Вывод 2 4 3 7" xfId="35553"/>
    <cellStyle name="Вывод 2 4 3 8" xfId="40515"/>
    <cellStyle name="Вывод 2 4 4" xfId="8915"/>
    <cellStyle name="Вывод 2 4 4 2" xfId="14866"/>
    <cellStyle name="Вывод 2 4 4 3" xfId="20805"/>
    <cellStyle name="Вывод 2 4 4 4" xfId="23053"/>
    <cellStyle name="Вывод 2 4 4 5" xfId="23571"/>
    <cellStyle name="Вывод 2 4 4 6" xfId="31784"/>
    <cellStyle name="Вывод 2 4 4 7" xfId="39706"/>
    <cellStyle name="Вывод 2 4 4 8" xfId="44671"/>
    <cellStyle name="Вывод 2 4 5" xfId="8916"/>
    <cellStyle name="Вывод 2 4 5 2" xfId="14867"/>
    <cellStyle name="Вывод 2 4 5 3" xfId="20806"/>
    <cellStyle name="Вывод 2 4 5 4" xfId="23054"/>
    <cellStyle name="Вывод 2 4 5 5" xfId="23570"/>
    <cellStyle name="Вывод 2 4 5 6" xfId="34834"/>
    <cellStyle name="Вывод 2 4 5 7" xfId="39707"/>
    <cellStyle name="Вывод 2 4 5 8" xfId="44672"/>
    <cellStyle name="Вывод 2 4 6" xfId="9677"/>
    <cellStyle name="Вывод 2 4 7" xfId="15616"/>
    <cellStyle name="Вывод 2 4 8" xfId="26068"/>
    <cellStyle name="Вывод 2 4 9" xfId="25614"/>
    <cellStyle name="Вывод 2 5" xfId="2346"/>
    <cellStyle name="Вывод 2 5 10" xfId="29993"/>
    <cellStyle name="Вывод 2 5 2" xfId="5313"/>
    <cellStyle name="Вывод 2 5 2 2" xfId="7632"/>
    <cellStyle name="Вывод 2 5 2 2 2" xfId="13583"/>
    <cellStyle name="Вывод 2 5 2 2 3" xfId="19522"/>
    <cellStyle name="Вывод 2 5 2 2 4" xfId="22498"/>
    <cellStyle name="Вывод 2 5 2 2 5" xfId="24719"/>
    <cellStyle name="Вывод 2 5 2 2 6" xfId="34663"/>
    <cellStyle name="Вывод 2 5 2 2 7" xfId="38430"/>
    <cellStyle name="Вывод 2 5 2 2 8" xfId="43388"/>
    <cellStyle name="Вывод 2 5 2 3" xfId="11288"/>
    <cellStyle name="Вывод 2 5 2 4" xfId="17227"/>
    <cellStyle name="Вывод 2 5 2 5" xfId="21549"/>
    <cellStyle name="Вывод 2 5 2 6" xfId="29193"/>
    <cellStyle name="Вывод 2 5 2 7" xfId="34612"/>
    <cellStyle name="Вывод 2 5 2 8" xfId="36140"/>
    <cellStyle name="Вывод 2 5 2 9" xfId="41099"/>
    <cellStyle name="Вывод 2 5 3" xfId="6117"/>
    <cellStyle name="Вывод 2 5 3 2" xfId="8392"/>
    <cellStyle name="Вывод 2 5 3 2 2" xfId="14343"/>
    <cellStyle name="Вывод 2 5 3 2 3" xfId="20282"/>
    <cellStyle name="Вывод 2 5 3 2 4" xfId="22690"/>
    <cellStyle name="Вывод 2 5 3 2 5" xfId="24013"/>
    <cellStyle name="Вывод 2 5 3 2 6" xfId="34505"/>
    <cellStyle name="Вывод 2 5 3 2 7" xfId="39188"/>
    <cellStyle name="Вывод 2 5 3 2 8" xfId="44148"/>
    <cellStyle name="Вывод 2 5 3 3" xfId="12086"/>
    <cellStyle name="Вывод 2 5 3 4" xfId="18025"/>
    <cellStyle name="Вывод 2 5 3 5" xfId="21744"/>
    <cellStyle name="Вывод 2 5 3 6" xfId="30704"/>
    <cellStyle name="Вывод 2 5 3 7" xfId="28713"/>
    <cellStyle name="Вывод 2 5 3 8" xfId="36938"/>
    <cellStyle name="Вывод 2 5 3 9" xfId="41895"/>
    <cellStyle name="Вывод 2 5 4" xfId="8917"/>
    <cellStyle name="Вывод 2 5 4 2" xfId="14868"/>
    <cellStyle name="Вывод 2 5 4 3" xfId="20807"/>
    <cellStyle name="Вывод 2 5 4 4" xfId="23055"/>
    <cellStyle name="Вывод 2 5 4 5" xfId="23569"/>
    <cellStyle name="Вывод 2 5 4 6" xfId="34833"/>
    <cellStyle name="Вывод 2 5 4 7" xfId="39708"/>
    <cellStyle name="Вывод 2 5 4 8" xfId="44673"/>
    <cellStyle name="Вывод 2 5 5" xfId="8918"/>
    <cellStyle name="Вывод 2 5 5 2" xfId="14869"/>
    <cellStyle name="Вывод 2 5 5 3" xfId="20808"/>
    <cellStyle name="Вывод 2 5 5 4" xfId="23056"/>
    <cellStyle name="Вывод 2 5 5 5" xfId="23568"/>
    <cellStyle name="Вывод 2 5 5 6" xfId="26710"/>
    <cellStyle name="Вывод 2 5 5 7" xfId="39709"/>
    <cellStyle name="Вывод 2 5 5 8" xfId="44674"/>
    <cellStyle name="Вывод 2 5 6" xfId="7134"/>
    <cellStyle name="Вывод 2 5 6 2" xfId="13085"/>
    <cellStyle name="Вывод 2 5 6 3" xfId="19024"/>
    <cellStyle name="Вывод 2 5 6 4" xfId="22161"/>
    <cellStyle name="Вывод 2 5 6 5" xfId="27241"/>
    <cellStyle name="Вывод 2 5 6 6" xfId="31388"/>
    <cellStyle name="Вывод 2 5 6 7" xfId="37937"/>
    <cellStyle name="Вывод 2 5 6 8" xfId="42890"/>
    <cellStyle name="Вывод 2 5 7" xfId="9678"/>
    <cellStyle name="Вывод 2 5 8" xfId="15617"/>
    <cellStyle name="Вывод 2 5 9" xfId="26067"/>
    <cellStyle name="Вывод 2 6" xfId="4342"/>
    <cellStyle name="Вывод 2 6 10" xfId="25586"/>
    <cellStyle name="Вывод 2 6 11" xfId="31938"/>
    <cellStyle name="Вывод 2 6 12" xfId="35223"/>
    <cellStyle name="Вывод 2 6 13" xfId="40186"/>
    <cellStyle name="Вывод 2 6 2" xfId="6824"/>
    <cellStyle name="Вывод 2 6 2 2" xfId="8563"/>
    <cellStyle name="Вывод 2 6 2 2 2" xfId="14514"/>
    <cellStyle name="Вывод 2 6 2 2 3" xfId="20453"/>
    <cellStyle name="Вывод 2 6 2 2 4" xfId="22857"/>
    <cellStyle name="Вывод 2 6 2 2 5" xfId="23846"/>
    <cellStyle name="Вывод 2 6 2 2 6" xfId="27643"/>
    <cellStyle name="Вывод 2 6 2 2 7" xfId="39355"/>
    <cellStyle name="Вывод 2 6 2 2 8" xfId="44319"/>
    <cellStyle name="Вывод 2 6 2 3" xfId="12775"/>
    <cellStyle name="Вывод 2 6 2 4" xfId="18714"/>
    <cellStyle name="Вывод 2 6 2 5" xfId="21951"/>
    <cellStyle name="Вывод 2 6 2 6" xfId="27700"/>
    <cellStyle name="Вывод 2 6 2 7" xfId="34165"/>
    <cellStyle name="Вывод 2 6 2 8" xfId="37627"/>
    <cellStyle name="Вывод 2 6 2 9" xfId="42580"/>
    <cellStyle name="Вывод 2 6 3" xfId="8919"/>
    <cellStyle name="Вывод 2 6 3 2" xfId="14870"/>
    <cellStyle name="Вывод 2 6 3 3" xfId="20809"/>
    <cellStyle name="Вывод 2 6 3 4" xfId="23057"/>
    <cellStyle name="Вывод 2 6 3 5" xfId="23567"/>
    <cellStyle name="Вывод 2 6 3 6" xfId="31905"/>
    <cellStyle name="Вывод 2 6 3 7" xfId="39710"/>
    <cellStyle name="Вывод 2 6 3 8" xfId="44675"/>
    <cellStyle name="Вывод 2 6 4" xfId="8920"/>
    <cellStyle name="Вывод 2 6 4 2" xfId="14871"/>
    <cellStyle name="Вывод 2 6 4 3" xfId="20810"/>
    <cellStyle name="Вывод 2 6 4 4" xfId="23058"/>
    <cellStyle name="Вывод 2 6 4 5" xfId="23566"/>
    <cellStyle name="Вывод 2 6 4 6" xfId="25945"/>
    <cellStyle name="Вывод 2 6 4 7" xfId="39711"/>
    <cellStyle name="Вывод 2 6 4 8" xfId="44676"/>
    <cellStyle name="Вывод 2 6 5" xfId="8921"/>
    <cellStyle name="Вывод 2 6 5 2" xfId="14872"/>
    <cellStyle name="Вывод 2 6 5 3" xfId="20811"/>
    <cellStyle name="Вывод 2 6 5 4" xfId="23059"/>
    <cellStyle name="Вывод 2 6 5 5" xfId="23565"/>
    <cellStyle name="Вывод 2 6 5 6" xfId="33193"/>
    <cellStyle name="Вывод 2 6 5 7" xfId="39712"/>
    <cellStyle name="Вывод 2 6 5 8" xfId="44677"/>
    <cellStyle name="Вывод 2 6 6" xfId="7252"/>
    <cellStyle name="Вывод 2 6 6 2" xfId="13203"/>
    <cellStyle name="Вывод 2 6 6 3" xfId="19142"/>
    <cellStyle name="Вывод 2 6 6 4" xfId="22278"/>
    <cellStyle name="Вывод 2 6 6 5" xfId="24906"/>
    <cellStyle name="Вывод 2 6 6 6" xfId="29026"/>
    <cellStyle name="Вывод 2 6 6 7" xfId="38054"/>
    <cellStyle name="Вывод 2 6 6 8" xfId="43008"/>
    <cellStyle name="Вывод 2 6 7" xfId="10371"/>
    <cellStyle name="Вывод 2 6 8" xfId="16310"/>
    <cellStyle name="Вывод 2 6 9" xfId="21255"/>
    <cellStyle name="Вывод 2 7" xfId="8922"/>
    <cellStyle name="Вывод 2 7 2" xfId="14873"/>
    <cellStyle name="Вывод 2 7 3" xfId="20812"/>
    <cellStyle name="Вывод 2 7 4" xfId="23060"/>
    <cellStyle name="Вывод 2 7 5" xfId="23564"/>
    <cellStyle name="Вывод 2 7 6" xfId="32269"/>
    <cellStyle name="Вывод 2 7 7" xfId="39713"/>
    <cellStyle name="Вывод 2 7 8" xfId="44678"/>
    <cellStyle name="Вывод 2 8" xfId="8923"/>
    <cellStyle name="Вывод 2 8 2" xfId="14874"/>
    <cellStyle name="Вывод 2 8 3" xfId="20813"/>
    <cellStyle name="Вывод 2 8 4" xfId="23061"/>
    <cellStyle name="Вывод 2 8 5" xfId="23563"/>
    <cellStyle name="Вывод 2 8 6" xfId="34668"/>
    <cellStyle name="Вывод 2 8 7" xfId="39714"/>
    <cellStyle name="Вывод 2 8 8" xfId="44679"/>
    <cellStyle name="Вывод 2 9" xfId="9328"/>
    <cellStyle name="Вывод 2_46EE.2011(v1.0)" xfId="2347"/>
    <cellStyle name="Вывод 20" xfId="2348"/>
    <cellStyle name="Вывод 20 10" xfId="32177"/>
    <cellStyle name="Вывод 20 2" xfId="2349"/>
    <cellStyle name="Вывод 20 2 10" xfId="33128"/>
    <cellStyle name="Вывод 20 2 2" xfId="2350"/>
    <cellStyle name="Вывод 20 2 2 2" xfId="2351"/>
    <cellStyle name="Вывод 20 2 2 2 2" xfId="6069"/>
    <cellStyle name="Вывод 20 2 2 2 2 2" xfId="8373"/>
    <cellStyle name="Вывод 20 2 2 2 2 2 2" xfId="14324"/>
    <cellStyle name="Вывод 20 2 2 2 2 2 3" xfId="20263"/>
    <cellStyle name="Вывод 20 2 2 2 2 2 4" xfId="22674"/>
    <cellStyle name="Вывод 20 2 2 2 2 2 5" xfId="24032"/>
    <cellStyle name="Вывод 20 2 2 2 2 2 6" xfId="28454"/>
    <cellStyle name="Вывод 20 2 2 2 2 2 7" xfId="39169"/>
    <cellStyle name="Вывод 20 2 2 2 2 2 8" xfId="44129"/>
    <cellStyle name="Вывод 20 2 2 2 2 3" xfId="12044"/>
    <cellStyle name="Вывод 20 2 2 2 2 4" xfId="17983"/>
    <cellStyle name="Вывод 20 2 2 2 2 5" xfId="21727"/>
    <cellStyle name="Вывод 20 2 2 2 2 6" xfId="25192"/>
    <cellStyle name="Вывод 20 2 2 2 2 7" xfId="33659"/>
    <cellStyle name="Вывод 20 2 2 2 2 8" xfId="36896"/>
    <cellStyle name="Вывод 20 2 2 2 2 9" xfId="41853"/>
    <cellStyle name="Вывод 20 2 2 2 3" xfId="6734"/>
    <cellStyle name="Вывод 20 2 2 2 3 2" xfId="8507"/>
    <cellStyle name="Вывод 20 2 2 2 3 2 2" xfId="14458"/>
    <cellStyle name="Вывод 20 2 2 2 3 2 3" xfId="20397"/>
    <cellStyle name="Вывод 20 2 2 2 3 2 4" xfId="22802"/>
    <cellStyle name="Вывод 20 2 2 2 3 2 5" xfId="23900"/>
    <cellStyle name="Вывод 20 2 2 2 3 2 6" xfId="27805"/>
    <cellStyle name="Вывод 20 2 2 2 3 2 7" xfId="39300"/>
    <cellStyle name="Вывод 20 2 2 2 3 2 8" xfId="44263"/>
    <cellStyle name="Вывод 20 2 2 2 3 3" xfId="12685"/>
    <cellStyle name="Вывод 20 2 2 2 3 4" xfId="18624"/>
    <cellStyle name="Вывод 20 2 2 2 3 5" xfId="21895"/>
    <cellStyle name="Вывод 20 2 2 2 3 6" xfId="29329"/>
    <cellStyle name="Вывод 20 2 2 2 3 7" xfId="33076"/>
    <cellStyle name="Вывод 20 2 2 2 3 8" xfId="37537"/>
    <cellStyle name="Вывод 20 2 2 2 3 9" xfId="42491"/>
    <cellStyle name="Вывод 20 2 2 2 4" xfId="7138"/>
    <cellStyle name="Вывод 20 2 2 2 4 2" xfId="13089"/>
    <cellStyle name="Вывод 20 2 2 2 4 3" xfId="19028"/>
    <cellStyle name="Вывод 20 2 2 2 4 4" xfId="22165"/>
    <cellStyle name="Вывод 20 2 2 2 4 5" xfId="29073"/>
    <cellStyle name="Вывод 20 2 2 2 4 6" xfId="32396"/>
    <cellStyle name="Вывод 20 2 2 2 4 7" xfId="37941"/>
    <cellStyle name="Вывод 20 2 2 2 4 8" xfId="42894"/>
    <cellStyle name="Вывод 20 2 2 2 5" xfId="9682"/>
    <cellStyle name="Вывод 20 2 2 2 6" xfId="15621"/>
    <cellStyle name="Вывод 20 2 2 2 7" xfId="26063"/>
    <cellStyle name="Вывод 20 2 2 2 8" xfId="31048"/>
    <cellStyle name="Вывод 20 2 2 3" xfId="5770"/>
    <cellStyle name="Вывод 20 2 2 3 2" xfId="8074"/>
    <cellStyle name="Вывод 20 2 2 3 2 2" xfId="14025"/>
    <cellStyle name="Вывод 20 2 2 3 2 3" xfId="19964"/>
    <cellStyle name="Вывод 20 2 2 3 2 4" xfId="22601"/>
    <cellStyle name="Вывод 20 2 2 3 2 5" xfId="24326"/>
    <cellStyle name="Вывод 20 2 2 3 2 6" xfId="31992"/>
    <cellStyle name="Вывод 20 2 2 3 2 7" xfId="38871"/>
    <cellStyle name="Вывод 20 2 2 3 2 8" xfId="43830"/>
    <cellStyle name="Вывод 20 2 2 3 3" xfId="11745"/>
    <cellStyle name="Вывод 20 2 2 3 4" xfId="17684"/>
    <cellStyle name="Вывод 20 2 2 3 5" xfId="21654"/>
    <cellStyle name="Вывод 20 2 2 3 6" xfId="29921"/>
    <cellStyle name="Вывод 20 2 2 3 7" xfId="32472"/>
    <cellStyle name="Вывод 20 2 2 3 8" xfId="36597"/>
    <cellStyle name="Вывод 20 2 2 3 9" xfId="41555"/>
    <cellStyle name="Вывод 20 2 2 4" xfId="6437"/>
    <cellStyle name="Вывод 20 2 2 4 2" xfId="8443"/>
    <cellStyle name="Вывод 20 2 2 4 2 2" xfId="14394"/>
    <cellStyle name="Вывод 20 2 2 4 2 3" xfId="20333"/>
    <cellStyle name="Вывод 20 2 2 4 2 4" xfId="22739"/>
    <cellStyle name="Вывод 20 2 2 4 2 5" xfId="23963"/>
    <cellStyle name="Вывод 20 2 2 4 2 6" xfId="31117"/>
    <cellStyle name="Вывод 20 2 2 4 2 7" xfId="39237"/>
    <cellStyle name="Вывод 20 2 2 4 2 8" xfId="44199"/>
    <cellStyle name="Вывод 20 2 2 4 3" xfId="12388"/>
    <cellStyle name="Вывод 20 2 2 4 4" xfId="18327"/>
    <cellStyle name="Вывод 20 2 2 4 5" xfId="21824"/>
    <cellStyle name="Вывод 20 2 2 4 6" xfId="25085"/>
    <cellStyle name="Вывод 20 2 2 4 7" xfId="29959"/>
    <cellStyle name="Вывод 20 2 2 4 8" xfId="37240"/>
    <cellStyle name="Вывод 20 2 2 4 9" xfId="42195"/>
    <cellStyle name="Вывод 20 2 2 5" xfId="7137"/>
    <cellStyle name="Вывод 20 2 2 5 2" xfId="13088"/>
    <cellStyle name="Вывод 20 2 2 5 3" xfId="19027"/>
    <cellStyle name="Вывод 20 2 2 5 4" xfId="22164"/>
    <cellStyle name="Вывод 20 2 2 5 5" xfId="24972"/>
    <cellStyle name="Вывод 20 2 2 5 6" xfId="31202"/>
    <cellStyle name="Вывод 20 2 2 5 7" xfId="37940"/>
    <cellStyle name="Вывод 20 2 2 5 8" xfId="42893"/>
    <cellStyle name="Вывод 20 2 2 6" xfId="9681"/>
    <cellStyle name="Вывод 20 2 2 7" xfId="15620"/>
    <cellStyle name="Вывод 20 2 2 8" xfId="26064"/>
    <cellStyle name="Вывод 20 2 2 9" xfId="32307"/>
    <cellStyle name="Вывод 20 2 3" xfId="2352"/>
    <cellStyle name="Вывод 20 2 3 2" xfId="5616"/>
    <cellStyle name="Вывод 20 2 3 2 2" xfId="7920"/>
    <cellStyle name="Вывод 20 2 3 2 2 2" xfId="13871"/>
    <cellStyle name="Вывод 20 2 3 2 2 3" xfId="19810"/>
    <cellStyle name="Вывод 20 2 3 2 2 4" xfId="22572"/>
    <cellStyle name="Вывод 20 2 3 2 2 5" xfId="24478"/>
    <cellStyle name="Вывод 20 2 3 2 2 6" xfId="29741"/>
    <cellStyle name="Вывод 20 2 3 2 2 7" xfId="38717"/>
    <cellStyle name="Вывод 20 2 3 2 2 8" xfId="43676"/>
    <cellStyle name="Вывод 20 2 3 2 3" xfId="11591"/>
    <cellStyle name="Вывод 20 2 3 2 4" xfId="17530"/>
    <cellStyle name="Вывод 20 2 3 2 5" xfId="21625"/>
    <cellStyle name="Вывод 20 2 3 2 6" xfId="30759"/>
    <cellStyle name="Вывод 20 2 3 2 7" xfId="34017"/>
    <cellStyle name="Вывод 20 2 3 2 8" xfId="36443"/>
    <cellStyle name="Вывод 20 2 3 2 9" xfId="41401"/>
    <cellStyle name="Вывод 20 2 3 3" xfId="6283"/>
    <cellStyle name="Вывод 20 2 3 3 2" xfId="8423"/>
    <cellStyle name="Вывод 20 2 3 3 2 2" xfId="14374"/>
    <cellStyle name="Вывод 20 2 3 3 2 3" xfId="20313"/>
    <cellStyle name="Вывод 20 2 3 3 2 4" xfId="22719"/>
    <cellStyle name="Вывод 20 2 3 3 2 5" xfId="23983"/>
    <cellStyle name="Вывод 20 2 3 3 2 6" xfId="33172"/>
    <cellStyle name="Вывод 20 2 3 3 2 7" xfId="39217"/>
    <cellStyle name="Вывод 20 2 3 3 2 8" xfId="44179"/>
    <cellStyle name="Вывод 20 2 3 3 3" xfId="12234"/>
    <cellStyle name="Вывод 20 2 3 3 4" xfId="18173"/>
    <cellStyle name="Вывод 20 2 3 3 5" xfId="21795"/>
    <cellStyle name="Вывод 20 2 3 3 6" xfId="25106"/>
    <cellStyle name="Вывод 20 2 3 3 7" xfId="31853"/>
    <cellStyle name="Вывод 20 2 3 3 8" xfId="37086"/>
    <cellStyle name="Вывод 20 2 3 3 9" xfId="42041"/>
    <cellStyle name="Вывод 20 2 3 4" xfId="7139"/>
    <cellStyle name="Вывод 20 2 3 4 2" xfId="13090"/>
    <cellStyle name="Вывод 20 2 3 4 3" xfId="19029"/>
    <cellStyle name="Вывод 20 2 3 4 4" xfId="22166"/>
    <cellStyle name="Вывод 20 2 3 4 5" xfId="29447"/>
    <cellStyle name="Вывод 20 2 3 4 6" xfId="34673"/>
    <cellStyle name="Вывод 20 2 3 4 7" xfId="37942"/>
    <cellStyle name="Вывод 20 2 3 4 8" xfId="42895"/>
    <cellStyle name="Вывод 20 2 3 5" xfId="9683"/>
    <cellStyle name="Вывод 20 2 3 6" xfId="15622"/>
    <cellStyle name="Вывод 20 2 3 7" xfId="26062"/>
    <cellStyle name="Вывод 20 2 3 8" xfId="34622"/>
    <cellStyle name="Вывод 20 2 4" xfId="5118"/>
    <cellStyle name="Вывод 20 2 4 2" xfId="7461"/>
    <cellStyle name="Вывод 20 2 4 2 2" xfId="13412"/>
    <cellStyle name="Вывод 20 2 4 2 3" xfId="19351"/>
    <cellStyle name="Вывод 20 2 4 2 4" xfId="22439"/>
    <cellStyle name="Вывод 20 2 4 2 5" xfId="28838"/>
    <cellStyle name="Вывод 20 2 4 2 6" xfId="25645"/>
    <cellStyle name="Вывод 20 2 4 2 7" xfId="38260"/>
    <cellStyle name="Вывод 20 2 4 2 8" xfId="43217"/>
    <cellStyle name="Вывод 20 2 4 3" xfId="11094"/>
    <cellStyle name="Вывод 20 2 4 4" xfId="17033"/>
    <cellStyle name="Вывод 20 2 4 5" xfId="21485"/>
    <cellStyle name="Вывод 20 2 4 6" xfId="25473"/>
    <cellStyle name="Вывод 20 2 4 7" xfId="32632"/>
    <cellStyle name="Вывод 20 2 4 8" xfId="35946"/>
    <cellStyle name="Вывод 20 2 4 9" xfId="40906"/>
    <cellStyle name="Вывод 20 2 5" xfId="4786"/>
    <cellStyle name="Вывод 20 2 5 2" xfId="7327"/>
    <cellStyle name="Вывод 20 2 5 2 2" xfId="13278"/>
    <cellStyle name="Вывод 20 2 5 2 3" xfId="19217"/>
    <cellStyle name="Вывод 20 2 5 2 4" xfId="22348"/>
    <cellStyle name="Вывод 20 2 5 2 5" xfId="27243"/>
    <cellStyle name="Вывод 20 2 5 2 6" xfId="34534"/>
    <cellStyle name="Вывод 20 2 5 2 7" xfId="38128"/>
    <cellStyle name="Вывод 20 2 5 2 8" xfId="43083"/>
    <cellStyle name="Вывод 20 2 5 3" xfId="10762"/>
    <cellStyle name="Вывод 20 2 5 4" xfId="16701"/>
    <cellStyle name="Вывод 20 2 5 5" xfId="21359"/>
    <cellStyle name="Вывод 20 2 5 6" xfId="30865"/>
    <cellStyle name="Вывод 20 2 5 7" xfId="34561"/>
    <cellStyle name="Вывод 20 2 5 8" xfId="35614"/>
    <cellStyle name="Вывод 20 2 5 9" xfId="40576"/>
    <cellStyle name="Вывод 20 2 6" xfId="7136"/>
    <cellStyle name="Вывод 20 2 6 2" xfId="13087"/>
    <cellStyle name="Вывод 20 2 6 3" xfId="19026"/>
    <cellStyle name="Вывод 20 2 6 4" xfId="22163"/>
    <cellStyle name="Вывод 20 2 6 5" xfId="27689"/>
    <cellStyle name="Вывод 20 2 6 6" xfId="32958"/>
    <cellStyle name="Вывод 20 2 6 7" xfId="37939"/>
    <cellStyle name="Вывод 20 2 6 8" xfId="42892"/>
    <cellStyle name="Вывод 20 2 7" xfId="9680"/>
    <cellStyle name="Вывод 20 2 8" xfId="15619"/>
    <cellStyle name="Вывод 20 2 9" xfId="26065"/>
    <cellStyle name="Вывод 20 3" xfId="2353"/>
    <cellStyle name="Вывод 20 3 10" xfId="32865"/>
    <cellStyle name="Вывод 20 3 2" xfId="5435"/>
    <cellStyle name="Вывод 20 3 2 2" xfId="7754"/>
    <cellStyle name="Вывод 20 3 2 2 2" xfId="13705"/>
    <cellStyle name="Вывод 20 3 2 2 3" xfId="19644"/>
    <cellStyle name="Вывод 20 3 2 2 4" xfId="22540"/>
    <cellStyle name="Вывод 20 3 2 2 5" xfId="24639"/>
    <cellStyle name="Вывод 20 3 2 2 6" xfId="26460"/>
    <cellStyle name="Вывод 20 3 2 2 7" xfId="38552"/>
    <cellStyle name="Вывод 20 3 2 2 8" xfId="43510"/>
    <cellStyle name="Вывод 20 3 2 3" xfId="11410"/>
    <cellStyle name="Вывод 20 3 2 4" xfId="17349"/>
    <cellStyle name="Вывод 20 3 2 5" xfId="21591"/>
    <cellStyle name="Вывод 20 3 2 6" xfId="30800"/>
    <cellStyle name="Вывод 20 3 2 7" xfId="33286"/>
    <cellStyle name="Вывод 20 3 2 8" xfId="36262"/>
    <cellStyle name="Вывод 20 3 2 9" xfId="41221"/>
    <cellStyle name="Вывод 20 3 3" xfId="4576"/>
    <cellStyle name="Вывод 20 3 3 2" xfId="7273"/>
    <cellStyle name="Вывод 20 3 3 2 2" xfId="13224"/>
    <cellStyle name="Вывод 20 3 3 2 3" xfId="19163"/>
    <cellStyle name="Вывод 20 3 3 2 4" xfId="22295"/>
    <cellStyle name="Вывод 20 3 3 2 5" xfId="28813"/>
    <cellStyle name="Вывод 20 3 3 2 6" xfId="34329"/>
    <cellStyle name="Вывод 20 3 3 2 7" xfId="38075"/>
    <cellStyle name="Вывод 20 3 3 2 8" xfId="43029"/>
    <cellStyle name="Вывод 20 3 3 3" xfId="10552"/>
    <cellStyle name="Вывод 20 3 3 4" xfId="16491"/>
    <cellStyle name="Вывод 20 3 3 5" xfId="21288"/>
    <cellStyle name="Вывод 20 3 3 6" xfId="27188"/>
    <cellStyle name="Вывод 20 3 3 7" xfId="33688"/>
    <cellStyle name="Вывод 20 3 3 8" xfId="35404"/>
    <cellStyle name="Вывод 20 3 3 9" xfId="40367"/>
    <cellStyle name="Вывод 20 3 4" xfId="8924"/>
    <cellStyle name="Вывод 20 3 4 2" xfId="14875"/>
    <cellStyle name="Вывод 20 3 4 3" xfId="20814"/>
    <cellStyle name="Вывод 20 3 4 4" xfId="23062"/>
    <cellStyle name="Вывод 20 3 4 5" xfId="23562"/>
    <cellStyle name="Вывод 20 3 4 6" xfId="26178"/>
    <cellStyle name="Вывод 20 3 4 7" xfId="39715"/>
    <cellStyle name="Вывод 20 3 4 8" xfId="44680"/>
    <cellStyle name="Вывод 20 3 5" xfId="8925"/>
    <cellStyle name="Вывод 20 3 5 2" xfId="14876"/>
    <cellStyle name="Вывод 20 3 5 3" xfId="20815"/>
    <cellStyle name="Вывод 20 3 5 4" xfId="23063"/>
    <cellStyle name="Вывод 20 3 5 5" xfId="23561"/>
    <cellStyle name="Вывод 20 3 5 6" xfId="31940"/>
    <cellStyle name="Вывод 20 3 5 7" xfId="39716"/>
    <cellStyle name="Вывод 20 3 5 8" xfId="44681"/>
    <cellStyle name="Вывод 20 3 6" xfId="7140"/>
    <cellStyle name="Вывод 20 3 6 2" xfId="13091"/>
    <cellStyle name="Вывод 20 3 6 3" xfId="19030"/>
    <cellStyle name="Вывод 20 3 6 4" xfId="22167"/>
    <cellStyle name="Вывод 20 3 6 5" xfId="27334"/>
    <cellStyle name="Вывод 20 3 6 6" xfId="34023"/>
    <cellStyle name="Вывод 20 3 6 7" xfId="37943"/>
    <cellStyle name="Вывод 20 3 6 8" xfId="42896"/>
    <cellStyle name="Вывод 20 3 7" xfId="9684"/>
    <cellStyle name="Вывод 20 3 8" xfId="15623"/>
    <cellStyle name="Вывод 20 3 9" xfId="26061"/>
    <cellStyle name="Вывод 20 4" xfId="4343"/>
    <cellStyle name="Вывод 20 4 10" xfId="40187"/>
    <cellStyle name="Вывод 20 4 2" xfId="6825"/>
    <cellStyle name="Вывод 20 4 2 2" xfId="8564"/>
    <cellStyle name="Вывод 20 4 2 2 2" xfId="14515"/>
    <cellStyle name="Вывод 20 4 2 2 3" xfId="20454"/>
    <cellStyle name="Вывод 20 4 2 2 4" xfId="22858"/>
    <cellStyle name="Вывод 20 4 2 2 5" xfId="23845"/>
    <cellStyle name="Вывод 20 4 2 2 6" xfId="32358"/>
    <cellStyle name="Вывод 20 4 2 2 7" xfId="39356"/>
    <cellStyle name="Вывод 20 4 2 2 8" xfId="44320"/>
    <cellStyle name="Вывод 20 4 2 3" xfId="12776"/>
    <cellStyle name="Вывод 20 4 2 4" xfId="18715"/>
    <cellStyle name="Вывод 20 4 2 5" xfId="21952"/>
    <cellStyle name="Вывод 20 4 2 6" xfId="25035"/>
    <cellStyle name="Вывод 20 4 2 7" xfId="34315"/>
    <cellStyle name="Вывод 20 4 2 8" xfId="37628"/>
    <cellStyle name="Вывод 20 4 2 9" xfId="42581"/>
    <cellStyle name="Вывод 20 4 3" xfId="7253"/>
    <cellStyle name="Вывод 20 4 3 2" xfId="13204"/>
    <cellStyle name="Вывод 20 4 3 3" xfId="19143"/>
    <cellStyle name="Вывод 20 4 3 4" xfId="22279"/>
    <cellStyle name="Вывод 20 4 3 5" xfId="24905"/>
    <cellStyle name="Вывод 20 4 3 6" xfId="27390"/>
    <cellStyle name="Вывод 20 4 3 7" xfId="38055"/>
    <cellStyle name="Вывод 20 4 3 8" xfId="43009"/>
    <cellStyle name="Вывод 20 4 4" xfId="10372"/>
    <cellStyle name="Вывод 20 4 5" xfId="16311"/>
    <cellStyle name="Вывод 20 4 6" xfId="21256"/>
    <cellStyle name="Вывод 20 4 7" xfId="27439"/>
    <cellStyle name="Вывод 20 4 8" xfId="31560"/>
    <cellStyle name="Вывод 20 4 9" xfId="35224"/>
    <cellStyle name="Вывод 20 5" xfId="4976"/>
    <cellStyle name="Вывод 20 5 2" xfId="7357"/>
    <cellStyle name="Вывод 20 5 2 2" xfId="13308"/>
    <cellStyle name="Вывод 20 5 2 3" xfId="19247"/>
    <cellStyle name="Вывод 20 5 2 4" xfId="22375"/>
    <cellStyle name="Вывод 20 5 2 5" xfId="29830"/>
    <cellStyle name="Вывод 20 5 2 6" xfId="34922"/>
    <cellStyle name="Вывод 20 5 2 7" xfId="38157"/>
    <cellStyle name="Вывод 20 5 2 8" xfId="43113"/>
    <cellStyle name="Вывод 20 5 3" xfId="10952"/>
    <cellStyle name="Вывод 20 5 4" xfId="16891"/>
    <cellStyle name="Вывод 20 5 5" xfId="21420"/>
    <cellStyle name="Вывод 20 5 6" xfId="29361"/>
    <cellStyle name="Вывод 20 5 7" xfId="31080"/>
    <cellStyle name="Вывод 20 5 8" xfId="35804"/>
    <cellStyle name="Вывод 20 5 9" xfId="40765"/>
    <cellStyle name="Вывод 20 6" xfId="7135"/>
    <cellStyle name="Вывод 20 6 2" xfId="13086"/>
    <cellStyle name="Вывод 20 6 3" xfId="19025"/>
    <cellStyle name="Вывод 20 6 4" xfId="22162"/>
    <cellStyle name="Вывод 20 6 5" xfId="29653"/>
    <cellStyle name="Вывод 20 6 6" xfId="30940"/>
    <cellStyle name="Вывод 20 6 7" xfId="37938"/>
    <cellStyle name="Вывод 20 6 8" xfId="42891"/>
    <cellStyle name="Вывод 20 7" xfId="9679"/>
    <cellStyle name="Вывод 20 8" xfId="15618"/>
    <cellStyle name="Вывод 20 9" xfId="26066"/>
    <cellStyle name="Вывод 3" xfId="2354"/>
    <cellStyle name="Вывод 3 10" xfId="26060"/>
    <cellStyle name="Вывод 3 11" xfId="27399"/>
    <cellStyle name="Вывод 3 2" xfId="2355"/>
    <cellStyle name="Вывод 3 2 10" xfId="32230"/>
    <cellStyle name="Вывод 3 2 2" xfId="2356"/>
    <cellStyle name="Вывод 3 2 2 10" xfId="34197"/>
    <cellStyle name="Вывод 3 2 2 2" xfId="5316"/>
    <cellStyle name="Вывод 3 2 2 2 2" xfId="7635"/>
    <cellStyle name="Вывод 3 2 2 2 2 2" xfId="13586"/>
    <cellStyle name="Вывод 3 2 2 2 2 3" xfId="19525"/>
    <cellStyle name="Вывод 3 2 2 2 2 4" xfId="22501"/>
    <cellStyle name="Вывод 3 2 2 2 2 5" xfId="28398"/>
    <cellStyle name="Вывод 3 2 2 2 2 6" xfId="33039"/>
    <cellStyle name="Вывод 3 2 2 2 2 7" xfId="38433"/>
    <cellStyle name="Вывод 3 2 2 2 2 8" xfId="43391"/>
    <cellStyle name="Вывод 3 2 2 2 3" xfId="11291"/>
    <cellStyle name="Вывод 3 2 2 2 4" xfId="17230"/>
    <cellStyle name="Вывод 3 2 2 2 5" xfId="21552"/>
    <cellStyle name="Вывод 3 2 2 2 6" xfId="29934"/>
    <cellStyle name="Вывод 3 2 2 2 7" xfId="31843"/>
    <cellStyle name="Вывод 3 2 2 2 8" xfId="36143"/>
    <cellStyle name="Вывод 3 2 2 2 9" xfId="41102"/>
    <cellStyle name="Вывод 3 2 2 3" xfId="4667"/>
    <cellStyle name="Вывод 3 2 2 3 2" xfId="7288"/>
    <cellStyle name="Вывод 3 2 2 3 2 2" xfId="13239"/>
    <cellStyle name="Вывод 3 2 2 3 2 3" xfId="19178"/>
    <cellStyle name="Вывод 3 2 2 3 2 4" xfId="22310"/>
    <cellStyle name="Вывод 3 2 2 3 2 5" xfId="29891"/>
    <cellStyle name="Вывод 3 2 2 3 2 6" xfId="31382"/>
    <cellStyle name="Вывод 3 2 2 3 2 7" xfId="38090"/>
    <cellStyle name="Вывод 3 2 2 3 2 8" xfId="43044"/>
    <cellStyle name="Вывод 3 2 2 3 3" xfId="10643"/>
    <cellStyle name="Вывод 3 2 2 3 4" xfId="16582"/>
    <cellStyle name="Вывод 3 2 2 3 5" xfId="21316"/>
    <cellStyle name="Вывод 3 2 2 3 6" xfId="27587"/>
    <cellStyle name="Вывод 3 2 2 3 7" xfId="32329"/>
    <cellStyle name="Вывод 3 2 2 3 8" xfId="35495"/>
    <cellStyle name="Вывод 3 2 2 3 9" xfId="40458"/>
    <cellStyle name="Вывод 3 2 2 4" xfId="8926"/>
    <cellStyle name="Вывод 3 2 2 4 2" xfId="14877"/>
    <cellStyle name="Вывод 3 2 2 4 3" xfId="20816"/>
    <cellStyle name="Вывод 3 2 2 4 4" xfId="23064"/>
    <cellStyle name="Вывод 3 2 2 4 5" xfId="26807"/>
    <cellStyle name="Вывод 3 2 2 4 6" xfId="33899"/>
    <cellStyle name="Вывод 3 2 2 4 7" xfId="39717"/>
    <cellStyle name="Вывод 3 2 2 4 8" xfId="44682"/>
    <cellStyle name="Вывод 3 2 2 5" xfId="8927"/>
    <cellStyle name="Вывод 3 2 2 5 2" xfId="14878"/>
    <cellStyle name="Вывод 3 2 2 5 3" xfId="20817"/>
    <cellStyle name="Вывод 3 2 2 5 4" xfId="23065"/>
    <cellStyle name="Вывод 3 2 2 5 5" xfId="23560"/>
    <cellStyle name="Вывод 3 2 2 5 6" xfId="32384"/>
    <cellStyle name="Вывод 3 2 2 5 7" xfId="39718"/>
    <cellStyle name="Вывод 3 2 2 5 8" xfId="44683"/>
    <cellStyle name="Вывод 3 2 2 6" xfId="7143"/>
    <cellStyle name="Вывод 3 2 2 6 2" xfId="13094"/>
    <cellStyle name="Вывод 3 2 2 6 3" xfId="19033"/>
    <cellStyle name="Вывод 3 2 2 6 4" xfId="22170"/>
    <cellStyle name="Вывод 3 2 2 6 5" xfId="29076"/>
    <cellStyle name="Вывод 3 2 2 6 6" xfId="29064"/>
    <cellStyle name="Вывод 3 2 2 6 7" xfId="37946"/>
    <cellStyle name="Вывод 3 2 2 6 8" xfId="42899"/>
    <cellStyle name="Вывод 3 2 2 7" xfId="9687"/>
    <cellStyle name="Вывод 3 2 2 8" xfId="15626"/>
    <cellStyle name="Вывод 3 2 2 9" xfId="26058"/>
    <cellStyle name="Вывод 3 2 3" xfId="2357"/>
    <cellStyle name="Вывод 3 2 3 10" xfId="34691"/>
    <cellStyle name="Вывод 3 2 3 2" xfId="5915"/>
    <cellStyle name="Вывод 3 2 3 2 2" xfId="8219"/>
    <cellStyle name="Вывод 3 2 3 2 2 2" xfId="14170"/>
    <cellStyle name="Вывод 3 2 3 2 2 3" xfId="20109"/>
    <cellStyle name="Вывод 3 2 3 2 2 4" xfId="22653"/>
    <cellStyle name="Вывод 3 2 3 2 2 5" xfId="24184"/>
    <cellStyle name="Вывод 3 2 3 2 2 6" xfId="34744"/>
    <cellStyle name="Вывод 3 2 3 2 2 7" xfId="39015"/>
    <cellStyle name="Вывод 3 2 3 2 2 8" xfId="43975"/>
    <cellStyle name="Вывод 3 2 3 2 3" xfId="11890"/>
    <cellStyle name="Вывод 3 2 3 2 4" xfId="17829"/>
    <cellStyle name="Вывод 3 2 3 2 5" xfId="21706"/>
    <cellStyle name="Вывод 3 2 3 2 6" xfId="30705"/>
    <cellStyle name="Вывод 3 2 3 2 7" xfId="33744"/>
    <cellStyle name="Вывод 3 2 3 2 8" xfId="36742"/>
    <cellStyle name="Вывод 3 2 3 2 9" xfId="41699"/>
    <cellStyle name="Вывод 3 2 3 3" xfId="6582"/>
    <cellStyle name="Вывод 3 2 3 3 2" xfId="8488"/>
    <cellStyle name="Вывод 3 2 3 3 2 2" xfId="14439"/>
    <cellStyle name="Вывод 3 2 3 3 2 3" xfId="20378"/>
    <cellStyle name="Вывод 3 2 3 3 2 4" xfId="22783"/>
    <cellStyle name="Вывод 3 2 3 3 2 5" xfId="23919"/>
    <cellStyle name="Вывод 3 2 3 3 2 6" xfId="27652"/>
    <cellStyle name="Вывод 3 2 3 3 2 7" xfId="39281"/>
    <cellStyle name="Вывод 3 2 3 3 2 8" xfId="44244"/>
    <cellStyle name="Вывод 3 2 3 3 3" xfId="12533"/>
    <cellStyle name="Вывод 3 2 3 3 4" xfId="18472"/>
    <cellStyle name="Вывод 3 2 3 3 5" xfId="21876"/>
    <cellStyle name="Вывод 3 2 3 3 6" xfId="29132"/>
    <cellStyle name="Вывод 3 2 3 3 7" xfId="26413"/>
    <cellStyle name="Вывод 3 2 3 3 8" xfId="37385"/>
    <cellStyle name="Вывод 3 2 3 3 9" xfId="42339"/>
    <cellStyle name="Вывод 3 2 3 4" xfId="8928"/>
    <cellStyle name="Вывод 3 2 3 4 2" xfId="14879"/>
    <cellStyle name="Вывод 3 2 3 4 3" xfId="20818"/>
    <cellStyle name="Вывод 3 2 3 4 4" xfId="23066"/>
    <cellStyle name="Вывод 3 2 3 4 5" xfId="23559"/>
    <cellStyle name="Вывод 3 2 3 4 6" xfId="29765"/>
    <cellStyle name="Вывод 3 2 3 4 7" xfId="39719"/>
    <cellStyle name="Вывод 3 2 3 4 8" xfId="44684"/>
    <cellStyle name="Вывод 3 2 3 5" xfId="8929"/>
    <cellStyle name="Вывод 3 2 3 5 2" xfId="14880"/>
    <cellStyle name="Вывод 3 2 3 5 3" xfId="20819"/>
    <cellStyle name="Вывод 3 2 3 5 4" xfId="23067"/>
    <cellStyle name="Вывод 3 2 3 5 5" xfId="23558"/>
    <cellStyle name="Вывод 3 2 3 5 6" xfId="32016"/>
    <cellStyle name="Вывод 3 2 3 5 7" xfId="39720"/>
    <cellStyle name="Вывод 3 2 3 5 8" xfId="44685"/>
    <cellStyle name="Вывод 3 2 3 6" xfId="7144"/>
    <cellStyle name="Вывод 3 2 3 6 2" xfId="13095"/>
    <cellStyle name="Вывод 3 2 3 6 3" xfId="19034"/>
    <cellStyle name="Вывод 3 2 3 6 4" xfId="22171"/>
    <cellStyle name="Вывод 3 2 3 6 5" xfId="30347"/>
    <cellStyle name="Вывод 3 2 3 6 6" xfId="33233"/>
    <cellStyle name="Вывод 3 2 3 6 7" xfId="37947"/>
    <cellStyle name="Вывод 3 2 3 6 8" xfId="42900"/>
    <cellStyle name="Вывод 3 2 3 7" xfId="9688"/>
    <cellStyle name="Вывод 3 2 3 8" xfId="15627"/>
    <cellStyle name="Вывод 3 2 3 9" xfId="26057"/>
    <cellStyle name="Вывод 3 2 4" xfId="4344"/>
    <cellStyle name="Вывод 3 2 4 10" xfId="40188"/>
    <cellStyle name="Вывод 3 2 4 2" xfId="6826"/>
    <cellStyle name="Вывод 3 2 4 2 2" xfId="8565"/>
    <cellStyle name="Вывод 3 2 4 2 2 2" xfId="14516"/>
    <cellStyle name="Вывод 3 2 4 2 2 3" xfId="20455"/>
    <cellStyle name="Вывод 3 2 4 2 2 4" xfId="22859"/>
    <cellStyle name="Вывод 3 2 4 2 2 5" xfId="23844"/>
    <cellStyle name="Вывод 3 2 4 2 2 6" xfId="23254"/>
    <cellStyle name="Вывод 3 2 4 2 2 7" xfId="39357"/>
    <cellStyle name="Вывод 3 2 4 2 2 8" xfId="44321"/>
    <cellStyle name="Вывод 3 2 4 2 3" xfId="12777"/>
    <cellStyle name="Вывод 3 2 4 2 4" xfId="18716"/>
    <cellStyle name="Вывод 3 2 4 2 5" xfId="21953"/>
    <cellStyle name="Вывод 3 2 4 2 6" xfId="25034"/>
    <cellStyle name="Вывод 3 2 4 2 7" xfId="32208"/>
    <cellStyle name="Вывод 3 2 4 2 8" xfId="37629"/>
    <cellStyle name="Вывод 3 2 4 2 9" xfId="42582"/>
    <cellStyle name="Вывод 3 2 4 3" xfId="7254"/>
    <cellStyle name="Вывод 3 2 4 3 2" xfId="13205"/>
    <cellStyle name="Вывод 3 2 4 3 3" xfId="19144"/>
    <cellStyle name="Вывод 3 2 4 3 4" xfId="22280"/>
    <cellStyle name="Вывод 3 2 4 3 5" xfId="24904"/>
    <cellStyle name="Вывод 3 2 4 3 6" xfId="32529"/>
    <cellStyle name="Вывод 3 2 4 3 7" xfId="38056"/>
    <cellStyle name="Вывод 3 2 4 3 8" xfId="43010"/>
    <cellStyle name="Вывод 3 2 4 4" xfId="10373"/>
    <cellStyle name="Вывод 3 2 4 5" xfId="16312"/>
    <cellStyle name="Вывод 3 2 4 6" xfId="21257"/>
    <cellStyle name="Вывод 3 2 4 7" xfId="28999"/>
    <cellStyle name="Вывод 3 2 4 8" xfId="25636"/>
    <cellStyle name="Вывод 3 2 4 9" xfId="35225"/>
    <cellStyle name="Вывод 3 2 5" xfId="4974"/>
    <cellStyle name="Вывод 3 2 5 2" xfId="7355"/>
    <cellStyle name="Вывод 3 2 5 2 2" xfId="13306"/>
    <cellStyle name="Вывод 3 2 5 2 3" xfId="19245"/>
    <cellStyle name="Вывод 3 2 5 2 4" xfId="22373"/>
    <cellStyle name="Вывод 3 2 5 2 5" xfId="24868"/>
    <cellStyle name="Вывод 3 2 5 2 6" xfId="32420"/>
    <cellStyle name="Вывод 3 2 5 2 7" xfId="38155"/>
    <cellStyle name="Вывод 3 2 5 2 8" xfId="43111"/>
    <cellStyle name="Вывод 3 2 5 3" xfId="10950"/>
    <cellStyle name="Вывод 3 2 5 4" xfId="16889"/>
    <cellStyle name="Вывод 3 2 5 5" xfId="21418"/>
    <cellStyle name="Вывод 3 2 5 6" xfId="29467"/>
    <cellStyle name="Вывод 3 2 5 7" xfId="25613"/>
    <cellStyle name="Вывод 3 2 5 8" xfId="35802"/>
    <cellStyle name="Вывод 3 2 5 9" xfId="40763"/>
    <cellStyle name="Вывод 3 2 6" xfId="7142"/>
    <cellStyle name="Вывод 3 2 6 2" xfId="13093"/>
    <cellStyle name="Вывод 3 2 6 3" xfId="19032"/>
    <cellStyle name="Вывод 3 2 6 4" xfId="22169"/>
    <cellStyle name="Вывод 3 2 6 5" xfId="27552"/>
    <cellStyle name="Вывод 3 2 6 6" xfId="31122"/>
    <cellStyle name="Вывод 3 2 6 7" xfId="37945"/>
    <cellStyle name="Вывод 3 2 6 8" xfId="42898"/>
    <cellStyle name="Вывод 3 2 7" xfId="9686"/>
    <cellStyle name="Вывод 3 2 8" xfId="15625"/>
    <cellStyle name="Вывод 3 2 9" xfId="26059"/>
    <cellStyle name="Вывод 3 3" xfId="2358"/>
    <cellStyle name="Вывод 3 3 10" xfId="26258"/>
    <cellStyle name="Вывод 3 3 2" xfId="2359"/>
    <cellStyle name="Вывод 3 3 2 2" xfId="2360"/>
    <cellStyle name="Вывод 3 3 2 2 2" xfId="6070"/>
    <cellStyle name="Вывод 3 3 2 2 2 2" xfId="8374"/>
    <cellStyle name="Вывод 3 3 2 2 2 2 2" xfId="14325"/>
    <cellStyle name="Вывод 3 3 2 2 2 2 3" xfId="20264"/>
    <cellStyle name="Вывод 3 3 2 2 2 2 4" xfId="22675"/>
    <cellStyle name="Вывод 3 3 2 2 2 2 5" xfId="24031"/>
    <cellStyle name="Вывод 3 3 2 2 2 2 6" xfId="33678"/>
    <cellStyle name="Вывод 3 3 2 2 2 2 7" xfId="39170"/>
    <cellStyle name="Вывод 3 3 2 2 2 2 8" xfId="44130"/>
    <cellStyle name="Вывод 3 3 2 2 2 3" xfId="12045"/>
    <cellStyle name="Вывод 3 3 2 2 2 4" xfId="17984"/>
    <cellStyle name="Вывод 3 3 2 2 2 5" xfId="21728"/>
    <cellStyle name="Вывод 3 3 2 2 2 6" xfId="25191"/>
    <cellStyle name="Вывод 3 3 2 2 2 7" xfId="30127"/>
    <cellStyle name="Вывод 3 3 2 2 2 8" xfId="36897"/>
    <cellStyle name="Вывод 3 3 2 2 2 9" xfId="41854"/>
    <cellStyle name="Вывод 3 3 2 2 3" xfId="6735"/>
    <cellStyle name="Вывод 3 3 2 2 3 2" xfId="8508"/>
    <cellStyle name="Вывод 3 3 2 2 3 2 2" xfId="14459"/>
    <cellStyle name="Вывод 3 3 2 2 3 2 3" xfId="20398"/>
    <cellStyle name="Вывод 3 3 2 2 3 2 4" xfId="22803"/>
    <cellStyle name="Вывод 3 3 2 2 3 2 5" xfId="23899"/>
    <cellStyle name="Вывод 3 3 2 2 3 2 6" xfId="26524"/>
    <cellStyle name="Вывод 3 3 2 2 3 2 7" xfId="39301"/>
    <cellStyle name="Вывод 3 3 2 2 3 2 8" xfId="44264"/>
    <cellStyle name="Вывод 3 3 2 2 3 3" xfId="12686"/>
    <cellStyle name="Вывод 3 3 2 2 3 4" xfId="18625"/>
    <cellStyle name="Вывод 3 3 2 2 3 5" xfId="21896"/>
    <cellStyle name="Вывод 3 3 2 2 3 6" xfId="30464"/>
    <cellStyle name="Вывод 3 3 2 2 3 7" xfId="31127"/>
    <cellStyle name="Вывод 3 3 2 2 3 8" xfId="37538"/>
    <cellStyle name="Вывод 3 3 2 2 3 9" xfId="42492"/>
    <cellStyle name="Вывод 3 3 2 2 4" xfId="7147"/>
    <cellStyle name="Вывод 3 3 2 2 4 2" xfId="13098"/>
    <cellStyle name="Вывод 3 3 2 2 4 3" xfId="19037"/>
    <cellStyle name="Вывод 3 3 2 2 4 4" xfId="22174"/>
    <cellStyle name="Вывод 3 3 2 2 4 5" xfId="27961"/>
    <cellStyle name="Вывод 3 3 2 2 4 6" xfId="27064"/>
    <cellStyle name="Вывод 3 3 2 2 4 7" xfId="37950"/>
    <cellStyle name="Вывод 3 3 2 2 4 8" xfId="42903"/>
    <cellStyle name="Вывод 3 3 2 2 5" xfId="9691"/>
    <cellStyle name="Вывод 3 3 2 2 6" xfId="15630"/>
    <cellStyle name="Вывод 3 3 2 2 7" xfId="26054"/>
    <cellStyle name="Вывод 3 3 2 2 8" xfId="33690"/>
    <cellStyle name="Вывод 3 3 2 3" xfId="5771"/>
    <cellStyle name="Вывод 3 3 2 3 2" xfId="8075"/>
    <cellStyle name="Вывод 3 3 2 3 2 2" xfId="14026"/>
    <cellStyle name="Вывод 3 3 2 3 2 3" xfId="19965"/>
    <cellStyle name="Вывод 3 3 2 3 2 4" xfId="22602"/>
    <cellStyle name="Вывод 3 3 2 3 2 5" xfId="24325"/>
    <cellStyle name="Вывод 3 3 2 3 2 6" xfId="29061"/>
    <cellStyle name="Вывод 3 3 2 3 2 7" xfId="38872"/>
    <cellStyle name="Вывод 3 3 2 3 2 8" xfId="43831"/>
    <cellStyle name="Вывод 3 3 2 3 3" xfId="11746"/>
    <cellStyle name="Вывод 3 3 2 3 4" xfId="17685"/>
    <cellStyle name="Вывод 3 3 2 3 5" xfId="21655"/>
    <cellStyle name="Вывод 3 3 2 3 6" xfId="27970"/>
    <cellStyle name="Вывод 3 3 2 3 7" xfId="33984"/>
    <cellStyle name="Вывод 3 3 2 3 8" xfId="36598"/>
    <cellStyle name="Вывод 3 3 2 3 9" xfId="41556"/>
    <cellStyle name="Вывод 3 3 2 4" xfId="6438"/>
    <cellStyle name="Вывод 3 3 2 4 2" xfId="8444"/>
    <cellStyle name="Вывод 3 3 2 4 2 2" xfId="14395"/>
    <cellStyle name="Вывод 3 3 2 4 2 3" xfId="20334"/>
    <cellStyle name="Вывод 3 3 2 4 2 4" xfId="22740"/>
    <cellStyle name="Вывод 3 3 2 4 2 5" xfId="23962"/>
    <cellStyle name="Вывод 3 3 2 4 2 6" xfId="33253"/>
    <cellStyle name="Вывод 3 3 2 4 2 7" xfId="39238"/>
    <cellStyle name="Вывод 3 3 2 4 2 8" xfId="44200"/>
    <cellStyle name="Вывод 3 3 2 4 3" xfId="12389"/>
    <cellStyle name="Вывод 3 3 2 4 4" xfId="18328"/>
    <cellStyle name="Вывод 3 3 2 4 5" xfId="21825"/>
    <cellStyle name="Вывод 3 3 2 4 6" xfId="29150"/>
    <cellStyle name="Вывод 3 3 2 4 7" xfId="33029"/>
    <cellStyle name="Вывод 3 3 2 4 8" xfId="37241"/>
    <cellStyle name="Вывод 3 3 2 4 9" xfId="42196"/>
    <cellStyle name="Вывод 3 3 2 5" xfId="7146"/>
    <cellStyle name="Вывод 3 3 2 5 2" xfId="13097"/>
    <cellStyle name="Вывод 3 3 2 5 3" xfId="19036"/>
    <cellStyle name="Вывод 3 3 2 5 4" xfId="22173"/>
    <cellStyle name="Вывод 3 3 2 5 5" xfId="29912"/>
    <cellStyle name="Вывод 3 3 2 5 6" xfId="32788"/>
    <cellStyle name="Вывод 3 3 2 5 7" xfId="37949"/>
    <cellStyle name="Вывод 3 3 2 5 8" xfId="42902"/>
    <cellStyle name="Вывод 3 3 2 6" xfId="9690"/>
    <cellStyle name="Вывод 3 3 2 7" xfId="15629"/>
    <cellStyle name="Вывод 3 3 2 8" xfId="26055"/>
    <cellStyle name="Вывод 3 3 2 9" xfId="33667"/>
    <cellStyle name="Вывод 3 3 3" xfId="2361"/>
    <cellStyle name="Вывод 3 3 3 2" xfId="5617"/>
    <cellStyle name="Вывод 3 3 3 2 2" xfId="7921"/>
    <cellStyle name="Вывод 3 3 3 2 2 2" xfId="13872"/>
    <cellStyle name="Вывод 3 3 3 2 2 3" xfId="19811"/>
    <cellStyle name="Вывод 3 3 3 2 2 4" xfId="22573"/>
    <cellStyle name="Вывод 3 3 3 2 2 5" xfId="24477"/>
    <cellStyle name="Вывод 3 3 3 2 2 6" xfId="31092"/>
    <cellStyle name="Вывод 3 3 3 2 2 7" xfId="38718"/>
    <cellStyle name="Вывод 3 3 3 2 2 8" xfId="43677"/>
    <cellStyle name="Вывод 3 3 3 2 3" xfId="11592"/>
    <cellStyle name="Вывод 3 3 3 2 4" xfId="17531"/>
    <cellStyle name="Вывод 3 3 3 2 5" xfId="21626"/>
    <cellStyle name="Вывод 3 3 3 2 6" xfId="28958"/>
    <cellStyle name="Вывод 3 3 3 2 7" xfId="32446"/>
    <cellStyle name="Вывод 3 3 3 2 8" xfId="36444"/>
    <cellStyle name="Вывод 3 3 3 2 9" xfId="41402"/>
    <cellStyle name="Вывод 3 3 3 3" xfId="6284"/>
    <cellStyle name="Вывод 3 3 3 3 2" xfId="8424"/>
    <cellStyle name="Вывод 3 3 3 3 2 2" xfId="14375"/>
    <cellStyle name="Вывод 3 3 3 3 2 3" xfId="20314"/>
    <cellStyle name="Вывод 3 3 3 3 2 4" xfId="22720"/>
    <cellStyle name="Вывод 3 3 3 3 2 5" xfId="23982"/>
    <cellStyle name="Вывод 3 3 3 3 2 6" xfId="32882"/>
    <cellStyle name="Вывод 3 3 3 3 2 7" xfId="39218"/>
    <cellStyle name="Вывод 3 3 3 3 2 8" xfId="44180"/>
    <cellStyle name="Вывод 3 3 3 3 3" xfId="12235"/>
    <cellStyle name="Вывод 3 3 3 3 4" xfId="18174"/>
    <cellStyle name="Вывод 3 3 3 3 5" xfId="21796"/>
    <cellStyle name="Вывод 3 3 3 3 6" xfId="29172"/>
    <cellStyle name="Вывод 3 3 3 3 7" xfId="32413"/>
    <cellStyle name="Вывод 3 3 3 3 8" xfId="37087"/>
    <cellStyle name="Вывод 3 3 3 3 9" xfId="42042"/>
    <cellStyle name="Вывод 3 3 3 4" xfId="7148"/>
    <cellStyle name="Вывод 3 3 3 4 2" xfId="13099"/>
    <cellStyle name="Вывод 3 3 3 4 3" xfId="19038"/>
    <cellStyle name="Вывод 3 3 3 4 4" xfId="22175"/>
    <cellStyle name="Вывод 3 3 3 4 5" xfId="24971"/>
    <cellStyle name="Вывод 3 3 3 4 6" xfId="33260"/>
    <cellStyle name="Вывод 3 3 3 4 7" xfId="37951"/>
    <cellStyle name="Вывод 3 3 3 4 8" xfId="42904"/>
    <cellStyle name="Вывод 3 3 3 5" xfId="9692"/>
    <cellStyle name="Вывод 3 3 3 6" xfId="15631"/>
    <cellStyle name="Вывод 3 3 3 7" xfId="26053"/>
    <cellStyle name="Вывод 3 3 3 8" xfId="33623"/>
    <cellStyle name="Вывод 3 3 4" xfId="5119"/>
    <cellStyle name="Вывод 3 3 4 2" xfId="7462"/>
    <cellStyle name="Вывод 3 3 4 2 2" xfId="13413"/>
    <cellStyle name="Вывод 3 3 4 2 3" xfId="19352"/>
    <cellStyle name="Вывод 3 3 4 2 4" xfId="22440"/>
    <cellStyle name="Вывод 3 3 4 2 5" xfId="30252"/>
    <cellStyle name="Вывод 3 3 4 2 6" xfId="33613"/>
    <cellStyle name="Вывод 3 3 4 2 7" xfId="38261"/>
    <cellStyle name="Вывод 3 3 4 2 8" xfId="43218"/>
    <cellStyle name="Вывод 3 3 4 3" xfId="11095"/>
    <cellStyle name="Вывод 3 3 4 4" xfId="17034"/>
    <cellStyle name="Вывод 3 3 4 5" xfId="21486"/>
    <cellStyle name="Вывод 3 3 4 6" xfId="29221"/>
    <cellStyle name="Вывод 3 3 4 7" xfId="31087"/>
    <cellStyle name="Вывод 3 3 4 8" xfId="35947"/>
    <cellStyle name="Вывод 3 3 4 9" xfId="40907"/>
    <cellStyle name="Вывод 3 3 5" xfId="5478"/>
    <cellStyle name="Вывод 3 3 5 2" xfId="7785"/>
    <cellStyle name="Вывод 3 3 5 2 2" xfId="13736"/>
    <cellStyle name="Вывод 3 3 5 2 3" xfId="19675"/>
    <cellStyle name="Вывод 3 3 5 2 4" xfId="22541"/>
    <cellStyle name="Вывод 3 3 5 2 5" xfId="24609"/>
    <cellStyle name="Вывод 3 3 5 2 6" xfId="32992"/>
    <cellStyle name="Вывод 3 3 5 2 7" xfId="38583"/>
    <cellStyle name="Вывод 3 3 5 2 8" xfId="43541"/>
    <cellStyle name="Вывод 3 3 5 3" xfId="11453"/>
    <cellStyle name="Вывод 3 3 5 4" xfId="17392"/>
    <cellStyle name="Вывод 3 3 5 5" xfId="21594"/>
    <cellStyle name="Вывод 3 3 5 6" xfId="29702"/>
    <cellStyle name="Вывод 3 3 5 7" xfId="29982"/>
    <cellStyle name="Вывод 3 3 5 8" xfId="36305"/>
    <cellStyle name="Вывод 3 3 5 9" xfId="41264"/>
    <cellStyle name="Вывод 3 3 6" xfId="7145"/>
    <cellStyle name="Вывод 3 3 6 2" xfId="13096"/>
    <cellStyle name="Вывод 3 3 6 3" xfId="19035"/>
    <cellStyle name="Вывод 3 3 6 4" xfId="22172"/>
    <cellStyle name="Вывод 3 3 6 5" xfId="28496"/>
    <cellStyle name="Вывод 3 3 6 6" xfId="34303"/>
    <cellStyle name="Вывод 3 3 6 7" xfId="37948"/>
    <cellStyle name="Вывод 3 3 6 8" xfId="42901"/>
    <cellStyle name="Вывод 3 3 7" xfId="9689"/>
    <cellStyle name="Вывод 3 3 8" xfId="15628"/>
    <cellStyle name="Вывод 3 3 9" xfId="26056"/>
    <cellStyle name="Вывод 3 4" xfId="2362"/>
    <cellStyle name="Вывод 3 4 10" xfId="34715"/>
    <cellStyle name="Вывод 3 4 2" xfId="5315"/>
    <cellStyle name="Вывод 3 4 2 2" xfId="7634"/>
    <cellStyle name="Вывод 3 4 2 2 2" xfId="13585"/>
    <cellStyle name="Вывод 3 4 2 2 3" xfId="19524"/>
    <cellStyle name="Вывод 3 4 2 2 4" xfId="22500"/>
    <cellStyle name="Вывод 3 4 2 2 5" xfId="30526"/>
    <cellStyle name="Вывод 3 4 2 2 6" xfId="27283"/>
    <cellStyle name="Вывод 3 4 2 2 7" xfId="38432"/>
    <cellStyle name="Вывод 3 4 2 2 8" xfId="43390"/>
    <cellStyle name="Вывод 3 4 2 3" xfId="11290"/>
    <cellStyle name="Вывод 3 4 2 4" xfId="17229"/>
    <cellStyle name="Вывод 3 4 2 5" xfId="21551"/>
    <cellStyle name="Вывод 3 4 2 6" xfId="28518"/>
    <cellStyle name="Вывод 3 4 2 7" xfId="32568"/>
    <cellStyle name="Вывод 3 4 2 8" xfId="36142"/>
    <cellStyle name="Вывод 3 4 2 9" xfId="41101"/>
    <cellStyle name="Вывод 3 4 3" xfId="4668"/>
    <cellStyle name="Вывод 3 4 3 2" xfId="7289"/>
    <cellStyle name="Вывод 3 4 3 2 2" xfId="13240"/>
    <cellStyle name="Вывод 3 4 3 2 3" xfId="19179"/>
    <cellStyle name="Вывод 3 4 3 2 4" xfId="22311"/>
    <cellStyle name="Вывод 3 4 3 2 5" xfId="27941"/>
    <cellStyle name="Вывод 3 4 3 2 6" xfId="33003"/>
    <cellStyle name="Вывод 3 4 3 2 7" xfId="38091"/>
    <cellStyle name="Вывод 3 4 3 2 8" xfId="43045"/>
    <cellStyle name="Вывод 3 4 3 3" xfId="10644"/>
    <cellStyle name="Вывод 3 4 3 4" xfId="16583"/>
    <cellStyle name="Вывод 3 4 3 5" xfId="21317"/>
    <cellStyle name="Вывод 3 4 3 6" xfId="29282"/>
    <cellStyle name="Вывод 3 4 3 7" xfId="27042"/>
    <cellStyle name="Вывод 3 4 3 8" xfId="35496"/>
    <cellStyle name="Вывод 3 4 3 9" xfId="40459"/>
    <cellStyle name="Вывод 3 4 4" xfId="8930"/>
    <cellStyle name="Вывод 3 4 4 2" xfId="14881"/>
    <cellStyle name="Вывод 3 4 4 3" xfId="20820"/>
    <cellStyle name="Вывод 3 4 4 4" xfId="23068"/>
    <cellStyle name="Вывод 3 4 4 5" xfId="23557"/>
    <cellStyle name="Вывод 3 4 4 6" xfId="34277"/>
    <cellStyle name="Вывод 3 4 4 7" xfId="39721"/>
    <cellStyle name="Вывод 3 4 4 8" xfId="44686"/>
    <cellStyle name="Вывод 3 4 5" xfId="8931"/>
    <cellStyle name="Вывод 3 4 5 2" xfId="14882"/>
    <cellStyle name="Вывод 3 4 5 3" xfId="20821"/>
    <cellStyle name="Вывод 3 4 5 4" xfId="23069"/>
    <cellStyle name="Вывод 3 4 5 5" xfId="23556"/>
    <cellStyle name="Вывод 3 4 5 6" xfId="33785"/>
    <cellStyle name="Вывод 3 4 5 7" xfId="39722"/>
    <cellStyle name="Вывод 3 4 5 8" xfId="44687"/>
    <cellStyle name="Вывод 3 4 6" xfId="7149"/>
    <cellStyle name="Вывод 3 4 6 2" xfId="13100"/>
    <cellStyle name="Вывод 3 4 6 3" xfId="19039"/>
    <cellStyle name="Вывод 3 4 6 4" xfId="22176"/>
    <cellStyle name="Вывод 3 4 6 5" xfId="29074"/>
    <cellStyle name="Вывод 3 4 6 6" xfId="32861"/>
    <cellStyle name="Вывод 3 4 6 7" xfId="37952"/>
    <cellStyle name="Вывод 3 4 6 8" xfId="42905"/>
    <cellStyle name="Вывод 3 4 7" xfId="9693"/>
    <cellStyle name="Вывод 3 4 8" xfId="15632"/>
    <cellStyle name="Вывод 3 4 9" xfId="26052"/>
    <cellStyle name="Вывод 3 5" xfId="4345"/>
    <cellStyle name="Вывод 3 5 10" xfId="40189"/>
    <cellStyle name="Вывод 3 5 2" xfId="6827"/>
    <cellStyle name="Вывод 3 5 2 2" xfId="8566"/>
    <cellStyle name="Вывод 3 5 2 2 2" xfId="14517"/>
    <cellStyle name="Вывод 3 5 2 2 3" xfId="20456"/>
    <cellStyle name="Вывод 3 5 2 2 4" xfId="22860"/>
    <cellStyle name="Вывод 3 5 2 2 5" xfId="23843"/>
    <cellStyle name="Вывод 3 5 2 2 6" xfId="34393"/>
    <cellStyle name="Вывод 3 5 2 2 7" xfId="39358"/>
    <cellStyle name="Вывод 3 5 2 2 8" xfId="44322"/>
    <cellStyle name="Вывод 3 5 2 3" xfId="12778"/>
    <cellStyle name="Вывод 3 5 2 4" xfId="18717"/>
    <cellStyle name="Вывод 3 5 2 5" xfId="21954"/>
    <cellStyle name="Вывод 3 5 2 6" xfId="29105"/>
    <cellStyle name="Вывод 3 5 2 7" xfId="27038"/>
    <cellStyle name="Вывод 3 5 2 8" xfId="37630"/>
    <cellStyle name="Вывод 3 5 2 9" xfId="42583"/>
    <cellStyle name="Вывод 3 5 3" xfId="7255"/>
    <cellStyle name="Вывод 3 5 3 2" xfId="13206"/>
    <cellStyle name="Вывод 3 5 3 3" xfId="19145"/>
    <cellStyle name="Вывод 3 5 3 4" xfId="22281"/>
    <cellStyle name="Вывод 3 5 3 5" xfId="24903"/>
    <cellStyle name="Вывод 3 5 3 6" xfId="33760"/>
    <cellStyle name="Вывод 3 5 3 7" xfId="38057"/>
    <cellStyle name="Вывод 3 5 3 8" xfId="43011"/>
    <cellStyle name="Вывод 3 5 4" xfId="10374"/>
    <cellStyle name="Вывод 3 5 5" xfId="16313"/>
    <cellStyle name="Вывод 3 5 6" xfId="21258"/>
    <cellStyle name="Вывод 3 5 7" xfId="26969"/>
    <cellStyle name="Вывод 3 5 8" xfId="28612"/>
    <cellStyle name="Вывод 3 5 9" xfId="35226"/>
    <cellStyle name="Вывод 3 6" xfId="4975"/>
    <cellStyle name="Вывод 3 6 2" xfId="7356"/>
    <cellStyle name="Вывод 3 6 2 2" xfId="13307"/>
    <cellStyle name="Вывод 3 6 2 3" xfId="19246"/>
    <cellStyle name="Вывод 3 6 2 4" xfId="22374"/>
    <cellStyle name="Вывод 3 6 2 5" xfId="28362"/>
    <cellStyle name="Вывод 3 6 2 6" xfId="27545"/>
    <cellStyle name="Вывод 3 6 2 7" xfId="38156"/>
    <cellStyle name="Вывод 3 6 2 8" xfId="43112"/>
    <cellStyle name="Вывод 3 6 3" xfId="10951"/>
    <cellStyle name="Вывод 3 6 4" xfId="16890"/>
    <cellStyle name="Вывод 3 6 5" xfId="21419"/>
    <cellStyle name="Вывод 3 6 6" xfId="27456"/>
    <cellStyle name="Вывод 3 6 7" xfId="31895"/>
    <cellStyle name="Вывод 3 6 8" xfId="35803"/>
    <cellStyle name="Вывод 3 6 9" xfId="40764"/>
    <cellStyle name="Вывод 3 7" xfId="7141"/>
    <cellStyle name="Вывод 3 7 2" xfId="13092"/>
    <cellStyle name="Вывод 3 7 3" xfId="19031"/>
    <cellStyle name="Вывод 3 7 4" xfId="22168"/>
    <cellStyle name="Вывод 3 7 5" xfId="29526"/>
    <cellStyle name="Вывод 3 7 6" xfId="32520"/>
    <cellStyle name="Вывод 3 7 7" xfId="37944"/>
    <cellStyle name="Вывод 3 7 8" xfId="42897"/>
    <cellStyle name="Вывод 3 8" xfId="9685"/>
    <cellStyle name="Вывод 3 9" xfId="15624"/>
    <cellStyle name="Вывод 3_46EE.2011(v1.0)" xfId="2363"/>
    <cellStyle name="Вывод 4" xfId="2364"/>
    <cellStyle name="Вывод 4 10" xfId="26051"/>
    <cellStyle name="Вывод 4 11" xfId="32687"/>
    <cellStyle name="Вывод 4 2" xfId="2365"/>
    <cellStyle name="Вывод 4 2 10" xfId="27433"/>
    <cellStyle name="Вывод 4 2 2" xfId="2366"/>
    <cellStyle name="Вывод 4 2 2 10" xfId="28449"/>
    <cellStyle name="Вывод 4 2 2 2" xfId="5318"/>
    <cellStyle name="Вывод 4 2 2 2 2" xfId="7637"/>
    <cellStyle name="Вывод 4 2 2 2 2 2" xfId="13588"/>
    <cellStyle name="Вывод 4 2 2 2 2 3" xfId="19527"/>
    <cellStyle name="Вывод 4 2 2 2 2 4" xfId="22503"/>
    <cellStyle name="Вывод 4 2 2 2 2 5" xfId="27669"/>
    <cellStyle name="Вывод 4 2 2 2 2 6" xfId="25966"/>
    <cellStyle name="Вывод 4 2 2 2 2 7" xfId="38435"/>
    <cellStyle name="Вывод 4 2 2 2 2 8" xfId="43393"/>
    <cellStyle name="Вывод 4 2 2 2 3" xfId="11293"/>
    <cellStyle name="Вывод 4 2 2 2 4" xfId="17232"/>
    <cellStyle name="Вывод 4 2 2 2 5" xfId="21554"/>
    <cellStyle name="Вывод 4 2 2 2 6" xfId="25443"/>
    <cellStyle name="Вывод 4 2 2 2 7" xfId="26464"/>
    <cellStyle name="Вывод 4 2 2 2 8" xfId="36145"/>
    <cellStyle name="Вывод 4 2 2 2 9" xfId="41104"/>
    <cellStyle name="Вывод 4 2 2 3" xfId="6115"/>
    <cellStyle name="Вывод 4 2 2 3 2" xfId="8390"/>
    <cellStyle name="Вывод 4 2 2 3 2 2" xfId="14341"/>
    <cellStyle name="Вывод 4 2 2 3 2 3" xfId="20280"/>
    <cellStyle name="Вывод 4 2 2 3 2 4" xfId="22688"/>
    <cellStyle name="Вывод 4 2 2 3 2 5" xfId="24015"/>
    <cellStyle name="Вывод 4 2 2 3 2 6" xfId="34642"/>
    <cellStyle name="Вывод 4 2 2 3 2 7" xfId="39186"/>
    <cellStyle name="Вывод 4 2 2 3 2 8" xfId="44146"/>
    <cellStyle name="Вывод 4 2 2 3 3" xfId="12084"/>
    <cellStyle name="Вывод 4 2 2 3 4" xfId="18023"/>
    <cellStyle name="Вывод 4 2 2 3 5" xfId="21742"/>
    <cellStyle name="Вывод 4 2 2 3 6" xfId="25151"/>
    <cellStyle name="Вывод 4 2 2 3 7" xfId="28053"/>
    <cellStyle name="Вывод 4 2 2 3 8" xfId="36936"/>
    <cellStyle name="Вывод 4 2 2 3 9" xfId="41893"/>
    <cellStyle name="Вывод 4 2 2 4" xfId="8932"/>
    <cellStyle name="Вывод 4 2 2 4 2" xfId="14883"/>
    <cellStyle name="Вывод 4 2 2 4 3" xfId="20822"/>
    <cellStyle name="Вывод 4 2 2 4 4" xfId="23070"/>
    <cellStyle name="Вывод 4 2 2 4 5" xfId="23555"/>
    <cellStyle name="Вывод 4 2 2 4 6" xfId="32257"/>
    <cellStyle name="Вывод 4 2 2 4 7" xfId="39723"/>
    <cellStyle name="Вывод 4 2 2 4 8" xfId="44688"/>
    <cellStyle name="Вывод 4 2 2 5" xfId="8933"/>
    <cellStyle name="Вывод 4 2 2 5 2" xfId="14884"/>
    <cellStyle name="Вывод 4 2 2 5 3" xfId="20823"/>
    <cellStyle name="Вывод 4 2 2 5 4" xfId="23071"/>
    <cellStyle name="Вывод 4 2 2 5 5" xfId="23554"/>
    <cellStyle name="Вывод 4 2 2 5 6" xfId="33013"/>
    <cellStyle name="Вывод 4 2 2 5 7" xfId="39724"/>
    <cellStyle name="Вывод 4 2 2 5 8" xfId="44689"/>
    <cellStyle name="Вывод 4 2 2 6" xfId="7152"/>
    <cellStyle name="Вывод 4 2 2 6 2" xfId="13103"/>
    <cellStyle name="Вывод 4 2 2 6 3" xfId="19042"/>
    <cellStyle name="Вывод 4 2 2 6 4" xfId="22179"/>
    <cellStyle name="Вывод 4 2 2 6 5" xfId="30037"/>
    <cellStyle name="Вывод 4 2 2 6 6" xfId="29580"/>
    <cellStyle name="Вывод 4 2 2 6 7" xfId="37955"/>
    <cellStyle name="Вывод 4 2 2 6 8" xfId="42908"/>
    <cellStyle name="Вывод 4 2 2 7" xfId="9696"/>
    <cellStyle name="Вывод 4 2 2 8" xfId="15635"/>
    <cellStyle name="Вывод 4 2 2 9" xfId="26049"/>
    <cellStyle name="Вывод 4 2 3" xfId="2367"/>
    <cellStyle name="Вывод 4 2 3 10" xfId="27156"/>
    <cellStyle name="Вывод 4 2 3 2" xfId="5916"/>
    <cellStyle name="Вывод 4 2 3 2 2" xfId="8220"/>
    <cellStyle name="Вывод 4 2 3 2 2 2" xfId="14171"/>
    <cellStyle name="Вывод 4 2 3 2 2 3" xfId="20110"/>
    <cellStyle name="Вывод 4 2 3 2 2 4" xfId="22654"/>
    <cellStyle name="Вывод 4 2 3 2 2 5" xfId="24183"/>
    <cellStyle name="Вывод 4 2 3 2 2 6" xfId="25638"/>
    <cellStyle name="Вывод 4 2 3 2 2 7" xfId="39016"/>
    <cellStyle name="Вывод 4 2 3 2 2 8" xfId="43976"/>
    <cellStyle name="Вывод 4 2 3 2 3" xfId="11891"/>
    <cellStyle name="Вывод 4 2 3 2 4" xfId="17830"/>
    <cellStyle name="Вывод 4 2 3 2 5" xfId="21707"/>
    <cellStyle name="Вывод 4 2 3 2 6" xfId="27131"/>
    <cellStyle name="Вывод 4 2 3 2 7" xfId="27784"/>
    <cellStyle name="Вывод 4 2 3 2 8" xfId="36743"/>
    <cellStyle name="Вывод 4 2 3 2 9" xfId="41700"/>
    <cellStyle name="Вывод 4 2 3 3" xfId="6583"/>
    <cellStyle name="Вывод 4 2 3 3 2" xfId="8489"/>
    <cellStyle name="Вывод 4 2 3 3 2 2" xfId="14440"/>
    <cellStyle name="Вывод 4 2 3 3 2 3" xfId="20379"/>
    <cellStyle name="Вывод 4 2 3 3 2 4" xfId="22784"/>
    <cellStyle name="Вывод 4 2 3 3 2 5" xfId="23918"/>
    <cellStyle name="Вывод 4 2 3 3 2 6" xfId="27050"/>
    <cellStyle name="Вывод 4 2 3 3 2 7" xfId="39282"/>
    <cellStyle name="Вывод 4 2 3 3 2 8" xfId="44245"/>
    <cellStyle name="Вывод 4 2 3 3 3" xfId="12534"/>
    <cellStyle name="Вывод 4 2 3 3 4" xfId="18473"/>
    <cellStyle name="Вывод 4 2 3 3 5" xfId="21877"/>
    <cellStyle name="Вывод 4 2 3 3 6" xfId="29487"/>
    <cellStyle name="Вывод 4 2 3 3 7" xfId="32691"/>
    <cellStyle name="Вывод 4 2 3 3 8" xfId="37386"/>
    <cellStyle name="Вывод 4 2 3 3 9" xfId="42340"/>
    <cellStyle name="Вывод 4 2 3 4" xfId="8934"/>
    <cellStyle name="Вывод 4 2 3 4 2" xfId="14885"/>
    <cellStyle name="Вывод 4 2 3 4 3" xfId="20824"/>
    <cellStyle name="Вывод 4 2 3 4 4" xfId="23072"/>
    <cellStyle name="Вывод 4 2 3 4 5" xfId="23553"/>
    <cellStyle name="Вывод 4 2 3 4 6" xfId="34082"/>
    <cellStyle name="Вывод 4 2 3 4 7" xfId="39725"/>
    <cellStyle name="Вывод 4 2 3 4 8" xfId="44690"/>
    <cellStyle name="Вывод 4 2 3 5" xfId="8935"/>
    <cellStyle name="Вывод 4 2 3 5 2" xfId="14886"/>
    <cellStyle name="Вывод 4 2 3 5 3" xfId="20825"/>
    <cellStyle name="Вывод 4 2 3 5 4" xfId="23073"/>
    <cellStyle name="Вывод 4 2 3 5 5" xfId="23552"/>
    <cellStyle name="Вывод 4 2 3 5 6" xfId="32577"/>
    <cellStyle name="Вывод 4 2 3 5 7" xfId="39726"/>
    <cellStyle name="Вывод 4 2 3 5 8" xfId="44691"/>
    <cellStyle name="Вывод 4 2 3 6" xfId="7153"/>
    <cellStyle name="Вывод 4 2 3 6 2" xfId="13104"/>
    <cellStyle name="Вывод 4 2 3 6 3" xfId="19043"/>
    <cellStyle name="Вывод 4 2 3 6 4" xfId="22180"/>
    <cellStyle name="Вывод 4 2 3 6 5" xfId="28079"/>
    <cellStyle name="Вывод 4 2 3 6 6" xfId="33493"/>
    <cellStyle name="Вывод 4 2 3 6 7" xfId="37956"/>
    <cellStyle name="Вывод 4 2 3 6 8" xfId="42909"/>
    <cellStyle name="Вывод 4 2 3 7" xfId="9697"/>
    <cellStyle name="Вывод 4 2 3 8" xfId="15636"/>
    <cellStyle name="Вывод 4 2 3 9" xfId="26048"/>
    <cellStyle name="Вывод 4 2 4" xfId="4346"/>
    <cellStyle name="Вывод 4 2 4 10" xfId="40190"/>
    <cellStyle name="Вывод 4 2 4 2" xfId="6828"/>
    <cellStyle name="Вывод 4 2 4 2 2" xfId="8567"/>
    <cellStyle name="Вывод 4 2 4 2 2 2" xfId="14518"/>
    <cellStyle name="Вывод 4 2 4 2 2 3" xfId="20457"/>
    <cellStyle name="Вывод 4 2 4 2 2 4" xfId="22861"/>
    <cellStyle name="Вывод 4 2 4 2 2 5" xfId="23842"/>
    <cellStyle name="Вывод 4 2 4 2 2 6" xfId="35018"/>
    <cellStyle name="Вывод 4 2 4 2 2 7" xfId="39359"/>
    <cellStyle name="Вывод 4 2 4 2 2 8" xfId="44323"/>
    <cellStyle name="Вывод 4 2 4 2 3" xfId="12779"/>
    <cellStyle name="Вывод 4 2 4 2 4" xfId="18718"/>
    <cellStyle name="Вывод 4 2 4 2 5" xfId="21955"/>
    <cellStyle name="Вывод 4 2 4 2 6" xfId="29493"/>
    <cellStyle name="Вывод 4 2 4 2 7" xfId="32395"/>
    <cellStyle name="Вывод 4 2 4 2 8" xfId="37631"/>
    <cellStyle name="Вывод 4 2 4 2 9" xfId="42584"/>
    <cellStyle name="Вывод 4 2 4 3" xfId="7256"/>
    <cellStyle name="Вывод 4 2 4 3 2" xfId="13207"/>
    <cellStyle name="Вывод 4 2 4 3 3" xfId="19146"/>
    <cellStyle name="Вывод 4 2 4 3 4" xfId="22282"/>
    <cellStyle name="Вывод 4 2 4 3 5" xfId="24902"/>
    <cellStyle name="Вывод 4 2 4 3 6" xfId="26234"/>
    <cellStyle name="Вывод 4 2 4 3 7" xfId="38058"/>
    <cellStyle name="Вывод 4 2 4 3 8" xfId="43012"/>
    <cellStyle name="Вывод 4 2 4 4" xfId="10375"/>
    <cellStyle name="Вывод 4 2 4 5" xfId="16314"/>
    <cellStyle name="Вывод 4 2 4 6" xfId="21259"/>
    <cellStyle name="Вывод 4 2 4 7" xfId="30899"/>
    <cellStyle name="Вывод 4 2 4 8" xfId="31823"/>
    <cellStyle name="Вывод 4 2 4 9" xfId="35227"/>
    <cellStyle name="Вывод 4 2 5" xfId="4972"/>
    <cellStyle name="Вывод 4 2 5 2" xfId="7353"/>
    <cellStyle name="Вывод 4 2 5 2 2" xfId="13304"/>
    <cellStyle name="Вывод 4 2 5 2 3" xfId="19243"/>
    <cellStyle name="Вывод 4 2 5 2 4" xfId="22371"/>
    <cellStyle name="Вывод 4 2 5 2 5" xfId="29840"/>
    <cellStyle name="Вывод 4 2 5 2 6" xfId="34901"/>
    <cellStyle name="Вывод 4 2 5 2 7" xfId="38153"/>
    <cellStyle name="Вывод 4 2 5 2 8" xfId="43109"/>
    <cellStyle name="Вывод 4 2 5 3" xfId="10948"/>
    <cellStyle name="Вывод 4 2 5 4" xfId="16887"/>
    <cellStyle name="Вывод 4 2 5 5" xfId="21416"/>
    <cellStyle name="Вывод 4 2 5 6" xfId="23230"/>
    <cellStyle name="Вывод 4 2 5 7" xfId="34536"/>
    <cellStyle name="Вывод 4 2 5 8" xfId="35800"/>
    <cellStyle name="Вывод 4 2 5 9" xfId="40761"/>
    <cellStyle name="Вывод 4 2 6" xfId="7151"/>
    <cellStyle name="Вывод 4 2 6 2" xfId="13102"/>
    <cellStyle name="Вывод 4 2 6 3" xfId="19041"/>
    <cellStyle name="Вывод 4 2 6 4" xfId="22178"/>
    <cellStyle name="Вывод 4 2 6 5" xfId="28619"/>
    <cellStyle name="Вывод 4 2 6 6" xfId="32813"/>
    <cellStyle name="Вывод 4 2 6 7" xfId="37954"/>
    <cellStyle name="Вывод 4 2 6 8" xfId="42907"/>
    <cellStyle name="Вывод 4 2 7" xfId="9695"/>
    <cellStyle name="Вывод 4 2 8" xfId="15634"/>
    <cellStyle name="Вывод 4 2 9" xfId="26050"/>
    <cellStyle name="Вывод 4 3" xfId="2368"/>
    <cellStyle name="Вывод 4 3 10" xfId="23274"/>
    <cellStyle name="Вывод 4 3 2" xfId="2369"/>
    <cellStyle name="Вывод 4 3 2 2" xfId="2370"/>
    <cellStyle name="Вывод 4 3 2 2 2" xfId="6071"/>
    <cellStyle name="Вывод 4 3 2 2 2 2" xfId="8375"/>
    <cellStyle name="Вывод 4 3 2 2 2 2 2" xfId="14326"/>
    <cellStyle name="Вывод 4 3 2 2 2 2 3" xfId="20265"/>
    <cellStyle name="Вывод 4 3 2 2 2 2 4" xfId="22676"/>
    <cellStyle name="Вывод 4 3 2 2 2 2 5" xfId="24030"/>
    <cellStyle name="Вывод 4 3 2 2 2 2 6" xfId="33685"/>
    <cellStyle name="Вывод 4 3 2 2 2 2 7" xfId="39171"/>
    <cellStyle name="Вывод 4 3 2 2 2 2 8" xfId="44131"/>
    <cellStyle name="Вывод 4 3 2 2 2 3" xfId="12046"/>
    <cellStyle name="Вывод 4 3 2 2 2 4" xfId="17985"/>
    <cellStyle name="Вывод 4 3 2 2 2 5" xfId="21729"/>
    <cellStyle name="Вывод 4 3 2 2 2 6" xfId="25190"/>
    <cellStyle name="Вывод 4 3 2 2 2 7" xfId="29756"/>
    <cellStyle name="Вывод 4 3 2 2 2 8" xfId="36898"/>
    <cellStyle name="Вывод 4 3 2 2 2 9" xfId="41855"/>
    <cellStyle name="Вывод 4 3 2 2 3" xfId="6736"/>
    <cellStyle name="Вывод 4 3 2 2 3 2" xfId="8509"/>
    <cellStyle name="Вывод 4 3 2 2 3 2 2" xfId="14460"/>
    <cellStyle name="Вывод 4 3 2 2 3 2 3" xfId="20399"/>
    <cellStyle name="Вывод 4 3 2 2 3 2 4" xfId="22804"/>
    <cellStyle name="Вывод 4 3 2 2 3 2 5" xfId="23898"/>
    <cellStyle name="Вывод 4 3 2 2 3 2 6" xfId="34844"/>
    <cellStyle name="Вывод 4 3 2 2 3 2 7" xfId="39302"/>
    <cellStyle name="Вывод 4 3 2 2 3 2 8" xfId="44265"/>
    <cellStyle name="Вывод 4 3 2 2 3 3" xfId="12687"/>
    <cellStyle name="Вывод 4 3 2 2 3 4" xfId="18626"/>
    <cellStyle name="Вывод 4 3 2 2 3 5" xfId="21897"/>
    <cellStyle name="Вывод 4 3 2 2 3 6" xfId="28921"/>
    <cellStyle name="Вывод 4 3 2 2 3 7" xfId="26720"/>
    <cellStyle name="Вывод 4 3 2 2 3 8" xfId="37539"/>
    <cellStyle name="Вывод 4 3 2 2 3 9" xfId="42493"/>
    <cellStyle name="Вывод 4 3 2 2 4" xfId="7156"/>
    <cellStyle name="Вывод 4 3 2 2 4 2" xfId="13107"/>
    <cellStyle name="Вывод 4 3 2 2 4 3" xfId="19046"/>
    <cellStyle name="Вывод 4 3 2 2 4 4" xfId="22183"/>
    <cellStyle name="Вывод 4 3 2 2 4 5" xfId="28881"/>
    <cellStyle name="Вывод 4 3 2 2 4 6" xfId="31425"/>
    <cellStyle name="Вывод 4 3 2 2 4 7" xfId="37959"/>
    <cellStyle name="Вывод 4 3 2 2 4 8" xfId="42912"/>
    <cellStyle name="Вывод 4 3 2 2 5" xfId="9700"/>
    <cellStyle name="Вывод 4 3 2 2 6" xfId="15639"/>
    <cellStyle name="Вывод 4 3 2 2 7" xfId="26045"/>
    <cellStyle name="Вывод 4 3 2 2 8" xfId="26481"/>
    <cellStyle name="Вывод 4 3 2 3" xfId="5772"/>
    <cellStyle name="Вывод 4 3 2 3 2" xfId="8076"/>
    <cellStyle name="Вывод 4 3 2 3 2 2" xfId="14027"/>
    <cellStyle name="Вывод 4 3 2 3 2 3" xfId="19966"/>
    <cellStyle name="Вывод 4 3 2 3 2 4" xfId="22603"/>
    <cellStyle name="Вывод 4 3 2 3 2 5" xfId="24324"/>
    <cellStyle name="Вывод 4 3 2 3 2 6" xfId="32926"/>
    <cellStyle name="Вывод 4 3 2 3 2 7" xfId="38873"/>
    <cellStyle name="Вывод 4 3 2 3 2 8" xfId="43832"/>
    <cellStyle name="Вывод 4 3 2 3 3" xfId="11747"/>
    <cellStyle name="Вывод 4 3 2 3 4" xfId="17686"/>
    <cellStyle name="Вывод 4 3 2 3 5" xfId="21656"/>
    <cellStyle name="Вывод 4 3 2 3 6" xfId="25358"/>
    <cellStyle name="Вывод 4 3 2 3 7" xfId="33798"/>
    <cellStyle name="Вывод 4 3 2 3 8" xfId="36599"/>
    <cellStyle name="Вывод 4 3 2 3 9" xfId="41557"/>
    <cellStyle name="Вывод 4 3 2 4" xfId="6439"/>
    <cellStyle name="Вывод 4 3 2 4 2" xfId="8445"/>
    <cellStyle name="Вывод 4 3 2 4 2 2" xfId="14396"/>
    <cellStyle name="Вывод 4 3 2 4 2 3" xfId="20335"/>
    <cellStyle name="Вывод 4 3 2 4 2 4" xfId="22741"/>
    <cellStyle name="Вывод 4 3 2 4 2 5" xfId="23961"/>
    <cellStyle name="Вывод 4 3 2 4 2 6" xfId="34323"/>
    <cellStyle name="Вывод 4 3 2 4 2 7" xfId="39239"/>
    <cellStyle name="Вывод 4 3 2 4 2 8" xfId="44201"/>
    <cellStyle name="Вывод 4 3 2 4 3" xfId="12390"/>
    <cellStyle name="Вывод 4 3 2 4 4" xfId="18329"/>
    <cellStyle name="Вывод 4 3 2 4 5" xfId="21826"/>
    <cellStyle name="Вывод 4 3 2 4 6" xfId="29484"/>
    <cellStyle name="Вывод 4 3 2 4 7" xfId="28690"/>
    <cellStyle name="Вывод 4 3 2 4 8" xfId="37242"/>
    <cellStyle name="Вывод 4 3 2 4 9" xfId="42197"/>
    <cellStyle name="Вывод 4 3 2 5" xfId="7155"/>
    <cellStyle name="Вывод 4 3 2 5 2" xfId="13106"/>
    <cellStyle name="Вывод 4 3 2 5 3" xfId="19045"/>
    <cellStyle name="Вывод 4 3 2 5 4" xfId="22182"/>
    <cellStyle name="Вывод 4 3 2 5 5" xfId="30431"/>
    <cellStyle name="Вывод 4 3 2 5 6" xfId="34059"/>
    <cellStyle name="Вывод 4 3 2 5 7" xfId="37958"/>
    <cellStyle name="Вывод 4 3 2 5 8" xfId="42911"/>
    <cellStyle name="Вывод 4 3 2 6" xfId="9699"/>
    <cellStyle name="Вывод 4 3 2 7" xfId="15638"/>
    <cellStyle name="Вывод 4 3 2 8" xfId="26046"/>
    <cellStyle name="Вывод 4 3 2 9" xfId="34630"/>
    <cellStyle name="Вывод 4 3 3" xfId="2371"/>
    <cellStyle name="Вывод 4 3 3 2" xfId="5618"/>
    <cellStyle name="Вывод 4 3 3 2 2" xfId="7922"/>
    <cellStyle name="Вывод 4 3 3 2 2 2" xfId="13873"/>
    <cellStyle name="Вывод 4 3 3 2 2 3" xfId="19812"/>
    <cellStyle name="Вывод 4 3 3 2 2 4" xfId="22574"/>
    <cellStyle name="Вывод 4 3 3 2 2 5" xfId="24476"/>
    <cellStyle name="Вывод 4 3 3 2 2 6" xfId="32557"/>
    <cellStyle name="Вывод 4 3 3 2 2 7" xfId="38719"/>
    <cellStyle name="Вывод 4 3 3 2 2 8" xfId="43678"/>
    <cellStyle name="Вывод 4 3 3 2 3" xfId="11593"/>
    <cellStyle name="Вывод 4 3 3 2 4" xfId="17532"/>
    <cellStyle name="Вывод 4 3 3 2 5" xfId="21627"/>
    <cellStyle name="Вывод 4 3 3 2 6" xfId="26928"/>
    <cellStyle name="Вывод 4 3 3 2 7" xfId="25814"/>
    <cellStyle name="Вывод 4 3 3 2 8" xfId="36445"/>
    <cellStyle name="Вывод 4 3 3 2 9" xfId="41403"/>
    <cellStyle name="Вывод 4 3 3 3" xfId="6285"/>
    <cellStyle name="Вывод 4 3 3 3 2" xfId="8425"/>
    <cellStyle name="Вывод 4 3 3 3 2 2" xfId="14376"/>
    <cellStyle name="Вывод 4 3 3 3 2 3" xfId="20315"/>
    <cellStyle name="Вывод 4 3 3 3 2 4" xfId="22721"/>
    <cellStyle name="Вывод 4 3 3 3 2 5" xfId="23981"/>
    <cellStyle name="Вывод 4 3 3 3 2 6" xfId="28141"/>
    <cellStyle name="Вывод 4 3 3 3 2 7" xfId="39219"/>
    <cellStyle name="Вывод 4 3 3 3 2 8" xfId="44181"/>
    <cellStyle name="Вывод 4 3 3 3 3" xfId="12236"/>
    <cellStyle name="Вывод 4 3 3 3 4" xfId="18175"/>
    <cellStyle name="Вывод 4 3 3 3 5" xfId="21797"/>
    <cellStyle name="Вывод 4 3 3 3 6" xfId="30681"/>
    <cellStyle name="Вывод 4 3 3 3 7" xfId="33174"/>
    <cellStyle name="Вывод 4 3 3 3 8" xfId="37088"/>
    <cellStyle name="Вывод 4 3 3 3 9" xfId="42043"/>
    <cellStyle name="Вывод 4 3 3 4" xfId="7157"/>
    <cellStyle name="Вывод 4 3 3 4 2" xfId="13108"/>
    <cellStyle name="Вывод 4 3 3 4 3" xfId="19047"/>
    <cellStyle name="Вывод 4 3 3 4 4" xfId="22184"/>
    <cellStyle name="Вывод 4 3 3 4 5" xfId="30297"/>
    <cellStyle name="Вывод 4 3 3 4 6" xfId="26999"/>
    <cellStyle name="Вывод 4 3 3 4 7" xfId="37960"/>
    <cellStyle name="Вывод 4 3 3 4 8" xfId="42913"/>
    <cellStyle name="Вывод 4 3 3 5" xfId="9701"/>
    <cellStyle name="Вывод 4 3 3 6" xfId="15640"/>
    <cellStyle name="Вывод 4 3 3 7" xfId="26044"/>
    <cellStyle name="Вывод 4 3 3 8" xfId="31879"/>
    <cellStyle name="Вывод 4 3 4" xfId="5120"/>
    <cellStyle name="Вывод 4 3 4 2" xfId="7463"/>
    <cellStyle name="Вывод 4 3 4 2 2" xfId="13414"/>
    <cellStyle name="Вывод 4 3 4 2 3" xfId="19353"/>
    <cellStyle name="Вывод 4 3 4 2 4" xfId="22441"/>
    <cellStyle name="Вывод 4 3 4 2 5" xfId="28299"/>
    <cellStyle name="Вывод 4 3 4 2 6" xfId="33332"/>
    <cellStyle name="Вывод 4 3 4 2 7" xfId="38262"/>
    <cellStyle name="Вывод 4 3 4 2 8" xfId="43219"/>
    <cellStyle name="Вывод 4 3 4 3" xfId="11096"/>
    <cellStyle name="Вывод 4 3 4 4" xfId="17035"/>
    <cellStyle name="Вывод 4 3 4 5" xfId="21487"/>
    <cellStyle name="Вывод 4 3 4 6" xfId="30374"/>
    <cellStyle name="Вывод 4 3 4 7" xfId="32817"/>
    <cellStyle name="Вывод 4 3 4 8" xfId="35948"/>
    <cellStyle name="Вывод 4 3 4 9" xfId="40908"/>
    <cellStyle name="Вывод 4 3 5" xfId="4785"/>
    <cellStyle name="Вывод 4 3 5 2" xfId="7326"/>
    <cellStyle name="Вывод 4 3 5 2 2" xfId="13277"/>
    <cellStyle name="Вывод 4 3 5 2 3" xfId="19216"/>
    <cellStyle name="Вывод 4 3 5 2 4" xfId="22347"/>
    <cellStyle name="Вывод 4 3 5 2 5" xfId="30548"/>
    <cellStyle name="Вывод 4 3 5 2 6" xfId="26983"/>
    <cellStyle name="Вывод 4 3 5 2 7" xfId="38127"/>
    <cellStyle name="Вывод 4 3 5 2 8" xfId="43082"/>
    <cellStyle name="Вывод 4 3 5 3" xfId="10761"/>
    <cellStyle name="Вывод 4 3 5 4" xfId="16700"/>
    <cellStyle name="Вывод 4 3 5 5" xfId="21358"/>
    <cellStyle name="Вывод 4 3 5 6" xfId="29265"/>
    <cellStyle name="Вывод 4 3 5 7" xfId="34194"/>
    <cellStyle name="Вывод 4 3 5 8" xfId="35613"/>
    <cellStyle name="Вывод 4 3 5 9" xfId="40575"/>
    <cellStyle name="Вывод 4 3 6" xfId="7154"/>
    <cellStyle name="Вывод 4 3 6 2" xfId="13105"/>
    <cellStyle name="Вывод 4 3 6 3" xfId="19044"/>
    <cellStyle name="Вывод 4 3 6 4" xfId="22181"/>
    <cellStyle name="Вывод 4 3 6 5" xfId="29075"/>
    <cellStyle name="Вывод 4 3 6 6" xfId="33727"/>
    <cellStyle name="Вывод 4 3 6 7" xfId="37957"/>
    <cellStyle name="Вывод 4 3 6 8" xfId="42910"/>
    <cellStyle name="Вывод 4 3 7" xfId="9698"/>
    <cellStyle name="Вывод 4 3 8" xfId="15637"/>
    <cellStyle name="Вывод 4 3 9" xfId="26047"/>
    <cellStyle name="Вывод 4 4" xfId="2372"/>
    <cellStyle name="Вывод 4 4 10" xfId="33648"/>
    <cellStyle name="Вывод 4 4 2" xfId="5317"/>
    <cellStyle name="Вывод 4 4 2 2" xfId="7636"/>
    <cellStyle name="Вывод 4 4 2 2 2" xfId="13587"/>
    <cellStyle name="Вывод 4 4 2 2 3" xfId="19526"/>
    <cellStyle name="Вывод 4 4 2 2 4" xfId="22502"/>
    <cellStyle name="Вывод 4 4 2 2 5" xfId="29643"/>
    <cellStyle name="Вывод 4 4 2 2 6" xfId="34575"/>
    <cellStyle name="Вывод 4 4 2 2 7" xfId="38434"/>
    <cellStyle name="Вывод 4 4 2 2 8" xfId="43392"/>
    <cellStyle name="Вывод 4 4 2 3" xfId="11292"/>
    <cellStyle name="Вывод 4 4 2 4" xfId="17231"/>
    <cellStyle name="Вывод 4 4 2 5" xfId="21553"/>
    <cellStyle name="Вывод 4 4 2 6" xfId="27983"/>
    <cellStyle name="Вывод 4 4 2 7" xfId="33960"/>
    <cellStyle name="Вывод 4 4 2 8" xfId="36144"/>
    <cellStyle name="Вывод 4 4 2 9" xfId="41103"/>
    <cellStyle name="Вывод 4 4 3" xfId="6116"/>
    <cellStyle name="Вывод 4 4 3 2" xfId="8391"/>
    <cellStyle name="Вывод 4 4 3 2 2" xfId="14342"/>
    <cellStyle name="Вывод 4 4 3 2 3" xfId="20281"/>
    <cellStyle name="Вывод 4 4 3 2 4" xfId="22689"/>
    <cellStyle name="Вывод 4 4 3 2 5" xfId="24014"/>
    <cellStyle name="Вывод 4 4 3 2 6" xfId="30096"/>
    <cellStyle name="Вывод 4 4 3 2 7" xfId="39187"/>
    <cellStyle name="Вывод 4 4 3 2 8" xfId="44147"/>
    <cellStyle name="Вывод 4 4 3 3" xfId="12085"/>
    <cellStyle name="Вывод 4 4 3 4" xfId="18024"/>
    <cellStyle name="Вывод 4 4 3 5" xfId="21743"/>
    <cellStyle name="Вывод 4 4 3 6" xfId="25150"/>
    <cellStyle name="Вывод 4 4 3 7" xfId="26561"/>
    <cellStyle name="Вывод 4 4 3 8" xfId="36937"/>
    <cellStyle name="Вывод 4 4 3 9" xfId="41894"/>
    <cellStyle name="Вывод 4 4 4" xfId="8936"/>
    <cellStyle name="Вывод 4 4 4 2" xfId="14887"/>
    <cellStyle name="Вывод 4 4 4 3" xfId="20826"/>
    <cellStyle name="Вывод 4 4 4 4" xfId="23074"/>
    <cellStyle name="Вывод 4 4 4 5" xfId="26806"/>
    <cellStyle name="Вывод 4 4 4 6" xfId="27803"/>
    <cellStyle name="Вывод 4 4 4 7" xfId="39727"/>
    <cellStyle name="Вывод 4 4 4 8" xfId="44692"/>
    <cellStyle name="Вывод 4 4 5" xfId="8937"/>
    <cellStyle name="Вывод 4 4 5 2" xfId="14888"/>
    <cellStyle name="Вывод 4 4 5 3" xfId="20827"/>
    <cellStyle name="Вывод 4 4 5 4" xfId="23075"/>
    <cellStyle name="Вывод 4 4 5 5" xfId="23551"/>
    <cellStyle name="Вывод 4 4 5 6" xfId="33118"/>
    <cellStyle name="Вывод 4 4 5 7" xfId="39728"/>
    <cellStyle name="Вывод 4 4 5 8" xfId="44693"/>
    <cellStyle name="Вывод 4 4 6" xfId="7158"/>
    <cellStyle name="Вывод 4 4 6 2" xfId="13109"/>
    <cellStyle name="Вывод 4 4 6 3" xfId="19048"/>
    <cellStyle name="Вывод 4 4 6 4" xfId="22185"/>
    <cellStyle name="Вывод 4 4 6 5" xfId="28338"/>
    <cellStyle name="Вывод 4 4 6 6" xfId="33877"/>
    <cellStyle name="Вывод 4 4 6 7" xfId="37961"/>
    <cellStyle name="Вывод 4 4 6 8" xfId="42914"/>
    <cellStyle name="Вывод 4 4 7" xfId="9702"/>
    <cellStyle name="Вывод 4 4 8" xfId="15641"/>
    <cellStyle name="Вывод 4 4 9" xfId="26043"/>
    <cellStyle name="Вывод 4 5" xfId="4347"/>
    <cellStyle name="Вывод 4 5 10" xfId="40191"/>
    <cellStyle name="Вывод 4 5 2" xfId="6829"/>
    <cellStyle name="Вывод 4 5 2 2" xfId="8568"/>
    <cellStyle name="Вывод 4 5 2 2 2" xfId="14519"/>
    <cellStyle name="Вывод 4 5 2 2 3" xfId="20458"/>
    <cellStyle name="Вывод 4 5 2 2 4" xfId="22862"/>
    <cellStyle name="Вывод 4 5 2 2 5" xfId="23841"/>
    <cellStyle name="Вывод 4 5 2 2 6" xfId="33607"/>
    <cellStyle name="Вывод 4 5 2 2 7" xfId="39360"/>
    <cellStyle name="Вывод 4 5 2 2 8" xfId="44324"/>
    <cellStyle name="Вывод 4 5 2 3" xfId="12780"/>
    <cellStyle name="Вывод 4 5 2 4" xfId="18719"/>
    <cellStyle name="Вывод 4 5 2 5" xfId="21956"/>
    <cellStyle name="Вывод 4 5 2 6" xfId="27505"/>
    <cellStyle name="Вывод 4 5 2 7" xfId="32590"/>
    <cellStyle name="Вывод 4 5 2 8" xfId="37632"/>
    <cellStyle name="Вывод 4 5 2 9" xfId="42585"/>
    <cellStyle name="Вывод 4 5 3" xfId="7257"/>
    <cellStyle name="Вывод 4 5 3 2" xfId="13208"/>
    <cellStyle name="Вывод 4 5 3 3" xfId="19147"/>
    <cellStyle name="Вывод 4 5 3 4" xfId="22283"/>
    <cellStyle name="Вывод 4 5 3 5" xfId="24901"/>
    <cellStyle name="Вывод 4 5 3 6" xfId="33521"/>
    <cellStyle name="Вывод 4 5 3 7" xfId="38059"/>
    <cellStyle name="Вывод 4 5 3 8" xfId="43013"/>
    <cellStyle name="Вывод 4 5 4" xfId="10376"/>
    <cellStyle name="Вывод 4 5 5" xfId="16315"/>
    <cellStyle name="Вывод 4 5 6" xfId="21260"/>
    <cellStyle name="Вывод 4 5 7" xfId="30898"/>
    <cellStyle name="Вывод 4 5 8" xfId="32640"/>
    <cellStyle name="Вывод 4 5 9" xfId="35228"/>
    <cellStyle name="Вывод 4 6" xfId="4973"/>
    <cellStyle name="Вывод 4 6 2" xfId="7354"/>
    <cellStyle name="Вывод 4 6 2 2" xfId="13305"/>
    <cellStyle name="Вывод 4 6 2 3" xfId="19244"/>
    <cellStyle name="Вывод 4 6 2 4" xfId="22372"/>
    <cellStyle name="Вывод 4 6 2 5" xfId="27892"/>
    <cellStyle name="Вывод 4 6 2 6" xfId="33933"/>
    <cellStyle name="Вывод 4 6 2 7" xfId="38154"/>
    <cellStyle name="Вывод 4 6 2 8" xfId="43110"/>
    <cellStyle name="Вывод 4 6 3" xfId="10949"/>
    <cellStyle name="Вывод 4 6 4" xfId="16888"/>
    <cellStyle name="Вывод 4 6 5" xfId="21417"/>
    <cellStyle name="Вывод 4 6 6" xfId="29237"/>
    <cellStyle name="Вывод 4 6 7" xfId="33563"/>
    <cellStyle name="Вывод 4 6 8" xfId="35801"/>
    <cellStyle name="Вывод 4 6 9" xfId="40762"/>
    <cellStyle name="Вывод 4 7" xfId="7150"/>
    <cellStyle name="Вывод 4 7 2" xfId="13101"/>
    <cellStyle name="Вывод 4 7 3" xfId="19040"/>
    <cellStyle name="Вывод 4 7 4" xfId="22177"/>
    <cellStyle name="Вывод 4 7 5" xfId="30367"/>
    <cellStyle name="Вывод 4 7 6" xfId="34330"/>
    <cellStyle name="Вывод 4 7 7" xfId="37953"/>
    <cellStyle name="Вывод 4 7 8" xfId="42906"/>
    <cellStyle name="Вывод 4 8" xfId="9694"/>
    <cellStyle name="Вывод 4 9" xfId="15633"/>
    <cellStyle name="Вывод 4_46EE.2011(v1.0)" xfId="2373"/>
    <cellStyle name="Вывод 5" xfId="2374"/>
    <cellStyle name="Вывод 5 10" xfId="26042"/>
    <cellStyle name="Вывод 5 11" xfId="34886"/>
    <cellStyle name="Вывод 5 2" xfId="2375"/>
    <cellStyle name="Вывод 5 2 10" xfId="34885"/>
    <cellStyle name="Вывод 5 2 2" xfId="2376"/>
    <cellStyle name="Вывод 5 2 2 10" xfId="28035"/>
    <cellStyle name="Вывод 5 2 2 2" xfId="5320"/>
    <cellStyle name="Вывод 5 2 2 2 2" xfId="7639"/>
    <cellStyle name="Вывод 5 2 2 2 2 2" xfId="13590"/>
    <cellStyle name="Вывод 5 2 2 2 2 3" xfId="19529"/>
    <cellStyle name="Вывод 5 2 2 2 2 4" xfId="22505"/>
    <cellStyle name="Вывод 5 2 2 2 2 5" xfId="24717"/>
    <cellStyle name="Вывод 5 2 2 2 2 6" xfId="33433"/>
    <cellStyle name="Вывод 5 2 2 2 2 7" xfId="38437"/>
    <cellStyle name="Вывод 5 2 2 2 2 8" xfId="43395"/>
    <cellStyle name="Вывод 5 2 2 2 3" xfId="11295"/>
    <cellStyle name="Вывод 5 2 2 2 4" xfId="17234"/>
    <cellStyle name="Вывод 5 2 2 2 5" xfId="21556"/>
    <cellStyle name="Вывод 5 2 2 2 6" xfId="30369"/>
    <cellStyle name="Вывод 5 2 2 2 7" xfId="32636"/>
    <cellStyle name="Вывод 5 2 2 2 8" xfId="36147"/>
    <cellStyle name="Вывод 5 2 2 2 9" xfId="41106"/>
    <cellStyle name="Вывод 5 2 2 3" xfId="4665"/>
    <cellStyle name="Вывод 5 2 2 3 2" xfId="7286"/>
    <cellStyle name="Вывод 5 2 2 3 2 2" xfId="13237"/>
    <cellStyle name="Вывод 5 2 2 3 2 3" xfId="19176"/>
    <cellStyle name="Вывод 5 2 2 3 2 4" xfId="22308"/>
    <cellStyle name="Вывод 5 2 2 3 2 5" xfId="24894"/>
    <cellStyle name="Вывод 5 2 2 3 2 6" xfId="32853"/>
    <cellStyle name="Вывод 5 2 2 3 2 7" xfId="38088"/>
    <cellStyle name="Вывод 5 2 2 3 2 8" xfId="43042"/>
    <cellStyle name="Вывод 5 2 2 3 3" xfId="10641"/>
    <cellStyle name="Вывод 5 2 2 3 4" xfId="16580"/>
    <cellStyle name="Вывод 5 2 2 3 5" xfId="21314"/>
    <cellStyle name="Вывод 5 2 2 3 6" xfId="27302"/>
    <cellStyle name="Вывод 5 2 2 3 7" xfId="27962"/>
    <cellStyle name="Вывод 5 2 2 3 8" xfId="35493"/>
    <cellStyle name="Вывод 5 2 2 3 9" xfId="40456"/>
    <cellStyle name="Вывод 5 2 2 4" xfId="8938"/>
    <cellStyle name="Вывод 5 2 2 4 2" xfId="14889"/>
    <cellStyle name="Вывод 5 2 2 4 3" xfId="20828"/>
    <cellStyle name="Вывод 5 2 2 4 4" xfId="23076"/>
    <cellStyle name="Вывод 5 2 2 4 5" xfId="23550"/>
    <cellStyle name="Вывод 5 2 2 4 6" xfId="34187"/>
    <cellStyle name="Вывод 5 2 2 4 7" xfId="39729"/>
    <cellStyle name="Вывод 5 2 2 4 8" xfId="44694"/>
    <cellStyle name="Вывод 5 2 2 5" xfId="8939"/>
    <cellStyle name="Вывод 5 2 2 5 2" xfId="14890"/>
    <cellStyle name="Вывод 5 2 2 5 3" xfId="20829"/>
    <cellStyle name="Вывод 5 2 2 5 4" xfId="23077"/>
    <cellStyle name="Вывод 5 2 2 5 5" xfId="23549"/>
    <cellStyle name="Вывод 5 2 2 5 6" xfId="32677"/>
    <cellStyle name="Вывод 5 2 2 5 7" xfId="39730"/>
    <cellStyle name="Вывод 5 2 2 5 8" xfId="44695"/>
    <cellStyle name="Вывод 5 2 2 6" xfId="7161"/>
    <cellStyle name="Вывод 5 2 2 6 2" xfId="13112"/>
    <cellStyle name="Вывод 5 2 2 6 3" xfId="19051"/>
    <cellStyle name="Вывод 5 2 2 6 4" xfId="22188"/>
    <cellStyle name="Вывод 5 2 2 6 5" xfId="24968"/>
    <cellStyle name="Вывод 5 2 2 6 6" xfId="31847"/>
    <cellStyle name="Вывод 5 2 2 6 7" xfId="37964"/>
    <cellStyle name="Вывод 5 2 2 6 8" xfId="42917"/>
    <cellStyle name="Вывод 5 2 2 7" xfId="9705"/>
    <cellStyle name="Вывод 5 2 2 8" xfId="15644"/>
    <cellStyle name="Вывод 5 2 2 9" xfId="26040"/>
    <cellStyle name="Вывод 5 2 3" xfId="2377"/>
    <cellStyle name="Вывод 5 2 3 10" xfId="30032"/>
    <cellStyle name="Вывод 5 2 3 2" xfId="5917"/>
    <cellStyle name="Вывод 5 2 3 2 2" xfId="8221"/>
    <cellStyle name="Вывод 5 2 3 2 2 2" xfId="14172"/>
    <cellStyle name="Вывод 5 2 3 2 2 3" xfId="20111"/>
    <cellStyle name="Вывод 5 2 3 2 2 4" xfId="22655"/>
    <cellStyle name="Вывод 5 2 3 2 2 5" xfId="24182"/>
    <cellStyle name="Вывод 5 2 3 2 2 6" xfId="27637"/>
    <cellStyle name="Вывод 5 2 3 2 2 7" xfId="39017"/>
    <cellStyle name="Вывод 5 2 3 2 2 8" xfId="43977"/>
    <cellStyle name="Вывод 5 2 3 2 3" xfId="11892"/>
    <cellStyle name="Вывод 5 2 3 2 4" xfId="17831"/>
    <cellStyle name="Вывод 5 2 3 2 5" xfId="21708"/>
    <cellStyle name="Вывод 5 2 3 2 6" xfId="29783"/>
    <cellStyle name="Вывод 5 2 3 2 7" xfId="28150"/>
    <cellStyle name="Вывод 5 2 3 2 8" xfId="36744"/>
    <cellStyle name="Вывод 5 2 3 2 9" xfId="41701"/>
    <cellStyle name="Вывод 5 2 3 3" xfId="6584"/>
    <cellStyle name="Вывод 5 2 3 3 2" xfId="8490"/>
    <cellStyle name="Вывод 5 2 3 3 2 2" xfId="14441"/>
    <cellStyle name="Вывод 5 2 3 3 2 3" xfId="20380"/>
    <cellStyle name="Вывод 5 2 3 3 2 4" xfId="22785"/>
    <cellStyle name="Вывод 5 2 3 3 2 5" xfId="23917"/>
    <cellStyle name="Вывод 5 2 3 3 2 6" xfId="31031"/>
    <cellStyle name="Вывод 5 2 3 3 2 7" xfId="39283"/>
    <cellStyle name="Вывод 5 2 3 3 2 8" xfId="44246"/>
    <cellStyle name="Вывод 5 2 3 3 3" xfId="12535"/>
    <cellStyle name="Вывод 5 2 3 3 4" xfId="18474"/>
    <cellStyle name="Вывод 5 2 3 3 5" xfId="21878"/>
    <cellStyle name="Вывод 5 2 3 3 6" xfId="27499"/>
    <cellStyle name="Вывод 5 2 3 3 7" xfId="25755"/>
    <cellStyle name="Вывод 5 2 3 3 8" xfId="37387"/>
    <cellStyle name="Вывод 5 2 3 3 9" xfId="42341"/>
    <cellStyle name="Вывод 5 2 3 4" xfId="8940"/>
    <cellStyle name="Вывод 5 2 3 4 2" xfId="14891"/>
    <cellStyle name="Вывод 5 2 3 4 3" xfId="20830"/>
    <cellStyle name="Вывод 5 2 3 4 4" xfId="23078"/>
    <cellStyle name="Вывод 5 2 3 4 5" xfId="23548"/>
    <cellStyle name="Вывод 5 2 3 4 6" xfId="26515"/>
    <cellStyle name="Вывод 5 2 3 4 7" xfId="39731"/>
    <cellStyle name="Вывод 5 2 3 4 8" xfId="44696"/>
    <cellStyle name="Вывод 5 2 3 5" xfId="8941"/>
    <cellStyle name="Вывод 5 2 3 5 2" xfId="14892"/>
    <cellStyle name="Вывод 5 2 3 5 3" xfId="20831"/>
    <cellStyle name="Вывод 5 2 3 5 4" xfId="23079"/>
    <cellStyle name="Вывод 5 2 3 5 5" xfId="23547"/>
    <cellStyle name="Вывод 5 2 3 5 6" xfId="27680"/>
    <cellStyle name="Вывод 5 2 3 5 7" xfId="39732"/>
    <cellStyle name="Вывод 5 2 3 5 8" xfId="44697"/>
    <cellStyle name="Вывод 5 2 3 6" xfId="7162"/>
    <cellStyle name="Вывод 5 2 3 6 2" xfId="13113"/>
    <cellStyle name="Вывод 5 2 3 6 3" xfId="19052"/>
    <cellStyle name="Вывод 5 2 3 6 4" xfId="22189"/>
    <cellStyle name="Вывод 5 2 3 6 5" xfId="24967"/>
    <cellStyle name="Вывод 5 2 3 6 6" xfId="31289"/>
    <cellStyle name="Вывод 5 2 3 6 7" xfId="37965"/>
    <cellStyle name="Вывод 5 2 3 6 8" xfId="42918"/>
    <cellStyle name="Вывод 5 2 3 7" xfId="9706"/>
    <cellStyle name="Вывод 5 2 3 8" xfId="15645"/>
    <cellStyle name="Вывод 5 2 3 9" xfId="26039"/>
    <cellStyle name="Вывод 5 2 4" xfId="4348"/>
    <cellStyle name="Вывод 5 2 4 10" xfId="40192"/>
    <cellStyle name="Вывод 5 2 4 2" xfId="6830"/>
    <cellStyle name="Вывод 5 2 4 2 2" xfId="8569"/>
    <cellStyle name="Вывод 5 2 4 2 2 2" xfId="14520"/>
    <cellStyle name="Вывод 5 2 4 2 2 3" xfId="20459"/>
    <cellStyle name="Вывод 5 2 4 2 2 4" xfId="22863"/>
    <cellStyle name="Вывод 5 2 4 2 2 5" xfId="23840"/>
    <cellStyle name="Вывод 5 2 4 2 2 6" xfId="34491"/>
    <cellStyle name="Вывод 5 2 4 2 2 7" xfId="39361"/>
    <cellStyle name="Вывод 5 2 4 2 2 8" xfId="44325"/>
    <cellStyle name="Вывод 5 2 4 2 3" xfId="12781"/>
    <cellStyle name="Вывод 5 2 4 2 4" xfId="18720"/>
    <cellStyle name="Вывод 5 2 4 2 5" xfId="21957"/>
    <cellStyle name="Вывод 5 2 4 2 6" xfId="29325"/>
    <cellStyle name="Вывод 5 2 4 2 7" xfId="33605"/>
    <cellStyle name="Вывод 5 2 4 2 8" xfId="37633"/>
    <cellStyle name="Вывод 5 2 4 2 9" xfId="42586"/>
    <cellStyle name="Вывод 5 2 4 3" xfId="7258"/>
    <cellStyle name="Вывод 5 2 4 3 2" xfId="13209"/>
    <cellStyle name="Вывод 5 2 4 3 3" xfId="19148"/>
    <cellStyle name="Вывод 5 2 4 3 4" xfId="22284"/>
    <cellStyle name="Вывод 5 2 4 3 5" xfId="28809"/>
    <cellStyle name="Вывод 5 2 4 3 6" xfId="26540"/>
    <cellStyle name="Вывод 5 2 4 3 7" xfId="38060"/>
    <cellStyle name="Вывод 5 2 4 3 8" xfId="43014"/>
    <cellStyle name="Вывод 5 2 4 4" xfId="10377"/>
    <cellStyle name="Вывод 5 2 4 5" xfId="16316"/>
    <cellStyle name="Вывод 5 2 4 6" xfId="21261"/>
    <cellStyle name="Вывод 5 2 4 7" xfId="27115"/>
    <cellStyle name="Вывод 5 2 4 8" xfId="32459"/>
    <cellStyle name="Вывод 5 2 4 9" xfId="35229"/>
    <cellStyle name="Вывод 5 2 5" xfId="4970"/>
    <cellStyle name="Вывод 5 2 5 2" xfId="7351"/>
    <cellStyle name="Вывод 5 2 5 2 2" xfId="13302"/>
    <cellStyle name="Вывод 5 2 5 2 3" xfId="19241"/>
    <cellStyle name="Вывод 5 2 5 2 4" xfId="22369"/>
    <cellStyle name="Вывод 5 2 5 2 5" xfId="24869"/>
    <cellStyle name="Вывод 5 2 5 2 6" xfId="33081"/>
    <cellStyle name="Вывод 5 2 5 2 7" xfId="38151"/>
    <cellStyle name="Вывод 5 2 5 2 8" xfId="43107"/>
    <cellStyle name="Вывод 5 2 5 3" xfId="10946"/>
    <cellStyle name="Вывод 5 2 5 4" xfId="16885"/>
    <cellStyle name="Вывод 5 2 5 5" xfId="21414"/>
    <cellStyle name="Вывод 5 2 5 6" xfId="25494"/>
    <cellStyle name="Вывод 5 2 5 7" xfId="31282"/>
    <cellStyle name="Вывод 5 2 5 8" xfId="35798"/>
    <cellStyle name="Вывод 5 2 5 9" xfId="40759"/>
    <cellStyle name="Вывод 5 2 6" xfId="7160"/>
    <cellStyle name="Вывод 5 2 6 2" xfId="13111"/>
    <cellStyle name="Вывод 5 2 6 3" xfId="19050"/>
    <cellStyle name="Вывод 5 2 6 4" xfId="22187"/>
    <cellStyle name="Вывод 5 2 6 5" xfId="24969"/>
    <cellStyle name="Вывод 5 2 6 6" xfId="33447"/>
    <cellStyle name="Вывод 5 2 6 7" xfId="37963"/>
    <cellStyle name="Вывод 5 2 6 8" xfId="42916"/>
    <cellStyle name="Вывод 5 2 7" xfId="9704"/>
    <cellStyle name="Вывод 5 2 8" xfId="15643"/>
    <cellStyle name="Вывод 5 2 9" xfId="26041"/>
    <cellStyle name="Вывод 5 3" xfId="2378"/>
    <cellStyle name="Вывод 5 3 10" xfId="33635"/>
    <cellStyle name="Вывод 5 3 2" xfId="2379"/>
    <cellStyle name="Вывод 5 3 2 2" xfId="2380"/>
    <cellStyle name="Вывод 5 3 2 2 2" xfId="6072"/>
    <cellStyle name="Вывод 5 3 2 2 2 2" xfId="8376"/>
    <cellStyle name="Вывод 5 3 2 2 2 2 2" xfId="14327"/>
    <cellStyle name="Вывод 5 3 2 2 2 2 3" xfId="20266"/>
    <cellStyle name="Вывод 5 3 2 2 2 2 4" xfId="22677"/>
    <cellStyle name="Вывод 5 3 2 2 2 2 5" xfId="24029"/>
    <cellStyle name="Вывод 5 3 2 2 2 2 6" xfId="34517"/>
    <cellStyle name="Вывод 5 3 2 2 2 2 7" xfId="39172"/>
    <cellStyle name="Вывод 5 3 2 2 2 2 8" xfId="44132"/>
    <cellStyle name="Вывод 5 3 2 2 2 3" xfId="12047"/>
    <cellStyle name="Вывод 5 3 2 2 2 4" xfId="17986"/>
    <cellStyle name="Вывод 5 3 2 2 2 5" xfId="21730"/>
    <cellStyle name="Вывод 5 3 2 2 2 6" xfId="23224"/>
    <cellStyle name="Вывод 5 3 2 2 2 7" xfId="34535"/>
    <cellStyle name="Вывод 5 3 2 2 2 8" xfId="36899"/>
    <cellStyle name="Вывод 5 3 2 2 2 9" xfId="41856"/>
    <cellStyle name="Вывод 5 3 2 2 3" xfId="6737"/>
    <cellStyle name="Вывод 5 3 2 2 3 2" xfId="8510"/>
    <cellStyle name="Вывод 5 3 2 2 3 2 2" xfId="14461"/>
    <cellStyle name="Вывод 5 3 2 2 3 2 3" xfId="20400"/>
    <cellStyle name="Вывод 5 3 2 2 3 2 4" xfId="22805"/>
    <cellStyle name="Вывод 5 3 2 2 3 2 5" xfId="23897"/>
    <cellStyle name="Вывод 5 3 2 2 3 2 6" xfId="32049"/>
    <cellStyle name="Вывод 5 3 2 2 3 2 7" xfId="39303"/>
    <cellStyle name="Вывод 5 3 2 2 3 2 8" xfId="44266"/>
    <cellStyle name="Вывод 5 3 2 2 3 3" xfId="12688"/>
    <cellStyle name="Вывод 5 3 2 2 3 4" xfId="18627"/>
    <cellStyle name="Вывод 5 3 2 2 3 5" xfId="21898"/>
    <cellStyle name="Вывод 5 3 2 2 3 6" xfId="26886"/>
    <cellStyle name="Вывод 5 3 2 2 3 7" xfId="34486"/>
    <cellStyle name="Вывод 5 3 2 2 3 8" xfId="37540"/>
    <cellStyle name="Вывод 5 3 2 2 3 9" xfId="42494"/>
    <cellStyle name="Вывод 5 3 2 2 4" xfId="7165"/>
    <cellStyle name="Вывод 5 3 2 2 4 2" xfId="13116"/>
    <cellStyle name="Вывод 5 3 2 2 4 3" xfId="19055"/>
    <cellStyle name="Вывод 5 3 2 2 4 4" xfId="22192"/>
    <cellStyle name="Вывод 5 3 2 2 4 5" xfId="24964"/>
    <cellStyle name="Вывод 5 3 2 2 4 6" xfId="25871"/>
    <cellStyle name="Вывод 5 3 2 2 4 7" xfId="37968"/>
    <cellStyle name="Вывод 5 3 2 2 4 8" xfId="42921"/>
    <cellStyle name="Вывод 5 3 2 2 5" xfId="9709"/>
    <cellStyle name="Вывод 5 3 2 2 6" xfId="15648"/>
    <cellStyle name="Вывод 5 3 2 2 7" xfId="26036"/>
    <cellStyle name="Вывод 5 3 2 2 8" xfId="33757"/>
    <cellStyle name="Вывод 5 3 2 3" xfId="5773"/>
    <cellStyle name="Вывод 5 3 2 3 2" xfId="8077"/>
    <cellStyle name="Вывод 5 3 2 3 2 2" xfId="14028"/>
    <cellStyle name="Вывод 5 3 2 3 2 3" xfId="19967"/>
    <cellStyle name="Вывод 5 3 2 3 2 4" xfId="22604"/>
    <cellStyle name="Вывод 5 3 2 3 2 5" xfId="24323"/>
    <cellStyle name="Вывод 5 3 2 3 2 6" xfId="33992"/>
    <cellStyle name="Вывод 5 3 2 3 2 7" xfId="38874"/>
    <cellStyle name="Вывод 5 3 2 3 2 8" xfId="43833"/>
    <cellStyle name="Вывод 5 3 2 3 3" xfId="11748"/>
    <cellStyle name="Вывод 5 3 2 3 4" xfId="17687"/>
    <cellStyle name="Вывод 5 3 2 3 5" xfId="21657"/>
    <cellStyle name="Вывод 5 3 2 3 6" xfId="28628"/>
    <cellStyle name="Вывод 5 3 2 3 7" xfId="34672"/>
    <cellStyle name="Вывод 5 3 2 3 8" xfId="36600"/>
    <cellStyle name="Вывод 5 3 2 3 9" xfId="41558"/>
    <cellStyle name="Вывод 5 3 2 4" xfId="6440"/>
    <cellStyle name="Вывод 5 3 2 4 2" xfId="8446"/>
    <cellStyle name="Вывод 5 3 2 4 2 2" xfId="14397"/>
    <cellStyle name="Вывод 5 3 2 4 2 3" xfId="20336"/>
    <cellStyle name="Вывод 5 3 2 4 2 4" xfId="22742"/>
    <cellStyle name="Вывод 5 3 2 4 2 5" xfId="23960"/>
    <cellStyle name="Вывод 5 3 2 4 2 6" xfId="33943"/>
    <cellStyle name="Вывод 5 3 2 4 2 7" xfId="39240"/>
    <cellStyle name="Вывод 5 3 2 4 2 8" xfId="44202"/>
    <cellStyle name="Вывод 5 3 2 4 3" xfId="12391"/>
    <cellStyle name="Вывод 5 3 2 4 4" xfId="18330"/>
    <cellStyle name="Вывод 5 3 2 4 5" xfId="21827"/>
    <cellStyle name="Вывод 5 3 2 4 6" xfId="27496"/>
    <cellStyle name="Вывод 5 3 2 4 7" xfId="33887"/>
    <cellStyle name="Вывод 5 3 2 4 8" xfId="37243"/>
    <cellStyle name="Вывод 5 3 2 4 9" xfId="42198"/>
    <cellStyle name="Вывод 5 3 2 5" xfId="7164"/>
    <cellStyle name="Вывод 5 3 2 5 2" xfId="13115"/>
    <cellStyle name="Вывод 5 3 2 5 3" xfId="19054"/>
    <cellStyle name="Вывод 5 3 2 5 4" xfId="22191"/>
    <cellStyle name="Вывод 5 3 2 5 5" xfId="24965"/>
    <cellStyle name="Вывод 5 3 2 5 6" xfId="31307"/>
    <cellStyle name="Вывод 5 3 2 5 7" xfId="37967"/>
    <cellStyle name="Вывод 5 3 2 5 8" xfId="42920"/>
    <cellStyle name="Вывод 5 3 2 6" xfId="9708"/>
    <cellStyle name="Вывод 5 3 2 7" xfId="15647"/>
    <cellStyle name="Вывод 5 3 2 8" xfId="26037"/>
    <cellStyle name="Вывод 5 3 2 9" xfId="34884"/>
    <cellStyle name="Вывод 5 3 3" xfId="2381"/>
    <cellStyle name="Вывод 5 3 3 2" xfId="5619"/>
    <cellStyle name="Вывод 5 3 3 2 2" xfId="7923"/>
    <cellStyle name="Вывод 5 3 3 2 2 2" xfId="13874"/>
    <cellStyle name="Вывод 5 3 3 2 2 3" xfId="19813"/>
    <cellStyle name="Вывод 5 3 3 2 2 4" xfId="22575"/>
    <cellStyle name="Вывод 5 3 3 2 2 5" xfId="24475"/>
    <cellStyle name="Вывод 5 3 3 2 2 6" xfId="26386"/>
    <cellStyle name="Вывод 5 3 3 2 2 7" xfId="38720"/>
    <cellStyle name="Вывод 5 3 3 2 2 8" xfId="43679"/>
    <cellStyle name="Вывод 5 3 3 2 3" xfId="11594"/>
    <cellStyle name="Вывод 5 3 3 2 4" xfId="17533"/>
    <cellStyle name="Вывод 5 3 3 2 5" xfId="21628"/>
    <cellStyle name="Вывод 5 3 3 2 6" xfId="30758"/>
    <cellStyle name="Вывод 5 3 3 2 7" xfId="33646"/>
    <cellStyle name="Вывод 5 3 3 2 8" xfId="36446"/>
    <cellStyle name="Вывод 5 3 3 2 9" xfId="41404"/>
    <cellStyle name="Вывод 5 3 3 3" xfId="6286"/>
    <cellStyle name="Вывод 5 3 3 3 2" xfId="8426"/>
    <cellStyle name="Вывод 5 3 3 3 2 2" xfId="14377"/>
    <cellStyle name="Вывод 5 3 3 3 2 3" xfId="20316"/>
    <cellStyle name="Вывод 5 3 3 3 2 4" xfId="22722"/>
    <cellStyle name="Вывод 5 3 3 3 2 5" xfId="23980"/>
    <cellStyle name="Вывод 5 3 3 3 2 6" xfId="33340"/>
    <cellStyle name="Вывод 5 3 3 3 2 7" xfId="39220"/>
    <cellStyle name="Вывод 5 3 3 3 2 8" xfId="44182"/>
    <cellStyle name="Вывод 5 3 3 3 3" xfId="12237"/>
    <cellStyle name="Вывод 5 3 3 3 4" xfId="18176"/>
    <cellStyle name="Вывод 5 3 3 3 5" xfId="21798"/>
    <cellStyle name="Вывод 5 3 3 3 6" xfId="30680"/>
    <cellStyle name="Вывод 5 3 3 3 7" xfId="34216"/>
    <cellStyle name="Вывод 5 3 3 3 8" xfId="37089"/>
    <cellStyle name="Вывод 5 3 3 3 9" xfId="42044"/>
    <cellStyle name="Вывод 5 3 3 4" xfId="7166"/>
    <cellStyle name="Вывод 5 3 3 4 2" xfId="13117"/>
    <cellStyle name="Вывод 5 3 3 4 3" xfId="19056"/>
    <cellStyle name="Вывод 5 3 3 4 4" xfId="22193"/>
    <cellStyle name="Вывод 5 3 3 4 5" xfId="24963"/>
    <cellStyle name="Вывод 5 3 3 4 6" xfId="31121"/>
    <cellStyle name="Вывод 5 3 3 4 7" xfId="37969"/>
    <cellStyle name="Вывод 5 3 3 4 8" xfId="42922"/>
    <cellStyle name="Вывод 5 3 3 5" xfId="9710"/>
    <cellStyle name="Вывод 5 3 3 6" xfId="15649"/>
    <cellStyle name="Вывод 5 3 3 7" xfId="26035"/>
    <cellStyle name="Вывод 5 3 3 8" xfId="25577"/>
    <cellStyle name="Вывод 5 3 4" xfId="5121"/>
    <cellStyle name="Вывод 5 3 4 2" xfId="7464"/>
    <cellStyle name="Вывод 5 3 4 2 2" xfId="13415"/>
    <cellStyle name="Вывод 5 3 4 2 3" xfId="19354"/>
    <cellStyle name="Вывод 5 3 4 2 4" xfId="22442"/>
    <cellStyle name="Вывод 5 3 4 2 5" xfId="24830"/>
    <cellStyle name="Вывод 5 3 4 2 6" xfId="25644"/>
    <cellStyle name="Вывод 5 3 4 2 7" xfId="38263"/>
    <cellStyle name="Вывод 5 3 4 2 8" xfId="43220"/>
    <cellStyle name="Вывод 5 3 4 3" xfId="11097"/>
    <cellStyle name="Вывод 5 3 4 4" xfId="17036"/>
    <cellStyle name="Вывод 5 3 4 5" xfId="21488"/>
    <cellStyle name="Вывод 5 3 4 6" xfId="28646"/>
    <cellStyle name="Вывод 5 3 4 7" xfId="31513"/>
    <cellStyle name="Вывод 5 3 4 8" xfId="35949"/>
    <cellStyle name="Вывод 5 3 4 9" xfId="40909"/>
    <cellStyle name="Вывод 5 3 5" xfId="4784"/>
    <cellStyle name="Вывод 5 3 5 2" xfId="7325"/>
    <cellStyle name="Вывод 5 3 5 2 2" xfId="13276"/>
    <cellStyle name="Вывод 5 3 5 2 3" xfId="19215"/>
    <cellStyle name="Вывод 5 3 5 2 4" xfId="22346"/>
    <cellStyle name="Вывод 5 3 5 2 5" xfId="30549"/>
    <cellStyle name="Вывод 5 3 5 2 6" xfId="32351"/>
    <cellStyle name="Вывод 5 3 5 2 7" xfId="38126"/>
    <cellStyle name="Вывод 5 3 5 2 8" xfId="43081"/>
    <cellStyle name="Вывод 5 3 5 3" xfId="10760"/>
    <cellStyle name="Вывод 5 3 5 4" xfId="16699"/>
    <cellStyle name="Вывод 5 3 5 5" xfId="21357"/>
    <cellStyle name="Вывод 5 3 5 6" xfId="26956"/>
    <cellStyle name="Вывод 5 3 5 7" xfId="33555"/>
    <cellStyle name="Вывод 5 3 5 8" xfId="35612"/>
    <cellStyle name="Вывод 5 3 5 9" xfId="40574"/>
    <cellStyle name="Вывод 5 3 6" xfId="7163"/>
    <cellStyle name="Вывод 5 3 6 2" xfId="13114"/>
    <cellStyle name="Вывод 5 3 6 3" xfId="19053"/>
    <cellStyle name="Вывод 5 3 6 4" xfId="22190"/>
    <cellStyle name="Вывод 5 3 6 5" xfId="24966"/>
    <cellStyle name="Вывод 5 3 6 6" xfId="31663"/>
    <cellStyle name="Вывод 5 3 6 7" xfId="37966"/>
    <cellStyle name="Вывод 5 3 6 8" xfId="42919"/>
    <cellStyle name="Вывод 5 3 7" xfId="9707"/>
    <cellStyle name="Вывод 5 3 8" xfId="15646"/>
    <cellStyle name="Вывод 5 3 9" xfId="26038"/>
    <cellStyle name="Вывод 5 4" xfId="2382"/>
    <cellStyle name="Вывод 5 4 10" xfId="34405"/>
    <cellStyle name="Вывод 5 4 2" xfId="5319"/>
    <cellStyle name="Вывод 5 4 2 2" xfId="7638"/>
    <cellStyle name="Вывод 5 4 2 2 2" xfId="13589"/>
    <cellStyle name="Вывод 5 4 2 2 3" xfId="19528"/>
    <cellStyle name="Вывод 5 4 2 2 4" xfId="22504"/>
    <cellStyle name="Вывод 5 4 2 2 5" xfId="24718"/>
    <cellStyle name="Вывод 5 4 2 2 6" xfId="25800"/>
    <cellStyle name="Вывод 5 4 2 2 7" xfId="38436"/>
    <cellStyle name="Вывод 5 4 2 2 8" xfId="43394"/>
    <cellStyle name="Вывод 5 4 2 3" xfId="11294"/>
    <cellStyle name="Вывод 5 4 2 4" xfId="17233"/>
    <cellStyle name="Вывод 5 4 2 5" xfId="21555"/>
    <cellStyle name="Вывод 5 4 2 6" xfId="29191"/>
    <cellStyle name="Вывод 5 4 2 7" xfId="34179"/>
    <cellStyle name="Вывод 5 4 2 8" xfId="36146"/>
    <cellStyle name="Вывод 5 4 2 9" xfId="41105"/>
    <cellStyle name="Вывод 5 4 3" xfId="4666"/>
    <cellStyle name="Вывод 5 4 3 2" xfId="7287"/>
    <cellStyle name="Вывод 5 4 3 2 2" xfId="13238"/>
    <cellStyle name="Вывод 5 4 3 2 3" xfId="19177"/>
    <cellStyle name="Вывод 5 4 3 2 4" xfId="22309"/>
    <cellStyle name="Вывод 5 4 3 2 5" xfId="28474"/>
    <cellStyle name="Вывод 5 4 3 2 6" xfId="33731"/>
    <cellStyle name="Вывод 5 4 3 2 7" xfId="38089"/>
    <cellStyle name="Вывод 5 4 3 2 8" xfId="43043"/>
    <cellStyle name="Вывод 5 4 3 3" xfId="10642"/>
    <cellStyle name="Вывод 5 4 3 4" xfId="16581"/>
    <cellStyle name="Вывод 5 4 3 5" xfId="21315"/>
    <cellStyle name="Вывод 5 4 3 6" xfId="29560"/>
    <cellStyle name="Вывод 5 4 3 7" xfId="34864"/>
    <cellStyle name="Вывод 5 4 3 8" xfId="35494"/>
    <cellStyle name="Вывод 5 4 3 9" xfId="40457"/>
    <cellStyle name="Вывод 5 4 4" xfId="8942"/>
    <cellStyle name="Вывод 5 4 4 2" xfId="14893"/>
    <cellStyle name="Вывод 5 4 4 3" xfId="20832"/>
    <cellStyle name="Вывод 5 4 4 4" xfId="23080"/>
    <cellStyle name="Вывод 5 4 4 5" xfId="23546"/>
    <cellStyle name="Вывод 5 4 4 6" xfId="32916"/>
    <cellStyle name="Вывод 5 4 4 7" xfId="39733"/>
    <cellStyle name="Вывод 5 4 4 8" xfId="44698"/>
    <cellStyle name="Вывод 5 4 5" xfId="8943"/>
    <cellStyle name="Вывод 5 4 5 2" xfId="14894"/>
    <cellStyle name="Вывод 5 4 5 3" xfId="20833"/>
    <cellStyle name="Вывод 5 4 5 4" xfId="23081"/>
    <cellStyle name="Вывод 5 4 5 5" xfId="23545"/>
    <cellStyle name="Вывод 5 4 5 6" xfId="33548"/>
    <cellStyle name="Вывод 5 4 5 7" xfId="39734"/>
    <cellStyle name="Вывод 5 4 5 8" xfId="44699"/>
    <cellStyle name="Вывод 5 4 6" xfId="7167"/>
    <cellStyle name="Вывод 5 4 6 2" xfId="13118"/>
    <cellStyle name="Вывод 5 4 6 3" xfId="19057"/>
    <cellStyle name="Вывод 5 4 6 4" xfId="22194"/>
    <cellStyle name="Вывод 5 4 6 5" xfId="24962"/>
    <cellStyle name="Вывод 5 4 6 6" xfId="31712"/>
    <cellStyle name="Вывод 5 4 6 7" xfId="37970"/>
    <cellStyle name="Вывод 5 4 6 8" xfId="42923"/>
    <cellStyle name="Вывод 5 4 7" xfId="9711"/>
    <cellStyle name="Вывод 5 4 8" xfId="15650"/>
    <cellStyle name="Вывод 5 4 9" xfId="26034"/>
    <cellStyle name="Вывод 5 5" xfId="4349"/>
    <cellStyle name="Вывод 5 5 10" xfId="40193"/>
    <cellStyle name="Вывод 5 5 2" xfId="6831"/>
    <cellStyle name="Вывод 5 5 2 2" xfId="8570"/>
    <cellStyle name="Вывод 5 5 2 2 2" xfId="14521"/>
    <cellStyle name="Вывод 5 5 2 2 3" xfId="20460"/>
    <cellStyle name="Вывод 5 5 2 2 4" xfId="22864"/>
    <cellStyle name="Вывод 5 5 2 2 5" xfId="23839"/>
    <cellStyle name="Вывод 5 5 2 2 6" xfId="27152"/>
    <cellStyle name="Вывод 5 5 2 2 7" xfId="39362"/>
    <cellStyle name="Вывод 5 5 2 2 8" xfId="44326"/>
    <cellStyle name="Вывод 5 5 2 3" xfId="12782"/>
    <cellStyle name="Вывод 5 5 2 4" xfId="18721"/>
    <cellStyle name="Вывод 5 5 2 5" xfId="21958"/>
    <cellStyle name="Вывод 5 5 2 6" xfId="30460"/>
    <cellStyle name="Вывод 5 5 2 7" xfId="33706"/>
    <cellStyle name="Вывод 5 5 2 8" xfId="37634"/>
    <cellStyle name="Вывод 5 5 2 9" xfId="42587"/>
    <cellStyle name="Вывод 5 5 3" xfId="7259"/>
    <cellStyle name="Вывод 5 5 3 2" xfId="13210"/>
    <cellStyle name="Вывод 5 5 3 3" xfId="19149"/>
    <cellStyle name="Вывод 5 5 3 4" xfId="22285"/>
    <cellStyle name="Вывод 5 5 3 5" xfId="30221"/>
    <cellStyle name="Вывод 5 5 3 6" xfId="30939"/>
    <cellStyle name="Вывод 5 5 3 7" xfId="38061"/>
    <cellStyle name="Вывод 5 5 3 8" xfId="43015"/>
    <cellStyle name="Вывод 5 5 4" xfId="10378"/>
    <cellStyle name="Вывод 5 5 5" xfId="16317"/>
    <cellStyle name="Вывод 5 5 6" xfId="21262"/>
    <cellStyle name="Вывод 5 5 7" xfId="29806"/>
    <cellStyle name="Вывод 5 5 8" xfId="34069"/>
    <cellStyle name="Вывод 5 5 9" xfId="35230"/>
    <cellStyle name="Вывод 5 6" xfId="4971"/>
    <cellStyle name="Вывод 5 6 2" xfId="7352"/>
    <cellStyle name="Вывод 5 6 2 2" xfId="13303"/>
    <cellStyle name="Вывод 5 6 2 3" xfId="19242"/>
    <cellStyle name="Вывод 5 6 2 4" xfId="22370"/>
    <cellStyle name="Вывод 5 6 2 5" xfId="27088"/>
    <cellStyle name="Вывод 5 6 2 6" xfId="27109"/>
    <cellStyle name="Вывод 5 6 2 7" xfId="38152"/>
    <cellStyle name="Вывод 5 6 2 8" xfId="43108"/>
    <cellStyle name="Вывод 5 6 3" xfId="10947"/>
    <cellStyle name="Вывод 5 6 4" xfId="16886"/>
    <cellStyle name="Вывод 5 6 5" xfId="21415"/>
    <cellStyle name="Вывод 5 6 6" xfId="25493"/>
    <cellStyle name="Вывод 5 6 7" xfId="33695"/>
    <cellStyle name="Вывод 5 6 8" xfId="35799"/>
    <cellStyle name="Вывод 5 6 9" xfId="40760"/>
    <cellStyle name="Вывод 5 7" xfId="7159"/>
    <cellStyle name="Вывод 5 7 2" xfId="13110"/>
    <cellStyle name="Вывод 5 7 3" xfId="19049"/>
    <cellStyle name="Вывод 5 7 4" xfId="22186"/>
    <cellStyle name="Вывод 5 7 5" xfId="24970"/>
    <cellStyle name="Вывод 5 7 6" xfId="25818"/>
    <cellStyle name="Вывод 5 7 7" xfId="37962"/>
    <cellStyle name="Вывод 5 7 8" xfId="42915"/>
    <cellStyle name="Вывод 5 8" xfId="9703"/>
    <cellStyle name="Вывод 5 9" xfId="15642"/>
    <cellStyle name="Вывод 5_46EE.2011(v1.0)" xfId="2383"/>
    <cellStyle name="Вывод 6" xfId="2384"/>
    <cellStyle name="Вывод 6 10" xfId="26033"/>
    <cellStyle name="Вывод 6 11" xfId="28376"/>
    <cellStyle name="Вывод 6 2" xfId="2385"/>
    <cellStyle name="Вывод 6 2 10" xfId="32225"/>
    <cellStyle name="Вывод 6 2 2" xfId="2386"/>
    <cellStyle name="Вывод 6 2 2 10" xfId="32061"/>
    <cellStyle name="Вывод 6 2 2 2" xfId="5322"/>
    <cellStyle name="Вывод 6 2 2 2 2" xfId="7641"/>
    <cellStyle name="Вывод 6 2 2 2 2 2" xfId="13592"/>
    <cellStyle name="Вывод 6 2 2 2 2 3" xfId="19531"/>
    <cellStyle name="Вывод 6 2 2 2 2 4" xfId="22507"/>
    <cellStyle name="Вывод 6 2 2 2 2 5" xfId="27520"/>
    <cellStyle name="Вывод 6 2 2 2 2 6" xfId="32752"/>
    <cellStyle name="Вывод 6 2 2 2 2 7" xfId="38439"/>
    <cellStyle name="Вывод 6 2 2 2 2 8" xfId="43397"/>
    <cellStyle name="Вывод 6 2 2 2 3" xfId="11297"/>
    <cellStyle name="Вывод 6 2 2 2 4" xfId="17236"/>
    <cellStyle name="Вывод 6 2 2 2 5" xfId="21558"/>
    <cellStyle name="Вывод 6 2 2 2 6" xfId="30059"/>
    <cellStyle name="Вывод 6 2 2 2 7" xfId="32409"/>
    <cellStyle name="Вывод 6 2 2 2 8" xfId="36149"/>
    <cellStyle name="Вывод 6 2 2 2 9" xfId="41108"/>
    <cellStyle name="Вывод 6 2 2 3" xfId="4663"/>
    <cellStyle name="Вывод 6 2 2 3 2" xfId="7284"/>
    <cellStyle name="Вывод 6 2 2 3 2 2" xfId="13235"/>
    <cellStyle name="Вывод 6 2 2 3 2 3" xfId="19174"/>
    <cellStyle name="Вывод 6 2 2 3 2 4" xfId="22306"/>
    <cellStyle name="Вывод 6 2 2 3 2 5" xfId="30254"/>
    <cellStyle name="Вывод 6 2 2 3 2 6" xfId="33301"/>
    <cellStyle name="Вывод 6 2 2 3 2 7" xfId="38086"/>
    <cellStyle name="Вывод 6 2 2 3 2 8" xfId="43040"/>
    <cellStyle name="Вывод 6 2 2 3 3" xfId="10639"/>
    <cellStyle name="Вывод 6 2 2 3 4" xfId="16578"/>
    <cellStyle name="Вывод 6 2 2 3 5" xfId="21312"/>
    <cellStyle name="Вывод 6 2 2 3 6" xfId="29279"/>
    <cellStyle name="Вывод 6 2 2 3 7" xfId="28448"/>
    <cellStyle name="Вывод 6 2 2 3 8" xfId="35491"/>
    <cellStyle name="Вывод 6 2 2 3 9" xfId="40454"/>
    <cellStyle name="Вывод 6 2 2 4" xfId="8944"/>
    <cellStyle name="Вывод 6 2 2 4 2" xfId="14895"/>
    <cellStyle name="Вывод 6 2 2 4 3" xfId="20834"/>
    <cellStyle name="Вывод 6 2 2 4 4" xfId="23082"/>
    <cellStyle name="Вывод 6 2 2 4 5" xfId="23544"/>
    <cellStyle name="Вывод 6 2 2 4 6" xfId="34832"/>
    <cellStyle name="Вывод 6 2 2 4 7" xfId="39735"/>
    <cellStyle name="Вывод 6 2 2 4 8" xfId="44700"/>
    <cellStyle name="Вывод 6 2 2 5" xfId="8945"/>
    <cellStyle name="Вывод 6 2 2 5 2" xfId="14896"/>
    <cellStyle name="Вывод 6 2 2 5 3" xfId="20835"/>
    <cellStyle name="Вывод 6 2 2 5 4" xfId="23083"/>
    <cellStyle name="Вывод 6 2 2 5 5" xfId="23543"/>
    <cellStyle name="Вывод 6 2 2 5 6" xfId="32123"/>
    <cellStyle name="Вывод 6 2 2 5 7" xfId="39736"/>
    <cellStyle name="Вывод 6 2 2 5 8" xfId="44701"/>
    <cellStyle name="Вывод 6 2 2 6" xfId="7170"/>
    <cellStyle name="Вывод 6 2 2 6 2" xfId="13121"/>
    <cellStyle name="Вывод 6 2 2 6 3" xfId="19060"/>
    <cellStyle name="Вывод 6 2 2 6 4" xfId="22197"/>
    <cellStyle name="Вывод 6 2 2 6 5" xfId="28906"/>
    <cellStyle name="Вывод 6 2 2 6 6" xfId="27787"/>
    <cellStyle name="Вывод 6 2 2 6 7" xfId="37973"/>
    <cellStyle name="Вывод 6 2 2 6 8" xfId="42926"/>
    <cellStyle name="Вывод 6 2 2 7" xfId="9714"/>
    <cellStyle name="Вывод 6 2 2 8" xfId="15653"/>
    <cellStyle name="Вывод 6 2 2 9" xfId="26031"/>
    <cellStyle name="Вывод 6 2 3" xfId="2387"/>
    <cellStyle name="Вывод 6 2 3 10" xfId="34690"/>
    <cellStyle name="Вывод 6 2 3 2" xfId="5918"/>
    <cellStyle name="Вывод 6 2 3 2 2" xfId="8222"/>
    <cellStyle name="Вывод 6 2 3 2 2 2" xfId="14173"/>
    <cellStyle name="Вывод 6 2 3 2 2 3" xfId="20112"/>
    <cellStyle name="Вывод 6 2 3 2 2 4" xfId="22656"/>
    <cellStyle name="Вывод 6 2 3 2 2 5" xfId="24181"/>
    <cellStyle name="Вывод 6 2 3 2 2 6" xfId="33178"/>
    <cellStyle name="Вывод 6 2 3 2 2 7" xfId="39018"/>
    <cellStyle name="Вывод 6 2 3 2 2 8" xfId="43978"/>
    <cellStyle name="Вывод 6 2 3 2 3" xfId="11893"/>
    <cellStyle name="Вывод 6 2 3 2 4" xfId="17832"/>
    <cellStyle name="Вывод 6 2 3 2 5" xfId="21709"/>
    <cellStyle name="Вывод 6 2 3 2 6" xfId="27822"/>
    <cellStyle name="Вывод 6 2 3 2 7" xfId="26488"/>
    <cellStyle name="Вывод 6 2 3 2 8" xfId="36745"/>
    <cellStyle name="Вывод 6 2 3 2 9" xfId="41702"/>
    <cellStyle name="Вывод 6 2 3 3" xfId="6585"/>
    <cellStyle name="Вывод 6 2 3 3 2" xfId="8491"/>
    <cellStyle name="Вывод 6 2 3 3 2 2" xfId="14442"/>
    <cellStyle name="Вывод 6 2 3 3 2 3" xfId="20381"/>
    <cellStyle name="Вывод 6 2 3 3 2 4" xfId="22786"/>
    <cellStyle name="Вывод 6 2 3 3 2 5" xfId="23916"/>
    <cellStyle name="Вывод 6 2 3 3 2 6" xfId="34600"/>
    <cellStyle name="Вывод 6 2 3 3 2 7" xfId="39284"/>
    <cellStyle name="Вывод 6 2 3 3 2 8" xfId="44247"/>
    <cellStyle name="Вывод 6 2 3 3 3" xfId="12536"/>
    <cellStyle name="Вывод 6 2 3 3 4" xfId="18475"/>
    <cellStyle name="Вывод 6 2 3 3 5" xfId="21879"/>
    <cellStyle name="Вывод 6 2 3 3 6" xfId="29335"/>
    <cellStyle name="Вывод 6 2 3 3 7" xfId="26547"/>
    <cellStyle name="Вывод 6 2 3 3 8" xfId="37388"/>
    <cellStyle name="Вывод 6 2 3 3 9" xfId="42342"/>
    <cellStyle name="Вывод 6 2 3 4" xfId="8946"/>
    <cellStyle name="Вывод 6 2 3 4 2" xfId="14897"/>
    <cellStyle name="Вывод 6 2 3 4 3" xfId="20836"/>
    <cellStyle name="Вывод 6 2 3 4 4" xfId="23084"/>
    <cellStyle name="Вывод 6 2 3 4 5" xfId="23542"/>
    <cellStyle name="Вывод 6 2 3 4 6" xfId="34831"/>
    <cellStyle name="Вывод 6 2 3 4 7" xfId="39737"/>
    <cellStyle name="Вывод 6 2 3 4 8" xfId="44702"/>
    <cellStyle name="Вывод 6 2 3 5" xfId="8947"/>
    <cellStyle name="Вывод 6 2 3 5 2" xfId="14898"/>
    <cellStyle name="Вывод 6 2 3 5 3" xfId="20837"/>
    <cellStyle name="Вывод 6 2 3 5 4" xfId="23085"/>
    <cellStyle name="Вывод 6 2 3 5 5" xfId="23541"/>
    <cellStyle name="Вывод 6 2 3 5 6" xfId="34830"/>
    <cellStyle name="Вывод 6 2 3 5 7" xfId="39738"/>
    <cellStyle name="Вывод 6 2 3 5 8" xfId="44703"/>
    <cellStyle name="Вывод 6 2 3 6" xfId="7171"/>
    <cellStyle name="Вывод 6 2 3 6 2" xfId="13122"/>
    <cellStyle name="Вывод 6 2 3 6 3" xfId="19061"/>
    <cellStyle name="Вывод 6 2 3 6 4" xfId="22198"/>
    <cellStyle name="Вывод 6 2 3 6 5" xfId="26871"/>
    <cellStyle name="Вывод 6 2 3 6 6" xfId="30912"/>
    <cellStyle name="Вывод 6 2 3 6 7" xfId="37974"/>
    <cellStyle name="Вывод 6 2 3 6 8" xfId="42927"/>
    <cellStyle name="Вывод 6 2 3 7" xfId="9715"/>
    <cellStyle name="Вывод 6 2 3 8" xfId="15654"/>
    <cellStyle name="Вывод 6 2 3 9" xfId="26030"/>
    <cellStyle name="Вывод 6 2 4" xfId="4350"/>
    <cellStyle name="Вывод 6 2 4 10" xfId="40194"/>
    <cellStyle name="Вывод 6 2 4 2" xfId="6832"/>
    <cellStyle name="Вывод 6 2 4 2 2" xfId="8571"/>
    <cellStyle name="Вывод 6 2 4 2 2 2" xfId="14522"/>
    <cellStyle name="Вывод 6 2 4 2 2 3" xfId="20461"/>
    <cellStyle name="Вывод 6 2 4 2 2 4" xfId="22865"/>
    <cellStyle name="Вывод 6 2 4 2 2 5" xfId="23838"/>
    <cellStyle name="Вывод 6 2 4 2 2 6" xfId="28588"/>
    <cellStyle name="Вывод 6 2 4 2 2 7" xfId="39363"/>
    <cellStyle name="Вывод 6 2 4 2 2 8" xfId="44327"/>
    <cellStyle name="Вывод 6 2 4 2 3" xfId="12783"/>
    <cellStyle name="Вывод 6 2 4 2 4" xfId="18722"/>
    <cellStyle name="Вывод 6 2 4 2 5" xfId="21959"/>
    <cellStyle name="Вывод 6 2 4 2 6" xfId="28917"/>
    <cellStyle name="Вывод 6 2 4 2 7" xfId="28357"/>
    <cellStyle name="Вывод 6 2 4 2 8" xfId="37635"/>
    <cellStyle name="Вывод 6 2 4 2 9" xfId="42588"/>
    <cellStyle name="Вывод 6 2 4 3" xfId="7260"/>
    <cellStyle name="Вывод 6 2 4 3 2" xfId="13211"/>
    <cellStyle name="Вывод 6 2 4 3 3" xfId="19150"/>
    <cellStyle name="Вывод 6 2 4 3 4" xfId="22286"/>
    <cellStyle name="Вывод 6 2 4 3 5" xfId="28268"/>
    <cellStyle name="Вывод 6 2 4 3 6" xfId="25886"/>
    <cellStyle name="Вывод 6 2 4 3 7" xfId="38062"/>
    <cellStyle name="Вывод 6 2 4 3 8" xfId="43016"/>
    <cellStyle name="Вывод 6 2 4 4" xfId="10379"/>
    <cellStyle name="Вывод 6 2 4 5" xfId="16318"/>
    <cellStyle name="Вывод 6 2 4 6" xfId="21263"/>
    <cellStyle name="Вывод 6 2 4 7" xfId="27845"/>
    <cellStyle name="Вывод 6 2 4 8" xfId="29607"/>
    <cellStyle name="Вывод 6 2 4 9" xfId="35231"/>
    <cellStyle name="Вывод 6 2 5" xfId="4968"/>
    <cellStyle name="Вывод 6 2 5 2" xfId="7349"/>
    <cellStyle name="Вывод 6 2 5 2 2" xfId="13300"/>
    <cellStyle name="Вывод 6 2 5 2 3" xfId="19239"/>
    <cellStyle name="Вывод 6 2 5 2 4" xfId="22367"/>
    <cellStyle name="Вывод 6 2 5 2 5" xfId="30231"/>
    <cellStyle name="Вывод 6 2 5 2 6" xfId="32224"/>
    <cellStyle name="Вывод 6 2 5 2 7" xfId="38149"/>
    <cellStyle name="Вывод 6 2 5 2 8" xfId="43105"/>
    <cellStyle name="Вывод 6 2 5 3" xfId="10944"/>
    <cellStyle name="Вывод 6 2 5 4" xfId="16883"/>
    <cellStyle name="Вывод 6 2 5 5" xfId="21412"/>
    <cellStyle name="Вывод 6 2 5 6" xfId="30833"/>
    <cellStyle name="Вывод 6 2 5 7" xfId="31521"/>
    <cellStyle name="Вывод 6 2 5 8" xfId="35796"/>
    <cellStyle name="Вывод 6 2 5 9" xfId="40757"/>
    <cellStyle name="Вывод 6 2 6" xfId="7169"/>
    <cellStyle name="Вывод 6 2 6 2" xfId="13120"/>
    <cellStyle name="Вывод 6 2 6 3" xfId="19059"/>
    <cellStyle name="Вывод 6 2 6 4" xfId="22196"/>
    <cellStyle name="Вывод 6 2 6 5" xfId="27514"/>
    <cellStyle name="Вывод 6 2 6 6" xfId="34518"/>
    <cellStyle name="Вывод 6 2 6 7" xfId="37972"/>
    <cellStyle name="Вывод 6 2 6 8" xfId="42925"/>
    <cellStyle name="Вывод 6 2 7" xfId="9713"/>
    <cellStyle name="Вывод 6 2 8" xfId="15652"/>
    <cellStyle name="Вывод 6 2 9" xfId="26032"/>
    <cellStyle name="Вывод 6 3" xfId="2388"/>
    <cellStyle name="Вывод 6 3 10" xfId="26257"/>
    <cellStyle name="Вывод 6 3 2" xfId="2389"/>
    <cellStyle name="Вывод 6 3 2 2" xfId="2390"/>
    <cellStyle name="Вывод 6 3 2 2 2" xfId="6073"/>
    <cellStyle name="Вывод 6 3 2 2 2 2" xfId="8377"/>
    <cellStyle name="Вывод 6 3 2 2 2 2 2" xfId="14328"/>
    <cellStyle name="Вывод 6 3 2 2 2 2 3" xfId="20267"/>
    <cellStyle name="Вывод 6 3 2 2 2 2 4" xfId="22678"/>
    <cellStyle name="Вывод 6 3 2 2 2 2 5" xfId="24028"/>
    <cellStyle name="Вывод 6 3 2 2 2 2 6" xfId="28725"/>
    <cellStyle name="Вывод 6 3 2 2 2 2 7" xfId="39173"/>
    <cellStyle name="Вывод 6 3 2 2 2 2 8" xfId="44133"/>
    <cellStyle name="Вывод 6 3 2 2 2 3" xfId="12048"/>
    <cellStyle name="Вывод 6 3 2 2 2 4" xfId="17987"/>
    <cellStyle name="Вывод 6 3 2 2 2 5" xfId="21731"/>
    <cellStyle name="Вывод 6 3 2 2 2 6" xfId="25189"/>
    <cellStyle name="Вывод 6 3 2 2 2 7" xfId="28177"/>
    <cellStyle name="Вывод 6 3 2 2 2 8" xfId="36900"/>
    <cellStyle name="Вывод 6 3 2 2 2 9" xfId="41857"/>
    <cellStyle name="Вывод 6 3 2 2 3" xfId="6738"/>
    <cellStyle name="Вывод 6 3 2 2 3 2" xfId="8511"/>
    <cellStyle name="Вывод 6 3 2 2 3 2 2" xfId="14462"/>
    <cellStyle name="Вывод 6 3 2 2 3 2 3" xfId="20401"/>
    <cellStyle name="Вывод 6 3 2 2 3 2 4" xfId="22806"/>
    <cellStyle name="Вывод 6 3 2 2 3 2 5" xfId="23896"/>
    <cellStyle name="Вывод 6 3 2 2 3 2 6" xfId="27351"/>
    <cellStyle name="Вывод 6 3 2 2 3 2 7" xfId="39304"/>
    <cellStyle name="Вывод 6 3 2 2 3 2 8" xfId="44267"/>
    <cellStyle name="Вывод 6 3 2 2 3 3" xfId="12689"/>
    <cellStyle name="Вывод 6 3 2 2 3 4" xfId="18628"/>
    <cellStyle name="Вывод 6 3 2 2 3 5" xfId="21899"/>
    <cellStyle name="Вывод 6 3 2 2 3 6" xfId="29119"/>
    <cellStyle name="Вывод 6 3 2 2 3 7" xfId="28233"/>
    <cellStyle name="Вывод 6 3 2 2 3 8" xfId="37541"/>
    <cellStyle name="Вывод 6 3 2 2 3 9" xfId="42495"/>
    <cellStyle name="Вывод 6 3 2 2 4" xfId="7174"/>
    <cellStyle name="Вывод 6 3 2 2 4 2" xfId="13125"/>
    <cellStyle name="Вывод 6 3 2 2 4 3" xfId="19064"/>
    <cellStyle name="Вывод 6 3 2 2 4 4" xfId="22201"/>
    <cellStyle name="Вывод 6 3 2 2 4 5" xfId="29652"/>
    <cellStyle name="Вывод 6 3 2 2 4 6" xfId="26990"/>
    <cellStyle name="Вывод 6 3 2 2 4 7" xfId="37977"/>
    <cellStyle name="Вывод 6 3 2 2 4 8" xfId="42930"/>
    <cellStyle name="Вывод 6 3 2 2 5" xfId="9718"/>
    <cellStyle name="Вывод 6 3 2 2 6" xfId="15657"/>
    <cellStyle name="Вывод 6 3 2 2 7" xfId="26027"/>
    <cellStyle name="Вывод 6 3 2 2 8" xfId="32030"/>
    <cellStyle name="Вывод 6 3 2 3" xfId="5774"/>
    <cellStyle name="Вывод 6 3 2 3 2" xfId="8078"/>
    <cellStyle name="Вывод 6 3 2 3 2 2" xfId="14029"/>
    <cellStyle name="Вывод 6 3 2 3 2 3" xfId="19968"/>
    <cellStyle name="Вывод 6 3 2 3 2 4" xfId="22605"/>
    <cellStyle name="Вывод 6 3 2 3 2 5" xfId="24322"/>
    <cellStyle name="Вывод 6 3 2 3 2 6" xfId="32982"/>
    <cellStyle name="Вывод 6 3 2 3 2 7" xfId="38875"/>
    <cellStyle name="Вывод 6 3 2 3 2 8" xfId="43834"/>
    <cellStyle name="Вывод 6 3 2 3 3" xfId="11749"/>
    <cellStyle name="Вывод 6 3 2 3 4" xfId="17688"/>
    <cellStyle name="Вывод 6 3 2 3 5" xfId="21658"/>
    <cellStyle name="Вывод 6 3 2 3 6" xfId="30046"/>
    <cellStyle name="Вывод 6 3 2 3 7" xfId="34592"/>
    <cellStyle name="Вывод 6 3 2 3 8" xfId="36601"/>
    <cellStyle name="Вывод 6 3 2 3 9" xfId="41559"/>
    <cellStyle name="Вывод 6 3 2 4" xfId="6441"/>
    <cellStyle name="Вывод 6 3 2 4 2" xfId="8447"/>
    <cellStyle name="Вывод 6 3 2 4 2 2" xfId="14398"/>
    <cellStyle name="Вывод 6 3 2 4 2 3" xfId="20337"/>
    <cellStyle name="Вывод 6 3 2 4 2 4" xfId="22743"/>
    <cellStyle name="Вывод 6 3 2 4 2 5" xfId="23959"/>
    <cellStyle name="Вывод 6 3 2 4 2 6" xfId="25934"/>
    <cellStyle name="Вывод 6 3 2 4 2 7" xfId="39241"/>
    <cellStyle name="Вывод 6 3 2 4 2 8" xfId="44203"/>
    <cellStyle name="Вывод 6 3 2 4 3" xfId="12392"/>
    <cellStyle name="Вывод 6 3 2 4 4" xfId="18331"/>
    <cellStyle name="Вывод 6 3 2 4 5" xfId="21828"/>
    <cellStyle name="Вывод 6 3 2 4 6" xfId="29341"/>
    <cellStyle name="Вывод 6 3 2 4 7" xfId="26548"/>
    <cellStyle name="Вывод 6 3 2 4 8" xfId="37244"/>
    <cellStyle name="Вывод 6 3 2 4 9" xfId="42199"/>
    <cellStyle name="Вывод 6 3 2 5" xfId="7173"/>
    <cellStyle name="Вывод 6 3 2 5 2" xfId="13124"/>
    <cellStyle name="Вывод 6 3 2 5 3" xfId="19063"/>
    <cellStyle name="Вывод 6 3 2 5 4" xfId="22200"/>
    <cellStyle name="Вывод 6 3 2 5 5" xfId="27242"/>
    <cellStyle name="Вывод 6 3 2 5 6" xfId="34950"/>
    <cellStyle name="Вывод 6 3 2 5 7" xfId="37976"/>
    <cellStyle name="Вывод 6 3 2 5 8" xfId="42929"/>
    <cellStyle name="Вывод 6 3 2 6" xfId="9717"/>
    <cellStyle name="Вывод 6 3 2 7" xfId="15656"/>
    <cellStyle name="Вывод 6 3 2 8" xfId="26028"/>
    <cellStyle name="Вывод 6 3 2 9" xfId="28695"/>
    <cellStyle name="Вывод 6 3 3" xfId="2391"/>
    <cellStyle name="Вывод 6 3 3 2" xfId="5620"/>
    <cellStyle name="Вывод 6 3 3 2 2" xfId="7924"/>
    <cellStyle name="Вывод 6 3 3 2 2 2" xfId="13875"/>
    <cellStyle name="Вывод 6 3 3 2 2 3" xfId="19814"/>
    <cellStyle name="Вывод 6 3 3 2 2 4" xfId="22576"/>
    <cellStyle name="Вывод 6 3 3 2 2 5" xfId="24474"/>
    <cellStyle name="Вывод 6 3 3 2 2 6" xfId="34269"/>
    <cellStyle name="Вывод 6 3 3 2 2 7" xfId="38721"/>
    <cellStyle name="Вывод 6 3 3 2 2 8" xfId="43680"/>
    <cellStyle name="Вывод 6 3 3 2 3" xfId="11595"/>
    <cellStyle name="Вывод 6 3 3 2 4" xfId="17534"/>
    <cellStyle name="Вывод 6 3 3 2 5" xfId="21629"/>
    <cellStyle name="Вывод 6 3 3 2 6" xfId="30757"/>
    <cellStyle name="Вывод 6 3 3 2 7" xfId="31500"/>
    <cellStyle name="Вывод 6 3 3 2 8" xfId="36447"/>
    <cellStyle name="Вывод 6 3 3 2 9" xfId="41405"/>
    <cellStyle name="Вывод 6 3 3 3" xfId="6287"/>
    <cellStyle name="Вывод 6 3 3 3 2" xfId="8427"/>
    <cellStyle name="Вывод 6 3 3 3 2 2" xfId="14378"/>
    <cellStyle name="Вывод 6 3 3 3 2 3" xfId="20317"/>
    <cellStyle name="Вывод 6 3 3 3 2 4" xfId="22723"/>
    <cellStyle name="Вывод 6 3 3 3 2 5" xfId="23979"/>
    <cellStyle name="Вывод 6 3 3 3 2 6" xfId="34241"/>
    <cellStyle name="Вывод 6 3 3 3 2 7" xfId="39221"/>
    <cellStyle name="Вывод 6 3 3 3 2 8" xfId="44183"/>
    <cellStyle name="Вывод 6 3 3 3 3" xfId="12238"/>
    <cellStyle name="Вывод 6 3 3 3 4" xfId="18177"/>
    <cellStyle name="Вывод 6 3 3 3 5" xfId="21799"/>
    <cellStyle name="Вывод 6 3 3 3 6" xfId="29402"/>
    <cellStyle name="Вывод 6 3 3 3 7" xfId="28143"/>
    <cellStyle name="Вывод 6 3 3 3 8" xfId="37090"/>
    <cellStyle name="Вывод 6 3 3 3 9" xfId="42045"/>
    <cellStyle name="Вывод 6 3 3 4" xfId="7175"/>
    <cellStyle name="Вывод 6 3 3 4 2" xfId="13126"/>
    <cellStyle name="Вывод 6 3 3 4 3" xfId="19065"/>
    <cellStyle name="Вывод 6 3 3 4 4" xfId="22202"/>
    <cellStyle name="Вывод 6 3 3 4 5" xfId="27688"/>
    <cellStyle name="Вывод 6 3 3 4 6" xfId="32313"/>
    <cellStyle name="Вывод 6 3 3 4 7" xfId="37978"/>
    <cellStyle name="Вывод 6 3 3 4 8" xfId="42931"/>
    <cellStyle name="Вывод 6 3 3 5" xfId="9719"/>
    <cellStyle name="Вывод 6 3 3 6" xfId="15658"/>
    <cellStyle name="Вывод 6 3 3 7" xfId="26026"/>
    <cellStyle name="Вывод 6 3 3 8" xfId="34494"/>
    <cellStyle name="Вывод 6 3 4" xfId="5122"/>
    <cellStyle name="Вывод 6 3 4 2" xfId="7465"/>
    <cellStyle name="Вывод 6 3 4 2 2" xfId="13416"/>
    <cellStyle name="Вывод 6 3 4 2 3" xfId="19355"/>
    <cellStyle name="Вывод 6 3 4 2 4" xfId="22443"/>
    <cellStyle name="Вывод 6 3 4 2 5" xfId="28472"/>
    <cellStyle name="Вывод 6 3 4 2 6" xfId="31728"/>
    <cellStyle name="Вывод 6 3 4 2 7" xfId="38264"/>
    <cellStyle name="Вывод 6 3 4 2 8" xfId="43221"/>
    <cellStyle name="Вывод 6 3 4 3" xfId="11098"/>
    <cellStyle name="Вывод 6 3 4 4" xfId="17037"/>
    <cellStyle name="Вывод 6 3 4 5" xfId="21489"/>
    <cellStyle name="Вывод 6 3 4 6" xfId="30064"/>
    <cellStyle name="Вывод 6 3 4 7" xfId="34240"/>
    <cellStyle name="Вывод 6 3 4 8" xfId="35950"/>
    <cellStyle name="Вывод 6 3 4 9" xfId="40910"/>
    <cellStyle name="Вывод 6 3 5" xfId="4783"/>
    <cellStyle name="Вывод 6 3 5 2" xfId="7324"/>
    <cellStyle name="Вывод 6 3 5 2 2" xfId="13275"/>
    <cellStyle name="Вывод 6 3 5 2 3" xfId="19214"/>
    <cellStyle name="Вывод 6 3 5 2 4" xfId="22345"/>
    <cellStyle name="Вывод 6 3 5 2 5" xfId="26856"/>
    <cellStyle name="Вывод 6 3 5 2 6" xfId="26352"/>
    <cellStyle name="Вывод 6 3 5 2 7" xfId="38125"/>
    <cellStyle name="Вывод 6 3 5 2 8" xfId="43080"/>
    <cellStyle name="Вывод 6 3 5 3" xfId="10759"/>
    <cellStyle name="Вывод 6 3 5 4" xfId="16698"/>
    <cellStyle name="Вывод 6 3 5 5" xfId="21356"/>
    <cellStyle name="Вывод 6 3 5 6" xfId="28986"/>
    <cellStyle name="Вывод 6 3 5 7" xfId="33041"/>
    <cellStyle name="Вывод 6 3 5 8" xfId="35611"/>
    <cellStyle name="Вывод 6 3 5 9" xfId="40573"/>
    <cellStyle name="Вывод 6 3 6" xfId="7172"/>
    <cellStyle name="Вывод 6 3 6 2" xfId="13123"/>
    <cellStyle name="Вывод 6 3 6 3" xfId="19062"/>
    <cellStyle name="Вывод 6 3 6 4" xfId="22199"/>
    <cellStyle name="Вывод 6 3 6 5" xfId="30551"/>
    <cellStyle name="Вывод 6 3 6 6" xfId="25573"/>
    <cellStyle name="Вывод 6 3 6 7" xfId="37975"/>
    <cellStyle name="Вывод 6 3 6 8" xfId="42928"/>
    <cellStyle name="Вывод 6 3 7" xfId="9716"/>
    <cellStyle name="Вывод 6 3 8" xfId="15655"/>
    <cellStyle name="Вывод 6 3 9" xfId="26029"/>
    <cellStyle name="Вывод 6 4" xfId="2392"/>
    <cellStyle name="Вывод 6 4 10" xfId="33566"/>
    <cellStyle name="Вывод 6 4 2" xfId="5321"/>
    <cellStyle name="Вывод 6 4 2 2" xfId="7640"/>
    <cellStyle name="Вывод 6 4 2 2 2" xfId="13591"/>
    <cellStyle name="Вывод 6 4 2 2 3" xfId="19530"/>
    <cellStyle name="Вывод 6 4 2 2 4" xfId="22506"/>
    <cellStyle name="Вывод 6 4 2 2 5" xfId="30525"/>
    <cellStyle name="Вывод 6 4 2 2 6" xfId="30187"/>
    <cellStyle name="Вывод 6 4 2 2 7" xfId="38438"/>
    <cellStyle name="Вывод 6 4 2 2 8" xfId="43396"/>
    <cellStyle name="Вывод 6 4 2 3" xfId="11296"/>
    <cellStyle name="Вывод 6 4 2 4" xfId="17235"/>
    <cellStyle name="Вывод 6 4 2 5" xfId="21557"/>
    <cellStyle name="Вывод 6 4 2 6" xfId="28641"/>
    <cellStyle name="Вывод 6 4 2 7" xfId="33308"/>
    <cellStyle name="Вывод 6 4 2 8" xfId="36148"/>
    <cellStyle name="Вывод 6 4 2 9" xfId="41107"/>
    <cellStyle name="Вывод 6 4 3" xfId="4664"/>
    <cellStyle name="Вывод 6 4 3 2" xfId="7285"/>
    <cellStyle name="Вывод 6 4 3 2 2" xfId="13236"/>
    <cellStyle name="Вывод 6 4 3 2 3" xfId="19175"/>
    <cellStyle name="Вывод 6 4 3 2 4" xfId="22307"/>
    <cellStyle name="Вывод 6 4 3 2 5" xfId="28301"/>
    <cellStyle name="Вывод 6 4 3 2 6" xfId="34372"/>
    <cellStyle name="Вывод 6 4 3 2 7" xfId="38087"/>
    <cellStyle name="Вывод 6 4 3 2 8" xfId="43041"/>
    <cellStyle name="Вывод 6 4 3 3" xfId="10640"/>
    <cellStyle name="Вывод 6 4 3 4" xfId="16579"/>
    <cellStyle name="Вывод 6 4 3 5" xfId="21313"/>
    <cellStyle name="Вывод 6 4 3 6" xfId="29433"/>
    <cellStyle name="Вывод 6 4 3 7" xfId="29861"/>
    <cellStyle name="Вывод 6 4 3 8" xfId="35492"/>
    <cellStyle name="Вывод 6 4 3 9" xfId="40455"/>
    <cellStyle name="Вывод 6 4 4" xfId="8948"/>
    <cellStyle name="Вывод 6 4 4 2" xfId="14899"/>
    <cellStyle name="Вывод 6 4 4 3" xfId="20838"/>
    <cellStyle name="Вывод 6 4 4 4" xfId="23086"/>
    <cellStyle name="Вывод 6 4 4 5" xfId="23540"/>
    <cellStyle name="Вывод 6 4 4 6" xfId="34829"/>
    <cellStyle name="Вывод 6 4 4 7" xfId="39739"/>
    <cellStyle name="Вывод 6 4 4 8" xfId="44704"/>
    <cellStyle name="Вывод 6 4 5" xfId="8949"/>
    <cellStyle name="Вывод 6 4 5 2" xfId="14900"/>
    <cellStyle name="Вывод 6 4 5 3" xfId="20839"/>
    <cellStyle name="Вывод 6 4 5 4" xfId="23087"/>
    <cellStyle name="Вывод 6 4 5 5" xfId="23539"/>
    <cellStyle name="Вывод 6 4 5 6" xfId="34281"/>
    <cellStyle name="Вывод 6 4 5 7" xfId="39740"/>
    <cellStyle name="Вывод 6 4 5 8" xfId="44705"/>
    <cellStyle name="Вывод 6 4 6" xfId="7176"/>
    <cellStyle name="Вывод 6 4 6 2" xfId="13127"/>
    <cellStyle name="Вывод 6 4 6 3" xfId="19066"/>
    <cellStyle name="Вывод 6 4 6 4" xfId="22203"/>
    <cellStyle name="Вывод 6 4 6 5" xfId="24960"/>
    <cellStyle name="Вывод 6 4 6 6" xfId="28613"/>
    <cellStyle name="Вывод 6 4 6 7" xfId="37979"/>
    <cellStyle name="Вывод 6 4 6 8" xfId="42932"/>
    <cellStyle name="Вывод 6 4 7" xfId="9720"/>
    <cellStyle name="Вывод 6 4 8" xfId="15659"/>
    <cellStyle name="Вывод 6 4 9" xfId="26025"/>
    <cellStyle name="Вывод 6 5" xfId="4351"/>
    <cellStyle name="Вывод 6 5 10" xfId="40195"/>
    <cellStyle name="Вывод 6 5 2" xfId="6833"/>
    <cellStyle name="Вывод 6 5 2 2" xfId="8572"/>
    <cellStyle name="Вывод 6 5 2 2 2" xfId="14523"/>
    <cellStyle name="Вывод 6 5 2 2 3" xfId="20462"/>
    <cellStyle name="Вывод 6 5 2 2 4" xfId="22866"/>
    <cellStyle name="Вывод 6 5 2 2 5" xfId="23204"/>
    <cellStyle name="Вывод 6 5 2 2 6" xfId="30005"/>
    <cellStyle name="Вывод 6 5 2 2 7" xfId="39364"/>
    <cellStyle name="Вывод 6 5 2 2 8" xfId="44328"/>
    <cellStyle name="Вывод 6 5 2 3" xfId="12784"/>
    <cellStyle name="Вывод 6 5 2 4" xfId="18723"/>
    <cellStyle name="Вывод 6 5 2 5" xfId="21960"/>
    <cellStyle name="Вывод 6 5 2 6" xfId="26882"/>
    <cellStyle name="Вывод 6 5 2 7" xfId="34910"/>
    <cellStyle name="Вывод 6 5 2 8" xfId="37636"/>
    <cellStyle name="Вывод 6 5 2 9" xfId="42589"/>
    <cellStyle name="Вывод 6 5 3" xfId="7261"/>
    <cellStyle name="Вывод 6 5 3 2" xfId="13212"/>
    <cellStyle name="Вывод 6 5 3 3" xfId="19151"/>
    <cellStyle name="Вывод 6 5 3 4" xfId="22287"/>
    <cellStyle name="Вывод 6 5 3 5" xfId="24900"/>
    <cellStyle name="Вывод 6 5 3 6" xfId="31714"/>
    <cellStyle name="Вывод 6 5 3 7" xfId="38063"/>
    <cellStyle name="Вывод 6 5 3 8" xfId="43017"/>
    <cellStyle name="Вывод 6 5 4" xfId="10380"/>
    <cellStyle name="Вывод 6 5 5" xfId="16319"/>
    <cellStyle name="Вывод 6 5 6" xfId="21264"/>
    <cellStyle name="Вывод 6 5 7" xfId="25585"/>
    <cellStyle name="Вывод 6 5 8" xfId="29752"/>
    <cellStyle name="Вывод 6 5 9" xfId="35232"/>
    <cellStyle name="Вывод 6 6" xfId="4969"/>
    <cellStyle name="Вывод 6 6 2" xfId="7350"/>
    <cellStyle name="Вывод 6 6 2 2" xfId="13301"/>
    <cellStyle name="Вывод 6 6 2 3" xfId="19240"/>
    <cellStyle name="Вывод 6 6 2 4" xfId="22368"/>
    <cellStyle name="Вывод 6 6 2 5" xfId="28278"/>
    <cellStyle name="Вывод 6 6 2 6" xfId="26233"/>
    <cellStyle name="Вывод 6 6 2 7" xfId="38150"/>
    <cellStyle name="Вывод 6 6 2 8" xfId="43106"/>
    <cellStyle name="Вывод 6 6 3" xfId="10945"/>
    <cellStyle name="Вывод 6 6 4" xfId="16884"/>
    <cellStyle name="Вывод 6 6 5" xfId="21413"/>
    <cellStyle name="Вывод 6 6 6" xfId="27074"/>
    <cellStyle name="Вывод 6 6 7" xfId="31520"/>
    <cellStyle name="Вывод 6 6 8" xfId="35797"/>
    <cellStyle name="Вывод 6 6 9" xfId="40758"/>
    <cellStyle name="Вывод 6 7" xfId="7168"/>
    <cellStyle name="Вывод 6 7 2" xfId="13119"/>
    <cellStyle name="Вывод 6 7 3" xfId="19058"/>
    <cellStyle name="Вывод 6 7 4" xfId="22195"/>
    <cellStyle name="Вывод 6 7 5" xfId="24961"/>
    <cellStyle name="Вывод 6 7 6" xfId="34635"/>
    <cellStyle name="Вывод 6 7 7" xfId="37971"/>
    <cellStyle name="Вывод 6 7 8" xfId="42924"/>
    <cellStyle name="Вывод 6 8" xfId="9712"/>
    <cellStyle name="Вывод 6 9" xfId="15651"/>
    <cellStyle name="Вывод 6_46EE.2011(v1.0)" xfId="2393"/>
    <cellStyle name="Вывод 7" xfId="2394"/>
    <cellStyle name="Вывод 7 10" xfId="26024"/>
    <cellStyle name="Вывод 7 11" xfId="33737"/>
    <cellStyle name="Вывод 7 2" xfId="2395"/>
    <cellStyle name="Вывод 7 2 10" xfId="34883"/>
    <cellStyle name="Вывод 7 2 2" xfId="2396"/>
    <cellStyle name="Вывод 7 2 2 10" xfId="34882"/>
    <cellStyle name="Вывод 7 2 2 2" xfId="5324"/>
    <cellStyle name="Вывод 7 2 2 2 2" xfId="7643"/>
    <cellStyle name="Вывод 7 2 2 2 2 2" xfId="13594"/>
    <cellStyle name="Вывод 7 2 2 2 2 3" xfId="19533"/>
    <cellStyle name="Вывод 7 2 2 2 2 4" xfId="22509"/>
    <cellStyle name="Вывод 7 2 2 2 2 5" xfId="26849"/>
    <cellStyle name="Вывод 7 2 2 2 2 6" xfId="31991"/>
    <cellStyle name="Вывод 7 2 2 2 2 7" xfId="38441"/>
    <cellStyle name="Вывод 7 2 2 2 2 8" xfId="43399"/>
    <cellStyle name="Вывод 7 2 2 2 3" xfId="11299"/>
    <cellStyle name="Вывод 7 2 2 2 4" xfId="17238"/>
    <cellStyle name="Вывод 7 2 2 2 5" xfId="21560"/>
    <cellStyle name="Вывод 7 2 2 2 6" xfId="29192"/>
    <cellStyle name="Вывод 7 2 2 2 7" xfId="32593"/>
    <cellStyle name="Вывод 7 2 2 2 8" xfId="36151"/>
    <cellStyle name="Вывод 7 2 2 2 9" xfId="41110"/>
    <cellStyle name="Вывод 7 2 2 3" xfId="4661"/>
    <cellStyle name="Вывод 7 2 2 3 2" xfId="7282"/>
    <cellStyle name="Вывод 7 2 2 3 2 2" xfId="13233"/>
    <cellStyle name="Вывод 7 2 2 3 2 3" xfId="19172"/>
    <cellStyle name="Вывод 7 2 2 3 2 4" xfId="22304"/>
    <cellStyle name="Вывод 7 2 2 3 2 5" xfId="24895"/>
    <cellStyle name="Вывод 7 2 2 3 2 6" xfId="34136"/>
    <cellStyle name="Вывод 7 2 2 3 2 7" xfId="38084"/>
    <cellStyle name="Вывод 7 2 2 3 2 8" xfId="43038"/>
    <cellStyle name="Вывод 7 2 2 3 3" xfId="10637"/>
    <cellStyle name="Вывод 7 2 2 3 4" xfId="16576"/>
    <cellStyle name="Вывод 7 2 2 3 5" xfId="21310"/>
    <cellStyle name="Вывод 7 2 2 3 6" xfId="27749"/>
    <cellStyle name="Вывод 7 2 2 3 7" xfId="31315"/>
    <cellStyle name="Вывод 7 2 2 3 8" xfId="35489"/>
    <cellStyle name="Вывод 7 2 2 3 9" xfId="40452"/>
    <cellStyle name="Вывод 7 2 2 4" xfId="8950"/>
    <cellStyle name="Вывод 7 2 2 4 2" xfId="14901"/>
    <cellStyle name="Вывод 7 2 2 4 3" xfId="20840"/>
    <cellStyle name="Вывод 7 2 2 4 4" xfId="23088"/>
    <cellStyle name="Вывод 7 2 2 4 5" xfId="26805"/>
    <cellStyle name="Вывод 7 2 2 4 6" xfId="33708"/>
    <cellStyle name="Вывод 7 2 2 4 7" xfId="39741"/>
    <cellStyle name="Вывод 7 2 2 4 8" xfId="44706"/>
    <cellStyle name="Вывод 7 2 2 5" xfId="8951"/>
    <cellStyle name="Вывод 7 2 2 5 2" xfId="14902"/>
    <cellStyle name="Вывод 7 2 2 5 3" xfId="20841"/>
    <cellStyle name="Вывод 7 2 2 5 4" xfId="23089"/>
    <cellStyle name="Вывод 7 2 2 5 5" xfId="26804"/>
    <cellStyle name="Вывод 7 2 2 5 6" xfId="33400"/>
    <cellStyle name="Вывод 7 2 2 5 7" xfId="39742"/>
    <cellStyle name="Вывод 7 2 2 5 8" xfId="44707"/>
    <cellStyle name="Вывод 7 2 2 6" xfId="7179"/>
    <cellStyle name="Вывод 7 2 2 6 2" xfId="13130"/>
    <cellStyle name="Вывод 7 2 2 6 3" xfId="19069"/>
    <cellStyle name="Вывод 7 2 2 6 4" xfId="22206"/>
    <cellStyle name="Вывод 7 2 2 6 5" xfId="27551"/>
    <cellStyle name="Вывод 7 2 2 6 6" xfId="31616"/>
    <cellStyle name="Вывод 7 2 2 6 7" xfId="37982"/>
    <cellStyle name="Вывод 7 2 2 6 8" xfId="42935"/>
    <cellStyle name="Вывод 7 2 2 7" xfId="9723"/>
    <cellStyle name="Вывод 7 2 2 8" xfId="15662"/>
    <cellStyle name="Вывод 7 2 2 9" xfId="26022"/>
    <cellStyle name="Вывод 7 2 3" xfId="2397"/>
    <cellStyle name="Вывод 7 2 3 10" xfId="32354"/>
    <cellStyle name="Вывод 7 2 3 2" xfId="5919"/>
    <cellStyle name="Вывод 7 2 3 2 2" xfId="8223"/>
    <cellStyle name="Вывод 7 2 3 2 2 2" xfId="14174"/>
    <cellStyle name="Вывод 7 2 3 2 2 3" xfId="20113"/>
    <cellStyle name="Вывод 7 2 3 2 2 4" xfId="22657"/>
    <cellStyle name="Вывод 7 2 3 2 2 5" xfId="24180"/>
    <cellStyle name="Вывод 7 2 3 2 2 6" xfId="34404"/>
    <cellStyle name="Вывод 7 2 3 2 2 7" xfId="39019"/>
    <cellStyle name="Вывод 7 2 3 2 2 8" xfId="43979"/>
    <cellStyle name="Вывод 7 2 3 2 3" xfId="11894"/>
    <cellStyle name="Вывод 7 2 3 2 4" xfId="17833"/>
    <cellStyle name="Вывод 7 2 3 2 5" xfId="21710"/>
    <cellStyle name="Вывод 7 2 3 2 6" xfId="25324"/>
    <cellStyle name="Вывод 7 2 3 2 7" xfId="32425"/>
    <cellStyle name="Вывод 7 2 3 2 8" xfId="36746"/>
    <cellStyle name="Вывод 7 2 3 2 9" xfId="41703"/>
    <cellStyle name="Вывод 7 2 3 3" xfId="6586"/>
    <cellStyle name="Вывод 7 2 3 3 2" xfId="8492"/>
    <cellStyle name="Вывод 7 2 3 3 2 2" xfId="14443"/>
    <cellStyle name="Вывод 7 2 3 3 2 3" xfId="20382"/>
    <cellStyle name="Вывод 7 2 3 3 2 4" xfId="22787"/>
    <cellStyle name="Вывод 7 2 3 3 2 5" xfId="23915"/>
    <cellStyle name="Вывод 7 2 3 3 2 6" xfId="34366"/>
    <cellStyle name="Вывод 7 2 3 3 2 7" xfId="39285"/>
    <cellStyle name="Вывод 7 2 3 3 2 8" xfId="44248"/>
    <cellStyle name="Вывод 7 2 3 3 3" xfId="12537"/>
    <cellStyle name="Вывод 7 2 3 3 4" xfId="18476"/>
    <cellStyle name="Вывод 7 2 3 3 5" xfId="21880"/>
    <cellStyle name="Вывод 7 2 3 3 6" xfId="30470"/>
    <cellStyle name="Вывод 7 2 3 3 7" xfId="29762"/>
    <cellStyle name="Вывод 7 2 3 3 8" xfId="37389"/>
    <cellStyle name="Вывод 7 2 3 3 9" xfId="42343"/>
    <cellStyle name="Вывод 7 2 3 4" xfId="8952"/>
    <cellStyle name="Вывод 7 2 3 4 2" xfId="14903"/>
    <cellStyle name="Вывод 7 2 3 4 3" xfId="20842"/>
    <cellStyle name="Вывод 7 2 3 4 4" xfId="23090"/>
    <cellStyle name="Вывод 7 2 3 4 5" xfId="23538"/>
    <cellStyle name="Вывод 7 2 3 4 6" xfId="31783"/>
    <cellStyle name="Вывод 7 2 3 4 7" xfId="39743"/>
    <cellStyle name="Вывод 7 2 3 4 8" xfId="44708"/>
    <cellStyle name="Вывод 7 2 3 5" xfId="8953"/>
    <cellStyle name="Вывод 7 2 3 5 2" xfId="14904"/>
    <cellStyle name="Вывод 7 2 3 5 3" xfId="20843"/>
    <cellStyle name="Вывод 7 2 3 5 4" xfId="23091"/>
    <cellStyle name="Вывод 7 2 3 5 5" xfId="23537"/>
    <cellStyle name="Вывод 7 2 3 5 6" xfId="34828"/>
    <cellStyle name="Вывод 7 2 3 5 7" xfId="39744"/>
    <cellStyle name="Вывод 7 2 3 5 8" xfId="44709"/>
    <cellStyle name="Вывод 7 2 3 6" xfId="7180"/>
    <cellStyle name="Вывод 7 2 3 6 2" xfId="13131"/>
    <cellStyle name="Вывод 7 2 3 6 3" xfId="19070"/>
    <cellStyle name="Вывод 7 2 3 6 4" xfId="22207"/>
    <cellStyle name="Вывод 7 2 3 6 5" xfId="28495"/>
    <cellStyle name="Вывод 7 2 3 6 6" xfId="34458"/>
    <cellStyle name="Вывод 7 2 3 6 7" xfId="37983"/>
    <cellStyle name="Вывод 7 2 3 6 8" xfId="42936"/>
    <cellStyle name="Вывод 7 2 3 7" xfId="9724"/>
    <cellStyle name="Вывод 7 2 3 8" xfId="15663"/>
    <cellStyle name="Вывод 7 2 3 9" xfId="26021"/>
    <cellStyle name="Вывод 7 2 4" xfId="4352"/>
    <cellStyle name="Вывод 7 2 4 10" xfId="40196"/>
    <cellStyle name="Вывод 7 2 4 2" xfId="6834"/>
    <cellStyle name="Вывод 7 2 4 2 2" xfId="8573"/>
    <cellStyle name="Вывод 7 2 4 2 2 2" xfId="14524"/>
    <cellStyle name="Вывод 7 2 4 2 2 3" xfId="20463"/>
    <cellStyle name="Вывод 7 2 4 2 2 4" xfId="22867"/>
    <cellStyle name="Вывод 7 2 4 2 2 5" xfId="23837"/>
    <cellStyle name="Вывод 7 2 4 2 2 6" xfId="33240"/>
    <cellStyle name="Вывод 7 2 4 2 2 7" xfId="39365"/>
    <cellStyle name="Вывод 7 2 4 2 2 8" xfId="44329"/>
    <cellStyle name="Вывод 7 2 4 2 3" xfId="12785"/>
    <cellStyle name="Вывод 7 2 4 2 4" xfId="18724"/>
    <cellStyle name="Вывод 7 2 4 2 5" xfId="21961"/>
    <cellStyle name="Вывод 7 2 4 2 6" xfId="29107"/>
    <cellStyle name="Вывод 7 2 4 2 7" xfId="26442"/>
    <cellStyle name="Вывод 7 2 4 2 8" xfId="37637"/>
    <cellStyle name="Вывод 7 2 4 2 9" xfId="42590"/>
    <cellStyle name="Вывод 7 2 4 3" xfId="7262"/>
    <cellStyle name="Вывод 7 2 4 3 2" xfId="13213"/>
    <cellStyle name="Вывод 7 2 4 3 3" xfId="19152"/>
    <cellStyle name="Вывод 7 2 4 3 4" xfId="22288"/>
    <cellStyle name="Вывод 7 2 4 3 5" xfId="28820"/>
    <cellStyle name="Вывод 7 2 4 3 6" xfId="27369"/>
    <cellStyle name="Вывод 7 2 4 3 7" xfId="38064"/>
    <cellStyle name="Вывод 7 2 4 3 8" xfId="43018"/>
    <cellStyle name="Вывод 7 2 4 4" xfId="10381"/>
    <cellStyle name="Вывод 7 2 4 5" xfId="16320"/>
    <cellStyle name="Вывод 7 2 4 6" xfId="21265"/>
    <cellStyle name="Вывод 7 2 4 7" xfId="27296"/>
    <cellStyle name="Вывод 7 2 4 8" xfId="33590"/>
    <cellStyle name="Вывод 7 2 4 9" xfId="35233"/>
    <cellStyle name="Вывод 7 2 5" xfId="4966"/>
    <cellStyle name="Вывод 7 2 5 2" xfId="7347"/>
    <cellStyle name="Вывод 7 2 5 2 2" xfId="13298"/>
    <cellStyle name="Вывод 7 2 5 2 3" xfId="19237"/>
    <cellStyle name="Вывод 7 2 5 2 4" xfId="22365"/>
    <cellStyle name="Вывод 7 2 5 2 5" xfId="24870"/>
    <cellStyle name="Вывод 7 2 5 2 6" xfId="32966"/>
    <cellStyle name="Вывод 7 2 5 2 7" xfId="38147"/>
    <cellStyle name="Вывод 7 2 5 2 8" xfId="43103"/>
    <cellStyle name="Вывод 7 2 5 3" xfId="10942"/>
    <cellStyle name="Вывод 7 2 5 4" xfId="16881"/>
    <cellStyle name="Вывод 7 2 5 5" xfId="21410"/>
    <cellStyle name="Вывод 7 2 5 6" xfId="30835"/>
    <cellStyle name="Вывод 7 2 5 7" xfId="32583"/>
    <cellStyle name="Вывод 7 2 5 8" xfId="35794"/>
    <cellStyle name="Вывод 7 2 5 9" xfId="40755"/>
    <cellStyle name="Вывод 7 2 6" xfId="7178"/>
    <cellStyle name="Вывод 7 2 6 2" xfId="13129"/>
    <cellStyle name="Вывод 7 2 6 3" xfId="19068"/>
    <cellStyle name="Вывод 7 2 6 4" xfId="22205"/>
    <cellStyle name="Вывод 7 2 6 5" xfId="29525"/>
    <cellStyle name="Вывод 7 2 6 6" xfId="32138"/>
    <cellStyle name="Вывод 7 2 6 7" xfId="37981"/>
    <cellStyle name="Вывод 7 2 6 8" xfId="42934"/>
    <cellStyle name="Вывод 7 2 7" xfId="9722"/>
    <cellStyle name="Вывод 7 2 8" xfId="15661"/>
    <cellStyle name="Вывод 7 2 9" xfId="26023"/>
    <cellStyle name="Вывод 7 3" xfId="2398"/>
    <cellStyle name="Вывод 7 3 10" xfId="23187"/>
    <cellStyle name="Вывод 7 3 2" xfId="2399"/>
    <cellStyle name="Вывод 7 3 2 2" xfId="2400"/>
    <cellStyle name="Вывод 7 3 2 2 2" xfId="6074"/>
    <cellStyle name="Вывод 7 3 2 2 2 2" xfId="8378"/>
    <cellStyle name="Вывод 7 3 2 2 2 2 2" xfId="14329"/>
    <cellStyle name="Вывод 7 3 2 2 2 2 3" xfId="20268"/>
    <cellStyle name="Вывод 7 3 2 2 2 2 4" xfId="22679"/>
    <cellStyle name="Вывод 7 3 2 2 2 2 5" xfId="24027"/>
    <cellStyle name="Вывод 7 3 2 2 2 2 6" xfId="34526"/>
    <cellStyle name="Вывод 7 3 2 2 2 2 7" xfId="39174"/>
    <cellStyle name="Вывод 7 3 2 2 2 2 8" xfId="44134"/>
    <cellStyle name="Вывод 7 3 2 2 2 3" xfId="12049"/>
    <cellStyle name="Вывод 7 3 2 2 2 4" xfId="17988"/>
    <cellStyle name="Вывод 7 3 2 2 2 5" xfId="21732"/>
    <cellStyle name="Вывод 7 3 2 2 2 6" xfId="25188"/>
    <cellStyle name="Вывод 7 3 2 2 2 7" xfId="26567"/>
    <cellStyle name="Вывод 7 3 2 2 2 8" xfId="36901"/>
    <cellStyle name="Вывод 7 3 2 2 2 9" xfId="41858"/>
    <cellStyle name="Вывод 7 3 2 2 3" xfId="6739"/>
    <cellStyle name="Вывод 7 3 2 2 3 2" xfId="8512"/>
    <cellStyle name="Вывод 7 3 2 2 3 2 2" xfId="14463"/>
    <cellStyle name="Вывод 7 3 2 2 3 2 3" xfId="20402"/>
    <cellStyle name="Вывод 7 3 2 2 3 2 4" xfId="22807"/>
    <cellStyle name="Вывод 7 3 2 2 3 2 5" xfId="23895"/>
    <cellStyle name="Вывод 7 3 2 2 3 2 6" xfId="34599"/>
    <cellStyle name="Вывод 7 3 2 2 3 2 7" xfId="39305"/>
    <cellStyle name="Вывод 7 3 2 2 3 2 8" xfId="44268"/>
    <cellStyle name="Вывод 7 3 2 2 3 3" xfId="12690"/>
    <cellStyle name="Вывод 7 3 2 2 3 4" xfId="18629"/>
    <cellStyle name="Вывод 7 3 2 2 3 5" xfId="21900"/>
    <cellStyle name="Вывод 7 3 2 2 3 6" xfId="30610"/>
    <cellStyle name="Вывод 7 3 2 2 3 7" xfId="31255"/>
    <cellStyle name="Вывод 7 3 2 2 3 8" xfId="37542"/>
    <cellStyle name="Вывод 7 3 2 2 3 9" xfId="42496"/>
    <cellStyle name="Вывод 7 3 2 2 4" xfId="7183"/>
    <cellStyle name="Вывод 7 3 2 2 4 2" xfId="13134"/>
    <cellStyle name="Вывод 7 3 2 2 4 3" xfId="19073"/>
    <cellStyle name="Вывод 7 3 2 2 4 4" xfId="22210"/>
    <cellStyle name="Вывод 7 3 2 2 4 5" xfId="24959"/>
    <cellStyle name="Вывод 7 3 2 2 4 6" xfId="33462"/>
    <cellStyle name="Вывод 7 3 2 2 4 7" xfId="37986"/>
    <cellStyle name="Вывод 7 3 2 2 4 8" xfId="42939"/>
    <cellStyle name="Вывод 7 3 2 2 5" xfId="9727"/>
    <cellStyle name="Вывод 7 3 2 2 6" xfId="15666"/>
    <cellStyle name="Вывод 7 3 2 2 7" xfId="26018"/>
    <cellStyle name="Вывод 7 3 2 2 8" xfId="28037"/>
    <cellStyle name="Вывод 7 3 2 3" xfId="5775"/>
    <cellStyle name="Вывод 7 3 2 3 2" xfId="8079"/>
    <cellStyle name="Вывод 7 3 2 3 2 2" xfId="14030"/>
    <cellStyle name="Вывод 7 3 2 3 2 3" xfId="19969"/>
    <cellStyle name="Вывод 7 3 2 3 2 4" xfId="22606"/>
    <cellStyle name="Вывод 7 3 2 3 2 5" xfId="24321"/>
    <cellStyle name="Вывод 7 3 2 3 2 6" xfId="27001"/>
    <cellStyle name="Вывод 7 3 2 3 2 7" xfId="38876"/>
    <cellStyle name="Вывод 7 3 2 3 2 8" xfId="43835"/>
    <cellStyle name="Вывод 7 3 2 3 3" xfId="11750"/>
    <cellStyle name="Вывод 7 3 2 3 4" xfId="17689"/>
    <cellStyle name="Вывод 7 3 2 3 5" xfId="21659"/>
    <cellStyle name="Вывод 7 3 2 3 6" xfId="28088"/>
    <cellStyle name="Вывод 7 3 2 3 7" xfId="33426"/>
    <cellStyle name="Вывод 7 3 2 3 8" xfId="36602"/>
    <cellStyle name="Вывод 7 3 2 3 9" xfId="41560"/>
    <cellStyle name="Вывод 7 3 2 4" xfId="6442"/>
    <cellStyle name="Вывод 7 3 2 4 2" xfId="8448"/>
    <cellStyle name="Вывод 7 3 2 4 2 2" xfId="14399"/>
    <cellStyle name="Вывод 7 3 2 4 2 3" xfId="20338"/>
    <cellStyle name="Вывод 7 3 2 4 2 4" xfId="22744"/>
    <cellStyle name="Вывод 7 3 2 4 2 5" xfId="23958"/>
    <cellStyle name="Вывод 7 3 2 4 2 6" xfId="31717"/>
    <cellStyle name="Вывод 7 3 2 4 2 7" xfId="39242"/>
    <cellStyle name="Вывод 7 3 2 4 2 8" xfId="44204"/>
    <cellStyle name="Вывод 7 3 2 4 3" xfId="12393"/>
    <cellStyle name="Вывод 7 3 2 4 4" xfId="18332"/>
    <cellStyle name="Вывод 7 3 2 4 5" xfId="21829"/>
    <cellStyle name="Вывод 7 3 2 4 6" xfId="30476"/>
    <cellStyle name="Вывод 7 3 2 4 7" xfId="32372"/>
    <cellStyle name="Вывод 7 3 2 4 8" xfId="37245"/>
    <cellStyle name="Вывод 7 3 2 4 9" xfId="42200"/>
    <cellStyle name="Вывод 7 3 2 5" xfId="7182"/>
    <cellStyle name="Вывод 7 3 2 5 2" xfId="13133"/>
    <cellStyle name="Вывод 7 3 2 5 3" xfId="19072"/>
    <cellStyle name="Вывод 7 3 2 5 4" xfId="22209"/>
    <cellStyle name="Вывод 7 3 2 5 5" xfId="27960"/>
    <cellStyle name="Вывод 7 3 2 5 6" xfId="30193"/>
    <cellStyle name="Вывод 7 3 2 5 7" xfId="37985"/>
    <cellStyle name="Вывод 7 3 2 5 8" xfId="42938"/>
    <cellStyle name="Вывод 7 3 2 6" xfId="9726"/>
    <cellStyle name="Вывод 7 3 2 7" xfId="15665"/>
    <cellStyle name="Вывод 7 3 2 8" xfId="26019"/>
    <cellStyle name="Вывод 7 3 2 9" xfId="34631"/>
    <cellStyle name="Вывод 7 3 3" xfId="2401"/>
    <cellStyle name="Вывод 7 3 3 2" xfId="5621"/>
    <cellStyle name="Вывод 7 3 3 2 2" xfId="7925"/>
    <cellStyle name="Вывод 7 3 3 2 2 2" xfId="13876"/>
    <cellStyle name="Вывод 7 3 3 2 2 3" xfId="19815"/>
    <cellStyle name="Вывод 7 3 3 2 2 4" xfId="22577"/>
    <cellStyle name="Вывод 7 3 3 2 2 5" xfId="24473"/>
    <cellStyle name="Вывод 7 3 3 2 2 6" xfId="32927"/>
    <cellStyle name="Вывод 7 3 3 2 2 7" xfId="38722"/>
    <cellStyle name="Вывод 7 3 3 2 2 8" xfId="43681"/>
    <cellStyle name="Вывод 7 3 3 2 3" xfId="11596"/>
    <cellStyle name="Вывод 7 3 3 2 4" xfId="17535"/>
    <cellStyle name="Вывод 7 3 3 2 5" xfId="21630"/>
    <cellStyle name="Вывод 7 3 3 2 6" xfId="27208"/>
    <cellStyle name="Вывод 7 3 3 2 7" xfId="34988"/>
    <cellStyle name="Вывод 7 3 3 2 8" xfId="36448"/>
    <cellStyle name="Вывод 7 3 3 2 9" xfId="41406"/>
    <cellStyle name="Вывод 7 3 3 3" xfId="6288"/>
    <cellStyle name="Вывод 7 3 3 3 2" xfId="8428"/>
    <cellStyle name="Вывод 7 3 3 3 2 2" xfId="14379"/>
    <cellStyle name="Вывод 7 3 3 3 2 3" xfId="20318"/>
    <cellStyle name="Вывод 7 3 3 3 2 4" xfId="22724"/>
    <cellStyle name="Вывод 7 3 3 3 2 5" xfId="23978"/>
    <cellStyle name="Вывод 7 3 3 3 2 6" xfId="31903"/>
    <cellStyle name="Вывод 7 3 3 3 2 7" xfId="39222"/>
    <cellStyle name="Вывод 7 3 3 3 2 8" xfId="44184"/>
    <cellStyle name="Вывод 7 3 3 3 3" xfId="12239"/>
    <cellStyle name="Вывод 7 3 3 3 4" xfId="18178"/>
    <cellStyle name="Вывод 7 3 3 3 5" xfId="21800"/>
    <cellStyle name="Вывод 7 3 3 3 6" xfId="27215"/>
    <cellStyle name="Вывод 7 3 3 3 7" xfId="27812"/>
    <cellStyle name="Вывод 7 3 3 3 8" xfId="37091"/>
    <cellStyle name="Вывод 7 3 3 3 9" xfId="42046"/>
    <cellStyle name="Вывод 7 3 3 4" xfId="7184"/>
    <cellStyle name="Вывод 7 3 3 4 2" xfId="13135"/>
    <cellStyle name="Вывод 7 3 3 4 3" xfId="19074"/>
    <cellStyle name="Вывод 7 3 3 4 4" xfId="22211"/>
    <cellStyle name="Вывод 7 3 3 4 5" xfId="28618"/>
    <cellStyle name="Вывод 7 3 3 4 6" xfId="32714"/>
    <cellStyle name="Вывод 7 3 3 4 7" xfId="37987"/>
    <cellStyle name="Вывод 7 3 3 4 8" xfId="42940"/>
    <cellStyle name="Вывод 7 3 3 5" xfId="9728"/>
    <cellStyle name="Вывод 7 3 3 6" xfId="15667"/>
    <cellStyle name="Вывод 7 3 3 7" xfId="26017"/>
    <cellStyle name="Вывод 7 3 3 8" xfId="29033"/>
    <cellStyle name="Вывод 7 3 4" xfId="5123"/>
    <cellStyle name="Вывод 7 3 4 2" xfId="7466"/>
    <cellStyle name="Вывод 7 3 4 2 2" xfId="13417"/>
    <cellStyle name="Вывод 7 3 4 2 3" xfId="19356"/>
    <cellStyle name="Вывод 7 3 4 2 4" xfId="22444"/>
    <cellStyle name="Вывод 7 3 4 2 5" xfId="29889"/>
    <cellStyle name="Вывод 7 3 4 2 6" xfId="34110"/>
    <cellStyle name="Вывод 7 3 4 2 7" xfId="38265"/>
    <cellStyle name="Вывод 7 3 4 2 8" xfId="43222"/>
    <cellStyle name="Вывод 7 3 4 3" xfId="11099"/>
    <cellStyle name="Вывод 7 3 4 4" xfId="17038"/>
    <cellStyle name="Вывод 7 3 4 5" xfId="21490"/>
    <cellStyle name="Вывод 7 3 4 6" xfId="28106"/>
    <cellStyle name="Вывод 7 3 4 7" xfId="25844"/>
    <cellStyle name="Вывод 7 3 4 8" xfId="35951"/>
    <cellStyle name="Вывод 7 3 4 9" xfId="40911"/>
    <cellStyle name="Вывод 7 3 5" xfId="4782"/>
    <cellStyle name="Вывод 7 3 5 2" xfId="7323"/>
    <cellStyle name="Вывод 7 3 5 2 2" xfId="13274"/>
    <cellStyle name="Вывод 7 3 5 2 3" xfId="19213"/>
    <cellStyle name="Вывод 7 3 5 2 4" xfId="22344"/>
    <cellStyle name="Вывод 7 3 5 2 5" xfId="28905"/>
    <cellStyle name="Вывод 7 3 5 2 6" xfId="27797"/>
    <cellStyle name="Вывод 7 3 5 2 7" xfId="38124"/>
    <cellStyle name="Вывод 7 3 5 2 8" xfId="43079"/>
    <cellStyle name="Вывод 7 3 5 3" xfId="10758"/>
    <cellStyle name="Вывод 7 3 5 4" xfId="16697"/>
    <cellStyle name="Вывод 7 3 5 5" xfId="21355"/>
    <cellStyle name="Вывод 7 3 5 6" xfId="30501"/>
    <cellStyle name="Вывод 7 3 5 7" xfId="32476"/>
    <cellStyle name="Вывод 7 3 5 8" xfId="35610"/>
    <cellStyle name="Вывод 7 3 5 9" xfId="40572"/>
    <cellStyle name="Вывод 7 3 6" xfId="7181"/>
    <cellStyle name="Вывод 7 3 6 2" xfId="13132"/>
    <cellStyle name="Вывод 7 3 6 3" xfId="19071"/>
    <cellStyle name="Вывод 7 3 6 4" xfId="22208"/>
    <cellStyle name="Вывод 7 3 6 5" xfId="29911"/>
    <cellStyle name="Вывод 7 3 6 6" xfId="31353"/>
    <cellStyle name="Вывод 7 3 6 7" xfId="37984"/>
    <cellStyle name="Вывод 7 3 6 8" xfId="42937"/>
    <cellStyle name="Вывод 7 3 7" xfId="9725"/>
    <cellStyle name="Вывод 7 3 8" xfId="15664"/>
    <cellStyle name="Вывод 7 3 9" xfId="26020"/>
    <cellStyle name="Вывод 7 4" xfId="2402"/>
    <cellStyle name="Вывод 7 4 10" xfId="34524"/>
    <cellStyle name="Вывод 7 4 2" xfId="5323"/>
    <cellStyle name="Вывод 7 4 2 2" xfId="7642"/>
    <cellStyle name="Вывод 7 4 2 2 2" xfId="13593"/>
    <cellStyle name="Вывод 7 4 2 2 3" xfId="19532"/>
    <cellStyle name="Вывод 7 4 2 2 4" xfId="22508"/>
    <cellStyle name="Вывод 7 4 2 2 5" xfId="28904"/>
    <cellStyle name="Вывод 7 4 2 2 6" xfId="31199"/>
    <cellStyle name="Вывод 7 4 2 2 7" xfId="38440"/>
    <cellStyle name="Вывод 7 4 2 2 8" xfId="43398"/>
    <cellStyle name="Вывод 7 4 2 3" xfId="11298"/>
    <cellStyle name="Вывод 7 4 2 4" xfId="17237"/>
    <cellStyle name="Вывод 7 4 2 5" xfId="21559"/>
    <cellStyle name="Вывод 7 4 2 6" xfId="28101"/>
    <cellStyle name="Вывод 7 4 2 7" xfId="31803"/>
    <cellStyle name="Вывод 7 4 2 8" xfId="36150"/>
    <cellStyle name="Вывод 7 4 2 9" xfId="41109"/>
    <cellStyle name="Вывод 7 4 3" xfId="4662"/>
    <cellStyle name="Вывод 7 4 3 2" xfId="7283"/>
    <cellStyle name="Вывод 7 4 3 2 2" xfId="13234"/>
    <cellStyle name="Вывод 7 4 3 2 3" xfId="19173"/>
    <cellStyle name="Вывод 7 4 3 2 4" xfId="22305"/>
    <cellStyle name="Вывод 7 4 3 2 5" xfId="28840"/>
    <cellStyle name="Вывод 7 4 3 2 6" xfId="32629"/>
    <cellStyle name="Вывод 7 4 3 2 7" xfId="38085"/>
    <cellStyle name="Вывод 7 4 3 2 8" xfId="43039"/>
    <cellStyle name="Вывод 7 4 3 3" xfId="10638"/>
    <cellStyle name="Вывод 7 4 3 4" xfId="16577"/>
    <cellStyle name="Вывод 7 4 3 5" xfId="21311"/>
    <cellStyle name="Вывод 7 4 3 6" xfId="25538"/>
    <cellStyle name="Вывод 7 4 3 7" xfId="29517"/>
    <cellStyle name="Вывод 7 4 3 8" xfId="35490"/>
    <cellStyle name="Вывод 7 4 3 9" xfId="40453"/>
    <cellStyle name="Вывод 7 4 4" xfId="8954"/>
    <cellStyle name="Вывод 7 4 4 2" xfId="14905"/>
    <cellStyle name="Вывод 7 4 4 3" xfId="20844"/>
    <cellStyle name="Вывод 7 4 4 4" xfId="23092"/>
    <cellStyle name="Вывод 7 4 4 5" xfId="23536"/>
    <cellStyle name="Вывод 7 4 4 6" xfId="34827"/>
    <cellStyle name="Вывод 7 4 4 7" xfId="39745"/>
    <cellStyle name="Вывод 7 4 4 8" xfId="44710"/>
    <cellStyle name="Вывод 7 4 5" xfId="8955"/>
    <cellStyle name="Вывод 7 4 5 2" xfId="14906"/>
    <cellStyle name="Вывод 7 4 5 3" xfId="20845"/>
    <cellStyle name="Вывод 7 4 5 4" xfId="23093"/>
    <cellStyle name="Вывод 7 4 5 5" xfId="26803"/>
    <cellStyle name="Вывод 7 4 5 6" xfId="35047"/>
    <cellStyle name="Вывод 7 4 5 7" xfId="39746"/>
    <cellStyle name="Вывод 7 4 5 8" xfId="44711"/>
    <cellStyle name="Вывод 7 4 6" xfId="7185"/>
    <cellStyle name="Вывод 7 4 6 2" xfId="13136"/>
    <cellStyle name="Вывод 7 4 6 3" xfId="19075"/>
    <cellStyle name="Вывод 7 4 6 4" xfId="22212"/>
    <cellStyle name="Вывод 7 4 6 5" xfId="30036"/>
    <cellStyle name="Вывод 7 4 6 6" xfId="33528"/>
    <cellStyle name="Вывод 7 4 6 7" xfId="37988"/>
    <cellStyle name="Вывод 7 4 6 8" xfId="42941"/>
    <cellStyle name="Вывод 7 4 7" xfId="9729"/>
    <cellStyle name="Вывод 7 4 8" xfId="15668"/>
    <cellStyle name="Вывод 7 4 9" xfId="26016"/>
    <cellStyle name="Вывод 7 5" xfId="4353"/>
    <cellStyle name="Вывод 7 5 10" xfId="40197"/>
    <cellStyle name="Вывод 7 5 2" xfId="6835"/>
    <cellStyle name="Вывод 7 5 2 2" xfId="8574"/>
    <cellStyle name="Вывод 7 5 2 2 2" xfId="14525"/>
    <cellStyle name="Вывод 7 5 2 2 3" xfId="20464"/>
    <cellStyle name="Вывод 7 5 2 2 4" xfId="22868"/>
    <cellStyle name="Вывод 7 5 2 2 5" xfId="23836"/>
    <cellStyle name="Вывод 7 5 2 2 6" xfId="32981"/>
    <cellStyle name="Вывод 7 5 2 2 7" xfId="39366"/>
    <cellStyle name="Вывод 7 5 2 2 8" xfId="44330"/>
    <cellStyle name="Вывод 7 5 2 3" xfId="12786"/>
    <cellStyle name="Вывод 7 5 2 4" xfId="18725"/>
    <cellStyle name="Вывод 7 5 2 5" xfId="21962"/>
    <cellStyle name="Вывод 7 5 2 6" xfId="30594"/>
    <cellStyle name="Вывод 7 5 2 7" xfId="26461"/>
    <cellStyle name="Вывод 7 5 2 8" xfId="37638"/>
    <cellStyle name="Вывод 7 5 2 9" xfId="42591"/>
    <cellStyle name="Вывод 7 5 3" xfId="7263"/>
    <cellStyle name="Вывод 7 5 3 2" xfId="13214"/>
    <cellStyle name="Вывод 7 5 3 3" xfId="19153"/>
    <cellStyle name="Вывод 7 5 3 4" xfId="22289"/>
    <cellStyle name="Вывод 7 5 3 5" xfId="30232"/>
    <cellStyle name="Вывод 7 5 3 6" xfId="33942"/>
    <cellStyle name="Вывод 7 5 3 7" xfId="38065"/>
    <cellStyle name="Вывод 7 5 3 8" xfId="43019"/>
    <cellStyle name="Вывод 7 5 4" xfId="10382"/>
    <cellStyle name="Вывод 7 5 5" xfId="16321"/>
    <cellStyle name="Вывод 7 5 6" xfId="21266"/>
    <cellStyle name="Вывод 7 5 7" xfId="29566"/>
    <cellStyle name="Вывод 7 5 8" xfId="33034"/>
    <cellStyle name="Вывод 7 5 9" xfId="35234"/>
    <cellStyle name="Вывод 7 6" xfId="4967"/>
    <cellStyle name="Вывод 7 6 2" xfId="7348"/>
    <cellStyle name="Вывод 7 6 2 2" xfId="13299"/>
    <cellStyle name="Вывод 7 6 2 3" xfId="19238"/>
    <cellStyle name="Вывод 7 6 2 4" xfId="22366"/>
    <cellStyle name="Вывод 7 6 2 5" xfId="28819"/>
    <cellStyle name="Вывод 7 6 2 6" xfId="34031"/>
    <cellStyle name="Вывод 7 6 2 7" xfId="38148"/>
    <cellStyle name="Вывод 7 6 2 8" xfId="43104"/>
    <cellStyle name="Вывод 7 6 3" xfId="10943"/>
    <cellStyle name="Вывод 7 6 4" xfId="16882"/>
    <cellStyle name="Вывод 7 6 5" xfId="21411"/>
    <cellStyle name="Вывод 7 6 6" xfId="30834"/>
    <cellStyle name="Вывод 7 6 7" xfId="25833"/>
    <cellStyle name="Вывод 7 6 8" xfId="35795"/>
    <cellStyle name="Вывод 7 6 9" xfId="40756"/>
    <cellStyle name="Вывод 7 7" xfId="7177"/>
    <cellStyle name="Вывод 7 7 2" xfId="13128"/>
    <cellStyle name="Вывод 7 7 3" xfId="19067"/>
    <cellStyle name="Вывод 7 7 4" xfId="22204"/>
    <cellStyle name="Вывод 7 7 5" xfId="27335"/>
    <cellStyle name="Вывод 7 7 6" xfId="32931"/>
    <cellStyle name="Вывод 7 7 7" xfId="37980"/>
    <cellStyle name="Вывод 7 7 8" xfId="42933"/>
    <cellStyle name="Вывод 7 8" xfId="9721"/>
    <cellStyle name="Вывод 7 9" xfId="15660"/>
    <cellStyle name="Вывод 7_46EE.2011(v1.0)" xfId="2403"/>
    <cellStyle name="Вывод 8" xfId="2404"/>
    <cellStyle name="Вывод 8 10" xfId="26015"/>
    <cellStyle name="Вывод 8 11" xfId="34881"/>
    <cellStyle name="Вывод 8 2" xfId="2405"/>
    <cellStyle name="Вывод 8 2 10" xfId="34880"/>
    <cellStyle name="Вывод 8 2 2" xfId="2406"/>
    <cellStyle name="Вывод 8 2 2 10" xfId="32171"/>
    <cellStyle name="Вывод 8 2 2 2" xfId="5326"/>
    <cellStyle name="Вывод 8 2 2 2 2" xfId="7645"/>
    <cellStyle name="Вывод 8 2 2 2 2 2" xfId="13596"/>
    <cellStyle name="Вывод 8 2 2 2 2 3" xfId="19535"/>
    <cellStyle name="Вывод 8 2 2 2 2 4" xfId="22511"/>
    <cellStyle name="Вывод 8 2 2 2 2 5" xfId="30523"/>
    <cellStyle name="Вывод 8 2 2 2 2 6" xfId="33541"/>
    <cellStyle name="Вывод 8 2 2 2 2 7" xfId="38443"/>
    <cellStyle name="Вывод 8 2 2 2 2 8" xfId="43401"/>
    <cellStyle name="Вывод 8 2 2 2 3" xfId="11301"/>
    <cellStyle name="Вывод 8 2 2 2 4" xfId="17240"/>
    <cellStyle name="Вывод 8 2 2 2 5" xfId="21562"/>
    <cellStyle name="Вывод 8 2 2 2 6" xfId="28883"/>
    <cellStyle name="Вывод 8 2 2 2 7" xfId="33873"/>
    <cellStyle name="Вывод 8 2 2 2 8" xfId="36153"/>
    <cellStyle name="Вывод 8 2 2 2 9" xfId="41112"/>
    <cellStyle name="Вывод 8 2 2 3" xfId="4660"/>
    <cellStyle name="Вывод 8 2 2 3 2" xfId="7281"/>
    <cellStyle name="Вывод 8 2 2 3 2 2" xfId="13232"/>
    <cellStyle name="Вывод 8 2 2 3 2 3" xfId="19171"/>
    <cellStyle name="Вывод 8 2 2 3 2 4" xfId="22303"/>
    <cellStyle name="Вывод 8 2 2 3 2 5" xfId="28254"/>
    <cellStyle name="Вывод 8 2 2 3 2 6" xfId="33068"/>
    <cellStyle name="Вывод 8 2 2 3 2 7" xfId="38083"/>
    <cellStyle name="Вывод 8 2 2 3 2 8" xfId="43037"/>
    <cellStyle name="Вывод 8 2 2 3 3" xfId="10636"/>
    <cellStyle name="Вывод 8 2 2 3 4" xfId="16575"/>
    <cellStyle name="Вывод 8 2 2 3 5" xfId="21309"/>
    <cellStyle name="Вывод 8 2 2 3 6" xfId="29713"/>
    <cellStyle name="Вывод 8 2 2 3 7" xfId="26628"/>
    <cellStyle name="Вывод 8 2 2 3 8" xfId="35488"/>
    <cellStyle name="Вывод 8 2 2 3 9" xfId="40451"/>
    <cellStyle name="Вывод 8 2 2 4" xfId="8956"/>
    <cellStyle name="Вывод 8 2 2 4 2" xfId="14907"/>
    <cellStyle name="Вывод 8 2 2 4 3" xfId="20846"/>
    <cellStyle name="Вывод 8 2 2 4 4" xfId="23094"/>
    <cellStyle name="Вывод 8 2 2 4 5" xfId="26802"/>
    <cellStyle name="Вывод 8 2 2 4 6" xfId="31692"/>
    <cellStyle name="Вывод 8 2 2 4 7" xfId="39747"/>
    <cellStyle name="Вывод 8 2 2 4 8" xfId="44712"/>
    <cellStyle name="Вывод 8 2 2 5" xfId="8957"/>
    <cellStyle name="Вывод 8 2 2 5 2" xfId="14908"/>
    <cellStyle name="Вывод 8 2 2 5 3" xfId="20847"/>
    <cellStyle name="Вывод 8 2 2 5 4" xfId="23095"/>
    <cellStyle name="Вывод 8 2 2 5 5" xfId="23535"/>
    <cellStyle name="Вывод 8 2 2 5 6" xfId="32891"/>
    <cellStyle name="Вывод 8 2 2 5 7" xfId="39748"/>
    <cellStyle name="Вывод 8 2 2 5 8" xfId="44713"/>
    <cellStyle name="Вывод 8 2 2 6" xfId="7188"/>
    <cellStyle name="Вывод 8 2 2 6 2" xfId="13139"/>
    <cellStyle name="Вывод 8 2 2 6 3" xfId="19078"/>
    <cellStyle name="Вывод 8 2 2 6 4" xfId="22215"/>
    <cellStyle name="Вывод 8 2 2 6 5" xfId="24957"/>
    <cellStyle name="Вывод 8 2 2 6 6" xfId="33997"/>
    <cellStyle name="Вывод 8 2 2 6 7" xfId="37991"/>
    <cellStyle name="Вывод 8 2 2 6 8" xfId="42944"/>
    <cellStyle name="Вывод 8 2 2 7" xfId="9732"/>
    <cellStyle name="Вывод 8 2 2 8" xfId="15671"/>
    <cellStyle name="Вывод 8 2 2 9" xfId="26013"/>
    <cellStyle name="Вывод 8 2 3" xfId="2407"/>
    <cellStyle name="Вывод 8 2 3 10" xfId="29508"/>
    <cellStyle name="Вывод 8 2 3 2" xfId="5920"/>
    <cellStyle name="Вывод 8 2 3 2 2" xfId="8224"/>
    <cellStyle name="Вывод 8 2 3 2 2 2" xfId="14175"/>
    <cellStyle name="Вывод 8 2 3 2 2 3" xfId="20114"/>
    <cellStyle name="Вывод 8 2 3 2 2 4" xfId="22658"/>
    <cellStyle name="Вывод 8 2 3 2 2 5" xfId="24179"/>
    <cellStyle name="Вывод 8 2 3 2 2 6" xfId="27644"/>
    <cellStyle name="Вывод 8 2 3 2 2 7" xfId="39020"/>
    <cellStyle name="Вывод 8 2 3 2 2 8" xfId="43980"/>
    <cellStyle name="Вывод 8 2 3 2 3" xfId="11895"/>
    <cellStyle name="Вывод 8 2 3 2 4" xfId="17834"/>
    <cellStyle name="Вывод 8 2 3 2 5" xfId="21711"/>
    <cellStyle name="Вывод 8 2 3 2 6" xfId="27332"/>
    <cellStyle name="Вывод 8 2 3 2 7" xfId="31472"/>
    <cellStyle name="Вывод 8 2 3 2 8" xfId="36747"/>
    <cellStyle name="Вывод 8 2 3 2 9" xfId="41704"/>
    <cellStyle name="Вывод 8 2 3 3" xfId="6587"/>
    <cellStyle name="Вывод 8 2 3 3 2" xfId="8493"/>
    <cellStyle name="Вывод 8 2 3 3 2 2" xfId="14444"/>
    <cellStyle name="Вывод 8 2 3 3 2 3" xfId="20383"/>
    <cellStyle name="Вывод 8 2 3 3 2 4" xfId="22788"/>
    <cellStyle name="Вывод 8 2 3 3 2 5" xfId="23914"/>
    <cellStyle name="Вывод 8 2 3 3 2 6" xfId="27630"/>
    <cellStyle name="Вывод 8 2 3 3 2 7" xfId="39286"/>
    <cellStyle name="Вывод 8 2 3 3 2 8" xfId="44249"/>
    <cellStyle name="Вывод 8 2 3 3 3" xfId="12538"/>
    <cellStyle name="Вывод 8 2 3 3 4" xfId="18477"/>
    <cellStyle name="Вывод 8 2 3 3 5" xfId="21881"/>
    <cellStyle name="Вывод 8 2 3 3 6" xfId="28927"/>
    <cellStyle name="Вывод 8 2 3 3 7" xfId="29761"/>
    <cellStyle name="Вывод 8 2 3 3 8" xfId="37390"/>
    <cellStyle name="Вывод 8 2 3 3 9" xfId="42344"/>
    <cellStyle name="Вывод 8 2 3 4" xfId="8958"/>
    <cellStyle name="Вывод 8 2 3 4 2" xfId="14909"/>
    <cellStyle name="Вывод 8 2 3 4 3" xfId="20848"/>
    <cellStyle name="Вывод 8 2 3 4 4" xfId="23096"/>
    <cellStyle name="Вывод 8 2 3 4 5" xfId="23534"/>
    <cellStyle name="Вывод 8 2 3 4 6" xfId="32144"/>
    <cellStyle name="Вывод 8 2 3 4 7" xfId="39749"/>
    <cellStyle name="Вывод 8 2 3 4 8" xfId="44714"/>
    <cellStyle name="Вывод 8 2 3 5" xfId="8959"/>
    <cellStyle name="Вывод 8 2 3 5 2" xfId="14910"/>
    <cellStyle name="Вывод 8 2 3 5 3" xfId="20849"/>
    <cellStyle name="Вывод 8 2 3 5 4" xfId="23097"/>
    <cellStyle name="Вывод 8 2 3 5 5" xfId="23533"/>
    <cellStyle name="Вывод 8 2 3 5 6" xfId="33900"/>
    <cellStyle name="Вывод 8 2 3 5 7" xfId="39750"/>
    <cellStyle name="Вывод 8 2 3 5 8" xfId="44715"/>
    <cellStyle name="Вывод 8 2 3 6" xfId="7189"/>
    <cellStyle name="Вывод 8 2 3 6 2" xfId="13140"/>
    <cellStyle name="Вывод 8 2 3 6 3" xfId="19079"/>
    <cellStyle name="Вывод 8 2 3 6 4" xfId="22216"/>
    <cellStyle name="Вывод 8 2 3 6 5" xfId="24956"/>
    <cellStyle name="Вывод 8 2 3 6 6" xfId="32490"/>
    <cellStyle name="Вывод 8 2 3 6 7" xfId="37992"/>
    <cellStyle name="Вывод 8 2 3 6 8" xfId="42945"/>
    <cellStyle name="Вывод 8 2 3 7" xfId="9733"/>
    <cellStyle name="Вывод 8 2 3 8" xfId="15672"/>
    <cellStyle name="Вывод 8 2 3 9" xfId="23234"/>
    <cellStyle name="Вывод 8 2 4" xfId="4354"/>
    <cellStyle name="Вывод 8 2 4 10" xfId="40198"/>
    <cellStyle name="Вывод 8 2 4 2" xfId="6836"/>
    <cellStyle name="Вывод 8 2 4 2 2" xfId="8575"/>
    <cellStyle name="Вывод 8 2 4 2 2 2" xfId="14526"/>
    <cellStyle name="Вывод 8 2 4 2 2 3" xfId="20465"/>
    <cellStyle name="Вывод 8 2 4 2 2 4" xfId="22869"/>
    <cellStyle name="Вывод 8 2 4 2 2 5" xfId="23835"/>
    <cellStyle name="Вывод 8 2 4 2 2 6" xfId="28458"/>
    <cellStyle name="Вывод 8 2 4 2 2 7" xfId="39367"/>
    <cellStyle name="Вывод 8 2 4 2 2 8" xfId="44331"/>
    <cellStyle name="Вывод 8 2 4 2 3" xfId="12787"/>
    <cellStyle name="Вывод 8 2 4 2 4" xfId="18726"/>
    <cellStyle name="Вывод 8 2 4 2 5" xfId="21963"/>
    <cellStyle name="Вывод 8 2 4 2 6" xfId="30593"/>
    <cellStyle name="Вывод 8 2 4 2 7" xfId="31427"/>
    <cellStyle name="Вывод 8 2 4 2 8" xfId="37639"/>
    <cellStyle name="Вывод 8 2 4 2 9" xfId="42592"/>
    <cellStyle name="Вывод 8 2 4 3" xfId="7264"/>
    <cellStyle name="Вывод 8 2 4 3 2" xfId="13215"/>
    <cellStyle name="Вывод 8 2 4 3 3" xfId="19154"/>
    <cellStyle name="Вывод 8 2 4 3 4" xfId="22290"/>
    <cellStyle name="Вывод 8 2 4 3 5" xfId="28279"/>
    <cellStyle name="Вывод 8 2 4 3 6" xfId="34780"/>
    <cellStyle name="Вывод 8 2 4 3 7" xfId="38066"/>
    <cellStyle name="Вывод 8 2 4 3 8" xfId="43020"/>
    <cellStyle name="Вывод 8 2 4 4" xfId="10383"/>
    <cellStyle name="Вывод 8 2 4 5" xfId="16322"/>
    <cellStyle name="Вывод 8 2 4 6" xfId="21267"/>
    <cellStyle name="Вывод 8 2 4 7" xfId="27593"/>
    <cellStyle name="Вывод 8 2 4 8" xfId="34525"/>
    <cellStyle name="Вывод 8 2 4 9" xfId="35235"/>
    <cellStyle name="Вывод 8 2 5" xfId="4964"/>
    <cellStyle name="Вывод 8 2 5 2" xfId="7345"/>
    <cellStyle name="Вывод 8 2 5 2 2" xfId="13296"/>
    <cellStyle name="Вывод 8 2 5 2 3" xfId="19235"/>
    <cellStyle name="Вывод 8 2 5 2 4" xfId="22363"/>
    <cellStyle name="Вывод 8 2 5 2 5" xfId="30222"/>
    <cellStyle name="Вывод 8 2 5 2 6" xfId="33569"/>
    <cellStyle name="Вывод 8 2 5 2 7" xfId="38145"/>
    <cellStyle name="Вывод 8 2 5 2 8" xfId="43101"/>
    <cellStyle name="Вывод 8 2 5 3" xfId="10940"/>
    <cellStyle name="Вывод 8 2 5 4" xfId="16879"/>
    <cellStyle name="Вывод 8 2 5 5" xfId="21408"/>
    <cellStyle name="Вывод 8 2 5 6" xfId="29380"/>
    <cellStyle name="Вывод 8 2 5 7" xfId="32602"/>
    <cellStyle name="Вывод 8 2 5 8" xfId="35792"/>
    <cellStyle name="Вывод 8 2 5 9" xfId="40753"/>
    <cellStyle name="Вывод 8 2 6" xfId="7187"/>
    <cellStyle name="Вывод 8 2 6 2" xfId="13138"/>
    <cellStyle name="Вывод 8 2 6 3" xfId="19077"/>
    <cellStyle name="Вывод 8 2 6 4" xfId="22214"/>
    <cellStyle name="Вывод 8 2 6 5" xfId="24958"/>
    <cellStyle name="Вывод 8 2 6 6" xfId="30924"/>
    <cellStyle name="Вывод 8 2 6 7" xfId="37990"/>
    <cellStyle name="Вывод 8 2 6 8" xfId="42943"/>
    <cellStyle name="Вывод 8 2 7" xfId="9731"/>
    <cellStyle name="Вывод 8 2 8" xfId="15670"/>
    <cellStyle name="Вывод 8 2 9" xfId="26014"/>
    <cellStyle name="Вывод 8 3" xfId="2408"/>
    <cellStyle name="Вывод 8 3 10" xfId="34507"/>
    <cellStyle name="Вывод 8 3 2" xfId="2409"/>
    <cellStyle name="Вывод 8 3 2 2" xfId="2410"/>
    <cellStyle name="Вывод 8 3 2 2 2" xfId="6075"/>
    <cellStyle name="Вывод 8 3 2 2 2 2" xfId="8379"/>
    <cellStyle name="Вывод 8 3 2 2 2 2 2" xfId="14330"/>
    <cellStyle name="Вывод 8 3 2 2 2 2 3" xfId="20269"/>
    <cellStyle name="Вывод 8 3 2 2 2 2 4" xfId="22680"/>
    <cellStyle name="Вывод 8 3 2 2 2 2 5" xfId="24026"/>
    <cellStyle name="Вывод 8 3 2 2 2 2 6" xfId="33988"/>
    <cellStyle name="Вывод 8 3 2 2 2 2 7" xfId="39175"/>
    <cellStyle name="Вывод 8 3 2 2 2 2 8" xfId="44135"/>
    <cellStyle name="Вывод 8 3 2 2 2 3" xfId="12050"/>
    <cellStyle name="Вывод 8 3 2 2 2 4" xfId="17989"/>
    <cellStyle name="Вывод 8 3 2 2 2 5" xfId="21733"/>
    <cellStyle name="Вывод 8 3 2 2 2 6" xfId="25187"/>
    <cellStyle name="Вывод 8 3 2 2 2 7" xfId="26566"/>
    <cellStyle name="Вывод 8 3 2 2 2 8" xfId="36902"/>
    <cellStyle name="Вывод 8 3 2 2 2 9" xfId="41859"/>
    <cellStyle name="Вывод 8 3 2 2 3" xfId="6740"/>
    <cellStyle name="Вывод 8 3 2 2 3 2" xfId="8513"/>
    <cellStyle name="Вывод 8 3 2 2 3 2 2" xfId="14464"/>
    <cellStyle name="Вывод 8 3 2 2 3 2 3" xfId="20403"/>
    <cellStyle name="Вывод 8 3 2 2 3 2 4" xfId="22808"/>
    <cellStyle name="Вывод 8 3 2 2 3 2 5" xfId="23894"/>
    <cellStyle name="Вывод 8 3 2 2 3 2 6" xfId="33225"/>
    <cellStyle name="Вывод 8 3 2 2 3 2 7" xfId="39306"/>
    <cellStyle name="Вывод 8 3 2 2 3 2 8" xfId="44269"/>
    <cellStyle name="Вывод 8 3 2 2 3 3" xfId="12691"/>
    <cellStyle name="Вывод 8 3 2 2 3 4" xfId="18630"/>
    <cellStyle name="Вывод 8 3 2 2 3 5" xfId="21901"/>
    <cellStyle name="Вывод 8 3 2 2 3 6" xfId="30609"/>
    <cellStyle name="Вывод 8 3 2 2 3 7" xfId="34959"/>
    <cellStyle name="Вывод 8 3 2 2 3 8" xfId="37543"/>
    <cellStyle name="Вывод 8 3 2 2 3 9" xfId="42497"/>
    <cellStyle name="Вывод 8 3 2 2 4" xfId="7192"/>
    <cellStyle name="Вывод 8 3 2 2 4 2" xfId="13143"/>
    <cellStyle name="Вывод 8 3 2 2 4 3" xfId="19082"/>
    <cellStyle name="Вывод 8 3 2 2 4 4" xfId="22219"/>
    <cellStyle name="Вывод 8 3 2 2 4 5" xfId="24953"/>
    <cellStyle name="Вывод 8 3 2 2 4 6" xfId="34137"/>
    <cellStyle name="Вывод 8 3 2 2 4 7" xfId="37995"/>
    <cellStyle name="Вывод 8 3 2 2 4 8" xfId="42948"/>
    <cellStyle name="Вывод 8 3 2 2 5" xfId="9736"/>
    <cellStyle name="Вывод 8 3 2 2 6" xfId="15675"/>
    <cellStyle name="Вывод 8 3 2 2 7" xfId="26010"/>
    <cellStyle name="Вывод 8 3 2 2 8" xfId="32220"/>
    <cellStyle name="Вывод 8 3 2 3" xfId="5776"/>
    <cellStyle name="Вывод 8 3 2 3 2" xfId="8080"/>
    <cellStyle name="Вывод 8 3 2 3 2 2" xfId="14031"/>
    <cellStyle name="Вывод 8 3 2 3 2 3" xfId="19970"/>
    <cellStyle name="Вывод 8 3 2 3 2 4" xfId="22607"/>
    <cellStyle name="Вывод 8 3 2 3 2 5" xfId="24320"/>
    <cellStyle name="Вывод 8 3 2 3 2 6" xfId="29641"/>
    <cellStyle name="Вывод 8 3 2 3 2 7" xfId="38877"/>
    <cellStyle name="Вывод 8 3 2 3 2 8" xfId="43836"/>
    <cellStyle name="Вывод 8 3 2 3 3" xfId="11751"/>
    <cellStyle name="Вывод 8 3 2 3 4" xfId="17690"/>
    <cellStyle name="Вывод 8 3 2 3 5" xfId="21660"/>
    <cellStyle name="Вывод 8 3 2 3 6" xfId="25357"/>
    <cellStyle name="Вывод 8 3 2 3 7" xfId="31740"/>
    <cellStyle name="Вывод 8 3 2 3 8" xfId="36603"/>
    <cellStyle name="Вывод 8 3 2 3 9" xfId="41561"/>
    <cellStyle name="Вывод 8 3 2 4" xfId="6443"/>
    <cellStyle name="Вывод 8 3 2 4 2" xfId="8449"/>
    <cellStyle name="Вывод 8 3 2 4 2 2" xfId="14400"/>
    <cellStyle name="Вывод 8 3 2 4 2 3" xfId="20339"/>
    <cellStyle name="Вывод 8 3 2 4 2 4" xfId="22745"/>
    <cellStyle name="Вывод 8 3 2 4 2 5" xfId="23957"/>
    <cellStyle name="Вывод 8 3 2 4 2 6" xfId="32806"/>
    <cellStyle name="Вывод 8 3 2 4 2 7" xfId="39243"/>
    <cellStyle name="Вывод 8 3 2 4 2 8" xfId="44205"/>
    <cellStyle name="Вывод 8 3 2 4 3" xfId="12394"/>
    <cellStyle name="Вывод 8 3 2 4 4" xfId="18333"/>
    <cellStyle name="Вывод 8 3 2 4 5" xfId="21830"/>
    <cellStyle name="Вывод 8 3 2 4 6" xfId="28933"/>
    <cellStyle name="Вывод 8 3 2 4 7" xfId="32214"/>
    <cellStyle name="Вывод 8 3 2 4 8" xfId="37246"/>
    <cellStyle name="Вывод 8 3 2 4 9" xfId="42201"/>
    <cellStyle name="Вывод 8 3 2 5" xfId="7191"/>
    <cellStyle name="Вывод 8 3 2 5 2" xfId="13142"/>
    <cellStyle name="Вывод 8 3 2 5 3" xfId="19081"/>
    <cellStyle name="Вывод 8 3 2 5 4" xfId="22218"/>
    <cellStyle name="Вывод 8 3 2 5 5" xfId="24954"/>
    <cellStyle name="Вывод 8 3 2 5 6" xfId="33069"/>
    <cellStyle name="Вывод 8 3 2 5 7" xfId="37994"/>
    <cellStyle name="Вывод 8 3 2 5 8" xfId="42947"/>
    <cellStyle name="Вывод 8 3 2 6" xfId="9735"/>
    <cellStyle name="Вывод 8 3 2 7" xfId="15674"/>
    <cellStyle name="Вывод 8 3 2 8" xfId="26011"/>
    <cellStyle name="Вывод 8 3 2 9" xfId="32198"/>
    <cellStyle name="Вывод 8 3 3" xfId="2411"/>
    <cellStyle name="Вывод 8 3 3 2" xfId="5622"/>
    <cellStyle name="Вывод 8 3 3 2 2" xfId="7926"/>
    <cellStyle name="Вывод 8 3 3 2 2 2" xfId="13877"/>
    <cellStyle name="Вывод 8 3 3 2 2 3" xfId="19816"/>
    <cellStyle name="Вывод 8 3 3 2 2 4" xfId="22578"/>
    <cellStyle name="Вывод 8 3 3 2 2 5" xfId="24472"/>
    <cellStyle name="Вывод 8 3 3 2 2 6" xfId="33095"/>
    <cellStyle name="Вывод 8 3 3 2 2 7" xfId="38723"/>
    <cellStyle name="Вывод 8 3 3 2 2 8" xfId="43682"/>
    <cellStyle name="Вывод 8 3 3 2 3" xfId="11597"/>
    <cellStyle name="Вывод 8 3 3 2 4" xfId="17536"/>
    <cellStyle name="Вывод 8 3 3 2 5" xfId="21631"/>
    <cellStyle name="Вывод 8 3 3 2 6" xfId="29694"/>
    <cellStyle name="Вывод 8 3 3 2 7" xfId="29822"/>
    <cellStyle name="Вывод 8 3 3 2 8" xfId="36449"/>
    <cellStyle name="Вывод 8 3 3 2 9" xfId="41407"/>
    <cellStyle name="Вывод 8 3 3 3" xfId="6289"/>
    <cellStyle name="Вывод 8 3 3 3 2" xfId="8429"/>
    <cellStyle name="Вывод 8 3 3 3 2 2" xfId="14380"/>
    <cellStyle name="Вывод 8 3 3 3 2 3" xfId="20319"/>
    <cellStyle name="Вывод 8 3 3 3 2 4" xfId="22725"/>
    <cellStyle name="Вывод 8 3 3 3 2 5" xfId="23977"/>
    <cellStyle name="Вывод 8 3 3 3 2 6" xfId="27919"/>
    <cellStyle name="Вывод 8 3 3 3 2 7" xfId="39223"/>
    <cellStyle name="Вывод 8 3 3 3 2 8" xfId="44185"/>
    <cellStyle name="Вывод 8 3 3 3 3" xfId="12240"/>
    <cellStyle name="Вывод 8 3 3 3 4" xfId="18179"/>
    <cellStyle name="Вывод 8 3 3 3 5" xfId="21801"/>
    <cellStyle name="Вывод 8 3 3 3 6" xfId="29686"/>
    <cellStyle name="Вывод 8 3 3 3 7" xfId="34596"/>
    <cellStyle name="Вывод 8 3 3 3 8" xfId="37092"/>
    <cellStyle name="Вывод 8 3 3 3 9" xfId="42047"/>
    <cellStyle name="Вывод 8 3 3 4" xfId="7193"/>
    <cellStyle name="Вывод 8 3 3 4 2" xfId="13144"/>
    <cellStyle name="Вывод 8 3 3 4 3" xfId="19083"/>
    <cellStyle name="Вывод 8 3 3 4 4" xfId="22220"/>
    <cellStyle name="Вывод 8 3 3 4 5" xfId="24952"/>
    <cellStyle name="Вывод 8 3 3 4 6" xfId="32630"/>
    <cellStyle name="Вывод 8 3 3 4 7" xfId="37996"/>
    <cellStyle name="Вывод 8 3 3 4 8" xfId="42949"/>
    <cellStyle name="Вывод 8 3 3 5" xfId="9737"/>
    <cellStyle name="Вывод 8 3 3 6" xfId="15676"/>
    <cellStyle name="Вывод 8 3 3 7" xfId="26009"/>
    <cellStyle name="Вывод 8 3 3 8" xfId="31047"/>
    <cellStyle name="Вывод 8 3 4" xfId="5124"/>
    <cellStyle name="Вывод 8 3 4 2" xfId="7467"/>
    <cellStyle name="Вывод 8 3 4 2 2" xfId="13418"/>
    <cellStyle name="Вывод 8 3 4 2 3" xfId="19357"/>
    <cellStyle name="Вывод 8 3 4 2 4" xfId="22445"/>
    <cellStyle name="Вывод 8 3 4 2 5" xfId="27939"/>
    <cellStyle name="Вывод 8 3 4 2 6" xfId="30278"/>
    <cellStyle name="Вывод 8 3 4 2 7" xfId="38266"/>
    <cellStyle name="Вывод 8 3 4 2 8" xfId="43223"/>
    <cellStyle name="Вывод 8 3 4 3" xfId="11100"/>
    <cellStyle name="Вывод 8 3 4 4" xfId="17039"/>
    <cellStyle name="Вывод 8 3 4 5" xfId="21491"/>
    <cellStyle name="Вывод 8 3 4 6" xfId="29222"/>
    <cellStyle name="Вывод 8 3 4 7" xfId="33801"/>
    <cellStyle name="Вывод 8 3 4 8" xfId="35952"/>
    <cellStyle name="Вывод 8 3 4 9" xfId="40912"/>
    <cellStyle name="Вывод 8 3 5" xfId="4781"/>
    <cellStyle name="Вывод 8 3 5 2" xfId="7322"/>
    <cellStyle name="Вывод 8 3 5 2 2" xfId="13273"/>
    <cellStyle name="Вывод 8 3 5 2 3" xfId="19212"/>
    <cellStyle name="Вывод 8 3 5 2 4" xfId="22343"/>
    <cellStyle name="Вывод 8 3 5 2 5" xfId="27515"/>
    <cellStyle name="Вывод 8 3 5 2 6" xfId="27260"/>
    <cellStyle name="Вывод 8 3 5 2 7" xfId="38123"/>
    <cellStyle name="Вывод 8 3 5 2 8" xfId="43078"/>
    <cellStyle name="Вывод 8 3 5 3" xfId="10757"/>
    <cellStyle name="Вывод 8 3 5 4" xfId="16696"/>
    <cellStyle name="Вывод 8 3 5 5" xfId="21354"/>
    <cellStyle name="Вывод 8 3 5 6" xfId="29366"/>
    <cellStyle name="Вывод 8 3 5 7" xfId="31840"/>
    <cellStyle name="Вывод 8 3 5 8" xfId="35609"/>
    <cellStyle name="Вывод 8 3 5 9" xfId="40571"/>
    <cellStyle name="Вывод 8 3 6" xfId="7190"/>
    <cellStyle name="Вывод 8 3 6 2" xfId="13141"/>
    <cellStyle name="Вывод 8 3 6 3" xfId="19080"/>
    <cellStyle name="Вывод 8 3 6 4" xfId="22217"/>
    <cellStyle name="Вывод 8 3 6 5" xfId="24955"/>
    <cellStyle name="Вывод 8 3 6 6" xfId="28779"/>
    <cellStyle name="Вывод 8 3 6 7" xfId="37993"/>
    <cellStyle name="Вывод 8 3 6 8" xfId="42946"/>
    <cellStyle name="Вывод 8 3 7" xfId="9734"/>
    <cellStyle name="Вывод 8 3 8" xfId="15673"/>
    <cellStyle name="Вывод 8 3 9" xfId="26012"/>
    <cellStyle name="Вывод 8 4" xfId="2412"/>
    <cellStyle name="Вывод 8 4 10" xfId="32897"/>
    <cellStyle name="Вывод 8 4 2" xfId="5325"/>
    <cellStyle name="Вывод 8 4 2 2" xfId="7644"/>
    <cellStyle name="Вывод 8 4 2 2 2" xfId="13595"/>
    <cellStyle name="Вывод 8 4 2 2 3" xfId="19534"/>
    <cellStyle name="Вывод 8 4 2 2 4" xfId="22510"/>
    <cellStyle name="Вывод 8 4 2 2 5" xfId="30524"/>
    <cellStyle name="Вывод 8 4 2 2 6" xfId="34546"/>
    <cellStyle name="Вывод 8 4 2 2 7" xfId="38442"/>
    <cellStyle name="Вывод 8 4 2 2 8" xfId="43400"/>
    <cellStyle name="Вывод 8 4 2 3" xfId="11300"/>
    <cellStyle name="Вывод 8 4 2 4" xfId="17239"/>
    <cellStyle name="Вывод 8 4 2 5" xfId="21561"/>
    <cellStyle name="Вывод 8 4 2 6" xfId="30433"/>
    <cellStyle name="Вывод 8 4 2 7" xfId="27435"/>
    <cellStyle name="Вывод 8 4 2 8" xfId="36152"/>
    <cellStyle name="Вывод 8 4 2 9" xfId="41111"/>
    <cellStyle name="Вывод 8 4 3" xfId="6114"/>
    <cellStyle name="Вывод 8 4 3 2" xfId="8389"/>
    <cellStyle name="Вывод 8 4 3 2 2" xfId="14340"/>
    <cellStyle name="Вывод 8 4 3 2 3" xfId="20279"/>
    <cellStyle name="Вывод 8 4 3 2 4" xfId="22687"/>
    <cellStyle name="Вывод 8 4 3 2 5" xfId="24016"/>
    <cellStyle name="Вывод 8 4 3 2 6" xfId="33060"/>
    <cellStyle name="Вывод 8 4 3 2 7" xfId="39185"/>
    <cellStyle name="Вывод 8 4 3 2 8" xfId="44145"/>
    <cellStyle name="Вывод 8 4 3 3" xfId="12083"/>
    <cellStyle name="Вывод 8 4 3 4" xfId="18022"/>
    <cellStyle name="Вывод 8 4 3 5" xfId="21741"/>
    <cellStyle name="Вывод 8 4 3 6" xfId="25152"/>
    <cellStyle name="Вывод 8 4 3 7" xfId="27915"/>
    <cellStyle name="Вывод 8 4 3 8" xfId="36935"/>
    <cellStyle name="Вывод 8 4 3 9" xfId="41892"/>
    <cellStyle name="Вывод 8 4 4" xfId="8960"/>
    <cellStyle name="Вывод 8 4 4 2" xfId="14911"/>
    <cellStyle name="Вывод 8 4 4 3" xfId="20850"/>
    <cellStyle name="Вывод 8 4 4 4" xfId="23098"/>
    <cellStyle name="Вывод 8 4 4 5" xfId="23532"/>
    <cellStyle name="Вывод 8 4 4 6" xfId="32385"/>
    <cellStyle name="Вывод 8 4 4 7" xfId="39751"/>
    <cellStyle name="Вывод 8 4 4 8" xfId="44716"/>
    <cellStyle name="Вывод 8 4 5" xfId="8961"/>
    <cellStyle name="Вывод 8 4 5 2" xfId="14912"/>
    <cellStyle name="Вывод 8 4 5 3" xfId="20851"/>
    <cellStyle name="Вывод 8 4 5 4" xfId="23099"/>
    <cellStyle name="Вывод 8 4 5 5" xfId="23531"/>
    <cellStyle name="Вывод 8 4 5 6" xfId="29625"/>
    <cellStyle name="Вывод 8 4 5 7" xfId="39752"/>
    <cellStyle name="Вывод 8 4 5 8" xfId="44717"/>
    <cellStyle name="Вывод 8 4 6" xfId="7194"/>
    <cellStyle name="Вывод 8 4 6 2" xfId="13145"/>
    <cellStyle name="Вывод 8 4 6 3" xfId="19084"/>
    <cellStyle name="Вывод 8 4 6 4" xfId="22221"/>
    <cellStyle name="Вывод 8 4 6 5" xfId="24951"/>
    <cellStyle name="Вывод 8 4 6 6" xfId="33302"/>
    <cellStyle name="Вывод 8 4 6 7" xfId="37997"/>
    <cellStyle name="Вывод 8 4 6 8" xfId="42950"/>
    <cellStyle name="Вывод 8 4 7" xfId="9738"/>
    <cellStyle name="Вывод 8 4 8" xfId="15677"/>
    <cellStyle name="Вывод 8 4 9" xfId="26008"/>
    <cellStyle name="Вывод 8 5" xfId="4355"/>
    <cellStyle name="Вывод 8 5 10" xfId="40199"/>
    <cellStyle name="Вывод 8 5 2" xfId="6837"/>
    <cellStyle name="Вывод 8 5 2 2" xfId="8576"/>
    <cellStyle name="Вывод 8 5 2 2 2" xfId="14527"/>
    <cellStyle name="Вывод 8 5 2 2 3" xfId="20466"/>
    <cellStyle name="Вывод 8 5 2 2 4" xfId="22870"/>
    <cellStyle name="Вывод 8 5 2 2 5" xfId="23834"/>
    <cellStyle name="Вывод 8 5 2 2 6" xfId="34258"/>
    <cellStyle name="Вывод 8 5 2 2 7" xfId="39368"/>
    <cellStyle name="Вывод 8 5 2 2 8" xfId="44332"/>
    <cellStyle name="Вывод 8 5 2 3" xfId="12788"/>
    <cellStyle name="Вывод 8 5 2 4" xfId="18727"/>
    <cellStyle name="Вывод 8 5 2 5" xfId="21964"/>
    <cellStyle name="Вывод 8 5 2 6" xfId="30397"/>
    <cellStyle name="Вывод 8 5 2 7" xfId="31223"/>
    <cellStyle name="Вывод 8 5 2 8" xfId="37640"/>
    <cellStyle name="Вывод 8 5 2 9" xfId="42593"/>
    <cellStyle name="Вывод 8 5 3" xfId="7265"/>
    <cellStyle name="Вывод 8 5 3 2" xfId="13216"/>
    <cellStyle name="Вывод 8 5 3 3" xfId="19155"/>
    <cellStyle name="Вывод 8 5 3 4" xfId="22291"/>
    <cellStyle name="Вывод 8 5 3 5" xfId="24899"/>
    <cellStyle name="Вывод 8 5 3 6" xfId="27772"/>
    <cellStyle name="Вывод 8 5 3 7" xfId="38067"/>
    <cellStyle name="Вывод 8 5 3 8" xfId="43021"/>
    <cellStyle name="Вывод 8 5 4" xfId="10384"/>
    <cellStyle name="Вывод 8 5 5" xfId="16323"/>
    <cellStyle name="Вывод 8 5 6" xfId="21268"/>
    <cellStyle name="Вывод 8 5 7" xfId="28537"/>
    <cellStyle name="Вывод 8 5 8" xfId="26602"/>
    <cellStyle name="Вывод 8 5 9" xfId="35236"/>
    <cellStyle name="Вывод 8 6" xfId="4965"/>
    <cellStyle name="Вывод 8 6 2" xfId="7346"/>
    <cellStyle name="Вывод 8 6 2 2" xfId="13297"/>
    <cellStyle name="Вывод 8 6 2 3" xfId="19236"/>
    <cellStyle name="Вывод 8 6 2 4" xfId="22364"/>
    <cellStyle name="Вывод 8 6 2 5" xfId="28269"/>
    <cellStyle name="Вывод 8 6 2 6" xfId="30956"/>
    <cellStyle name="Вывод 8 6 2 7" xfId="38146"/>
    <cellStyle name="Вывод 8 6 2 8" xfId="43102"/>
    <cellStyle name="Вывод 8 6 3" xfId="10941"/>
    <cellStyle name="Вывод 8 6 4" xfId="16880"/>
    <cellStyle name="Вывод 8 6 5" xfId="21409"/>
    <cellStyle name="Вывод 8 6 6" xfId="30836"/>
    <cellStyle name="Вывод 8 6 7" xfId="28178"/>
    <cellStyle name="Вывод 8 6 8" xfId="35793"/>
    <cellStyle name="Вывод 8 6 9" xfId="40754"/>
    <cellStyle name="Вывод 8 7" xfId="7186"/>
    <cellStyle name="Вывод 8 7 2" xfId="13137"/>
    <cellStyle name="Вывод 8 7 3" xfId="19076"/>
    <cellStyle name="Вывод 8 7 4" xfId="22213"/>
    <cellStyle name="Вывод 8 7 5" xfId="28078"/>
    <cellStyle name="Вывод 8 7 6" xfId="32287"/>
    <cellStyle name="Вывод 8 7 7" xfId="37989"/>
    <cellStyle name="Вывод 8 7 8" xfId="42942"/>
    <cellStyle name="Вывод 8 8" xfId="9730"/>
    <cellStyle name="Вывод 8 9" xfId="15669"/>
    <cellStyle name="Вывод 8_46EE.2011(v1.0)" xfId="2413"/>
    <cellStyle name="Вывод 9" xfId="2414"/>
    <cellStyle name="Вывод 9 10" xfId="26007"/>
    <cellStyle name="Вывод 9 11" xfId="29749"/>
    <cellStyle name="Вывод 9 2" xfId="2415"/>
    <cellStyle name="Вывод 9 2 10" xfId="34433"/>
    <cellStyle name="Вывод 9 2 2" xfId="2416"/>
    <cellStyle name="Вывод 9 2 2 10" xfId="34879"/>
    <cellStyle name="Вывод 9 2 2 2" xfId="5328"/>
    <cellStyle name="Вывод 9 2 2 2 2" xfId="7647"/>
    <cellStyle name="Вывод 9 2 2 2 2 2" xfId="13598"/>
    <cellStyle name="Вывод 9 2 2 2 2 3" xfId="19537"/>
    <cellStyle name="Вывод 9 2 2 2 2 4" xfId="22513"/>
    <cellStyle name="Вывод 9 2 2 2 2 5" xfId="29650"/>
    <cellStyle name="Вывод 9 2 2 2 2 6" xfId="33581"/>
    <cellStyle name="Вывод 9 2 2 2 2 7" xfId="38445"/>
    <cellStyle name="Вывод 9 2 2 2 2 8" xfId="43403"/>
    <cellStyle name="Вывод 9 2 2 2 3" xfId="11303"/>
    <cellStyle name="Вывод 9 2 2 2 4" xfId="17242"/>
    <cellStyle name="Вывод 9 2 2 2 5" xfId="21564"/>
    <cellStyle name="Вывод 9 2 2 2 6" xfId="28340"/>
    <cellStyle name="Вывод 9 2 2 2 7" xfId="33745"/>
    <cellStyle name="Вывод 9 2 2 2 8" xfId="36155"/>
    <cellStyle name="Вывод 9 2 2 2 9" xfId="41114"/>
    <cellStyle name="Вывод 9 2 2 3" xfId="4658"/>
    <cellStyle name="Вывод 9 2 2 3 2" xfId="7279"/>
    <cellStyle name="Вывод 9 2 2 3 2 2" xfId="13230"/>
    <cellStyle name="Вывод 9 2 2 3 2 3" xfId="19169"/>
    <cellStyle name="Вывод 9 2 2 3 2 4" xfId="22301"/>
    <cellStyle name="Вывод 9 2 2 3 2 5" xfId="28796"/>
    <cellStyle name="Вывод 9 2 2 3 2 6" xfId="32489"/>
    <cellStyle name="Вывод 9 2 2 3 2 7" xfId="38081"/>
    <cellStyle name="Вывод 9 2 2 3 2 8" xfId="43035"/>
    <cellStyle name="Вывод 9 2 2 3 3" xfId="10634"/>
    <cellStyle name="Вывод 9 2 2 3 4" xfId="16573"/>
    <cellStyle name="Вывод 9 2 2 3 5" xfId="21307"/>
    <cellStyle name="Вывод 9 2 2 3 6" xfId="29395"/>
    <cellStyle name="Вывод 9 2 2 3 7" xfId="31544"/>
    <cellStyle name="Вывод 9 2 2 3 8" xfId="35486"/>
    <cellStyle name="Вывод 9 2 2 3 9" xfId="40449"/>
    <cellStyle name="Вывод 9 2 2 4" xfId="8962"/>
    <cellStyle name="Вывод 9 2 2 4 2" xfId="14913"/>
    <cellStyle name="Вывод 9 2 2 4 3" xfId="20852"/>
    <cellStyle name="Вывод 9 2 2 4 4" xfId="23100"/>
    <cellStyle name="Вывод 9 2 2 4 5" xfId="23530"/>
    <cellStyle name="Вывод 9 2 2 4 6" xfId="33656"/>
    <cellStyle name="Вывод 9 2 2 4 7" xfId="39753"/>
    <cellStyle name="Вывод 9 2 2 4 8" xfId="44718"/>
    <cellStyle name="Вывод 9 2 2 5" xfId="8963"/>
    <cellStyle name="Вывод 9 2 2 5 2" xfId="14914"/>
    <cellStyle name="Вывод 9 2 2 5 3" xfId="20853"/>
    <cellStyle name="Вывод 9 2 2 5 4" xfId="23101"/>
    <cellStyle name="Вывод 9 2 2 5 5" xfId="26801"/>
    <cellStyle name="Вывод 9 2 2 5 6" xfId="34532"/>
    <cellStyle name="Вывод 9 2 2 5 7" xfId="39754"/>
    <cellStyle name="Вывод 9 2 2 5 8" xfId="44719"/>
    <cellStyle name="Вывод 9 2 2 6" xfId="7197"/>
    <cellStyle name="Вывод 9 2 2 6 2" xfId="13148"/>
    <cellStyle name="Вывод 9 2 2 6 3" xfId="19087"/>
    <cellStyle name="Вывод 9 2 2 6 4" xfId="22224"/>
    <cellStyle name="Вывод 9 2 2 6 5" xfId="24948"/>
    <cellStyle name="Вывод 9 2 2 6 6" xfId="28447"/>
    <cellStyle name="Вывод 9 2 2 6 7" xfId="38000"/>
    <cellStyle name="Вывод 9 2 2 6 8" xfId="42953"/>
    <cellStyle name="Вывод 9 2 2 7" xfId="9741"/>
    <cellStyle name="Вывод 9 2 2 8" xfId="15680"/>
    <cellStyle name="Вывод 9 2 2 9" xfId="26005"/>
    <cellStyle name="Вывод 9 2 3" xfId="2417"/>
    <cellStyle name="Вывод 9 2 3 10" xfId="34689"/>
    <cellStyle name="Вывод 9 2 3 2" xfId="5921"/>
    <cellStyle name="Вывод 9 2 3 2 2" xfId="8225"/>
    <cellStyle name="Вывод 9 2 3 2 2 2" xfId="14176"/>
    <cellStyle name="Вывод 9 2 3 2 2 3" xfId="20115"/>
    <cellStyle name="Вывод 9 2 3 2 2 4" xfId="22659"/>
    <cellStyle name="Вывод 9 2 3 2 2 5" xfId="24178"/>
    <cellStyle name="Вывод 9 2 3 2 2 6" xfId="31871"/>
    <cellStyle name="Вывод 9 2 3 2 2 7" xfId="39021"/>
    <cellStyle name="Вывод 9 2 3 2 2 8" xfId="43981"/>
    <cellStyle name="Вывод 9 2 3 2 3" xfId="11896"/>
    <cellStyle name="Вывод 9 2 3 2 4" xfId="17835"/>
    <cellStyle name="Вывод 9 2 3 2 5" xfId="21712"/>
    <cellStyle name="Вывод 9 2 3 2 6" xfId="29527"/>
    <cellStyle name="Вывод 9 2 3 2 7" xfId="31731"/>
    <cellStyle name="Вывод 9 2 3 2 8" xfId="36748"/>
    <cellStyle name="Вывод 9 2 3 2 9" xfId="41705"/>
    <cellStyle name="Вывод 9 2 3 3" xfId="6588"/>
    <cellStyle name="Вывод 9 2 3 3 2" xfId="8494"/>
    <cellStyle name="Вывод 9 2 3 3 2 2" xfId="14445"/>
    <cellStyle name="Вывод 9 2 3 3 2 3" xfId="20384"/>
    <cellStyle name="Вывод 9 2 3 3 2 4" xfId="22789"/>
    <cellStyle name="Вывод 9 2 3 3 2 5" xfId="23913"/>
    <cellStyle name="Вывод 9 2 3 3 2 6" xfId="31043"/>
    <cellStyle name="Вывод 9 2 3 3 2 7" xfId="39287"/>
    <cellStyle name="Вывод 9 2 3 3 2 8" xfId="44250"/>
    <cellStyle name="Вывод 9 2 3 3 3" xfId="12539"/>
    <cellStyle name="Вывод 9 2 3 3 4" xfId="18478"/>
    <cellStyle name="Вывод 9 2 3 3 5" xfId="21882"/>
    <cellStyle name="Вывод 9 2 3 3 6" xfId="26892"/>
    <cellStyle name="Вывод 9 2 3 3 7" xfId="33815"/>
    <cellStyle name="Вывод 9 2 3 3 8" xfId="37391"/>
    <cellStyle name="Вывод 9 2 3 3 9" xfId="42345"/>
    <cellStyle name="Вывод 9 2 3 4" xfId="8964"/>
    <cellStyle name="Вывод 9 2 3 4 2" xfId="14915"/>
    <cellStyle name="Вывод 9 2 3 4 3" xfId="20854"/>
    <cellStyle name="Вывод 9 2 3 4 4" xfId="23102"/>
    <cellStyle name="Вывод 9 2 3 4 5" xfId="23529"/>
    <cellStyle name="Вывод 9 2 3 4 6" xfId="33378"/>
    <cellStyle name="Вывод 9 2 3 4 7" xfId="39755"/>
    <cellStyle name="Вывод 9 2 3 4 8" xfId="44720"/>
    <cellStyle name="Вывод 9 2 3 5" xfId="8965"/>
    <cellStyle name="Вывод 9 2 3 5 2" xfId="14916"/>
    <cellStyle name="Вывод 9 2 3 5 3" xfId="20855"/>
    <cellStyle name="Вывод 9 2 3 5 4" xfId="23103"/>
    <cellStyle name="Вывод 9 2 3 5 5" xfId="23528"/>
    <cellStyle name="Вывод 9 2 3 5 6" xfId="31763"/>
    <cellStyle name="Вывод 9 2 3 5 7" xfId="39756"/>
    <cellStyle name="Вывод 9 2 3 5 8" xfId="44721"/>
    <cellStyle name="Вывод 9 2 3 6" xfId="7198"/>
    <cellStyle name="Вывод 9 2 3 6 2" xfId="13149"/>
    <cellStyle name="Вывод 9 2 3 6 3" xfId="19088"/>
    <cellStyle name="Вывод 9 2 3 6 4" xfId="22225"/>
    <cellStyle name="Вывод 9 2 3 6 5" xfId="24947"/>
    <cellStyle name="Вывод 9 2 3 6 6" xfId="33958"/>
    <cellStyle name="Вывод 9 2 3 6 7" xfId="38001"/>
    <cellStyle name="Вывод 9 2 3 6 8" xfId="42954"/>
    <cellStyle name="Вывод 9 2 3 7" xfId="9742"/>
    <cellStyle name="Вывод 9 2 3 8" xfId="15681"/>
    <cellStyle name="Вывод 9 2 3 9" xfId="26004"/>
    <cellStyle name="Вывод 9 2 4" xfId="4356"/>
    <cellStyle name="Вывод 9 2 4 10" xfId="40200"/>
    <cellStyle name="Вывод 9 2 4 2" xfId="6838"/>
    <cellStyle name="Вывод 9 2 4 2 2" xfId="8577"/>
    <cellStyle name="Вывод 9 2 4 2 2 2" xfId="14528"/>
    <cellStyle name="Вывод 9 2 4 2 2 3" xfId="20467"/>
    <cellStyle name="Вывод 9 2 4 2 2 4" xfId="22871"/>
    <cellStyle name="Вывод 9 2 4 2 2 5" xfId="23833"/>
    <cellStyle name="Вывод 9 2 4 2 2 6" xfId="34310"/>
    <cellStyle name="Вывод 9 2 4 2 2 7" xfId="39369"/>
    <cellStyle name="Вывод 9 2 4 2 2 8" xfId="44333"/>
    <cellStyle name="Вывод 9 2 4 2 3" xfId="12789"/>
    <cellStyle name="Вывод 9 2 4 2 4" xfId="18728"/>
    <cellStyle name="Вывод 9 2 4 2 5" xfId="21965"/>
    <cellStyle name="Вывод 9 2 4 2 6" xfId="28737"/>
    <cellStyle name="Вывод 9 2 4 2 7" xfId="26617"/>
    <cellStyle name="Вывод 9 2 4 2 8" xfId="37641"/>
    <cellStyle name="Вывод 9 2 4 2 9" xfId="42594"/>
    <cellStyle name="Вывод 9 2 4 3" xfId="7266"/>
    <cellStyle name="Вывод 9 2 4 3 2" xfId="13217"/>
    <cellStyle name="Вывод 9 2 4 3 3" xfId="19156"/>
    <cellStyle name="Вывод 9 2 4 3 4" xfId="22292"/>
    <cellStyle name="Вывод 9 2 4 3 5" xfId="27087"/>
    <cellStyle name="Вывод 9 2 4 3 6" xfId="34504"/>
    <cellStyle name="Вывод 9 2 4 3 7" xfId="38068"/>
    <cellStyle name="Вывод 9 2 4 3 8" xfId="43022"/>
    <cellStyle name="Вывод 9 2 4 4" xfId="10385"/>
    <cellStyle name="Вывод 9 2 4 5" xfId="16324"/>
    <cellStyle name="Вывод 9 2 4 6" xfId="21269"/>
    <cellStyle name="Вывод 9 2 4 7" xfId="29953"/>
    <cellStyle name="Вывод 9 2 4 8" xfId="28719"/>
    <cellStyle name="Вывод 9 2 4 9" xfId="35237"/>
    <cellStyle name="Вывод 9 2 5" xfId="4962"/>
    <cellStyle name="Вывод 9 2 5 2" xfId="7343"/>
    <cellStyle name="Вывод 9 2 5 2 2" xfId="13294"/>
    <cellStyle name="Вывод 9 2 5 2 3" xfId="19233"/>
    <cellStyle name="Вывод 9 2 5 2 4" xfId="22361"/>
    <cellStyle name="Вывод 9 2 5 2 5" xfId="24871"/>
    <cellStyle name="Вывод 9 2 5 2 6" xfId="34606"/>
    <cellStyle name="Вывод 9 2 5 2 7" xfId="38143"/>
    <cellStyle name="Вывод 9 2 5 2 8" xfId="43099"/>
    <cellStyle name="Вывод 9 2 5 3" xfId="10938"/>
    <cellStyle name="Вывод 9 2 5 4" xfId="16877"/>
    <cellStyle name="Вывод 9 2 5 5" xfId="21406"/>
    <cellStyle name="Вывод 9 2 5 6" xfId="30837"/>
    <cellStyle name="Вывод 9 2 5 7" xfId="34957"/>
    <cellStyle name="Вывод 9 2 5 8" xfId="35790"/>
    <cellStyle name="Вывод 9 2 5 9" xfId="40751"/>
    <cellStyle name="Вывод 9 2 6" xfId="7196"/>
    <cellStyle name="Вывод 9 2 6 2" xfId="13147"/>
    <cellStyle name="Вывод 9 2 6 3" xfId="19086"/>
    <cellStyle name="Вывод 9 2 6 4" xfId="22223"/>
    <cellStyle name="Вывод 9 2 6 5" xfId="24949"/>
    <cellStyle name="Вывод 9 2 6 6" xfId="32854"/>
    <cellStyle name="Вывод 9 2 6 7" xfId="37999"/>
    <cellStyle name="Вывод 9 2 6 8" xfId="42952"/>
    <cellStyle name="Вывод 9 2 7" xfId="9740"/>
    <cellStyle name="Вывод 9 2 8" xfId="15679"/>
    <cellStyle name="Вывод 9 2 9" xfId="26006"/>
    <cellStyle name="Вывод 9 3" xfId="2418"/>
    <cellStyle name="Вывод 9 3 10" xfId="34782"/>
    <cellStyle name="Вывод 9 3 2" xfId="2419"/>
    <cellStyle name="Вывод 9 3 2 2" xfId="2420"/>
    <cellStyle name="Вывод 9 3 2 2 2" xfId="6076"/>
    <cellStyle name="Вывод 9 3 2 2 2 2" xfId="8380"/>
    <cellStyle name="Вывод 9 3 2 2 2 2 2" xfId="14331"/>
    <cellStyle name="Вывод 9 3 2 2 2 2 3" xfId="20270"/>
    <cellStyle name="Вывод 9 3 2 2 2 2 4" xfId="22681"/>
    <cellStyle name="Вывод 9 3 2 2 2 2 5" xfId="24025"/>
    <cellStyle name="Вывод 9 3 2 2 2 2 6" xfId="29995"/>
    <cellStyle name="Вывод 9 3 2 2 2 2 7" xfId="39176"/>
    <cellStyle name="Вывод 9 3 2 2 2 2 8" xfId="44136"/>
    <cellStyle name="Вывод 9 3 2 2 2 3" xfId="12051"/>
    <cellStyle name="Вывод 9 3 2 2 2 4" xfId="17990"/>
    <cellStyle name="Вывод 9 3 2 2 2 5" xfId="21734"/>
    <cellStyle name="Вывод 9 3 2 2 2 6" xfId="25186"/>
    <cellStyle name="Вывод 9 3 2 2 2 7" xfId="31137"/>
    <cellStyle name="Вывод 9 3 2 2 2 8" xfId="36903"/>
    <cellStyle name="Вывод 9 3 2 2 2 9" xfId="41860"/>
    <cellStyle name="Вывод 9 3 2 2 3" xfId="6741"/>
    <cellStyle name="Вывод 9 3 2 2 3 2" xfId="8514"/>
    <cellStyle name="Вывод 9 3 2 2 3 2 2" xfId="14465"/>
    <cellStyle name="Вывод 9 3 2 2 3 2 3" xfId="20404"/>
    <cellStyle name="Вывод 9 3 2 2 3 2 4" xfId="22809"/>
    <cellStyle name="Вывод 9 3 2 2 3 2 5" xfId="23893"/>
    <cellStyle name="Вывод 9 3 2 2 3 2 6" xfId="32047"/>
    <cellStyle name="Вывод 9 3 2 2 3 2 7" xfId="39307"/>
    <cellStyle name="Вывод 9 3 2 2 3 2 8" xfId="44270"/>
    <cellStyle name="Вывод 9 3 2 2 3 3" xfId="12692"/>
    <cellStyle name="Вывод 9 3 2 2 3 4" xfId="18631"/>
    <cellStyle name="Вывод 9 3 2 2 3 5" xfId="21902"/>
    <cellStyle name="Вывод 9 3 2 2 3 6" xfId="30401"/>
    <cellStyle name="Вывод 9 3 2 2 3 7" xfId="26406"/>
    <cellStyle name="Вывод 9 3 2 2 3 8" xfId="37544"/>
    <cellStyle name="Вывод 9 3 2 2 3 9" xfId="42498"/>
    <cellStyle name="Вывод 9 3 2 2 4" xfId="7201"/>
    <cellStyle name="Вывод 9 3 2 2 4 2" xfId="13152"/>
    <cellStyle name="Вывод 9 3 2 2 4 3" xfId="19091"/>
    <cellStyle name="Вывод 9 3 2 2 4 4" xfId="22228"/>
    <cellStyle name="Вывод 9 3 2 2 4 5" xfId="24944"/>
    <cellStyle name="Вывод 9 3 2 2 4 6" xfId="34967"/>
    <cellStyle name="Вывод 9 3 2 2 4 7" xfId="38004"/>
    <cellStyle name="Вывод 9 3 2 2 4 8" xfId="42957"/>
    <cellStyle name="Вывод 9 3 2 2 5" xfId="9745"/>
    <cellStyle name="Вывод 9 3 2 2 6" xfId="15684"/>
    <cellStyle name="Вывод 9 3 2 2 7" xfId="26001"/>
    <cellStyle name="Вывод 9 3 2 2 8" xfId="34747"/>
    <cellStyle name="Вывод 9 3 2 3" xfId="5777"/>
    <cellStyle name="Вывод 9 3 2 3 2" xfId="8081"/>
    <cellStyle name="Вывод 9 3 2 3 2 2" xfId="14032"/>
    <cellStyle name="Вывод 9 3 2 3 2 3" xfId="19971"/>
    <cellStyle name="Вывод 9 3 2 3 2 4" xfId="22608"/>
    <cellStyle name="Вывод 9 3 2 3 2 5" xfId="24319"/>
    <cellStyle name="Вывод 9 3 2 3 2 6" xfId="32485"/>
    <cellStyle name="Вывод 9 3 2 3 2 7" xfId="38878"/>
    <cellStyle name="Вывод 9 3 2 3 2 8" xfId="43837"/>
    <cellStyle name="Вывод 9 3 2 3 3" xfId="11752"/>
    <cellStyle name="Вывод 9 3 2 3 4" xfId="17691"/>
    <cellStyle name="Вывод 9 3 2 3 5" xfId="21661"/>
    <cellStyle name="Вывод 9 3 2 3 6" xfId="25356"/>
    <cellStyle name="Вывод 9 3 2 3 7" xfId="31039"/>
    <cellStyle name="Вывод 9 3 2 3 8" xfId="36604"/>
    <cellStyle name="Вывод 9 3 2 3 9" xfId="41562"/>
    <cellStyle name="Вывод 9 3 2 4" xfId="6444"/>
    <cellStyle name="Вывод 9 3 2 4 2" xfId="8450"/>
    <cellStyle name="Вывод 9 3 2 4 2 2" xfId="14401"/>
    <cellStyle name="Вывод 9 3 2 4 2 3" xfId="20340"/>
    <cellStyle name="Вывод 9 3 2 4 2 4" xfId="22746"/>
    <cellStyle name="Вывод 9 3 2 4 2 5" xfId="23956"/>
    <cellStyle name="Вывод 9 3 2 4 2 6" xfId="33948"/>
    <cellStyle name="Вывод 9 3 2 4 2 7" xfId="39244"/>
    <cellStyle name="Вывод 9 3 2 4 2 8" xfId="44206"/>
    <cellStyle name="Вывод 9 3 2 4 3" xfId="12395"/>
    <cellStyle name="Вывод 9 3 2 4 4" xfId="18334"/>
    <cellStyle name="Вывод 9 3 2 4 5" xfId="21831"/>
    <cellStyle name="Вывод 9 3 2 4 6" xfId="26898"/>
    <cellStyle name="Вывод 9 3 2 4 7" xfId="34114"/>
    <cellStyle name="Вывод 9 3 2 4 8" xfId="37247"/>
    <cellStyle name="Вывод 9 3 2 4 9" xfId="42202"/>
    <cellStyle name="Вывод 9 3 2 5" xfId="7200"/>
    <cellStyle name="Вывод 9 3 2 5 2" xfId="13151"/>
    <cellStyle name="Вывод 9 3 2 5 3" xfId="19090"/>
    <cellStyle name="Вывод 9 3 2 5 4" xfId="22227"/>
    <cellStyle name="Вывод 9 3 2 5 5" xfId="24945"/>
    <cellStyle name="Вывод 9 3 2 5 6" xfId="32531"/>
    <cellStyle name="Вывод 9 3 2 5 7" xfId="38003"/>
    <cellStyle name="Вывод 9 3 2 5 8" xfId="42956"/>
    <cellStyle name="Вывод 9 3 2 6" xfId="9744"/>
    <cellStyle name="Вывод 9 3 2 7" xfId="15683"/>
    <cellStyle name="Вывод 9 3 2 8" xfId="26002"/>
    <cellStyle name="Вывод 9 3 2 9" xfId="26256"/>
    <cellStyle name="Вывод 9 3 3" xfId="2421"/>
    <cellStyle name="Вывод 9 3 3 2" xfId="5623"/>
    <cellStyle name="Вывод 9 3 3 2 2" xfId="7927"/>
    <cellStyle name="Вывод 9 3 3 2 2 2" xfId="13878"/>
    <cellStyle name="Вывод 9 3 3 2 2 3" xfId="19817"/>
    <cellStyle name="Вывод 9 3 3 2 2 4" xfId="22579"/>
    <cellStyle name="Вывод 9 3 3 2 2 5" xfId="24471"/>
    <cellStyle name="Вывод 9 3 3 2 2 6" xfId="28833"/>
    <cellStyle name="Вывод 9 3 3 2 2 7" xfId="38724"/>
    <cellStyle name="Вывод 9 3 3 2 2 8" xfId="43683"/>
    <cellStyle name="Вывод 9 3 3 2 3" xfId="11598"/>
    <cellStyle name="Вывод 9 3 3 2 4" xfId="17537"/>
    <cellStyle name="Вывод 9 3 3 2 5" xfId="21632"/>
    <cellStyle name="Вывод 9 3 3 2 6" xfId="27730"/>
    <cellStyle name="Вывод 9 3 3 2 7" xfId="27657"/>
    <cellStyle name="Вывод 9 3 3 2 8" xfId="36450"/>
    <cellStyle name="Вывод 9 3 3 2 9" xfId="41408"/>
    <cellStyle name="Вывод 9 3 3 3" xfId="6290"/>
    <cellStyle name="Вывод 9 3 3 3 2" xfId="8430"/>
    <cellStyle name="Вывод 9 3 3 3 2 2" xfId="14381"/>
    <cellStyle name="Вывод 9 3 3 3 2 3" xfId="20320"/>
    <cellStyle name="Вывод 9 3 3 3 2 4" xfId="22726"/>
    <cellStyle name="Вывод 9 3 3 3 2 5" xfId="23976"/>
    <cellStyle name="Вывод 9 3 3 3 2 6" xfId="33857"/>
    <cellStyle name="Вывод 9 3 3 3 2 7" xfId="39224"/>
    <cellStyle name="Вывод 9 3 3 3 2 8" xfId="44186"/>
    <cellStyle name="Вывод 9 3 3 3 3" xfId="12241"/>
    <cellStyle name="Вывод 9 3 3 3 4" xfId="18180"/>
    <cellStyle name="Вывод 9 3 3 3 5" xfId="21802"/>
    <cellStyle name="Вывод 9 3 3 3 6" xfId="27722"/>
    <cellStyle name="Вывод 9 3 3 3 7" xfId="34982"/>
    <cellStyle name="Вывод 9 3 3 3 8" xfId="37093"/>
    <cellStyle name="Вывод 9 3 3 3 9" xfId="42048"/>
    <cellStyle name="Вывод 9 3 3 4" xfId="7202"/>
    <cellStyle name="Вывод 9 3 3 4 2" xfId="13153"/>
    <cellStyle name="Вывод 9 3 3 4 3" xfId="19092"/>
    <cellStyle name="Вывод 9 3 3 4 4" xfId="22229"/>
    <cellStyle name="Вывод 9 3 3 4 5" xfId="24943"/>
    <cellStyle name="Вывод 9 3 3 4 6" xfId="25746"/>
    <cellStyle name="Вывод 9 3 3 4 7" xfId="38005"/>
    <cellStyle name="Вывод 9 3 3 4 8" xfId="42958"/>
    <cellStyle name="Вывод 9 3 3 5" xfId="9746"/>
    <cellStyle name="Вывод 9 3 3 6" xfId="15685"/>
    <cellStyle name="Вывод 9 3 3 7" xfId="26000"/>
    <cellStyle name="Вывод 9 3 3 8" xfId="33772"/>
    <cellStyle name="Вывод 9 3 4" xfId="5125"/>
    <cellStyle name="Вывод 9 3 4 2" xfId="7468"/>
    <cellStyle name="Вывод 9 3 4 2 2" xfId="13419"/>
    <cellStyle name="Вывод 9 3 4 2 3" xfId="19358"/>
    <cellStyle name="Вывод 9 3 4 2 4" xfId="22446"/>
    <cellStyle name="Вывод 9 3 4 2 5" xfId="24829"/>
    <cellStyle name="Вывод 9 3 4 2 6" xfId="27428"/>
    <cellStyle name="Вывод 9 3 4 2 7" xfId="38267"/>
    <cellStyle name="Вывод 9 3 4 2 8" xfId="43224"/>
    <cellStyle name="Вывод 9 3 4 3" xfId="11101"/>
    <cellStyle name="Вывод 9 3 4 4" xfId="17040"/>
    <cellStyle name="Вывод 9 3 4 5" xfId="21492"/>
    <cellStyle name="Вывод 9 3 4 6" xfId="30438"/>
    <cellStyle name="Вывод 9 3 4 7" xfId="33290"/>
    <cellStyle name="Вывод 9 3 4 8" xfId="35953"/>
    <cellStyle name="Вывод 9 3 4 9" xfId="40913"/>
    <cellStyle name="Вывод 9 3 5" xfId="4780"/>
    <cellStyle name="Вывод 9 3 5 2" xfId="7321"/>
    <cellStyle name="Вывод 9 3 5 2 2" xfId="13272"/>
    <cellStyle name="Вывод 9 3 5 2 3" xfId="19211"/>
    <cellStyle name="Вывод 9 3 5 2 4" xfId="22342"/>
    <cellStyle name="Вывод 9 3 5 2 5" xfId="24876"/>
    <cellStyle name="Вывод 9 3 5 2 6" xfId="32830"/>
    <cellStyle name="Вывод 9 3 5 2 7" xfId="38122"/>
    <cellStyle name="Вывод 9 3 5 2 8" xfId="43077"/>
    <cellStyle name="Вывод 9 3 5 3" xfId="10756"/>
    <cellStyle name="Вывод 9 3 5 4" xfId="16695"/>
    <cellStyle name="Вывод 9 3 5 5" xfId="21353"/>
    <cellStyle name="Вывод 9 3 5 6" xfId="27453"/>
    <cellStyle name="Вывод 9 3 5 7" xfId="31536"/>
    <cellStyle name="Вывод 9 3 5 8" xfId="35608"/>
    <cellStyle name="Вывод 9 3 5 9" xfId="40570"/>
    <cellStyle name="Вывод 9 3 6" xfId="7199"/>
    <cellStyle name="Вывод 9 3 6 2" xfId="13150"/>
    <cellStyle name="Вывод 9 3 6 3" xfId="19089"/>
    <cellStyle name="Вывод 9 3 6 4" xfId="22226"/>
    <cellStyle name="Вывод 9 3 6 5" xfId="24946"/>
    <cellStyle name="Вывод 9 3 6 6" xfId="32339"/>
    <cellStyle name="Вывод 9 3 6 7" xfId="38002"/>
    <cellStyle name="Вывод 9 3 6 8" xfId="42955"/>
    <cellStyle name="Вывод 9 3 7" xfId="9743"/>
    <cellStyle name="Вывод 9 3 8" xfId="15682"/>
    <cellStyle name="Вывод 9 3 9" xfId="26003"/>
    <cellStyle name="Вывод 9 4" xfId="2422"/>
    <cellStyle name="Вывод 9 4 10" xfId="33333"/>
    <cellStyle name="Вывод 9 4 2" xfId="5327"/>
    <cellStyle name="Вывод 9 4 2 2" xfId="7646"/>
    <cellStyle name="Вывод 9 4 2 2 2" xfId="13597"/>
    <cellStyle name="Вывод 9 4 2 2 3" xfId="19536"/>
    <cellStyle name="Вывод 9 4 2 2 4" xfId="22512"/>
    <cellStyle name="Вывод 9 4 2 2 5" xfId="28394"/>
    <cellStyle name="Вывод 9 4 2 2 6" xfId="25607"/>
    <cellStyle name="Вывод 9 4 2 2 7" xfId="38444"/>
    <cellStyle name="Вывод 9 4 2 2 8" xfId="43402"/>
    <cellStyle name="Вывод 9 4 2 3" xfId="11302"/>
    <cellStyle name="Вывод 9 4 2 4" xfId="17241"/>
    <cellStyle name="Вывод 9 4 2 5" xfId="21563"/>
    <cellStyle name="Вывод 9 4 2 6" xfId="30299"/>
    <cellStyle name="Вывод 9 4 2 7" xfId="33552"/>
    <cellStyle name="Вывод 9 4 2 8" xfId="36154"/>
    <cellStyle name="Вывод 9 4 2 9" xfId="41113"/>
    <cellStyle name="Вывод 9 4 3" xfId="4659"/>
    <cellStyle name="Вывод 9 4 3 2" xfId="7280"/>
    <cellStyle name="Вывод 9 4 3 2 2" xfId="13231"/>
    <cellStyle name="Вывод 9 4 3 2 3" xfId="19170"/>
    <cellStyle name="Вывод 9 4 3 2 4" xfId="22302"/>
    <cellStyle name="Вывод 9 4 3 2 5" xfId="30207"/>
    <cellStyle name="Вывод 9 4 3 2 6" xfId="27142"/>
    <cellStyle name="Вывод 9 4 3 2 7" xfId="38082"/>
    <cellStyle name="Вывод 9 4 3 2 8" xfId="43036"/>
    <cellStyle name="Вывод 9 4 3 3" xfId="10635"/>
    <cellStyle name="Вывод 9 4 3 4" xfId="16574"/>
    <cellStyle name="Вывод 9 4 3 5" xfId="21308"/>
    <cellStyle name="Вывод 9 4 3 6" xfId="27193"/>
    <cellStyle name="Вывод 9 4 3 7" xfId="31279"/>
    <cellStyle name="Вывод 9 4 3 8" xfId="35487"/>
    <cellStyle name="Вывод 9 4 3 9" xfId="40450"/>
    <cellStyle name="Вывод 9 4 4" xfId="8966"/>
    <cellStyle name="Вывод 9 4 4 2" xfId="14917"/>
    <cellStyle name="Вывод 9 4 4 3" xfId="20856"/>
    <cellStyle name="Вывод 9 4 4 4" xfId="23104"/>
    <cellStyle name="Вывод 9 4 4 5" xfId="23527"/>
    <cellStyle name="Вывод 9 4 4 6" xfId="34732"/>
    <cellStyle name="Вывод 9 4 4 7" xfId="39757"/>
    <cellStyle name="Вывод 9 4 4 8" xfId="44722"/>
    <cellStyle name="Вывод 9 4 5" xfId="8967"/>
    <cellStyle name="Вывод 9 4 5 2" xfId="14918"/>
    <cellStyle name="Вывод 9 4 5 3" xfId="20857"/>
    <cellStyle name="Вывод 9 4 5 4" xfId="23105"/>
    <cellStyle name="Вывод 9 4 5 5" xfId="23526"/>
    <cellStyle name="Вывод 9 4 5 6" xfId="33604"/>
    <cellStyle name="Вывод 9 4 5 7" xfId="39758"/>
    <cellStyle name="Вывод 9 4 5 8" xfId="44723"/>
    <cellStyle name="Вывод 9 4 6" xfId="7203"/>
    <cellStyle name="Вывод 9 4 6 2" xfId="13154"/>
    <cellStyle name="Вывод 9 4 6 3" xfId="19093"/>
    <cellStyle name="Вывод 9 4 6 4" xfId="22230"/>
    <cellStyle name="Вывод 9 4 6 5" xfId="24942"/>
    <cellStyle name="Вывод 9 4 6 6" xfId="31306"/>
    <cellStyle name="Вывод 9 4 6 7" xfId="38006"/>
    <cellStyle name="Вывод 9 4 6 8" xfId="42959"/>
    <cellStyle name="Вывод 9 4 7" xfId="9747"/>
    <cellStyle name="Вывод 9 4 8" xfId="15686"/>
    <cellStyle name="Вывод 9 4 9" xfId="25999"/>
    <cellStyle name="Вывод 9 5" xfId="4357"/>
    <cellStyle name="Вывод 9 5 10" xfId="40201"/>
    <cellStyle name="Вывод 9 5 2" xfId="6839"/>
    <cellStyle name="Вывод 9 5 2 2" xfId="8578"/>
    <cellStyle name="Вывод 9 5 2 2 2" xfId="14529"/>
    <cellStyle name="Вывод 9 5 2 2 3" xfId="20468"/>
    <cellStyle name="Вывод 9 5 2 2 4" xfId="22872"/>
    <cellStyle name="Вывод 9 5 2 2 5" xfId="23832"/>
    <cellStyle name="Вывод 9 5 2 2 6" xfId="32984"/>
    <cellStyle name="Вывод 9 5 2 2 7" xfId="39370"/>
    <cellStyle name="Вывод 9 5 2 2 8" xfId="44334"/>
    <cellStyle name="Вывод 9 5 2 3" xfId="12790"/>
    <cellStyle name="Вывод 9 5 2 4" xfId="18729"/>
    <cellStyle name="Вывод 9 5 2 5" xfId="21966"/>
    <cellStyle name="Вывод 9 5 2 6" xfId="30150"/>
    <cellStyle name="Вывод 9 5 2 7" xfId="29035"/>
    <cellStyle name="Вывод 9 5 2 8" xfId="37642"/>
    <cellStyle name="Вывод 9 5 2 9" xfId="42595"/>
    <cellStyle name="Вывод 9 5 3" xfId="7267"/>
    <cellStyle name="Вывод 9 5 3 2" xfId="13218"/>
    <cellStyle name="Вывод 9 5 3 3" xfId="19157"/>
    <cellStyle name="Вывод 9 5 3 4" xfId="22293"/>
    <cellStyle name="Вывод 9 5 3 5" xfId="29841"/>
    <cellStyle name="Вывод 9 5 3 6" xfId="29063"/>
    <cellStyle name="Вывод 9 5 3 7" xfId="38069"/>
    <cellStyle name="Вывод 9 5 3 8" xfId="43023"/>
    <cellStyle name="Вывод 9 5 4" xfId="10386"/>
    <cellStyle name="Вывод 9 5 5" xfId="16325"/>
    <cellStyle name="Вывод 9 5 6" xfId="21270"/>
    <cellStyle name="Вывод 9 5 7" xfId="28002"/>
    <cellStyle name="Вывод 9 5 8" xfId="31362"/>
    <cellStyle name="Вывод 9 5 9" xfId="35238"/>
    <cellStyle name="Вывод 9 6" xfId="4963"/>
    <cellStyle name="Вывод 9 6 2" xfId="7344"/>
    <cellStyle name="Вывод 9 6 2 2" xfId="13295"/>
    <cellStyle name="Вывод 9 6 2 3" xfId="19234"/>
    <cellStyle name="Вывод 9 6 2 4" xfId="22362"/>
    <cellStyle name="Вывод 9 6 2 5" xfId="28810"/>
    <cellStyle name="Вывод 9 6 2 6" xfId="30957"/>
    <cellStyle name="Вывод 9 6 2 7" xfId="38144"/>
    <cellStyle name="Вывод 9 6 2 8" xfId="43100"/>
    <cellStyle name="Вывод 9 6 3" xfId="10939"/>
    <cellStyle name="Вывод 9 6 4" xfId="16878"/>
    <cellStyle name="Вывод 9 6 5" xfId="21407"/>
    <cellStyle name="Вывод 9 6 6" xfId="27663"/>
    <cellStyle name="Вывод 9 6 7" xfId="34043"/>
    <cellStyle name="Вывод 9 6 8" xfId="35791"/>
    <cellStyle name="Вывод 9 6 9" xfId="40752"/>
    <cellStyle name="Вывод 9 7" xfId="7195"/>
    <cellStyle name="Вывод 9 7 2" xfId="13146"/>
    <cellStyle name="Вывод 9 7 3" xfId="19085"/>
    <cellStyle name="Вывод 9 7 4" xfId="22222"/>
    <cellStyle name="Вывод 9 7 5" xfId="24950"/>
    <cellStyle name="Вывод 9 7 6" xfId="34373"/>
    <cellStyle name="Вывод 9 7 7" xfId="37998"/>
    <cellStyle name="Вывод 9 7 8" xfId="42951"/>
    <cellStyle name="Вывод 9 8" xfId="9739"/>
    <cellStyle name="Вывод 9 9" xfId="15678"/>
    <cellStyle name="Вывод 9_46EE.2011(v1.0)" xfId="2423"/>
    <cellStyle name="Вычисление 10" xfId="2424"/>
    <cellStyle name="Вычисление 10 2" xfId="2425"/>
    <cellStyle name="Вычисление 10 2 2" xfId="2426"/>
    <cellStyle name="Вычисление 10 2 2 2" xfId="5778"/>
    <cellStyle name="Вычисление 10 2 2 2 2" xfId="8082"/>
    <cellStyle name="Вычисление 10 2 2 2 2 2" xfId="14033"/>
    <cellStyle name="Вычисление 10 2 2 2 2 3" xfId="19972"/>
    <cellStyle name="Вычисление 10 2 2 2 2 4" xfId="24318"/>
    <cellStyle name="Вычисление 10 2 2 2 2 5" xfId="32308"/>
    <cellStyle name="Вычисление 10 2 2 2 2 6" xfId="38879"/>
    <cellStyle name="Вычисление 10 2 2 2 2 7" xfId="43838"/>
    <cellStyle name="Вычисление 10 2 2 2 3" xfId="11753"/>
    <cellStyle name="Вычисление 10 2 2 2 4" xfId="17692"/>
    <cellStyle name="Вычисление 10 2 2 2 5" xfId="25355"/>
    <cellStyle name="Вычисление 10 2 2 2 6" xfId="32437"/>
    <cellStyle name="Вычисление 10 2 2 2 7" xfId="36605"/>
    <cellStyle name="Вычисление 10 2 2 2 8" xfId="41563"/>
    <cellStyle name="Вычисление 10 2 2 3" xfId="6445"/>
    <cellStyle name="Вычисление 10 2 2 3 2" xfId="12396"/>
    <cellStyle name="Вычисление 10 2 2 3 3" xfId="18335"/>
    <cellStyle name="Вычисление 10 2 2 3 4" xfId="29152"/>
    <cellStyle name="Вычисление 10 2 2 3 5" xfId="31186"/>
    <cellStyle name="Вычисление 10 2 2 3 6" xfId="37248"/>
    <cellStyle name="Вычисление 10 2 2 3 7" xfId="42203"/>
    <cellStyle name="Вычисление 10 2 2 4" xfId="9750"/>
    <cellStyle name="Вычисление 10 2 2 5" xfId="15689"/>
    <cellStyle name="Вычисление 10 2 2 6" xfId="25996"/>
    <cellStyle name="Вычисление 10 2 2 7" xfId="32944"/>
    <cellStyle name="Вычисление 10 2 3" xfId="2427"/>
    <cellStyle name="Вычисление 10 2 3 2" xfId="5624"/>
    <cellStyle name="Вычисление 10 2 3 2 2" xfId="7928"/>
    <cellStyle name="Вычисление 10 2 3 2 2 2" xfId="13879"/>
    <cellStyle name="Вычисление 10 2 3 2 2 3" xfId="19818"/>
    <cellStyle name="Вычисление 10 2 3 2 2 4" xfId="24470"/>
    <cellStyle name="Вычисление 10 2 3 2 2 5" xfId="33350"/>
    <cellStyle name="Вычисление 10 2 3 2 2 6" xfId="38725"/>
    <cellStyle name="Вычисление 10 2 3 2 2 7" xfId="43684"/>
    <cellStyle name="Вычисление 10 2 3 2 3" xfId="11599"/>
    <cellStyle name="Вычисление 10 2 3 2 4" xfId="17538"/>
    <cellStyle name="Вычисление 10 2 3 2 5" xfId="25384"/>
    <cellStyle name="Вычисление 10 2 3 2 6" xfId="27854"/>
    <cellStyle name="Вычисление 10 2 3 2 7" xfId="36451"/>
    <cellStyle name="Вычисление 10 2 3 2 8" xfId="41409"/>
    <cellStyle name="Вычисление 10 2 3 3" xfId="6291"/>
    <cellStyle name="Вычисление 10 2 3 3 2" xfId="12242"/>
    <cellStyle name="Вычисление 10 2 3 3 3" xfId="18181"/>
    <cellStyle name="Вычисление 10 2 3 3 4" xfId="25105"/>
    <cellStyle name="Вычисление 10 2 3 3 5" xfId="31909"/>
    <cellStyle name="Вычисление 10 2 3 3 6" xfId="37094"/>
    <cellStyle name="Вычисление 10 2 3 3 7" xfId="42049"/>
    <cellStyle name="Вычисление 10 2 3 4" xfId="9751"/>
    <cellStyle name="Вычисление 10 2 3 5" xfId="15690"/>
    <cellStyle name="Вычисление 10 2 3 6" xfId="25995"/>
    <cellStyle name="Вычисление 10 2 3 7" xfId="34011"/>
    <cellStyle name="Вычисление 10 2 4" xfId="5126"/>
    <cellStyle name="Вычисление 10 2 4 2" xfId="7469"/>
    <cellStyle name="Вычисление 10 2 4 2 2" xfId="13420"/>
    <cellStyle name="Вычисление 10 2 4 2 3" xfId="19359"/>
    <cellStyle name="Вычисление 10 2 4 2 4" xfId="24828"/>
    <cellStyle name="Вычисление 10 2 4 2 5" xfId="25797"/>
    <cellStyle name="Вычисление 10 2 4 2 6" xfId="38268"/>
    <cellStyle name="Вычисление 10 2 4 2 7" xfId="43225"/>
    <cellStyle name="Вычисление 10 2 4 3" xfId="11102"/>
    <cellStyle name="Вычисление 10 2 4 4" xfId="17041"/>
    <cellStyle name="Вычисление 10 2 4 5" xfId="28888"/>
    <cellStyle name="Вычисление 10 2 4 6" xfId="25647"/>
    <cellStyle name="Вычисление 10 2 4 7" xfId="35954"/>
    <cellStyle name="Вычисление 10 2 4 8" xfId="40914"/>
    <cellStyle name="Вычисление 10 2 5" xfId="4779"/>
    <cellStyle name="Вычисление 10 2 5 2" xfId="10755"/>
    <cellStyle name="Вычисление 10 2 5 3" xfId="16694"/>
    <cellStyle name="Вычисление 10 2 5 4" xfId="29464"/>
    <cellStyle name="Вычисление 10 2 5 5" xfId="31537"/>
    <cellStyle name="Вычисление 10 2 5 6" xfId="35607"/>
    <cellStyle name="Вычисление 10 2 5 7" xfId="40569"/>
    <cellStyle name="Вычисление 10 2 6" xfId="9749"/>
    <cellStyle name="Вычисление 10 2 7" xfId="15688"/>
    <cellStyle name="Вычисление 10 2 8" xfId="25997"/>
    <cellStyle name="Вычисление 10 2 9" xfId="34878"/>
    <cellStyle name="Вычисление 10 3" xfId="2428"/>
    <cellStyle name="Вычисление 10 3 2" xfId="5436"/>
    <cellStyle name="Вычисление 10 3 2 2" xfId="7755"/>
    <cellStyle name="Вычисление 10 3 2 2 2" xfId="13706"/>
    <cellStyle name="Вычисление 10 3 2 2 3" xfId="19645"/>
    <cellStyle name="Вычисление 10 3 2 2 4" xfId="24638"/>
    <cellStyle name="Вычисление 10 3 2 2 5" xfId="29507"/>
    <cellStyle name="Вычисление 10 3 2 2 6" xfId="38553"/>
    <cellStyle name="Вычисление 10 3 2 2 7" xfId="43511"/>
    <cellStyle name="Вычисление 10 3 2 3" xfId="11411"/>
    <cellStyle name="Вычисление 10 3 2 4" xfId="17350"/>
    <cellStyle name="Вычисление 10 3 2 5" xfId="30799"/>
    <cellStyle name="Вычисление 10 3 2 6" xfId="34356"/>
    <cellStyle name="Вычисление 10 3 2 7" xfId="36263"/>
    <cellStyle name="Вычисление 10 3 2 8" xfId="41222"/>
    <cellStyle name="Вычисление 10 3 3" xfId="4575"/>
    <cellStyle name="Вычисление 10 3 3 2" xfId="10551"/>
    <cellStyle name="Вычисление 10 3 3 3" xfId="16490"/>
    <cellStyle name="Вычисление 10 3 3 4" xfId="29391"/>
    <cellStyle name="Вычисление 10 3 3 5" xfId="33126"/>
    <cellStyle name="Вычисление 10 3 3 6" xfId="35403"/>
    <cellStyle name="Вычисление 10 3 3 7" xfId="40366"/>
    <cellStyle name="Вычисление 10 3 4" xfId="8968"/>
    <cellStyle name="Вычисление 10 3 4 2" xfId="14919"/>
    <cellStyle name="Вычисление 10 3 4 3" xfId="20858"/>
    <cellStyle name="Вычисление 10 3 4 4" xfId="23525"/>
    <cellStyle name="Вычисление 10 3 4 5" xfId="27641"/>
    <cellStyle name="Вычисление 10 3 4 6" xfId="39759"/>
    <cellStyle name="Вычисление 10 3 4 7" xfId="44724"/>
    <cellStyle name="Вычисление 10 3 5" xfId="8969"/>
    <cellStyle name="Вычисление 10 3 5 2" xfId="14920"/>
    <cellStyle name="Вычисление 10 3 5 3" xfId="20859"/>
    <cellStyle name="Вычисление 10 3 5 4" xfId="26800"/>
    <cellStyle name="Вычисление 10 3 5 5" xfId="28586"/>
    <cellStyle name="Вычисление 10 3 5 6" xfId="39760"/>
    <cellStyle name="Вычисление 10 3 5 7" xfId="44725"/>
    <cellStyle name="Вычисление 10 3 6" xfId="9752"/>
    <cellStyle name="Вычисление 10 3 7" xfId="15691"/>
    <cellStyle name="Вычисление 10 3 8" xfId="28771"/>
    <cellStyle name="Вычисление 10 3 9" xfId="33866"/>
    <cellStyle name="Вычисление 10 4" xfId="4358"/>
    <cellStyle name="Вычисление 10 4 2" xfId="6840"/>
    <cellStyle name="Вычисление 10 4 2 2" xfId="12791"/>
    <cellStyle name="Вычисление 10 4 2 3" xfId="18730"/>
    <cellStyle name="Вычисление 10 4 2 4" xfId="28199"/>
    <cellStyle name="Вычисление 10 4 2 5" xfId="34172"/>
    <cellStyle name="Вычисление 10 4 2 6" xfId="37643"/>
    <cellStyle name="Вычисление 10 4 2 7" xfId="42596"/>
    <cellStyle name="Вычисление 10 4 3" xfId="10387"/>
    <cellStyle name="Вычисление 10 4 4" xfId="16326"/>
    <cellStyle name="Вычисление 10 4 5" xfId="25584"/>
    <cellStyle name="Вычисление 10 4 6" xfId="33754"/>
    <cellStyle name="Вычисление 10 4 7" xfId="35239"/>
    <cellStyle name="Вычисление 10 4 8" xfId="40202"/>
    <cellStyle name="Вычисление 10 5" xfId="4961"/>
    <cellStyle name="Вычисление 10 5 2" xfId="10937"/>
    <cellStyle name="Вычисление 10 5 3" xfId="16876"/>
    <cellStyle name="Вычисление 10 5 4" xfId="30838"/>
    <cellStyle name="Вычисление 10 5 5" xfId="34769"/>
    <cellStyle name="Вычисление 10 5 6" xfId="35789"/>
    <cellStyle name="Вычисление 10 5 7" xfId="40750"/>
    <cellStyle name="Вычисление 10 6" xfId="9748"/>
    <cellStyle name="Вычисление 10 7" xfId="15687"/>
    <cellStyle name="Вычисление 10 8" xfId="25998"/>
    <cellStyle name="Вычисление 10 9" xfId="30191"/>
    <cellStyle name="Вычисление 11" xfId="2429"/>
    <cellStyle name="Вычисление 11 2" xfId="2430"/>
    <cellStyle name="Вычисление 11 2 2" xfId="2431"/>
    <cellStyle name="Вычисление 11 2 2 2" xfId="5779"/>
    <cellStyle name="Вычисление 11 2 2 2 2" xfId="8083"/>
    <cellStyle name="Вычисление 11 2 2 2 2 2" xfId="14034"/>
    <cellStyle name="Вычисление 11 2 2 2 2 3" xfId="19973"/>
    <cellStyle name="Вычисление 11 2 2 2 2 4" xfId="24317"/>
    <cellStyle name="Вычисление 11 2 2 2 2 5" xfId="29977"/>
    <cellStyle name="Вычисление 11 2 2 2 2 6" xfId="38880"/>
    <cellStyle name="Вычисление 11 2 2 2 2 7" xfId="43839"/>
    <cellStyle name="Вычисление 11 2 2 2 3" xfId="11754"/>
    <cellStyle name="Вычисление 11 2 2 2 4" xfId="17693"/>
    <cellStyle name="Вычисление 11 2 2 2 5" xfId="27483"/>
    <cellStyle name="Вычисление 11 2 2 2 6" xfId="33806"/>
    <cellStyle name="Вычисление 11 2 2 2 7" xfId="36606"/>
    <cellStyle name="Вычисление 11 2 2 2 8" xfId="41564"/>
    <cellStyle name="Вычисление 11 2 2 3" xfId="6446"/>
    <cellStyle name="Вычисление 11 2 2 3 2" xfId="12397"/>
    <cellStyle name="Вычисление 11 2 2 3 3" xfId="18336"/>
    <cellStyle name="Вычисление 11 2 2 3 4" xfId="30655"/>
    <cellStyle name="Вычисление 11 2 2 3 5" xfId="31267"/>
    <cellStyle name="Вычисление 11 2 2 3 6" xfId="37249"/>
    <cellStyle name="Вычисление 11 2 2 3 7" xfId="42204"/>
    <cellStyle name="Вычисление 11 2 2 4" xfId="9755"/>
    <cellStyle name="Вычисление 11 2 2 5" xfId="15694"/>
    <cellStyle name="Вычисление 11 2 2 6" xfId="25994"/>
    <cellStyle name="Вычисление 11 2 2 7" xfId="29997"/>
    <cellStyle name="Вычисление 11 2 3" xfId="2432"/>
    <cellStyle name="Вычисление 11 2 3 2" xfId="5625"/>
    <cellStyle name="Вычисление 11 2 3 2 2" xfId="7929"/>
    <cellStyle name="Вычисление 11 2 3 2 2 2" xfId="13880"/>
    <cellStyle name="Вычисление 11 2 3 2 2 3" xfId="19819"/>
    <cellStyle name="Вычисление 11 2 3 2 2 4" xfId="24469"/>
    <cellStyle name="Вычисление 11 2 3 2 2 5" xfId="25641"/>
    <cellStyle name="Вычисление 11 2 3 2 2 6" xfId="38726"/>
    <cellStyle name="Вычисление 11 2 3 2 2 7" xfId="43685"/>
    <cellStyle name="Вычисление 11 2 3 2 3" xfId="11600"/>
    <cellStyle name="Вычисление 11 2 3 2 4" xfId="17539"/>
    <cellStyle name="Вычисление 11 2 3 2 5" xfId="25383"/>
    <cellStyle name="Вычисление 11 2 3 2 6" xfId="32513"/>
    <cellStyle name="Вычисление 11 2 3 2 7" xfId="36452"/>
    <cellStyle name="Вычисление 11 2 3 2 8" xfId="41410"/>
    <cellStyle name="Вычисление 11 2 3 3" xfId="6292"/>
    <cellStyle name="Вычисление 11 2 3 3 2" xfId="12243"/>
    <cellStyle name="Вычисление 11 2 3 3 3" xfId="18182"/>
    <cellStyle name="Вычисление 11 2 3 3 4" xfId="25104"/>
    <cellStyle name="Вычисление 11 2 3 3 5" xfId="28571"/>
    <cellStyle name="Вычисление 11 2 3 3 6" xfId="37095"/>
    <cellStyle name="Вычисление 11 2 3 3 7" xfId="42050"/>
    <cellStyle name="Вычисление 11 2 3 4" xfId="9756"/>
    <cellStyle name="Вычисление 11 2 3 5" xfId="15695"/>
    <cellStyle name="Вычисление 11 2 3 6" xfId="28773"/>
    <cellStyle name="Вычисление 11 2 3 7" xfId="32477"/>
    <cellStyle name="Вычисление 11 2 4" xfId="5127"/>
    <cellStyle name="Вычисление 11 2 4 2" xfId="7470"/>
    <cellStyle name="Вычисление 11 2 4 2 2" xfId="13421"/>
    <cellStyle name="Вычисление 11 2 4 2 3" xfId="19360"/>
    <cellStyle name="Вычисление 11 2 4 2 4" xfId="24827"/>
    <cellStyle name="Вычисление 11 2 4 2 5" xfId="33918"/>
    <cellStyle name="Вычисление 11 2 4 2 6" xfId="38269"/>
    <cellStyle name="Вычисление 11 2 4 2 7" xfId="43226"/>
    <cellStyle name="Вычисление 11 2 4 3" xfId="11103"/>
    <cellStyle name="Вычисление 11 2 4 4" xfId="17042"/>
    <cellStyle name="Вычисление 11 2 4 5" xfId="30304"/>
    <cellStyle name="Вычисление 11 2 4 6" xfId="33216"/>
    <cellStyle name="Вычисление 11 2 4 7" xfId="35955"/>
    <cellStyle name="Вычисление 11 2 4 8" xfId="40915"/>
    <cellStyle name="Вычисление 11 2 5" xfId="4778"/>
    <cellStyle name="Вычисление 11 2 5 2" xfId="10754"/>
    <cellStyle name="Вычисление 11 2 5 3" xfId="16693"/>
    <cellStyle name="Вычисление 11 2 5 4" xfId="29257"/>
    <cellStyle name="Вычисление 11 2 5 5" xfId="31988"/>
    <cellStyle name="Вычисление 11 2 5 6" xfId="35606"/>
    <cellStyle name="Вычисление 11 2 5 7" xfId="40568"/>
    <cellStyle name="Вычисление 11 2 6" xfId="9754"/>
    <cellStyle name="Вычисление 11 2 7" xfId="15693"/>
    <cellStyle name="Вычисление 11 2 8" xfId="28232"/>
    <cellStyle name="Вычисление 11 2 9" xfId="33520"/>
    <cellStyle name="Вычисление 11 3" xfId="2433"/>
    <cellStyle name="Вычисление 11 3 2" xfId="5437"/>
    <cellStyle name="Вычисление 11 3 2 2" xfId="7756"/>
    <cellStyle name="Вычисление 11 3 2 2 2" xfId="13707"/>
    <cellStyle name="Вычисление 11 3 2 2 3" xfId="19646"/>
    <cellStyle name="Вычисление 11 3 2 2 4" xfId="24637"/>
    <cellStyle name="Вычисление 11 3 2 2 5" xfId="34412"/>
    <cellStyle name="Вычисление 11 3 2 2 6" xfId="38554"/>
    <cellStyle name="Вычисление 11 3 2 2 7" xfId="43512"/>
    <cellStyle name="Вычисление 11 3 2 3" xfId="11412"/>
    <cellStyle name="Вычисление 11 3 2 4" xfId="17351"/>
    <cellStyle name="Вычисление 11 3 2 5" xfId="28968"/>
    <cellStyle name="Вычисление 11 3 2 6" xfId="33180"/>
    <cellStyle name="Вычисление 11 3 2 7" xfId="36264"/>
    <cellStyle name="Вычисление 11 3 2 8" xfId="41223"/>
    <cellStyle name="Вычисление 11 3 3" xfId="4574"/>
    <cellStyle name="Вычисление 11 3 3 2" xfId="10550"/>
    <cellStyle name="Вычисление 11 3 3 3" xfId="16489"/>
    <cellStyle name="Вычисление 11 3 3 4" xfId="30884"/>
    <cellStyle name="Вычисление 11 3 3 5" xfId="30909"/>
    <cellStyle name="Вычисление 11 3 3 6" xfId="35402"/>
    <cellStyle name="Вычисление 11 3 3 7" xfId="40365"/>
    <cellStyle name="Вычисление 11 3 4" xfId="8970"/>
    <cellStyle name="Вычисление 11 3 4 2" xfId="14921"/>
    <cellStyle name="Вычисление 11 3 4 3" xfId="20860"/>
    <cellStyle name="Вычисление 11 3 4 4" xfId="23524"/>
    <cellStyle name="Вычисление 11 3 4 5" xfId="32905"/>
    <cellStyle name="Вычисление 11 3 4 6" xfId="39761"/>
    <cellStyle name="Вычисление 11 3 4 7" xfId="44726"/>
    <cellStyle name="Вычисление 11 3 5" xfId="8971"/>
    <cellStyle name="Вычисление 11 3 5 2" xfId="14922"/>
    <cellStyle name="Вычисление 11 3 5 3" xfId="20861"/>
    <cellStyle name="Вычисление 11 3 5 4" xfId="23523"/>
    <cellStyle name="Вычисление 11 3 5 5" xfId="32766"/>
    <cellStyle name="Вычисление 11 3 5 6" xfId="39762"/>
    <cellStyle name="Вычисление 11 3 5 7" xfId="44727"/>
    <cellStyle name="Вычисление 11 3 6" xfId="9757"/>
    <cellStyle name="Вычисление 11 3 7" xfId="15696"/>
    <cellStyle name="Вычисление 11 3 8" xfId="30185"/>
    <cellStyle name="Вычисление 11 3 9" xfId="33373"/>
    <cellStyle name="Вычисление 11 4" xfId="4359"/>
    <cellStyle name="Вычисление 11 4 2" xfId="6841"/>
    <cellStyle name="Вычисление 11 4 2 2" xfId="12792"/>
    <cellStyle name="Вычисление 11 4 2 3" xfId="18731"/>
    <cellStyle name="Вычисление 11 4 2 4" xfId="25033"/>
    <cellStyle name="Вычисление 11 4 2 5" xfId="31913"/>
    <cellStyle name="Вычисление 11 4 2 6" xfId="37644"/>
    <cellStyle name="Вычисление 11 4 2 7" xfId="42597"/>
    <cellStyle name="Вычисление 11 4 3" xfId="10388"/>
    <cellStyle name="Вычисление 11 4 4" xfId="16327"/>
    <cellStyle name="Вычисление 11 4 5" xfId="28660"/>
    <cellStyle name="Вычисление 11 4 6" xfId="32305"/>
    <cellStyle name="Вычисление 11 4 7" xfId="35240"/>
    <cellStyle name="Вычисление 11 4 8" xfId="40203"/>
    <cellStyle name="Вычисление 11 5" xfId="4960"/>
    <cellStyle name="Вычисление 11 5 2" xfId="10936"/>
    <cellStyle name="Вычисление 11 5 3" xfId="16875"/>
    <cellStyle name="Вычисление 11 5 4" xfId="30839"/>
    <cellStyle name="Вычисление 11 5 5" xfId="31522"/>
    <cellStyle name="Вычисление 11 5 6" xfId="35788"/>
    <cellStyle name="Вычисление 11 5 7" xfId="40749"/>
    <cellStyle name="Вычисление 11 6" xfId="9753"/>
    <cellStyle name="Вычисление 11 7" xfId="15692"/>
    <cellStyle name="Вычисление 11 8" xfId="30184"/>
    <cellStyle name="Вычисление 11 9" xfId="26220"/>
    <cellStyle name="Вычисление 12" xfId="2434"/>
    <cellStyle name="Вычисление 12 2" xfId="2435"/>
    <cellStyle name="Вычисление 12 2 2" xfId="2436"/>
    <cellStyle name="Вычисление 12 2 2 2" xfId="5780"/>
    <cellStyle name="Вычисление 12 2 2 2 2" xfId="8084"/>
    <cellStyle name="Вычисление 12 2 2 2 2 2" xfId="14035"/>
    <cellStyle name="Вычисление 12 2 2 2 2 3" xfId="19974"/>
    <cellStyle name="Вычисление 12 2 2 2 2 4" xfId="24316"/>
    <cellStyle name="Вычисление 12 2 2 2 2 5" xfId="33345"/>
    <cellStyle name="Вычисление 12 2 2 2 2 6" xfId="38881"/>
    <cellStyle name="Вычисление 12 2 2 2 2 7" xfId="43840"/>
    <cellStyle name="Вычисление 12 2 2 2 3" xfId="11755"/>
    <cellStyle name="Вычисление 12 2 2 2 4" xfId="17694"/>
    <cellStyle name="Вычисление 12 2 2 2 5" xfId="28951"/>
    <cellStyle name="Вычисление 12 2 2 2 6" xfId="32532"/>
    <cellStyle name="Вычисление 12 2 2 2 7" xfId="36607"/>
    <cellStyle name="Вычисление 12 2 2 2 8" xfId="41565"/>
    <cellStyle name="Вычисление 12 2 2 3" xfId="6447"/>
    <cellStyle name="Вычисление 12 2 2 3 2" xfId="12398"/>
    <cellStyle name="Вычисление 12 2 2 3 3" xfId="18337"/>
    <cellStyle name="Вычисление 12 2 2 3 4" xfId="30654"/>
    <cellStyle name="Вычисление 12 2 2 3 5" xfId="34120"/>
    <cellStyle name="Вычисление 12 2 2 3 6" xfId="37250"/>
    <cellStyle name="Вычисление 12 2 2 3 7" xfId="42205"/>
    <cellStyle name="Вычисление 12 2 2 4" xfId="9760"/>
    <cellStyle name="Вычисление 12 2 2 5" xfId="15699"/>
    <cellStyle name="Вычисление 12 2 2 6" xfId="27165"/>
    <cellStyle name="Вычисление 12 2 2 7" xfId="29862"/>
    <cellStyle name="Вычисление 12 2 3" xfId="2437"/>
    <cellStyle name="Вычисление 12 2 3 2" xfId="5626"/>
    <cellStyle name="Вычисление 12 2 3 2 2" xfId="7930"/>
    <cellStyle name="Вычисление 12 2 3 2 2 2" xfId="13881"/>
    <cellStyle name="Вычисление 12 2 3 2 2 3" xfId="19820"/>
    <cellStyle name="Вычисление 12 2 3 2 2 4" xfId="24468"/>
    <cellStyle name="Вычисление 12 2 3 2 2 5" xfId="34067"/>
    <cellStyle name="Вычисление 12 2 3 2 2 6" xfId="38727"/>
    <cellStyle name="Вычисление 12 2 3 2 2 7" xfId="43686"/>
    <cellStyle name="Вычисление 12 2 3 2 3" xfId="11601"/>
    <cellStyle name="Вычисление 12 2 3 2 4" xfId="17540"/>
    <cellStyle name="Вычисление 12 2 3 2 5" xfId="25382"/>
    <cellStyle name="Вычисление 12 2 3 2 6" xfId="32978"/>
    <cellStyle name="Вычисление 12 2 3 2 7" xfId="36453"/>
    <cellStyle name="Вычисление 12 2 3 2 8" xfId="41411"/>
    <cellStyle name="Вычисление 12 2 3 3" xfId="6293"/>
    <cellStyle name="Вычисление 12 2 3 3 2" xfId="12244"/>
    <cellStyle name="Вычисление 12 2 3 3 3" xfId="18183"/>
    <cellStyle name="Вычисление 12 2 3 3 4" xfId="29168"/>
    <cellStyle name="Вычисление 12 2 3 3 5" xfId="27276"/>
    <cellStyle name="Вычисление 12 2 3 3 6" xfId="37096"/>
    <cellStyle name="Вычисление 12 2 3 3 7" xfId="42051"/>
    <cellStyle name="Вычисление 12 2 3 4" xfId="9761"/>
    <cellStyle name="Вычисление 12 2 3 5" xfId="15700"/>
    <cellStyle name="Вычисление 12 2 3 6" xfId="29746"/>
    <cellStyle name="Вычисление 12 2 3 7" xfId="33355"/>
    <cellStyle name="Вычисление 12 2 4" xfId="5128"/>
    <cellStyle name="Вычисление 12 2 4 2" xfId="7471"/>
    <cellStyle name="Вычисление 12 2 4 2 2" xfId="13422"/>
    <cellStyle name="Вычисление 12 2 4 2 3" xfId="19361"/>
    <cellStyle name="Вычисление 12 2 4 2 4" xfId="24826"/>
    <cellStyle name="Вычисление 12 2 4 2 5" xfId="26673"/>
    <cellStyle name="Вычисление 12 2 4 2 6" xfId="38270"/>
    <cellStyle name="Вычисление 12 2 4 2 7" xfId="43227"/>
    <cellStyle name="Вычисление 12 2 4 3" xfId="11104"/>
    <cellStyle name="Вычисление 12 2 4 4" xfId="17043"/>
    <cellStyle name="Вычисление 12 2 4 5" xfId="28345"/>
    <cellStyle name="Вычисление 12 2 4 6" xfId="33961"/>
    <cellStyle name="Вычисление 12 2 4 7" xfId="35956"/>
    <cellStyle name="Вычисление 12 2 4 8" xfId="40916"/>
    <cellStyle name="Вычисление 12 2 5" xfId="4777"/>
    <cellStyle name="Вычисление 12 2 5 2" xfId="10753"/>
    <cellStyle name="Вычисление 12 2 5 3" xfId="16692"/>
    <cellStyle name="Вычисление 12 2 5 4" xfId="25519"/>
    <cellStyle name="Вычисление 12 2 5 5" xfId="26277"/>
    <cellStyle name="Вычисление 12 2 5 6" xfId="35605"/>
    <cellStyle name="Вычисление 12 2 5 7" xfId="40567"/>
    <cellStyle name="Вычисление 12 2 6" xfId="9759"/>
    <cellStyle name="Вычисление 12 2 7" xfId="15698"/>
    <cellStyle name="Вычисление 12 2 8" xfId="25993"/>
    <cellStyle name="Вычисление 12 2 9" xfId="32506"/>
    <cellStyle name="Вычисление 12 3" xfId="2438"/>
    <cellStyle name="Вычисление 12 3 2" xfId="5438"/>
    <cellStyle name="Вычисление 12 3 2 2" xfId="7757"/>
    <cellStyle name="Вычисление 12 3 2 2 2" xfId="13708"/>
    <cellStyle name="Вычисление 12 3 2 2 3" xfId="19647"/>
    <cellStyle name="Вычисление 12 3 2 2 4" xfId="24636"/>
    <cellStyle name="Вычисление 12 3 2 2 5" xfId="33994"/>
    <cellStyle name="Вычисление 12 3 2 2 6" xfId="38555"/>
    <cellStyle name="Вычисление 12 3 2 2 7" xfId="43513"/>
    <cellStyle name="Вычисление 12 3 2 3" xfId="11413"/>
    <cellStyle name="Вычисление 12 3 2 4" xfId="17352"/>
    <cellStyle name="Вычисление 12 3 2 5" xfId="26938"/>
    <cellStyle name="Вычисление 12 3 2 6" xfId="33487"/>
    <cellStyle name="Вычисление 12 3 2 7" xfId="36265"/>
    <cellStyle name="Вычисление 12 3 2 8" xfId="41224"/>
    <cellStyle name="Вычисление 12 3 3" xfId="6086"/>
    <cellStyle name="Вычисление 12 3 3 2" xfId="12059"/>
    <cellStyle name="Вычисление 12 3 3 3" xfId="17998"/>
    <cellStyle name="Вычисление 12 3 3 4" xfId="25177"/>
    <cellStyle name="Вычисление 12 3 3 5" xfId="27816"/>
    <cellStyle name="Вычисление 12 3 3 6" xfId="36911"/>
    <cellStyle name="Вычисление 12 3 3 7" xfId="41868"/>
    <cellStyle name="Вычисление 12 3 4" xfId="8972"/>
    <cellStyle name="Вычисление 12 3 4 2" xfId="14923"/>
    <cellStyle name="Вычисление 12 3 4 3" xfId="20862"/>
    <cellStyle name="Вычисление 12 3 4 4" xfId="26799"/>
    <cellStyle name="Вычисление 12 3 4 5" xfId="33399"/>
    <cellStyle name="Вычисление 12 3 4 6" xfId="39763"/>
    <cellStyle name="Вычисление 12 3 4 7" xfId="44728"/>
    <cellStyle name="Вычисление 12 3 5" xfId="8973"/>
    <cellStyle name="Вычисление 12 3 5 2" xfId="14924"/>
    <cellStyle name="Вычисление 12 3 5 3" xfId="20863"/>
    <cellStyle name="Вычисление 12 3 5 4" xfId="23522"/>
    <cellStyle name="Вычисление 12 3 5 5" xfId="31782"/>
    <cellStyle name="Вычисление 12 3 5 6" xfId="39764"/>
    <cellStyle name="Вычисление 12 3 5 7" xfId="44729"/>
    <cellStyle name="Вычисление 12 3 6" xfId="9762"/>
    <cellStyle name="Вычисление 12 3 7" xfId="15701"/>
    <cellStyle name="Вычисление 12 3 8" xfId="27780"/>
    <cellStyle name="Вычисление 12 3 9" xfId="27532"/>
    <cellStyle name="Вычисление 12 4" xfId="4360"/>
    <cellStyle name="Вычисление 12 4 2" xfId="6842"/>
    <cellStyle name="Вычисление 12 4 2 2" xfId="12793"/>
    <cellStyle name="Вычисление 12 4 2 3" xfId="18732"/>
    <cellStyle name="Вычисление 12 4 2 4" xfId="29106"/>
    <cellStyle name="Вычисление 12 4 2 5" xfId="31414"/>
    <cellStyle name="Вычисление 12 4 2 6" xfId="37645"/>
    <cellStyle name="Вычисление 12 4 2 7" xfId="42598"/>
    <cellStyle name="Вычисление 12 4 3" xfId="10389"/>
    <cellStyle name="Вычисление 12 4 4" xfId="16328"/>
    <cellStyle name="Вычисление 12 4 5" xfId="30078"/>
    <cellStyle name="Вычисление 12 4 6" xfId="33794"/>
    <cellStyle name="Вычисление 12 4 7" xfId="35241"/>
    <cellStyle name="Вычисление 12 4 8" xfId="40204"/>
    <cellStyle name="Вычисление 12 5" xfId="4959"/>
    <cellStyle name="Вычисление 12 5 2" xfId="10935"/>
    <cellStyle name="Вычисление 12 5 3" xfId="16874"/>
    <cellStyle name="Вычисление 12 5 4" xfId="30840"/>
    <cellStyle name="Вычисление 12 5 5" xfId="27623"/>
    <cellStyle name="Вычисление 12 5 6" xfId="35787"/>
    <cellStyle name="Вычисление 12 5 7" xfId="40748"/>
    <cellStyle name="Вычисление 12 6" xfId="9758"/>
    <cellStyle name="Вычисление 12 7" xfId="15697"/>
    <cellStyle name="Вычисление 12 8" xfId="28234"/>
    <cellStyle name="Вычисление 12 9" xfId="31650"/>
    <cellStyle name="Вычисление 13" xfId="2439"/>
    <cellStyle name="Вычисление 13 2" xfId="2440"/>
    <cellStyle name="Вычисление 13 2 2" xfId="2441"/>
    <cellStyle name="Вычисление 13 2 2 2" xfId="5781"/>
    <cellStyle name="Вычисление 13 2 2 2 2" xfId="8085"/>
    <cellStyle name="Вычисление 13 2 2 2 2 2" xfId="14036"/>
    <cellStyle name="Вычисление 13 2 2 2 2 3" xfId="19975"/>
    <cellStyle name="Вычисление 13 2 2 2 2 4" xfId="24315"/>
    <cellStyle name="Вычисление 13 2 2 2 2 5" xfId="33543"/>
    <cellStyle name="Вычисление 13 2 2 2 2 6" xfId="38882"/>
    <cellStyle name="Вычисление 13 2 2 2 2 7" xfId="43841"/>
    <cellStyle name="Вычисление 13 2 2 2 3" xfId="11756"/>
    <cellStyle name="Вычисление 13 2 2 2 4" xfId="17695"/>
    <cellStyle name="Вычисление 13 2 2 2 5" xfId="26921"/>
    <cellStyle name="Вычисление 13 2 2 2 6" xfId="26430"/>
    <cellStyle name="Вычисление 13 2 2 2 7" xfId="36608"/>
    <cellStyle name="Вычисление 13 2 2 2 8" xfId="41566"/>
    <cellStyle name="Вычисление 13 2 2 3" xfId="6448"/>
    <cellStyle name="Вычисление 13 2 2 3 2" xfId="12399"/>
    <cellStyle name="Вычисление 13 2 2 3 3" xfId="18338"/>
    <cellStyle name="Вычисление 13 2 2 3 4" xfId="30412"/>
    <cellStyle name="Вычисление 13 2 2 3 5" xfId="29984"/>
    <cellStyle name="Вычисление 13 2 2 3 6" xfId="37251"/>
    <cellStyle name="Вычисление 13 2 2 3 7" xfId="42206"/>
    <cellStyle name="Вычисление 13 2 2 4" xfId="9765"/>
    <cellStyle name="Вычисление 13 2 2 5" xfId="15704"/>
    <cellStyle name="Вычисление 13 2 2 6" xfId="30023"/>
    <cellStyle name="Вычисление 13 2 2 7" xfId="26316"/>
    <cellStyle name="Вычисление 13 2 3" xfId="2442"/>
    <cellStyle name="Вычисление 13 2 3 2" xfId="5627"/>
    <cellStyle name="Вычисление 13 2 3 2 2" xfId="7931"/>
    <cellStyle name="Вычисление 13 2 3 2 2 2" xfId="13882"/>
    <cellStyle name="Вычисление 13 2 3 2 2 3" xfId="19821"/>
    <cellStyle name="Вычисление 13 2 3 2 2 4" xfId="24467"/>
    <cellStyle name="Вычисление 13 2 3 2 2 5" xfId="32331"/>
    <cellStyle name="Вычисление 13 2 3 2 2 6" xfId="38728"/>
    <cellStyle name="Вычисление 13 2 3 2 2 7" xfId="43687"/>
    <cellStyle name="Вычисление 13 2 3 2 3" xfId="11602"/>
    <cellStyle name="Вычисление 13 2 3 2 4" xfId="17541"/>
    <cellStyle name="Вычисление 13 2 3 2 5" xfId="27477"/>
    <cellStyle name="Вычисление 13 2 3 2 6" xfId="26712"/>
    <cellStyle name="Вычисление 13 2 3 2 7" xfId="36454"/>
    <cellStyle name="Вычисление 13 2 3 2 8" xfId="41412"/>
    <cellStyle name="Вычисление 13 2 3 3" xfId="6294"/>
    <cellStyle name="Вычисление 13 2 3 3 2" xfId="12245"/>
    <cellStyle name="Вычисление 13 2 3 3 3" xfId="18184"/>
    <cellStyle name="Вычисление 13 2 3 3 4" xfId="29481"/>
    <cellStyle name="Вычисление 13 2 3 3 5" xfId="32461"/>
    <cellStyle name="Вычисление 13 2 3 3 6" xfId="37097"/>
    <cellStyle name="Вычисление 13 2 3 3 7" xfId="42052"/>
    <cellStyle name="Вычисление 13 2 3 4" xfId="9766"/>
    <cellStyle name="Вычисление 13 2 3 5" xfId="15705"/>
    <cellStyle name="Вычисление 13 2 3 6" xfId="28065"/>
    <cellStyle name="Вычисление 13 2 3 7" xfId="33342"/>
    <cellStyle name="Вычисление 13 2 4" xfId="5129"/>
    <cellStyle name="Вычисление 13 2 4 2" xfId="7472"/>
    <cellStyle name="Вычисление 13 2 4 2 2" xfId="13423"/>
    <cellStyle name="Вычисление 13 2 4 2 3" xfId="19362"/>
    <cellStyle name="Вычисление 13 2 4 2 4" xfId="27518"/>
    <cellStyle name="Вычисление 13 2 4 2 5" xfId="33100"/>
    <cellStyle name="Вычисление 13 2 4 2 6" xfId="38271"/>
    <cellStyle name="Вычисление 13 2 4 2 7" xfId="43228"/>
    <cellStyle name="Вычисление 13 2 4 3" xfId="11105"/>
    <cellStyle name="Вычисление 13 2 4 4" xfId="17044"/>
    <cellStyle name="Вычисление 13 2 4 5" xfId="25472"/>
    <cellStyle name="Вычисление 13 2 4 6" xfId="30905"/>
    <cellStyle name="Вычисление 13 2 4 7" xfId="35957"/>
    <cellStyle name="Вычисление 13 2 4 8" xfId="40917"/>
    <cellStyle name="Вычисление 13 2 5" xfId="4776"/>
    <cellStyle name="Вычисление 13 2 5 2" xfId="10752"/>
    <cellStyle name="Вычисление 13 2 5 3" xfId="16691"/>
    <cellStyle name="Вычисление 13 2 5 4" xfId="25520"/>
    <cellStyle name="Вычисление 13 2 5 5" xfId="34544"/>
    <cellStyle name="Вычисление 13 2 5 6" xfId="35604"/>
    <cellStyle name="Вычисление 13 2 5 7" xfId="40566"/>
    <cellStyle name="Вычисление 13 2 6" xfId="9764"/>
    <cellStyle name="Вычисление 13 2 7" xfId="15703"/>
    <cellStyle name="Вычисление 13 2 8" xfId="28606"/>
    <cellStyle name="Вычисление 13 2 9" xfId="33917"/>
    <cellStyle name="Вычисление 13 3" xfId="2443"/>
    <cellStyle name="Вычисление 13 3 2" xfId="5439"/>
    <cellStyle name="Вычисление 13 3 2 2" xfId="7758"/>
    <cellStyle name="Вычисление 13 3 2 2 2" xfId="13709"/>
    <cellStyle name="Вычисление 13 3 2 2 3" xfId="19648"/>
    <cellStyle name="Вычисление 13 3 2 2 4" xfId="24635"/>
    <cellStyle name="Вычисление 13 3 2 2 5" xfId="34662"/>
    <cellStyle name="Вычисление 13 3 2 2 6" xfId="38556"/>
    <cellStyle name="Вычисление 13 3 2 2 7" xfId="43514"/>
    <cellStyle name="Вычисление 13 3 2 3" xfId="11414"/>
    <cellStyle name="Вычисление 13 3 2 4" xfId="17353"/>
    <cellStyle name="Вычисление 13 3 2 5" xfId="30798"/>
    <cellStyle name="Вычисление 13 3 2 6" xfId="32843"/>
    <cellStyle name="Вычисление 13 3 2 7" xfId="36266"/>
    <cellStyle name="Вычисление 13 3 2 8" xfId="41225"/>
    <cellStyle name="Вычисление 13 3 3" xfId="6085"/>
    <cellStyle name="Вычисление 13 3 3 2" xfId="12058"/>
    <cellStyle name="Вычисление 13 3 3 3" xfId="17997"/>
    <cellStyle name="Вычисление 13 3 3 4" xfId="25178"/>
    <cellStyle name="Вычисление 13 3 3 5" xfId="29778"/>
    <cellStyle name="Вычисление 13 3 3 6" xfId="36910"/>
    <cellStyle name="Вычисление 13 3 3 7" xfId="41867"/>
    <cellStyle name="Вычисление 13 3 4" xfId="8974"/>
    <cellStyle name="Вычисление 13 3 4 2" xfId="14925"/>
    <cellStyle name="Вычисление 13 3 4 3" xfId="20864"/>
    <cellStyle name="Вычисление 13 3 4 4" xfId="23521"/>
    <cellStyle name="Вычисление 13 3 4 5" xfId="34826"/>
    <cellStyle name="Вычисление 13 3 4 6" xfId="39765"/>
    <cellStyle name="Вычисление 13 3 4 7" xfId="44730"/>
    <cellStyle name="Вычисление 13 3 5" xfId="8975"/>
    <cellStyle name="Вычисление 13 3 5 2" xfId="14926"/>
    <cellStyle name="Вычисление 13 3 5 3" xfId="20865"/>
    <cellStyle name="Вычисление 13 3 5 4" xfId="23520"/>
    <cellStyle name="Вычисление 13 3 5 5" xfId="34825"/>
    <cellStyle name="Вычисление 13 3 5 6" xfId="39766"/>
    <cellStyle name="Вычисление 13 3 5 7" xfId="44731"/>
    <cellStyle name="Вычисление 13 3 6" xfId="9767"/>
    <cellStyle name="Вычисление 13 3 7" xfId="15706"/>
    <cellStyle name="Вычисление 13 3 8" xfId="28871"/>
    <cellStyle name="Вычисление 13 3 9" xfId="28358"/>
    <cellStyle name="Вычисление 13 4" xfId="4361"/>
    <cellStyle name="Вычисление 13 4 2" xfId="6843"/>
    <cellStyle name="Вычисление 13 4 2 2" xfId="12794"/>
    <cellStyle name="Вычисление 13 4 2 3" xfId="18733"/>
    <cellStyle name="Вычисление 13 4 2 4" xfId="30592"/>
    <cellStyle name="Вычисление 13 4 2 5" xfId="31685"/>
    <cellStyle name="Вычисление 13 4 2 6" xfId="37646"/>
    <cellStyle name="Вычисление 13 4 2 7" xfId="42599"/>
    <cellStyle name="Вычисление 13 4 3" xfId="10390"/>
    <cellStyle name="Вычисление 13 4 4" xfId="16329"/>
    <cellStyle name="Вычисление 13 4 5" xfId="28120"/>
    <cellStyle name="Вычисление 13 4 6" xfId="32266"/>
    <cellStyle name="Вычисление 13 4 7" xfId="35242"/>
    <cellStyle name="Вычисление 13 4 8" xfId="40205"/>
    <cellStyle name="Вычисление 13 5" xfId="4958"/>
    <cellStyle name="Вычисление 13 5 2" xfId="10934"/>
    <cellStyle name="Вычисление 13 5 3" xfId="16873"/>
    <cellStyle name="Вычисление 13 5 4" xfId="29639"/>
    <cellStyle name="Вычисление 13 5 5" xfId="26424"/>
    <cellStyle name="Вычисление 13 5 6" xfId="35786"/>
    <cellStyle name="Вычисление 13 5 7" xfId="40747"/>
    <cellStyle name="Вычисление 13 6" xfId="9763"/>
    <cellStyle name="Вычисление 13 7" xfId="15702"/>
    <cellStyle name="Вычисление 13 8" xfId="25992"/>
    <cellStyle name="Вычисление 13 9" xfId="27625"/>
    <cellStyle name="Вычисление 14" xfId="2444"/>
    <cellStyle name="Вычисление 14 2" xfId="2445"/>
    <cellStyle name="Вычисление 14 2 2" xfId="2446"/>
    <cellStyle name="Вычисление 14 2 2 2" xfId="5782"/>
    <cellStyle name="Вычисление 14 2 2 2 2" xfId="8086"/>
    <cellStyle name="Вычисление 14 2 2 2 2 2" xfId="14037"/>
    <cellStyle name="Вычисление 14 2 2 2 2 3" xfId="19976"/>
    <cellStyle name="Вычисление 14 2 2 2 2 4" xfId="24314"/>
    <cellStyle name="Вычисление 14 2 2 2 2 5" xfId="26379"/>
    <cellStyle name="Вычисление 14 2 2 2 2 6" xfId="38883"/>
    <cellStyle name="Вычисление 14 2 2 2 2 7" xfId="43842"/>
    <cellStyle name="Вычисление 14 2 2 2 3" xfId="11757"/>
    <cellStyle name="Вычисление 14 2 2 2 4" xfId="17696"/>
    <cellStyle name="Вычисление 14 2 2 2 5" xfId="30718"/>
    <cellStyle name="Вычисление 14 2 2 2 6" xfId="32471"/>
    <cellStyle name="Вычисление 14 2 2 2 7" xfId="36609"/>
    <cellStyle name="Вычисление 14 2 2 2 8" xfId="41567"/>
    <cellStyle name="Вычисление 14 2 2 3" xfId="6449"/>
    <cellStyle name="Вычисление 14 2 2 3 2" xfId="12400"/>
    <cellStyle name="Вычисление 14 2 2 3 3" xfId="18339"/>
    <cellStyle name="Вычисление 14 2 2 3 4" xfId="28752"/>
    <cellStyle name="Вычисление 14 2 2 3 5" xfId="29049"/>
    <cellStyle name="Вычисление 14 2 2 3 6" xfId="37252"/>
    <cellStyle name="Вычисление 14 2 2 3 7" xfId="42207"/>
    <cellStyle name="Вычисление 14 2 2 4" xfId="9770"/>
    <cellStyle name="Вычисление 14 2 2 5" xfId="15709"/>
    <cellStyle name="Вычисление 14 2 2 6" xfId="25991"/>
    <cellStyle name="Вычисление 14 2 2 7" xfId="27914"/>
    <cellStyle name="Вычисление 14 2 3" xfId="2447"/>
    <cellStyle name="Вычисление 14 2 3 2" xfId="5628"/>
    <cellStyle name="Вычисление 14 2 3 2 2" xfId="7932"/>
    <cellStyle name="Вычисление 14 2 3 2 2 2" xfId="13883"/>
    <cellStyle name="Вычисление 14 2 3 2 2 3" xfId="19822"/>
    <cellStyle name="Вычисление 14 2 3 2 2 4" xfId="24466"/>
    <cellStyle name="Вычисление 14 2 3 2 2 5" xfId="33694"/>
    <cellStyle name="Вычисление 14 2 3 2 2 6" xfId="38729"/>
    <cellStyle name="Вычисление 14 2 3 2 2 7" xfId="43688"/>
    <cellStyle name="Вычисление 14 2 3 2 3" xfId="11603"/>
    <cellStyle name="Вычисление 14 2 3 2 4" xfId="17542"/>
    <cellStyle name="Вычисление 14 2 3 2 5" xfId="28957"/>
    <cellStyle name="Вычисление 14 2 3 2 6" xfId="27043"/>
    <cellStyle name="Вычисление 14 2 3 2 7" xfId="36455"/>
    <cellStyle name="Вычисление 14 2 3 2 8" xfId="41413"/>
    <cellStyle name="Вычисление 14 2 3 3" xfId="6295"/>
    <cellStyle name="Вычисление 14 2 3 3 2" xfId="12246"/>
    <cellStyle name="Вычисление 14 2 3 3 3" xfId="18185"/>
    <cellStyle name="Вычисление 14 2 3 3 4" xfId="27493"/>
    <cellStyle name="Вычисление 14 2 3 3 5" xfId="25874"/>
    <cellStyle name="Вычисление 14 2 3 3 6" xfId="37098"/>
    <cellStyle name="Вычисление 14 2 3 3 7" xfId="42053"/>
    <cellStyle name="Вычисление 14 2 3 4" xfId="9771"/>
    <cellStyle name="Вычисление 14 2 3 5" xfId="15710"/>
    <cellStyle name="Вычисление 14 2 3 6" xfId="25990"/>
    <cellStyle name="Вычисление 14 2 3 7" xfId="27393"/>
    <cellStyle name="Вычисление 14 2 4" xfId="5130"/>
    <cellStyle name="Вычисление 14 2 4 2" xfId="7473"/>
    <cellStyle name="Вычисление 14 2 4 2 2" xfId="13424"/>
    <cellStyle name="Вычисление 14 2 4 2 3" xfId="19363"/>
    <cellStyle name="Вычисление 14 2 4 2 4" xfId="29477"/>
    <cellStyle name="Вычисление 14 2 4 2 5" xfId="28149"/>
    <cellStyle name="Вычисление 14 2 4 2 6" xfId="38272"/>
    <cellStyle name="Вычисление 14 2 4 2 7" xfId="43229"/>
    <cellStyle name="Вычисление 14 2 4 3" xfId="11106"/>
    <cellStyle name="Вычисление 14 2 4 4" xfId="17045"/>
    <cellStyle name="Вычисление 14 2 4 5" xfId="25471"/>
    <cellStyle name="Вычисление 14 2 4 6" xfId="33369"/>
    <cellStyle name="Вычисление 14 2 4 7" xfId="35958"/>
    <cellStyle name="Вычисление 14 2 4 8" xfId="40918"/>
    <cellStyle name="Вычисление 14 2 5" xfId="4775"/>
    <cellStyle name="Вычисление 14 2 5 2" xfId="10751"/>
    <cellStyle name="Вычисление 14 2 5 3" xfId="16690"/>
    <cellStyle name="Вычисление 14 2 5 4" xfId="25521"/>
    <cellStyle name="Вычисление 14 2 5 5" xfId="33822"/>
    <cellStyle name="Вычисление 14 2 5 6" xfId="35603"/>
    <cellStyle name="Вычисление 14 2 5 7" xfId="40565"/>
    <cellStyle name="Вычисление 14 2 6" xfId="9769"/>
    <cellStyle name="Вычисление 14 2 7" xfId="15708"/>
    <cellStyle name="Вычисление 14 2 8" xfId="28330"/>
    <cellStyle name="Вычисление 14 2 9" xfId="25622"/>
    <cellStyle name="Вычисление 14 3" xfId="2448"/>
    <cellStyle name="Вычисление 14 3 2" xfId="5440"/>
    <cellStyle name="Вычисление 14 3 2 2" xfId="7759"/>
    <cellStyle name="Вычисление 14 3 2 2 2" xfId="13710"/>
    <cellStyle name="Вычисление 14 3 2 2 3" xfId="19649"/>
    <cellStyle name="Вычисление 14 3 2 2 4" xfId="24634"/>
    <cellStyle name="Вычисление 14 3 2 2 5" xfId="25963"/>
    <cellStyle name="Вычисление 14 3 2 2 6" xfId="38557"/>
    <cellStyle name="Вычисление 14 3 2 2 7" xfId="43515"/>
    <cellStyle name="Вычисление 14 3 2 3" xfId="11415"/>
    <cellStyle name="Вычисление 14 3 2 4" xfId="17354"/>
    <cellStyle name="Вычисление 14 3 2 5" xfId="30797"/>
    <cellStyle name="Вычисление 14 3 2 6" xfId="32682"/>
    <cellStyle name="Вычисление 14 3 2 7" xfId="36267"/>
    <cellStyle name="Вычисление 14 3 2 8" xfId="41226"/>
    <cellStyle name="Вычисление 14 3 3" xfId="4573"/>
    <cellStyle name="Вычисление 14 3 3 2" xfId="10549"/>
    <cellStyle name="Вычисление 14 3 3 3" xfId="16488"/>
    <cellStyle name="Вычисление 14 3 3 4" xfId="30885"/>
    <cellStyle name="Вычисление 14 3 3 5" xfId="32585"/>
    <cellStyle name="Вычисление 14 3 3 6" xfId="35401"/>
    <cellStyle name="Вычисление 14 3 3 7" xfId="40364"/>
    <cellStyle name="Вычисление 14 3 4" xfId="8976"/>
    <cellStyle name="Вычисление 14 3 4 2" xfId="14927"/>
    <cellStyle name="Вычисление 14 3 4 3" xfId="20866"/>
    <cellStyle name="Вычисление 14 3 4 4" xfId="23519"/>
    <cellStyle name="Вычисление 14 3 4 5" xfId="31942"/>
    <cellStyle name="Вычисление 14 3 4 6" xfId="39767"/>
    <cellStyle name="Вычисление 14 3 4 7" xfId="44732"/>
    <cellStyle name="Вычисление 14 3 5" xfId="8977"/>
    <cellStyle name="Вычисление 14 3 5 2" xfId="14928"/>
    <cellStyle name="Вычисление 14 3 5 3" xfId="20867"/>
    <cellStyle name="Вычисление 14 3 5 4" xfId="23518"/>
    <cellStyle name="Вычисление 14 3 5 5" xfId="33897"/>
    <cellStyle name="Вычисление 14 3 5 6" xfId="39768"/>
    <cellStyle name="Вычисление 14 3 5 7" xfId="44733"/>
    <cellStyle name="Вычисление 14 3 6" xfId="9772"/>
    <cellStyle name="Вычисление 14 3 7" xfId="15711"/>
    <cellStyle name="Вычисление 14 3 8" xfId="31057"/>
    <cellStyle name="Вычисление 14 3 9" xfId="31957"/>
    <cellStyle name="Вычисление 14 4" xfId="4362"/>
    <cellStyle name="Вычисление 14 4 2" xfId="6844"/>
    <cellStyle name="Вычисление 14 4 2 2" xfId="12795"/>
    <cellStyle name="Вычисление 14 4 2 3" xfId="18734"/>
    <cellStyle name="Вычисление 14 4 2 4" xfId="30591"/>
    <cellStyle name="Вычисление 14 4 2 5" xfId="32705"/>
    <cellStyle name="Вычисление 14 4 2 6" xfId="37647"/>
    <cellStyle name="Вычисление 14 4 2 7" xfId="42600"/>
    <cellStyle name="Вычисление 14 4 3" xfId="10391"/>
    <cellStyle name="Вычисление 14 4 4" xfId="16330"/>
    <cellStyle name="Вычисление 14 4 5" xfId="25583"/>
    <cellStyle name="Вычисление 14 4 6" xfId="29852"/>
    <cellStyle name="Вычисление 14 4 7" xfId="35243"/>
    <cellStyle name="Вычисление 14 4 8" xfId="40206"/>
    <cellStyle name="Вычисление 14 5" xfId="4957"/>
    <cellStyle name="Вычисление 14 5 2" xfId="10933"/>
    <cellStyle name="Вычисление 14 5 3" xfId="16872"/>
    <cellStyle name="Вычисление 14 5 4" xfId="27251"/>
    <cellStyle name="Вычисление 14 5 5" xfId="34557"/>
    <cellStyle name="Вычисление 14 5 6" xfId="35785"/>
    <cellStyle name="Вычисление 14 5 7" xfId="40746"/>
    <cellStyle name="Вычисление 14 6" xfId="9768"/>
    <cellStyle name="Вычисление 14 7" xfId="15707"/>
    <cellStyle name="Вычисление 14 8" xfId="30289"/>
    <cellStyle name="Вычисление 14 9" xfId="34945"/>
    <cellStyle name="Вычисление 15" xfId="2449"/>
    <cellStyle name="Вычисление 15 2" xfId="2450"/>
    <cellStyle name="Вычисление 15 2 2" xfId="2451"/>
    <cellStyle name="Вычисление 15 2 2 2" xfId="5783"/>
    <cellStyle name="Вычисление 15 2 2 2 2" xfId="8087"/>
    <cellStyle name="Вычисление 15 2 2 2 2 2" xfId="14038"/>
    <cellStyle name="Вычисление 15 2 2 2 2 3" xfId="19977"/>
    <cellStyle name="Вычисление 15 2 2 2 2 4" xfId="24313"/>
    <cellStyle name="Вычисление 15 2 2 2 2 5" xfId="32231"/>
    <cellStyle name="Вычисление 15 2 2 2 2 6" xfId="38884"/>
    <cellStyle name="Вычисление 15 2 2 2 2 7" xfId="43843"/>
    <cellStyle name="Вычисление 15 2 2 2 3" xfId="11758"/>
    <cellStyle name="Вычисление 15 2 2 2 4" xfId="17697"/>
    <cellStyle name="Вычисление 15 2 2 2 5" xfId="30717"/>
    <cellStyle name="Вычисление 15 2 2 2 6" xfId="28161"/>
    <cellStyle name="Вычисление 15 2 2 2 7" xfId="36610"/>
    <cellStyle name="Вычисление 15 2 2 2 8" xfId="41568"/>
    <cellStyle name="Вычисление 15 2 2 3" xfId="6450"/>
    <cellStyle name="Вычисление 15 2 2 3 2" xfId="12401"/>
    <cellStyle name="Вычисление 15 2 2 3 3" xfId="18340"/>
    <cellStyle name="Вычисление 15 2 2 3 4" xfId="30165"/>
    <cellStyle name="Вычисление 15 2 2 3 5" xfId="33329"/>
    <cellStyle name="Вычисление 15 2 2 3 6" xfId="37253"/>
    <cellStyle name="Вычисление 15 2 2 3 7" xfId="42208"/>
    <cellStyle name="Вычисление 15 2 2 4" xfId="9775"/>
    <cellStyle name="Вычисление 15 2 2 5" xfId="15714"/>
    <cellStyle name="Вычисление 15 2 2 6" xfId="28245"/>
    <cellStyle name="Вычисление 15 2 2 7" xfId="30195"/>
    <cellStyle name="Вычисление 15 2 3" xfId="2452"/>
    <cellStyle name="Вычисление 15 2 3 2" xfId="5629"/>
    <cellStyle name="Вычисление 15 2 3 2 2" xfId="7933"/>
    <cellStyle name="Вычисление 15 2 3 2 2 2" xfId="13884"/>
    <cellStyle name="Вычисление 15 2 3 2 2 3" xfId="19823"/>
    <cellStyle name="Вычисление 15 2 3 2 2 4" xfId="24465"/>
    <cellStyle name="Вычисление 15 2 3 2 2 5" xfId="33993"/>
    <cellStyle name="Вычисление 15 2 3 2 2 6" xfId="38730"/>
    <cellStyle name="Вычисление 15 2 3 2 2 7" xfId="43689"/>
    <cellStyle name="Вычисление 15 2 3 2 3" xfId="11604"/>
    <cellStyle name="Вычисление 15 2 3 2 4" xfId="17543"/>
    <cellStyle name="Вычисление 15 2 3 2 5" xfId="26927"/>
    <cellStyle name="Вычисление 15 2 3 2 6" xfId="32473"/>
    <cellStyle name="Вычисление 15 2 3 2 7" xfId="36456"/>
    <cellStyle name="Вычисление 15 2 3 2 8" xfId="41414"/>
    <cellStyle name="Вычисление 15 2 3 3" xfId="6296"/>
    <cellStyle name="Вычисление 15 2 3 3 2" xfId="12247"/>
    <cellStyle name="Вычисление 15 2 3 3 3" xfId="18186"/>
    <cellStyle name="Вычисление 15 2 3 3 4" xfId="29347"/>
    <cellStyle name="Вычисление 15 2 3 3 5" xfId="33615"/>
    <cellStyle name="Вычисление 15 2 3 3 6" xfId="37099"/>
    <cellStyle name="Вычисление 15 2 3 3 7" xfId="42054"/>
    <cellStyle name="Вычисление 15 2 3 4" xfId="9776"/>
    <cellStyle name="Вычисление 15 2 3 5" xfId="15715"/>
    <cellStyle name="Вычисление 15 2 3 6" xfId="25989"/>
    <cellStyle name="Вычисление 15 2 3 7" xfId="32095"/>
    <cellStyle name="Вычисление 15 2 4" xfId="5131"/>
    <cellStyle name="Вычисление 15 2 4 2" xfId="7474"/>
    <cellStyle name="Вычисление 15 2 4 2 2" xfId="13425"/>
    <cellStyle name="Вычисление 15 2 4 2 3" xfId="19364"/>
    <cellStyle name="Вычисление 15 2 4 2 4" xfId="27489"/>
    <cellStyle name="Вычисление 15 2 4 2 5" xfId="31324"/>
    <cellStyle name="Вычисление 15 2 4 2 6" xfId="38273"/>
    <cellStyle name="Вычисление 15 2 4 2 7" xfId="43230"/>
    <cellStyle name="Вычисление 15 2 4 3" xfId="11107"/>
    <cellStyle name="Вычисление 15 2 4 4" xfId="17046"/>
    <cellStyle name="Вычисление 15 2 4 5" xfId="25470"/>
    <cellStyle name="Вычисление 15 2 4 6" xfId="27616"/>
    <cellStyle name="Вычисление 15 2 4 7" xfId="35959"/>
    <cellStyle name="Вычисление 15 2 4 8" xfId="40919"/>
    <cellStyle name="Вычисление 15 2 5" xfId="4774"/>
    <cellStyle name="Вычисление 15 2 5 2" xfId="10750"/>
    <cellStyle name="Вычисление 15 2 5 3" xfId="16689"/>
    <cellStyle name="Вычисление 15 2 5 4" xfId="25522"/>
    <cellStyle name="Вычисление 15 2 5 5" xfId="33215"/>
    <cellStyle name="Вычисление 15 2 5 6" xfId="35602"/>
    <cellStyle name="Вычисление 15 2 5 7" xfId="40564"/>
    <cellStyle name="Вычисление 15 2 6" xfId="9774"/>
    <cellStyle name="Вычисление 15 2 7" xfId="15713"/>
    <cellStyle name="Вычисление 15 2 8" xfId="30198"/>
    <cellStyle name="Вычисление 15 2 9" xfId="34667"/>
    <cellStyle name="Вычисление 15 3" xfId="2453"/>
    <cellStyle name="Вычисление 15 3 2" xfId="5441"/>
    <cellStyle name="Вычисление 15 3 2 2" xfId="7760"/>
    <cellStyle name="Вычисление 15 3 2 2 2" xfId="13711"/>
    <cellStyle name="Вычисление 15 3 2 2 3" xfId="19650"/>
    <cellStyle name="Вычисление 15 3 2 2 4" xfId="24633"/>
    <cellStyle name="Вычисление 15 3 2 2 5" xfId="34619"/>
    <cellStyle name="Вычисление 15 3 2 2 6" xfId="38558"/>
    <cellStyle name="Вычисление 15 3 2 2 7" xfId="43516"/>
    <cellStyle name="Вычисление 15 3 2 3" xfId="11416"/>
    <cellStyle name="Вычисление 15 3 2 4" xfId="17355"/>
    <cellStyle name="Вычисление 15 3 2 5" xfId="27198"/>
    <cellStyle name="Вычисление 15 3 2 6" xfId="33564"/>
    <cellStyle name="Вычисление 15 3 2 7" xfId="36268"/>
    <cellStyle name="Вычисление 15 3 2 8" xfId="41227"/>
    <cellStyle name="Вычисление 15 3 3" xfId="4572"/>
    <cellStyle name="Вычисление 15 3 3 2" xfId="10548"/>
    <cellStyle name="Вычисление 15 3 3 3" xfId="16487"/>
    <cellStyle name="Вычисление 15 3 3 4" xfId="29295"/>
    <cellStyle name="Вычисление 15 3 3 5" xfId="26698"/>
    <cellStyle name="Вычисление 15 3 3 6" xfId="35400"/>
    <cellStyle name="Вычисление 15 3 3 7" xfId="40363"/>
    <cellStyle name="Вычисление 15 3 4" xfId="8978"/>
    <cellStyle name="Вычисление 15 3 4 2" xfId="14929"/>
    <cellStyle name="Вычисление 15 3 4 3" xfId="20868"/>
    <cellStyle name="Вычисление 15 3 4 4" xfId="23517"/>
    <cellStyle name="Вычисление 15 3 4 5" xfId="32382"/>
    <cellStyle name="Вычисление 15 3 4 6" xfId="39769"/>
    <cellStyle name="Вычисление 15 3 4 7" xfId="44734"/>
    <cellStyle name="Вычисление 15 3 5" xfId="8979"/>
    <cellStyle name="Вычисление 15 3 5 2" xfId="14930"/>
    <cellStyle name="Вычисление 15 3 5 3" xfId="20869"/>
    <cellStyle name="Вычисление 15 3 5 4" xfId="23516"/>
    <cellStyle name="Вычисление 15 3 5 5" xfId="28045"/>
    <cellStyle name="Вычисление 15 3 5 6" xfId="39770"/>
    <cellStyle name="Вычисление 15 3 5 7" xfId="44735"/>
    <cellStyle name="Вычисление 15 3 6" xfId="9777"/>
    <cellStyle name="Вычисление 15 3 7" xfId="15716"/>
    <cellStyle name="Вычисление 15 3 8" xfId="28850"/>
    <cellStyle name="Вычисление 15 3 9" xfId="30183"/>
    <cellStyle name="Вычисление 15 4" xfId="4363"/>
    <cellStyle name="Вычисление 15 4 2" xfId="6845"/>
    <cellStyle name="Вычисление 15 4 2 2" xfId="12796"/>
    <cellStyle name="Вычисление 15 4 2 3" xfId="18735"/>
    <cellStyle name="Вычисление 15 4 2 4" xfId="29647"/>
    <cellStyle name="Вычисление 15 4 2 5" xfId="25952"/>
    <cellStyle name="Вычисление 15 4 2 6" xfId="37648"/>
    <cellStyle name="Вычисление 15 4 2 7" xfId="42601"/>
    <cellStyle name="Вычисление 15 4 3" xfId="10392"/>
    <cellStyle name="Вычисление 15 4 4" xfId="16331"/>
    <cellStyle name="Вычисление 15 4 5" xfId="25582"/>
    <cellStyle name="Вычисление 15 4 6" xfId="25817"/>
    <cellStyle name="Вычисление 15 4 7" xfId="35244"/>
    <cellStyle name="Вычисление 15 4 8" xfId="40207"/>
    <cellStyle name="Вычисление 15 5" xfId="4956"/>
    <cellStyle name="Вычисление 15 5 2" xfId="10932"/>
    <cellStyle name="Вычисление 15 5 3" xfId="16871"/>
    <cellStyle name="Вычисление 15 5 4" xfId="30841"/>
    <cellStyle name="Вычисление 15 5 5" xfId="31436"/>
    <cellStyle name="Вычисление 15 5 6" xfId="35784"/>
    <cellStyle name="Вычисление 15 5 7" xfId="40745"/>
    <cellStyle name="Вычисление 15 6" xfId="9773"/>
    <cellStyle name="Вычисление 15 7" xfId="15712"/>
    <cellStyle name="Вычисление 15 8" xfId="28787"/>
    <cellStyle name="Вычисление 15 9" xfId="25757"/>
    <cellStyle name="Вычисление 16" xfId="2454"/>
    <cellStyle name="Вычисление 16 2" xfId="2455"/>
    <cellStyle name="Вычисление 16 2 2" xfId="2456"/>
    <cellStyle name="Вычисление 16 2 2 2" xfId="5784"/>
    <cellStyle name="Вычисление 16 2 2 2 2" xfId="8088"/>
    <cellStyle name="Вычисление 16 2 2 2 2 2" xfId="14039"/>
    <cellStyle name="Вычисление 16 2 2 2 2 3" xfId="19978"/>
    <cellStyle name="Вычисление 16 2 2 2 2 4" xfId="24312"/>
    <cellStyle name="Вычисление 16 2 2 2 2 5" xfId="27061"/>
    <cellStyle name="Вычисление 16 2 2 2 2 6" xfId="38885"/>
    <cellStyle name="Вычисление 16 2 2 2 2 7" xfId="43844"/>
    <cellStyle name="Вычисление 16 2 2 2 3" xfId="11759"/>
    <cellStyle name="Вычисление 16 2 2 2 4" xfId="17698"/>
    <cellStyle name="Вычисление 16 2 2 2 5" xfId="27126"/>
    <cellStyle name="Вычисление 16 2 2 2 6" xfId="23243"/>
    <cellStyle name="Вычисление 16 2 2 2 7" xfId="36611"/>
    <cellStyle name="Вычисление 16 2 2 2 8" xfId="41569"/>
    <cellStyle name="Вычисление 16 2 2 3" xfId="6451"/>
    <cellStyle name="Вычисление 16 2 2 3 2" xfId="12402"/>
    <cellStyle name="Вычисление 16 2 2 3 3" xfId="18341"/>
    <cellStyle name="Вычисление 16 2 2 3 4" xfId="28214"/>
    <cellStyle name="Вычисление 16 2 2 3 5" xfId="33163"/>
    <cellStyle name="Вычисление 16 2 2 3 6" xfId="37254"/>
    <cellStyle name="Вычисление 16 2 2 3 7" xfId="42209"/>
    <cellStyle name="Вычисление 16 2 2 4" xfId="9780"/>
    <cellStyle name="Вычисление 16 2 2 5" xfId="15719"/>
    <cellStyle name="Вычисление 16 2 2 6" xfId="25988"/>
    <cellStyle name="Вычисление 16 2 2 7" xfId="26693"/>
    <cellStyle name="Вычисление 16 2 3" xfId="2457"/>
    <cellStyle name="Вычисление 16 2 3 2" xfId="5630"/>
    <cellStyle name="Вычисление 16 2 3 2 2" xfId="7934"/>
    <cellStyle name="Вычисление 16 2 3 2 2 2" xfId="13885"/>
    <cellStyle name="Вычисление 16 2 3 2 2 3" xfId="19824"/>
    <cellStyle name="Вычисление 16 2 3 2 2 4" xfId="24464"/>
    <cellStyle name="Вычисление 16 2 3 2 2 5" xfId="32486"/>
    <cellStyle name="Вычисление 16 2 3 2 2 6" xfId="38731"/>
    <cellStyle name="Вычисление 16 2 3 2 2 7" xfId="43690"/>
    <cellStyle name="Вычисление 16 2 3 2 3" xfId="11605"/>
    <cellStyle name="Вычисление 16 2 3 2 4" xfId="17544"/>
    <cellStyle name="Вычисление 16 2 3 2 5" xfId="30756"/>
    <cellStyle name="Вычисление 16 2 3 2 6" xfId="31338"/>
    <cellStyle name="Вычисление 16 2 3 2 7" xfId="36457"/>
    <cellStyle name="Вычисление 16 2 3 2 8" xfId="41415"/>
    <cellStyle name="Вычисление 16 2 3 3" xfId="6297"/>
    <cellStyle name="Вычисление 16 2 3 3 2" xfId="12248"/>
    <cellStyle name="Вычисление 16 2 3 3 3" xfId="18187"/>
    <cellStyle name="Вычисление 16 2 3 3 4" xfId="30482"/>
    <cellStyle name="Вычисление 16 2 3 3 5" xfId="26551"/>
    <cellStyle name="Вычисление 16 2 3 3 6" xfId="37100"/>
    <cellStyle name="Вычисление 16 2 3 3 7" xfId="42055"/>
    <cellStyle name="Вычисление 16 2 3 4" xfId="9781"/>
    <cellStyle name="Вычисление 16 2 3 5" xfId="15720"/>
    <cellStyle name="Вычисление 16 2 3 6" xfId="28486"/>
    <cellStyle name="Вычисление 16 2 3 7" xfId="27403"/>
    <cellStyle name="Вычисление 16 2 4" xfId="5132"/>
    <cellStyle name="Вычисление 16 2 4 2" xfId="7475"/>
    <cellStyle name="Вычисление 16 2 4 2 2" xfId="13426"/>
    <cellStyle name="Вычисление 16 2 4 2 3" xfId="19365"/>
    <cellStyle name="Вычисление 16 2 4 2 4" xfId="30538"/>
    <cellStyle name="Вычисление 16 2 4 2 5" xfId="29053"/>
    <cellStyle name="Вычисление 16 2 4 2 6" xfId="38274"/>
    <cellStyle name="Вычисление 16 2 4 2 7" xfId="43231"/>
    <cellStyle name="Вычисление 16 2 4 3" xfId="11108"/>
    <cellStyle name="Вычисление 16 2 4 4" xfId="17047"/>
    <cellStyle name="Вычисление 16 2 4 5" xfId="25469"/>
    <cellStyle name="Вычисление 16 2 4 6" xfId="31235"/>
    <cellStyle name="Вычисление 16 2 4 7" xfId="35960"/>
    <cellStyle name="Вычисление 16 2 4 8" xfId="40920"/>
    <cellStyle name="Вычисление 16 2 5" xfId="4773"/>
    <cellStyle name="Вычисление 16 2 5 2" xfId="10749"/>
    <cellStyle name="Вычисление 16 2 5 3" xfId="16688"/>
    <cellStyle name="Вычисление 16 2 5 4" xfId="27748"/>
    <cellStyle name="Вычисление 16 2 5 5" xfId="26364"/>
    <cellStyle name="Вычисление 16 2 5 6" xfId="35601"/>
    <cellStyle name="Вычисление 16 2 5 7" xfId="40563"/>
    <cellStyle name="Вычисление 16 2 6" xfId="9779"/>
    <cellStyle name="Вычисление 16 2 7" xfId="15718"/>
    <cellStyle name="Вычисление 16 2 8" xfId="28311"/>
    <cellStyle name="Вычисление 16 2 9" xfId="33434"/>
    <cellStyle name="Вычисление 16 3" xfId="2458"/>
    <cellStyle name="Вычисление 16 3 2" xfId="5442"/>
    <cellStyle name="Вычисление 16 3 2 2" xfId="7761"/>
    <cellStyle name="Вычисление 16 3 2 2 2" xfId="13712"/>
    <cellStyle name="Вычисление 16 3 2 2 3" xfId="19651"/>
    <cellStyle name="Вычисление 16 3 2 2 4" xfId="24632"/>
    <cellStyle name="Вычисление 16 3 2 2 5" xfId="33766"/>
    <cellStyle name="Вычисление 16 3 2 2 6" xfId="38559"/>
    <cellStyle name="Вычисление 16 3 2 2 7" xfId="43517"/>
    <cellStyle name="Вычисление 16 3 2 3" xfId="11417"/>
    <cellStyle name="Вычисление 16 3 2 4" xfId="17356"/>
    <cellStyle name="Вычисление 16 3 2 5" xfId="29704"/>
    <cellStyle name="Вычисление 16 3 2 6" xfId="33586"/>
    <cellStyle name="Вычисление 16 3 2 7" xfId="36269"/>
    <cellStyle name="Вычисление 16 3 2 8" xfId="41228"/>
    <cellStyle name="Вычисление 16 3 3" xfId="4571"/>
    <cellStyle name="Вычисление 16 3 3 2" xfId="10547"/>
    <cellStyle name="Вычисление 16 3 3 3" xfId="16486"/>
    <cellStyle name="Вычисление 16 3 3 4" xfId="25553"/>
    <cellStyle name="Вычисление 16 3 3 5" xfId="33151"/>
    <cellStyle name="Вычисление 16 3 3 6" xfId="35399"/>
    <cellStyle name="Вычисление 16 3 3 7" xfId="40362"/>
    <cellStyle name="Вычисление 16 3 4" xfId="8980"/>
    <cellStyle name="Вычисление 16 3 4 2" xfId="14931"/>
    <cellStyle name="Вычисление 16 3 4 3" xfId="20870"/>
    <cellStyle name="Вычисление 16 3 4 4" xfId="28395"/>
    <cellStyle name="Вычисление 16 3 4 5" xfId="33025"/>
    <cellStyle name="Вычисление 16 3 4 6" xfId="39771"/>
    <cellStyle name="Вычисление 16 3 4 7" xfId="44736"/>
    <cellStyle name="Вычисление 16 3 5" xfId="8981"/>
    <cellStyle name="Вычисление 16 3 5 2" xfId="14932"/>
    <cellStyle name="Вычисление 16 3 5 3" xfId="20871"/>
    <cellStyle name="Вычисление 16 3 5 4" xfId="26798"/>
    <cellStyle name="Вычисление 16 3 5 5" xfId="34161"/>
    <cellStyle name="Вычисление 16 3 5 6" xfId="39772"/>
    <cellStyle name="Вычисление 16 3 5 7" xfId="44737"/>
    <cellStyle name="Вычисление 16 3 6" xfId="9782"/>
    <cellStyle name="Вычисление 16 3 7" xfId="15721"/>
    <cellStyle name="Вычисление 16 3 8" xfId="29902"/>
    <cellStyle name="Вычисление 16 3 9" xfId="33859"/>
    <cellStyle name="Вычисление 16 4" xfId="4364"/>
    <cellStyle name="Вычисление 16 4 2" xfId="6846"/>
    <cellStyle name="Вычисление 16 4 2 2" xfId="12797"/>
    <cellStyle name="Вычисление 16 4 2 3" xfId="18736"/>
    <cellStyle name="Вычисление 16 4 2 4" xfId="27676"/>
    <cellStyle name="Вычисление 16 4 2 5" xfId="26544"/>
    <cellStyle name="Вычисление 16 4 2 6" xfId="37649"/>
    <cellStyle name="Вычисление 16 4 2 7" xfId="42602"/>
    <cellStyle name="Вычисление 16 4 3" xfId="10393"/>
    <cellStyle name="Вычисление 16 4 4" xfId="16332"/>
    <cellStyle name="Вычисление 16 4 5" xfId="25581"/>
    <cellStyle name="Вычисление 16 4 6" xfId="33906"/>
    <cellStyle name="Вычисление 16 4 7" xfId="35245"/>
    <cellStyle name="Вычисление 16 4 8" xfId="40208"/>
    <cellStyle name="Вычисление 16 5" xfId="4955"/>
    <cellStyle name="Вычисление 16 5 2" xfId="10931"/>
    <cellStyle name="Вычисление 16 5 3" xfId="16870"/>
    <cellStyle name="Вычисление 16 5 4" xfId="25495"/>
    <cellStyle name="Вычисление 16 5 5" xfId="34354"/>
    <cellStyle name="Вычисление 16 5 6" xfId="35783"/>
    <cellStyle name="Вычисление 16 5 7" xfId="40744"/>
    <cellStyle name="Вычисление 16 6" xfId="9778"/>
    <cellStyle name="Вычисление 16 7" xfId="15717"/>
    <cellStyle name="Вычисление 16 8" xfId="30266"/>
    <cellStyle name="Вычисление 16 9" xfId="26404"/>
    <cellStyle name="Вычисление 17" xfId="2459"/>
    <cellStyle name="Вычисление 17 2" xfId="2460"/>
    <cellStyle name="Вычисление 17 2 2" xfId="2461"/>
    <cellStyle name="Вычисление 17 2 2 2" xfId="5785"/>
    <cellStyle name="Вычисление 17 2 2 2 2" xfId="8089"/>
    <cellStyle name="Вычисление 17 2 2 2 2 2" xfId="14040"/>
    <cellStyle name="Вычисление 17 2 2 2 2 3" xfId="19979"/>
    <cellStyle name="Вычисление 17 2 2 2 2 4" xfId="24311"/>
    <cellStyle name="Вычисление 17 2 2 2 2 5" xfId="32157"/>
    <cellStyle name="Вычисление 17 2 2 2 2 6" xfId="38886"/>
    <cellStyle name="Вычисление 17 2 2 2 2 7" xfId="43845"/>
    <cellStyle name="Вычисление 17 2 2 2 3" xfId="11760"/>
    <cellStyle name="Вычисление 17 2 2 2 4" xfId="17699"/>
    <cellStyle name="Вычисление 17 2 2 2 5" xfId="29789"/>
    <cellStyle name="Вычисление 17 2 2 2 6" xfId="23231"/>
    <cellStyle name="Вычисление 17 2 2 2 7" xfId="36612"/>
    <cellStyle name="Вычисление 17 2 2 2 8" xfId="41570"/>
    <cellStyle name="Вычисление 17 2 2 3" xfId="6452"/>
    <cellStyle name="Вычисление 17 2 2 3 2" xfId="12403"/>
    <cellStyle name="Вычисление 17 2 2 3 3" xfId="18342"/>
    <cellStyle name="Вычисление 17 2 2 3 4" xfId="25084"/>
    <cellStyle name="Вычисление 17 2 2 3 5" xfId="34233"/>
    <cellStyle name="Вычисление 17 2 2 3 6" xfId="37255"/>
    <cellStyle name="Вычисление 17 2 2 3 7" xfId="42210"/>
    <cellStyle name="Вычисление 17 2 2 4" xfId="9785"/>
    <cellStyle name="Вычисление 17 2 2 5" xfId="15724"/>
    <cellStyle name="Вычисление 17 2 2 6" xfId="25986"/>
    <cellStyle name="Вычисление 17 2 2 7" xfId="31376"/>
    <cellStyle name="Вычисление 17 2 3" xfId="2462"/>
    <cellStyle name="Вычисление 17 2 3 2" xfId="5631"/>
    <cellStyle name="Вычисление 17 2 3 2 2" xfId="7935"/>
    <cellStyle name="Вычисление 17 2 3 2 2 2" xfId="13886"/>
    <cellStyle name="Вычисление 17 2 3 2 2 3" xfId="19825"/>
    <cellStyle name="Вычисление 17 2 3 2 2 4" xfId="24463"/>
    <cellStyle name="Вычисление 17 2 3 2 2 5" xfId="28049"/>
    <cellStyle name="Вычисление 17 2 3 2 2 6" xfId="38732"/>
    <cellStyle name="Вычисление 17 2 3 2 2 7" xfId="43691"/>
    <cellStyle name="Вычисление 17 2 3 2 3" xfId="11606"/>
    <cellStyle name="Вычисление 17 2 3 2 4" xfId="17545"/>
    <cellStyle name="Вычисление 17 2 3 2 5" xfId="30755"/>
    <cellStyle name="Вычисление 17 2 3 2 6" xfId="27383"/>
    <cellStyle name="Вычисление 17 2 3 2 7" xfId="36458"/>
    <cellStyle name="Вычисление 17 2 3 2 8" xfId="41416"/>
    <cellStyle name="Вычисление 17 2 3 3" xfId="6298"/>
    <cellStyle name="Вычисление 17 2 3 3 2" xfId="12249"/>
    <cellStyle name="Вычисление 17 2 3 3 3" xfId="18188"/>
    <cellStyle name="Вычисление 17 2 3 3 4" xfId="28939"/>
    <cellStyle name="Вычисление 17 2 3 3 5" xfId="33619"/>
    <cellStyle name="Вычисление 17 2 3 3 6" xfId="37101"/>
    <cellStyle name="Вычисление 17 2 3 3 7" xfId="42056"/>
    <cellStyle name="Вычисление 17 2 3 4" xfId="9786"/>
    <cellStyle name="Вычисление 17 2 3 5" xfId="15725"/>
    <cellStyle name="Вычисление 17 2 3 6" xfId="25985"/>
    <cellStyle name="Вычисление 17 2 3 7" xfId="25771"/>
    <cellStyle name="Вычисление 17 2 4" xfId="5133"/>
    <cellStyle name="Вычисление 17 2 4 2" xfId="7476"/>
    <cellStyle name="Вычисление 17 2 4 2 2" xfId="13427"/>
    <cellStyle name="Вычисление 17 2 4 2 3" xfId="19366"/>
    <cellStyle name="Вычисление 17 2 4 2 4" xfId="30537"/>
    <cellStyle name="Вычисление 17 2 4 2 5" xfId="25561"/>
    <cellStyle name="Вычисление 17 2 4 2 6" xfId="38275"/>
    <cellStyle name="Вычисление 17 2 4 2 7" xfId="43232"/>
    <cellStyle name="Вычисление 17 2 4 3" xfId="11109"/>
    <cellStyle name="Вычисление 17 2 4 4" xfId="17048"/>
    <cellStyle name="Вычисление 17 2 4 5" xfId="29213"/>
    <cellStyle name="Вычисление 17 2 4 6" xfId="34001"/>
    <cellStyle name="Вычисление 17 2 4 7" xfId="35961"/>
    <cellStyle name="Вычисление 17 2 4 8" xfId="40921"/>
    <cellStyle name="Вычисление 17 2 5" xfId="4772"/>
    <cellStyle name="Вычисление 17 2 5 2" xfId="10748"/>
    <cellStyle name="Вычисление 17 2 5 3" xfId="16687"/>
    <cellStyle name="Вычисление 17 2 5 4" xfId="29712"/>
    <cellStyle name="Вычисление 17 2 5 5" xfId="32137"/>
    <cellStyle name="Вычисление 17 2 5 6" xfId="35600"/>
    <cellStyle name="Вычисление 17 2 5 7" xfId="40562"/>
    <cellStyle name="Вычисление 17 2 6" xfId="9784"/>
    <cellStyle name="Вычисление 17 2 7" xfId="15723"/>
    <cellStyle name="Вычисление 17 2 8" xfId="25987"/>
    <cellStyle name="Вычисление 17 2 9" xfId="33368"/>
    <cellStyle name="Вычисление 17 3" xfId="2463"/>
    <cellStyle name="Вычисление 17 3 2" xfId="5443"/>
    <cellStyle name="Вычисление 17 3 2 2" xfId="7762"/>
    <cellStyle name="Вычисление 17 3 2 2 2" xfId="13713"/>
    <cellStyle name="Вычисление 17 3 2 2 3" xfId="19652"/>
    <cellStyle name="Вычисление 17 3 2 2 4" xfId="24631"/>
    <cellStyle name="Вычисление 17 3 2 2 5" xfId="26392"/>
    <cellStyle name="Вычисление 17 3 2 2 6" xfId="38560"/>
    <cellStyle name="Вычисление 17 3 2 2 7" xfId="43518"/>
    <cellStyle name="Вычисление 17 3 2 3" xfId="11418"/>
    <cellStyle name="Вычисление 17 3 2 4" xfId="17357"/>
    <cellStyle name="Вычисление 17 3 2 5" xfId="27740"/>
    <cellStyle name="Вычисление 17 3 2 6" xfId="31713"/>
    <cellStyle name="Вычисление 17 3 2 7" xfId="36270"/>
    <cellStyle name="Вычисление 17 3 2 8" xfId="41229"/>
    <cellStyle name="Вычисление 17 3 3" xfId="4570"/>
    <cellStyle name="Вычисление 17 3 3 2" xfId="10546"/>
    <cellStyle name="Вычисление 17 3 3 3" xfId="16485"/>
    <cellStyle name="Вычисление 17 3 3 4" xfId="28230"/>
    <cellStyle name="Вычисление 17 3 3 5" xfId="26405"/>
    <cellStyle name="Вычисление 17 3 3 6" xfId="35398"/>
    <cellStyle name="Вычисление 17 3 3 7" xfId="40361"/>
    <cellStyle name="Вычисление 17 3 4" xfId="8982"/>
    <cellStyle name="Вычисление 17 3 4 2" xfId="14933"/>
    <cellStyle name="Вычисление 17 3 4 3" xfId="20872"/>
    <cellStyle name="Вычисление 17 3 4 4" xfId="26797"/>
    <cellStyle name="Вычисление 17 3 4 5" xfId="32017"/>
    <cellStyle name="Вычисление 17 3 4 6" xfId="39773"/>
    <cellStyle name="Вычисление 17 3 4 7" xfId="44738"/>
    <cellStyle name="Вычисление 17 3 5" xfId="8983"/>
    <cellStyle name="Вычисление 17 3 5 2" xfId="14934"/>
    <cellStyle name="Вычисление 17 3 5 3" xfId="20873"/>
    <cellStyle name="Вычисление 17 3 5 4" xfId="26796"/>
    <cellStyle name="Вычисление 17 3 5 5" xfId="33784"/>
    <cellStyle name="Вычисление 17 3 5 6" xfId="39774"/>
    <cellStyle name="Вычисление 17 3 5 7" xfId="44739"/>
    <cellStyle name="Вычисление 17 3 6" xfId="9787"/>
    <cellStyle name="Вычисление 17 3 7" xfId="15726"/>
    <cellStyle name="Вычисление 17 3 8" xfId="25984"/>
    <cellStyle name="Вычисление 17 3 9" xfId="29759"/>
    <cellStyle name="Вычисление 17 4" xfId="4365"/>
    <cellStyle name="Вычисление 17 4 2" xfId="6847"/>
    <cellStyle name="Вычисление 17 4 2 2" xfId="12798"/>
    <cellStyle name="Вычисление 17 4 2 3" xfId="18737"/>
    <cellStyle name="Вычисление 17 4 2 4" xfId="29663"/>
    <cellStyle name="Вычисление 17 4 2 5" xfId="30316"/>
    <cellStyle name="Вычисление 17 4 2 6" xfId="37650"/>
    <cellStyle name="Вычисление 17 4 2 7" xfId="42603"/>
    <cellStyle name="Вычисление 17 4 3" xfId="10394"/>
    <cellStyle name="Вычисление 17 4 4" xfId="16333"/>
    <cellStyle name="Вычисление 17 4 5" xfId="27440"/>
    <cellStyle name="Вычисление 17 4 6" xfId="31559"/>
    <cellStyle name="Вычисление 17 4 7" xfId="35246"/>
    <cellStyle name="Вычисление 17 4 8" xfId="40209"/>
    <cellStyle name="Вычисление 17 5" xfId="4954"/>
    <cellStyle name="Вычисление 17 5 2" xfId="10930"/>
    <cellStyle name="Вычисление 17 5 3" xfId="16869"/>
    <cellStyle name="Вычисление 17 5 4" xfId="27744"/>
    <cellStyle name="Вычисление 17 5 5" xfId="31876"/>
    <cellStyle name="Вычисление 17 5 6" xfId="35782"/>
    <cellStyle name="Вычисление 17 5 7" xfId="40743"/>
    <cellStyle name="Вычисление 17 6" xfId="9783"/>
    <cellStyle name="Вычисление 17 7" xfId="15722"/>
    <cellStyle name="Вычисление 17 8" xfId="27952"/>
    <cellStyle name="Вычисление 17 9" xfId="34771"/>
    <cellStyle name="Вычисление 18" xfId="2464"/>
    <cellStyle name="Вычисление 18 2" xfId="2465"/>
    <cellStyle name="Вычисление 18 2 2" xfId="2466"/>
    <cellStyle name="Вычисление 18 2 2 2" xfId="5786"/>
    <cellStyle name="Вычисление 18 2 2 2 2" xfId="8090"/>
    <cellStyle name="Вычисление 18 2 2 2 2 2" xfId="14041"/>
    <cellStyle name="Вычисление 18 2 2 2 2 3" xfId="19980"/>
    <cellStyle name="Вычисление 18 2 2 2 2 4" xfId="24310"/>
    <cellStyle name="Вычисление 18 2 2 2 2 5" xfId="27904"/>
    <cellStyle name="Вычисление 18 2 2 2 2 6" xfId="38887"/>
    <cellStyle name="Вычисление 18 2 2 2 2 7" xfId="43846"/>
    <cellStyle name="Вычисление 18 2 2 2 3" xfId="11761"/>
    <cellStyle name="Вычисление 18 2 2 2 4" xfId="17700"/>
    <cellStyle name="Вычисление 18 2 2 2 5" xfId="27828"/>
    <cellStyle name="Вычисление 18 2 2 2 6" xfId="34902"/>
    <cellStyle name="Вычисление 18 2 2 2 7" xfId="36613"/>
    <cellStyle name="Вычисление 18 2 2 2 8" xfId="41571"/>
    <cellStyle name="Вычисление 18 2 2 3" xfId="6453"/>
    <cellStyle name="Вычисление 18 2 2 3 2" xfId="12404"/>
    <cellStyle name="Вычисление 18 2 2 3 3" xfId="18343"/>
    <cellStyle name="Вычисление 18 2 2 3 4" xfId="29151"/>
    <cellStyle name="Вычисление 18 2 2 3 5" xfId="32610"/>
    <cellStyle name="Вычисление 18 2 2 3 6" xfId="37256"/>
    <cellStyle name="Вычисление 18 2 2 3 7" xfId="42211"/>
    <cellStyle name="Вычисление 18 2 2 4" xfId="9790"/>
    <cellStyle name="Вычисление 18 2 2 5" xfId="15729"/>
    <cellStyle name="Вычисление 18 2 2 6" xfId="29030"/>
    <cellStyle name="Вычисление 18 2 2 7" xfId="26681"/>
    <cellStyle name="Вычисление 18 2 3" xfId="2467"/>
    <cellStyle name="Вычисление 18 2 3 2" xfId="5632"/>
    <cellStyle name="Вычисление 18 2 3 2 2" xfId="7936"/>
    <cellStyle name="Вычисление 18 2 3 2 2 2" xfId="13887"/>
    <cellStyle name="Вычисление 18 2 3 2 2 3" xfId="19826"/>
    <cellStyle name="Вычисление 18 2 3 2 2 4" xfId="24462"/>
    <cellStyle name="Вычисление 18 2 3 2 2 5" xfId="33944"/>
    <cellStyle name="Вычисление 18 2 3 2 2 6" xfId="38733"/>
    <cellStyle name="Вычисление 18 2 3 2 2 7" xfId="43692"/>
    <cellStyle name="Вычисление 18 2 3 2 3" xfId="11607"/>
    <cellStyle name="Вычисление 18 2 3 2 4" xfId="17546"/>
    <cellStyle name="Вычисление 18 2 3 2 5" xfId="28371"/>
    <cellStyle name="Вычисление 18 2 3 2 6" xfId="30270"/>
    <cellStyle name="Вычисление 18 2 3 2 7" xfId="36459"/>
    <cellStyle name="Вычисление 18 2 3 2 8" xfId="41417"/>
    <cellStyle name="Вычисление 18 2 3 3" xfId="6299"/>
    <cellStyle name="Вычисление 18 2 3 3 2" xfId="12250"/>
    <cellStyle name="Вычисление 18 2 3 3 3" xfId="18189"/>
    <cellStyle name="Вычисление 18 2 3 3 4" xfId="26904"/>
    <cellStyle name="Вычисление 18 2 3 3 5" xfId="33152"/>
    <cellStyle name="Вычисление 18 2 3 3 6" xfId="37102"/>
    <cellStyle name="Вычисление 18 2 3 3 7" xfId="42057"/>
    <cellStyle name="Вычисление 18 2 3 4" xfId="9791"/>
    <cellStyle name="Вычисление 18 2 3 5" xfId="15730"/>
    <cellStyle name="Вычисление 18 2 3 6" xfId="27009"/>
    <cellStyle name="Вычисление 18 2 3 7" xfId="27783"/>
    <cellStyle name="Вычисление 18 2 4" xfId="5134"/>
    <cellStyle name="Вычисление 18 2 4 2" xfId="7477"/>
    <cellStyle name="Вычисление 18 2 4 2 2" xfId="13428"/>
    <cellStyle name="Вычисление 18 2 4 2 3" xfId="19367"/>
    <cellStyle name="Вычисление 18 2 4 2 4" xfId="27092"/>
    <cellStyle name="Вычисление 18 2 4 2 5" xfId="31660"/>
    <cellStyle name="Вычисление 18 2 4 2 6" xfId="38276"/>
    <cellStyle name="Вычисление 18 2 4 2 7" xfId="43233"/>
    <cellStyle name="Вычисление 18 2 4 3" xfId="11110"/>
    <cellStyle name="Вычисление 18 2 4 4" xfId="17049"/>
    <cellStyle name="Вычисление 18 2 4 5" xfId="29471"/>
    <cellStyle name="Вычисление 18 2 4 6" xfId="25857"/>
    <cellStyle name="Вычисление 18 2 4 7" xfId="35962"/>
    <cellStyle name="Вычисление 18 2 4 8" xfId="40922"/>
    <cellStyle name="Вычисление 18 2 5" xfId="4771"/>
    <cellStyle name="Вычисление 18 2 5 2" xfId="10747"/>
    <cellStyle name="Вычисление 18 2 5 3" xfId="16686"/>
    <cellStyle name="Вычисление 18 2 5 4" xfId="28384"/>
    <cellStyle name="Вычисление 18 2 5 5" xfId="31239"/>
    <cellStyle name="Вычисление 18 2 5 6" xfId="35599"/>
    <cellStyle name="Вычисление 18 2 5 7" xfId="40561"/>
    <cellStyle name="Вычисление 18 2 6" xfId="9789"/>
    <cellStyle name="Вычисление 18 2 7" xfId="15728"/>
    <cellStyle name="Вычисление 18 2 8" xfId="27402"/>
    <cellStyle name="Вычисление 18 2 9" xfId="31390"/>
    <cellStyle name="Вычисление 18 3" xfId="2468"/>
    <cellStyle name="Вычисление 18 3 2" xfId="5444"/>
    <cellStyle name="Вычисление 18 3 2 2" xfId="7763"/>
    <cellStyle name="Вычисление 18 3 2 2 2" xfId="13714"/>
    <cellStyle name="Вычисление 18 3 2 2 3" xfId="19653"/>
    <cellStyle name="Вычисление 18 3 2 2 4" xfId="24630"/>
    <cellStyle name="Вычисление 18 3 2 2 5" xfId="33867"/>
    <cellStyle name="Вычисление 18 3 2 2 6" xfId="38561"/>
    <cellStyle name="Вычисление 18 3 2 2 7" xfId="43519"/>
    <cellStyle name="Вычисление 18 3 2 3" xfId="11419"/>
    <cellStyle name="Вычисление 18 3 2 4" xfId="17358"/>
    <cellStyle name="Вычисление 18 3 2 5" xfId="25419"/>
    <cellStyle name="Вычисление 18 3 2 6" xfId="34538"/>
    <cellStyle name="Вычисление 18 3 2 7" xfId="36271"/>
    <cellStyle name="Вычисление 18 3 2 8" xfId="41230"/>
    <cellStyle name="Вычисление 18 3 3" xfId="4569"/>
    <cellStyle name="Вычисление 18 3 3 2" xfId="10545"/>
    <cellStyle name="Вычисление 18 3 3 3" xfId="16484"/>
    <cellStyle name="Вычисление 18 3 3 4" xfId="30181"/>
    <cellStyle name="Вычисление 18 3 3 5" xfId="32079"/>
    <cellStyle name="Вычисление 18 3 3 6" xfId="35397"/>
    <cellStyle name="Вычисление 18 3 3 7" xfId="40360"/>
    <cellStyle name="Вычисление 18 3 4" xfId="8984"/>
    <cellStyle name="Вычисление 18 3 4 2" xfId="14935"/>
    <cellStyle name="Вычисление 18 3 4 3" xfId="20874"/>
    <cellStyle name="Вычисление 18 3 4 4" xfId="26795"/>
    <cellStyle name="Вычисление 18 3 4 5" xfId="32256"/>
    <cellStyle name="Вычисление 18 3 4 6" xfId="39775"/>
    <cellStyle name="Вычисление 18 3 4 7" xfId="44740"/>
    <cellStyle name="Вычисление 18 3 5" xfId="8985"/>
    <cellStyle name="Вычисление 18 3 5 2" xfId="14936"/>
    <cellStyle name="Вычисление 18 3 5 3" xfId="20875"/>
    <cellStyle name="Вычисление 18 3 5 4" xfId="26794"/>
    <cellStyle name="Вычисление 18 3 5 5" xfId="26261"/>
    <cellStyle name="Вычисление 18 3 5 6" xfId="39776"/>
    <cellStyle name="Вычисление 18 3 5 7" xfId="44741"/>
    <cellStyle name="Вычисление 18 3 6" xfId="9792"/>
    <cellStyle name="Вычисление 18 3 7" xfId="15731"/>
    <cellStyle name="Вычисление 18 3 8" xfId="27674"/>
    <cellStyle name="Вычисление 18 3 9" xfId="34591"/>
    <cellStyle name="Вычисление 18 4" xfId="4366"/>
    <cellStyle name="Вычисление 18 4 2" xfId="6848"/>
    <cellStyle name="Вычисление 18 4 2 2" xfId="12799"/>
    <cellStyle name="Вычисление 18 4 2 3" xfId="18738"/>
    <cellStyle name="Вычисление 18 4 2 4" xfId="27699"/>
    <cellStyle name="Вычисление 18 4 2 5" xfId="33883"/>
    <cellStyle name="Вычисление 18 4 2 6" xfId="37651"/>
    <cellStyle name="Вычисление 18 4 2 7" xfId="42604"/>
    <cellStyle name="Вычисление 18 4 3" xfId="10395"/>
    <cellStyle name="Вычисление 18 4 4" xfId="16334"/>
    <cellStyle name="Вычисление 18 4 5" xfId="28998"/>
    <cellStyle name="Вычисление 18 4 6" xfId="31558"/>
    <cellStyle name="Вычисление 18 4 7" xfId="35247"/>
    <cellStyle name="Вычисление 18 4 8" xfId="40210"/>
    <cellStyle name="Вычисление 18 5" xfId="4953"/>
    <cellStyle name="Вычисление 18 5 2" xfId="10929"/>
    <cellStyle name="Вычисление 18 5 3" xfId="16868"/>
    <cellStyle name="Вычисление 18 5 4" xfId="29708"/>
    <cellStyle name="Вычисление 18 5 5" xfId="32991"/>
    <cellStyle name="Вычисление 18 5 6" xfId="35781"/>
    <cellStyle name="Вычисление 18 5 7" xfId="40742"/>
    <cellStyle name="Вычисление 18 6" xfId="9788"/>
    <cellStyle name="Вычисление 18 7" xfId="15727"/>
    <cellStyle name="Вычисление 18 8" xfId="31056"/>
    <cellStyle name="Вычисление 18 9" xfId="31986"/>
    <cellStyle name="Вычисление 19" xfId="2469"/>
    <cellStyle name="Вычисление 19 2" xfId="2470"/>
    <cellStyle name="Вычисление 19 2 2" xfId="2471"/>
    <cellStyle name="Вычисление 19 2 2 2" xfId="5787"/>
    <cellStyle name="Вычисление 19 2 2 2 2" xfId="8091"/>
    <cellStyle name="Вычисление 19 2 2 2 2 2" xfId="14042"/>
    <cellStyle name="Вычисление 19 2 2 2 2 3" xfId="19981"/>
    <cellStyle name="Вычисление 19 2 2 2 2 4" xfId="24309"/>
    <cellStyle name="Вычисление 19 2 2 2 2 5" xfId="28581"/>
    <cellStyle name="Вычисление 19 2 2 2 2 6" xfId="38888"/>
    <cellStyle name="Вычисление 19 2 2 2 2 7" xfId="43847"/>
    <cellStyle name="Вычисление 19 2 2 2 3" xfId="11762"/>
    <cellStyle name="Вычисление 19 2 2 2 4" xfId="17701"/>
    <cellStyle name="Вычисление 19 2 2 2 5" xfId="25354"/>
    <cellStyle name="Вычисление 19 2 2 2 6" xfId="31475"/>
    <cellStyle name="Вычисление 19 2 2 2 7" xfId="36614"/>
    <cellStyle name="Вычисление 19 2 2 2 8" xfId="41572"/>
    <cellStyle name="Вычисление 19 2 2 3" xfId="6454"/>
    <cellStyle name="Вычисление 19 2 2 3 2" xfId="12405"/>
    <cellStyle name="Вычисление 19 2 2 3 3" xfId="18344"/>
    <cellStyle name="Вычисление 19 2 2 3 4" xfId="30653"/>
    <cellStyle name="Вычисление 19 2 2 3 5" xfId="31686"/>
    <cellStyle name="Вычисление 19 2 2 3 6" xfId="37257"/>
    <cellStyle name="Вычисление 19 2 2 3 7" xfId="42212"/>
    <cellStyle name="Вычисление 19 2 2 4" xfId="9795"/>
    <cellStyle name="Вычисление 19 2 2 5" xfId="15734"/>
    <cellStyle name="Вычисление 19 2 2 6" xfId="25983"/>
    <cellStyle name="Вычисление 19 2 2 7" xfId="32364"/>
    <cellStyle name="Вычисление 19 2 3" xfId="2472"/>
    <cellStyle name="Вычисление 19 2 3 2" xfId="5633"/>
    <cellStyle name="Вычисление 19 2 3 2 2" xfId="7937"/>
    <cellStyle name="Вычисление 19 2 3 2 2 2" xfId="13888"/>
    <cellStyle name="Вычисление 19 2 3 2 2 3" xfId="19827"/>
    <cellStyle name="Вычисление 19 2 3 2 2 4" xfId="24461"/>
    <cellStyle name="Вычисление 19 2 3 2 2 5" xfId="25939"/>
    <cellStyle name="Вычисление 19 2 3 2 2 6" xfId="38734"/>
    <cellStyle name="Вычисление 19 2 3 2 2 7" xfId="43693"/>
    <cellStyle name="Вычисление 19 2 3 2 3" xfId="11608"/>
    <cellStyle name="Вычисление 19 2 3 2 4" xfId="17547"/>
    <cellStyle name="Вычисление 19 2 3 2 5" xfId="29793"/>
    <cellStyle name="Вычисление 19 2 3 2 6" xfId="27855"/>
    <cellStyle name="Вычисление 19 2 3 2 7" xfId="36460"/>
    <cellStyle name="Вычисление 19 2 3 2 8" xfId="41418"/>
    <cellStyle name="Вычисление 19 2 3 3" xfId="6300"/>
    <cellStyle name="Вычисление 19 2 3 3 2" xfId="12251"/>
    <cellStyle name="Вычисление 19 2 3 3 3" xfId="18190"/>
    <cellStyle name="Вычисление 19 2 3 3 4" xfId="29170"/>
    <cellStyle name="Вычисление 19 2 3 3 5" xfId="32915"/>
    <cellStyle name="Вычисление 19 2 3 3 6" xfId="37103"/>
    <cellStyle name="Вычисление 19 2 3 3 7" xfId="42058"/>
    <cellStyle name="Вычисление 19 2 3 4" xfId="9796"/>
    <cellStyle name="Вычисление 19 2 3 5" xfId="15735"/>
    <cellStyle name="Вычисление 19 2 3 6" xfId="27655"/>
    <cellStyle name="Вычисление 19 2 3 7" xfId="34877"/>
    <cellStyle name="Вычисление 19 2 4" xfId="5135"/>
    <cellStyle name="Вычисление 19 2 4 2" xfId="7478"/>
    <cellStyle name="Вычисление 19 2 4 2 2" xfId="13429"/>
    <cellStyle name="Вычисление 19 2 4 2 3" xfId="19368"/>
    <cellStyle name="Вычисление 19 2 4 2 4" xfId="29836"/>
    <cellStyle name="Вычисление 19 2 4 2 5" xfId="32594"/>
    <cellStyle name="Вычисление 19 2 4 2 6" xfId="38277"/>
    <cellStyle name="Вычисление 19 2 4 2 7" xfId="43234"/>
    <cellStyle name="Вычисление 19 2 4 3" xfId="11111"/>
    <cellStyle name="Вычисление 19 2 4 4" xfId="17050"/>
    <cellStyle name="Вычисление 19 2 4 5" xfId="27460"/>
    <cellStyle name="Вычисление 19 2 4 6" xfId="33911"/>
    <cellStyle name="Вычисление 19 2 4 7" xfId="35963"/>
    <cellStyle name="Вычисление 19 2 4 8" xfId="40923"/>
    <cellStyle name="Вычисление 19 2 5" xfId="4770"/>
    <cellStyle name="Вычисление 19 2 5 2" xfId="10746"/>
    <cellStyle name="Вычисление 19 2 5 3" xfId="16685"/>
    <cellStyle name="Вычисление 19 2 5 4" xfId="30326"/>
    <cellStyle name="Вычисление 19 2 5 5" xfId="33125"/>
    <cellStyle name="Вычисление 19 2 5 6" xfId="35598"/>
    <cellStyle name="Вычисление 19 2 5 7" xfId="40560"/>
    <cellStyle name="Вычисление 19 2 6" xfId="9794"/>
    <cellStyle name="Вычисление 19 2 7" xfId="15733"/>
    <cellStyle name="Вычисление 19 2 8" xfId="27779"/>
    <cellStyle name="Вычисление 19 2 9" xfId="33479"/>
    <cellStyle name="Вычисление 19 3" xfId="2473"/>
    <cellStyle name="Вычисление 19 3 2" xfId="5445"/>
    <cellStyle name="Вычисление 19 3 2 2" xfId="7764"/>
    <cellStyle name="Вычисление 19 3 2 2 2" xfId="13715"/>
    <cellStyle name="Вычисление 19 3 2 2 3" xfId="19654"/>
    <cellStyle name="Вычисление 19 3 2 2 4" xfId="24629"/>
    <cellStyle name="Вычисление 19 3 2 2 5" xfId="32487"/>
    <cellStyle name="Вычисление 19 3 2 2 6" xfId="38562"/>
    <cellStyle name="Вычисление 19 3 2 2 7" xfId="43520"/>
    <cellStyle name="Вычисление 19 3 2 3" xfId="11420"/>
    <cellStyle name="Вычисление 19 3 2 4" xfId="17359"/>
    <cellStyle name="Вычисление 19 3 2 5" xfId="25418"/>
    <cellStyle name="Вычисление 19 3 2 6" xfId="32595"/>
    <cellStyle name="Вычисление 19 3 2 7" xfId="36272"/>
    <cellStyle name="Вычисление 19 3 2 8" xfId="41231"/>
    <cellStyle name="Вычисление 19 3 3" xfId="4568"/>
    <cellStyle name="Вычисление 19 3 3 2" xfId="10544"/>
    <cellStyle name="Вычисление 19 3 3 3" xfId="16483"/>
    <cellStyle name="Вычисление 19 3 3 4" xfId="28768"/>
    <cellStyle name="Вычисление 19 3 3 5" xfId="31985"/>
    <cellStyle name="Вычисление 19 3 3 6" xfId="35396"/>
    <cellStyle name="Вычисление 19 3 3 7" xfId="40359"/>
    <cellStyle name="Вычисление 19 3 4" xfId="8986"/>
    <cellStyle name="Вычисление 19 3 4 2" xfId="14937"/>
    <cellStyle name="Вычисление 19 3 4 3" xfId="20876"/>
    <cellStyle name="Вычисление 19 3 4 4" xfId="26793"/>
    <cellStyle name="Вычисление 19 3 4 5" xfId="27151"/>
    <cellStyle name="Вычисление 19 3 4 6" xfId="39777"/>
    <cellStyle name="Вычисление 19 3 4 7" xfId="44742"/>
    <cellStyle name="Вычисление 19 3 5" xfId="8987"/>
    <cellStyle name="Вычисление 19 3 5 2" xfId="14938"/>
    <cellStyle name="Вычисление 19 3 5 3" xfId="20877"/>
    <cellStyle name="Вычисление 19 3 5 4" xfId="23515"/>
    <cellStyle name="Вычисление 19 3 5 5" xfId="33012"/>
    <cellStyle name="Вычисление 19 3 5 6" xfId="39778"/>
    <cellStyle name="Вычисление 19 3 5 7" xfId="44743"/>
    <cellStyle name="Вычисление 19 3 6" xfId="9797"/>
    <cellStyle name="Вычисление 19 3 7" xfId="15736"/>
    <cellStyle name="Вычисление 19 3 8" xfId="29595"/>
    <cellStyle name="Вычисление 19 3 9" xfId="33364"/>
    <cellStyle name="Вычисление 19 4" xfId="4367"/>
    <cellStyle name="Вычисление 19 4 2" xfId="6849"/>
    <cellStyle name="Вычисление 19 4 2 2" xfId="12800"/>
    <cellStyle name="Вычисление 19 4 2 3" xfId="18739"/>
    <cellStyle name="Вычисление 19 4 2 4" xfId="25032"/>
    <cellStyle name="Вычисление 19 4 2 5" xfId="25842"/>
    <cellStyle name="Вычисление 19 4 2 6" xfId="37652"/>
    <cellStyle name="Вычисление 19 4 2 7" xfId="42605"/>
    <cellStyle name="Вычисление 19 4 3" xfId="10396"/>
    <cellStyle name="Вычисление 19 4 4" xfId="16335"/>
    <cellStyle name="Вычисление 19 4 5" xfId="26968"/>
    <cellStyle name="Вычисление 19 4 6" xfId="26626"/>
    <cellStyle name="Вычисление 19 4 7" xfId="35248"/>
    <cellStyle name="Вычисление 19 4 8" xfId="40211"/>
    <cellStyle name="Вычисление 19 5" xfId="4952"/>
    <cellStyle name="Вычисление 19 5 2" xfId="10928"/>
    <cellStyle name="Вычисление 19 5 3" xfId="16867"/>
    <cellStyle name="Вычисление 19 5 4" xfId="27196"/>
    <cellStyle name="Вычисление 19 5 5" xfId="34140"/>
    <cellStyle name="Вычисление 19 5 6" xfId="35780"/>
    <cellStyle name="Вычисление 19 5 7" xfId="40741"/>
    <cellStyle name="Вычисление 19 6" xfId="9793"/>
    <cellStyle name="Вычисление 19 7" xfId="15732"/>
    <cellStyle name="Вычисление 19 8" xfId="29744"/>
    <cellStyle name="Вычисление 19 9" xfId="31333"/>
    <cellStyle name="Вычисление 2" xfId="47"/>
    <cellStyle name="Вычисление 2 10" xfId="15268"/>
    <cellStyle name="Вычисление 2 11" xfId="28614"/>
    <cellStyle name="Вычисление 2 12" xfId="33384"/>
    <cellStyle name="Вычисление 2 2" xfId="2474"/>
    <cellStyle name="Вычисление 2 2 10" xfId="26255"/>
    <cellStyle name="Вычисление 2 2 2" xfId="2475"/>
    <cellStyle name="Вычисление 2 2 2 2" xfId="4520"/>
    <cellStyle name="Вычисление 2 2 2 2 10" xfId="31554"/>
    <cellStyle name="Вычисление 2 2 2 2 11" xfId="35357"/>
    <cellStyle name="Вычисление 2 2 2 2 12" xfId="40320"/>
    <cellStyle name="Вычисление 2 2 2 2 2" xfId="8988"/>
    <cellStyle name="Вычисление 2 2 2 2 2 2" xfId="14939"/>
    <cellStyle name="Вычисление 2 2 2 2 2 3" xfId="20878"/>
    <cellStyle name="Вычисление 2 2 2 2 2 4" xfId="23514"/>
    <cellStyle name="Вычисление 2 2 2 2 2 5" xfId="34081"/>
    <cellStyle name="Вычисление 2 2 2 2 2 6" xfId="39779"/>
    <cellStyle name="Вычисление 2 2 2 2 2 7" xfId="44744"/>
    <cellStyle name="Вычисление 2 2 2 2 3" xfId="8989"/>
    <cellStyle name="Вычисление 2 2 2 2 3 2" xfId="14940"/>
    <cellStyle name="Вычисление 2 2 2 2 3 3" xfId="20879"/>
    <cellStyle name="Вычисление 2 2 2 2 3 4" xfId="23513"/>
    <cellStyle name="Вычисление 2 2 2 2 3 5" xfId="32576"/>
    <cellStyle name="Вычисление 2 2 2 2 3 6" xfId="39780"/>
    <cellStyle name="Вычисление 2 2 2 2 3 7" xfId="44745"/>
    <cellStyle name="Вычисление 2 2 2 2 4" xfId="8990"/>
    <cellStyle name="Вычисление 2 2 2 2 4 2" xfId="14941"/>
    <cellStyle name="Вычисление 2 2 2 2 4 3" xfId="20880"/>
    <cellStyle name="Вычисление 2 2 2 2 4 4" xfId="23512"/>
    <cellStyle name="Вычисление 2 2 2 2 4 5" xfId="26514"/>
    <cellStyle name="Вычисление 2 2 2 2 4 6" xfId="39781"/>
    <cellStyle name="Вычисление 2 2 2 2 4 7" xfId="44746"/>
    <cellStyle name="Вычисление 2 2 2 2 5" xfId="8991"/>
    <cellStyle name="Вычисление 2 2 2 2 5 2" xfId="14942"/>
    <cellStyle name="Вычисление 2 2 2 2 5 3" xfId="20881"/>
    <cellStyle name="Вычисление 2 2 2 2 5 4" xfId="23511"/>
    <cellStyle name="Вычисление 2 2 2 2 5 5" xfId="33117"/>
    <cellStyle name="Вычисление 2 2 2 2 5 6" xfId="39782"/>
    <cellStyle name="Вычисление 2 2 2 2 5 7" xfId="44747"/>
    <cellStyle name="Вычисление 2 2 2 2 6" xfId="7271"/>
    <cellStyle name="Вычисление 2 2 2 2 6 2" xfId="13222"/>
    <cellStyle name="Вычисление 2 2 2 2 6 3" xfId="19161"/>
    <cellStyle name="Вычисление 2 2 2 2 6 4" xfId="29829"/>
    <cellStyle name="Вычисление 2 2 2 2 6 5" xfId="27063"/>
    <cellStyle name="Вычисление 2 2 2 2 6 6" xfId="38073"/>
    <cellStyle name="Вычисление 2 2 2 2 6 7" xfId="43027"/>
    <cellStyle name="Вычисление 2 2 2 2 7" xfId="10505"/>
    <cellStyle name="Вычисление 2 2 2 2 8" xfId="16444"/>
    <cellStyle name="Вычисление 2 2 2 2 9" xfId="27445"/>
    <cellStyle name="Вычисление 2 2 2 3" xfId="5230"/>
    <cellStyle name="Вычисление 2 2 2 3 10" xfId="29013"/>
    <cellStyle name="Вычисление 2 2 2 3 11" xfId="36058"/>
    <cellStyle name="Вычисление 2 2 2 3 12" xfId="41018"/>
    <cellStyle name="Вычисление 2 2 2 3 2" xfId="8992"/>
    <cellStyle name="Вычисление 2 2 2 3 2 2" xfId="14943"/>
    <cellStyle name="Вычисление 2 2 2 3 2 3" xfId="20882"/>
    <cellStyle name="Вычисление 2 2 2 3 2 4" xfId="28393"/>
    <cellStyle name="Вычисление 2 2 2 3 2 5" xfId="34186"/>
    <cellStyle name="Вычисление 2 2 2 3 2 6" xfId="39783"/>
    <cellStyle name="Вычисление 2 2 2 3 2 7" xfId="44748"/>
    <cellStyle name="Вычисление 2 2 2 3 3" xfId="8993"/>
    <cellStyle name="Вычисление 2 2 2 3 3 2" xfId="14944"/>
    <cellStyle name="Вычисление 2 2 2 3 3 3" xfId="20883"/>
    <cellStyle name="Вычисление 2 2 2 3 3 4" xfId="23510"/>
    <cellStyle name="Вычисление 2 2 2 3 3 5" xfId="25661"/>
    <cellStyle name="Вычисление 2 2 2 3 3 6" xfId="39784"/>
    <cellStyle name="Вычисление 2 2 2 3 3 7" xfId="44749"/>
    <cellStyle name="Вычисление 2 2 2 3 4" xfId="8994"/>
    <cellStyle name="Вычисление 2 2 2 3 4 2" xfId="14945"/>
    <cellStyle name="Вычисление 2 2 2 3 4 3" xfId="20884"/>
    <cellStyle name="Вычисление 2 2 2 3 4 4" xfId="23509"/>
    <cellStyle name="Вычисление 2 2 2 3 4 5" xfId="32676"/>
    <cellStyle name="Вычисление 2 2 2 3 4 6" xfId="39785"/>
    <cellStyle name="Вычисление 2 2 2 3 4 7" xfId="44750"/>
    <cellStyle name="Вычисление 2 2 2 3 5" xfId="8995"/>
    <cellStyle name="Вычисление 2 2 2 3 5 2" xfId="14946"/>
    <cellStyle name="Вычисление 2 2 2 3 5 3" xfId="20885"/>
    <cellStyle name="Вычисление 2 2 2 3 5 4" xfId="23508"/>
    <cellStyle name="Вычисление 2 2 2 3 5 5" xfId="28705"/>
    <cellStyle name="Вычисление 2 2 2 3 5 6" xfId="39786"/>
    <cellStyle name="Вычисление 2 2 2 3 5 7" xfId="44751"/>
    <cellStyle name="Вычисление 2 2 2 3 6" xfId="7562"/>
    <cellStyle name="Вычисление 2 2 2 3 6 2" xfId="13513"/>
    <cellStyle name="Вычисление 2 2 2 3 6 3" xfId="19452"/>
    <cellStyle name="Вычисление 2 2 2 3 6 4" xfId="24751"/>
    <cellStyle name="Вычисление 2 2 2 3 6 5" xfId="34570"/>
    <cellStyle name="Вычисление 2 2 2 3 6 6" xfId="38361"/>
    <cellStyle name="Вычисление 2 2 2 3 6 7" xfId="43318"/>
    <cellStyle name="Вычисление 2 2 2 3 7" xfId="11206"/>
    <cellStyle name="Вычисление 2 2 2 3 8" xfId="17145"/>
    <cellStyle name="Вычисление 2 2 2 3 9" xfId="27312"/>
    <cellStyle name="Вычисление 2 2 2 4" xfId="4723"/>
    <cellStyle name="Вычисление 2 2 2 4 2" xfId="10699"/>
    <cellStyle name="Вычисление 2 2 2 4 3" xfId="16638"/>
    <cellStyle name="Вычисление 2 2 2 4 4" xfId="30327"/>
    <cellStyle name="Вычисление 2 2 2 4 5" xfId="31540"/>
    <cellStyle name="Вычисление 2 2 2 4 6" xfId="35551"/>
    <cellStyle name="Вычисление 2 2 2 4 7" xfId="40513"/>
    <cellStyle name="Вычисление 2 2 2 5" xfId="8996"/>
    <cellStyle name="Вычисление 2 2 2 5 2" xfId="14947"/>
    <cellStyle name="Вычисление 2 2 2 5 3" xfId="20886"/>
    <cellStyle name="Вычисление 2 2 2 5 4" xfId="23507"/>
    <cellStyle name="Вычисление 2 2 2 5 5" xfId="30118"/>
    <cellStyle name="Вычисление 2 2 2 5 6" xfId="39787"/>
    <cellStyle name="Вычисление 2 2 2 5 7" xfId="44752"/>
    <cellStyle name="Вычисление 2 2 2 6" xfId="9799"/>
    <cellStyle name="Вычисление 2 2 2 7" xfId="15738"/>
    <cellStyle name="Вычисление 2 2 2 8" xfId="28562"/>
    <cellStyle name="Вычисление 2 2 2 9" xfId="32620"/>
    <cellStyle name="Вычисление 2 2 3" xfId="2476"/>
    <cellStyle name="Вычисление 2 2 3 2" xfId="5330"/>
    <cellStyle name="Вычисление 2 2 3 2 2" xfId="7649"/>
    <cellStyle name="Вычисление 2 2 3 2 2 2" xfId="13600"/>
    <cellStyle name="Вычисление 2 2 3 2 2 3" xfId="19539"/>
    <cellStyle name="Вычисление 2 2 3 2 2 4" xfId="24716"/>
    <cellStyle name="Вычисление 2 2 3 2 2 5" xfId="31444"/>
    <cellStyle name="Вычисление 2 2 3 2 2 6" xfId="38447"/>
    <cellStyle name="Вычисление 2 2 3 2 2 7" xfId="43405"/>
    <cellStyle name="Вычисление 2 2 3 2 3" xfId="11305"/>
    <cellStyle name="Вычисление 2 2 3 2 4" xfId="17244"/>
    <cellStyle name="Вычисление 2 2 3 2 5" xfId="25441"/>
    <cellStyle name="Вычисление 2 2 3 2 6" xfId="31304"/>
    <cellStyle name="Вычисление 2 2 3 2 7" xfId="36157"/>
    <cellStyle name="Вычисление 2 2 3 2 8" xfId="41116"/>
    <cellStyle name="Вычисление 2 2 3 3" xfId="4656"/>
    <cellStyle name="Вычисление 2 2 3 3 2" xfId="10632"/>
    <cellStyle name="Вычисление 2 2 3 3 3" xfId="16571"/>
    <cellStyle name="Вычисление 2 2 3 3 4" xfId="30877"/>
    <cellStyle name="Вычисление 2 2 3 3 5" xfId="28444"/>
    <cellStyle name="Вычисление 2 2 3 3 6" xfId="35484"/>
    <cellStyle name="Вычисление 2 2 3 3 7" xfId="40447"/>
    <cellStyle name="Вычисление 2 2 3 4" xfId="8997"/>
    <cellStyle name="Вычисление 2 2 3 4 2" xfId="14948"/>
    <cellStyle name="Вычисление 2 2 3 4 3" xfId="20887"/>
    <cellStyle name="Вычисление 2 2 3 4 4" xfId="23506"/>
    <cellStyle name="Вычисление 2 2 3 4 5" xfId="31598"/>
    <cellStyle name="Вычисление 2 2 3 4 6" xfId="39788"/>
    <cellStyle name="Вычисление 2 2 3 4 7" xfId="44753"/>
    <cellStyle name="Вычисление 2 2 3 5" xfId="8998"/>
    <cellStyle name="Вычисление 2 2 3 5 2" xfId="14949"/>
    <cellStyle name="Вычисление 2 2 3 5 3" xfId="20888"/>
    <cellStyle name="Вычисление 2 2 3 5 4" xfId="26792"/>
    <cellStyle name="Вычисление 2 2 3 5 5" xfId="34824"/>
    <cellStyle name="Вычисление 2 2 3 5 6" xfId="39789"/>
    <cellStyle name="Вычисление 2 2 3 5 7" xfId="44754"/>
    <cellStyle name="Вычисление 2 2 3 6" xfId="9800"/>
    <cellStyle name="Вычисление 2 2 3 7" xfId="15739"/>
    <cellStyle name="Вычисление 2 2 3 8" xfId="29979"/>
    <cellStyle name="Вычисление 2 2 3 9" xfId="32028"/>
    <cellStyle name="Вычисление 2 2 4" xfId="4368"/>
    <cellStyle name="Вычисление 2 2 4 10" xfId="35249"/>
    <cellStyle name="Вычисление 2 2 4 11" xfId="40212"/>
    <cellStyle name="Вычисление 2 2 4 2" xfId="6850"/>
    <cellStyle name="Вычисление 2 2 4 2 2" xfId="12801"/>
    <cellStyle name="Вычисление 2 2 4 2 3" xfId="18740"/>
    <cellStyle name="Вычисление 2 2 4 2 4" xfId="25031"/>
    <cellStyle name="Вычисление 2 2 4 2 5" xfId="27857"/>
    <cellStyle name="Вычисление 2 2 4 2 6" xfId="37653"/>
    <cellStyle name="Вычисление 2 2 4 2 7" xfId="42606"/>
    <cellStyle name="Вычисление 2 2 4 3" xfId="8999"/>
    <cellStyle name="Вычисление 2 2 4 3 2" xfId="14950"/>
    <cellStyle name="Вычисление 2 2 4 3 3" xfId="20889"/>
    <cellStyle name="Вычисление 2 2 4 3 4" xfId="23505"/>
    <cellStyle name="Вычисление 2 2 4 3 5" xfId="25660"/>
    <cellStyle name="Вычисление 2 2 4 3 6" xfId="39790"/>
    <cellStyle name="Вычисление 2 2 4 3 7" xfId="44755"/>
    <cellStyle name="Вычисление 2 2 4 4" xfId="9000"/>
    <cellStyle name="Вычисление 2 2 4 4 2" xfId="14951"/>
    <cellStyle name="Вычисление 2 2 4 4 3" xfId="20890"/>
    <cellStyle name="Вычисление 2 2 4 4 4" xfId="23504"/>
    <cellStyle name="Вычисление 2 2 4 4 5" xfId="32125"/>
    <cellStyle name="Вычисление 2 2 4 4 6" xfId="39791"/>
    <cellStyle name="Вычисление 2 2 4 4 7" xfId="44756"/>
    <cellStyle name="Вычисление 2 2 4 5" xfId="9001"/>
    <cellStyle name="Вычисление 2 2 4 5 2" xfId="14952"/>
    <cellStyle name="Вычисление 2 2 4 5 3" xfId="20891"/>
    <cellStyle name="Вычисление 2 2 4 5 4" xfId="23503"/>
    <cellStyle name="Вычисление 2 2 4 5 5" xfId="34823"/>
    <cellStyle name="Вычисление 2 2 4 5 6" xfId="39792"/>
    <cellStyle name="Вычисление 2 2 4 5 7" xfId="44757"/>
    <cellStyle name="Вычисление 2 2 4 6" xfId="10397"/>
    <cellStyle name="Вычисление 2 2 4 7" xfId="16336"/>
    <cellStyle name="Вычисление 2 2 4 8" xfId="30897"/>
    <cellStyle name="Вычисление 2 2 4 9" xfId="34926"/>
    <cellStyle name="Вычисление 2 2 5" xfId="4950"/>
    <cellStyle name="Вычисление 2 2 5 2" xfId="10926"/>
    <cellStyle name="Вычисление 2 2 5 3" xfId="16865"/>
    <cellStyle name="Вычисление 2 2 5 4" xfId="30842"/>
    <cellStyle name="Вычисление 2 2 5 5" xfId="33019"/>
    <cellStyle name="Вычисление 2 2 5 6" xfId="35778"/>
    <cellStyle name="Вычисление 2 2 5 7" xfId="40739"/>
    <cellStyle name="Вычисление 2 2 6" xfId="9002"/>
    <cellStyle name="Вычисление 2 2 6 2" xfId="14953"/>
    <cellStyle name="Вычисление 2 2 6 3" xfId="20892"/>
    <cellStyle name="Вычисление 2 2 6 4" xfId="23502"/>
    <cellStyle name="Вычисление 2 2 6 5" xfId="33001"/>
    <cellStyle name="Вычисление 2 2 6 6" xfId="39793"/>
    <cellStyle name="Вычисление 2 2 6 7" xfId="44758"/>
    <cellStyle name="Вычисление 2 2 7" xfId="9798"/>
    <cellStyle name="Вычисление 2 2 8" xfId="15737"/>
    <cellStyle name="Вычисление 2 2 9" xfId="27614"/>
    <cellStyle name="Вычисление 2 3" xfId="2477"/>
    <cellStyle name="Вычисление 2 3 2" xfId="2478"/>
    <cellStyle name="Вычисление 2 3 2 2" xfId="5788"/>
    <cellStyle name="Вычисление 2 3 2 2 2" xfId="8092"/>
    <cellStyle name="Вычисление 2 3 2 2 2 2" xfId="14043"/>
    <cellStyle name="Вычисление 2 3 2 2 2 3" xfId="19982"/>
    <cellStyle name="Вычисление 2 3 2 2 2 4" xfId="24308"/>
    <cellStyle name="Вычисление 2 3 2 2 2 5" xfId="30949"/>
    <cellStyle name="Вычисление 2 3 2 2 2 6" xfId="38889"/>
    <cellStyle name="Вычисление 2 3 2 2 2 7" xfId="43848"/>
    <cellStyle name="Вычисление 2 3 2 2 3" xfId="11763"/>
    <cellStyle name="Вычисление 2 3 2 2 4" xfId="17702"/>
    <cellStyle name="Вычисление 2 3 2 2 5" xfId="27326"/>
    <cellStyle name="Вычисление 2 3 2 2 6" xfId="27602"/>
    <cellStyle name="Вычисление 2 3 2 2 7" xfId="36615"/>
    <cellStyle name="Вычисление 2 3 2 2 8" xfId="41573"/>
    <cellStyle name="Вычисление 2 3 2 3" xfId="6455"/>
    <cellStyle name="Вычисление 2 3 2 3 2" xfId="12406"/>
    <cellStyle name="Вычисление 2 3 2 3 3" xfId="18345"/>
    <cellStyle name="Вычисление 2 3 2 3 4" xfId="30652"/>
    <cellStyle name="Вычисление 2 3 2 3 5" xfId="31831"/>
    <cellStyle name="Вычисление 2 3 2 3 6" xfId="37258"/>
    <cellStyle name="Вычисление 2 3 2 3 7" xfId="42213"/>
    <cellStyle name="Вычисление 2 3 2 4" xfId="9003"/>
    <cellStyle name="Вычисление 2 3 2 4 2" xfId="14954"/>
    <cellStyle name="Вычисление 2 3 2 4 3" xfId="20893"/>
    <cellStyle name="Вычисление 2 3 2 4 4" xfId="23501"/>
    <cellStyle name="Вычисление 2 3 2 4 5" xfId="34822"/>
    <cellStyle name="Вычисление 2 3 2 4 6" xfId="39794"/>
    <cellStyle name="Вычисление 2 3 2 4 7" xfId="44759"/>
    <cellStyle name="Вычисление 2 3 2 5" xfId="9004"/>
    <cellStyle name="Вычисление 2 3 2 5 2" xfId="14955"/>
    <cellStyle name="Вычисление 2 3 2 5 3" xfId="20894"/>
    <cellStyle name="Вычисление 2 3 2 5 4" xfId="23500"/>
    <cellStyle name="Вычисление 2 3 2 5 5" xfId="34821"/>
    <cellStyle name="Вычисление 2 3 2 5 6" xfId="39795"/>
    <cellStyle name="Вычисление 2 3 2 5 7" xfId="44760"/>
    <cellStyle name="Вычисление 2 3 2 6" xfId="9802"/>
    <cellStyle name="Вычисление 2 3 2 7" xfId="15741"/>
    <cellStyle name="Вычисление 2 3 2 8" xfId="25982"/>
    <cellStyle name="Вычисление 2 3 2 9" xfId="31658"/>
    <cellStyle name="Вычисление 2 3 3" xfId="2479"/>
    <cellStyle name="Вычисление 2 3 3 2" xfId="5634"/>
    <cellStyle name="Вычисление 2 3 3 2 2" xfId="7938"/>
    <cellStyle name="Вычисление 2 3 3 2 2 2" xfId="13889"/>
    <cellStyle name="Вычисление 2 3 3 2 2 3" xfId="19828"/>
    <cellStyle name="Вычисление 2 3 3 2 2 4" xfId="24460"/>
    <cellStyle name="Вычисление 2 3 3 2 2 5" xfId="31771"/>
    <cellStyle name="Вычисление 2 3 3 2 2 6" xfId="38735"/>
    <cellStyle name="Вычисление 2 3 3 2 2 7" xfId="43694"/>
    <cellStyle name="Вычисление 2 3 3 2 3" xfId="11609"/>
    <cellStyle name="Вычисление 2 3 3 2 4" xfId="17548"/>
    <cellStyle name="Вычисление 2 3 3 2 5" xfId="27832"/>
    <cellStyle name="Вычисление 2 3 3 2 6" xfId="33976"/>
    <cellStyle name="Вычисление 2 3 3 2 7" xfId="36461"/>
    <cellStyle name="Вычисление 2 3 3 2 8" xfId="41419"/>
    <cellStyle name="Вычисление 2 3 3 3" xfId="6301"/>
    <cellStyle name="Вычисление 2 3 3 3 2" xfId="12252"/>
    <cellStyle name="Вычисление 2 3 3 3 3" xfId="18191"/>
    <cellStyle name="Вычисление 2 3 3 3 4" xfId="30679"/>
    <cellStyle name="Вычисление 2 3 3 3 5" xfId="26436"/>
    <cellStyle name="Вычисление 2 3 3 3 6" xfId="37104"/>
    <cellStyle name="Вычисление 2 3 3 3 7" xfId="42059"/>
    <cellStyle name="Вычисление 2 3 3 4" xfId="9005"/>
    <cellStyle name="Вычисление 2 3 3 4 2" xfId="14956"/>
    <cellStyle name="Вычисление 2 3 3 4 3" xfId="20895"/>
    <cellStyle name="Вычисление 2 3 3 4 4" xfId="23499"/>
    <cellStyle name="Вычисление 2 3 3 4 5" xfId="33398"/>
    <cellStyle name="Вычисление 2 3 3 4 6" xfId="39796"/>
    <cellStyle name="Вычисление 2 3 3 4 7" xfId="44761"/>
    <cellStyle name="Вычисление 2 3 3 5" xfId="9006"/>
    <cellStyle name="Вычисление 2 3 3 5 2" xfId="14957"/>
    <cellStyle name="Вычисление 2 3 3 5 3" xfId="20896"/>
    <cellStyle name="Вычисление 2 3 3 5 4" xfId="23498"/>
    <cellStyle name="Вычисление 2 3 3 5 5" xfId="31781"/>
    <cellStyle name="Вычисление 2 3 3 5 6" xfId="39797"/>
    <cellStyle name="Вычисление 2 3 3 5 7" xfId="44762"/>
    <cellStyle name="Вычисление 2 3 3 6" xfId="9803"/>
    <cellStyle name="Вычисление 2 3 3 7" xfId="15742"/>
    <cellStyle name="Вычисление 2 3 3 8" xfId="28685"/>
    <cellStyle name="Вычисление 2 3 3 9" xfId="30981"/>
    <cellStyle name="Вычисление 2 3 4" xfId="5136"/>
    <cellStyle name="Вычисление 2 3 4 2" xfId="7479"/>
    <cellStyle name="Вычисление 2 3 4 2 2" xfId="13430"/>
    <cellStyle name="Вычисление 2 3 4 2 3" xfId="19369"/>
    <cellStyle name="Вычисление 2 3 4 2 4" xfId="27888"/>
    <cellStyle name="Вычисление 2 3 4 2 5" xfId="31969"/>
    <cellStyle name="Вычисление 2 3 4 2 6" xfId="38278"/>
    <cellStyle name="Вычисление 2 3 4 2 7" xfId="43235"/>
    <cellStyle name="Вычисление 2 3 4 3" xfId="11112"/>
    <cellStyle name="Вычисление 2 3 4 4" xfId="17051"/>
    <cellStyle name="Вычисление 2 3 4 5" xfId="29357"/>
    <cellStyle name="Вычисление 2 3 4 6" xfId="32210"/>
    <cellStyle name="Вычисление 2 3 4 7" xfId="35964"/>
    <cellStyle name="Вычисление 2 3 4 8" xfId="40924"/>
    <cellStyle name="Вычисление 2 3 5" xfId="4769"/>
    <cellStyle name="Вычисление 2 3 5 2" xfId="10745"/>
    <cellStyle name="Вычисление 2 3 5 3" xfId="16684"/>
    <cellStyle name="Вычисление 2 3 5 4" xfId="30866"/>
    <cellStyle name="Вычисление 2 3 5 5" xfId="26599"/>
    <cellStyle name="Вычисление 2 3 5 6" xfId="35597"/>
    <cellStyle name="Вычисление 2 3 5 7" xfId="40559"/>
    <cellStyle name="Вычисление 2 3 6" xfId="9801"/>
    <cellStyle name="Вычисление 2 3 7" xfId="15740"/>
    <cellStyle name="Вычисление 2 3 8" xfId="28023"/>
    <cellStyle name="Вычисление 2 3 9" xfId="34149"/>
    <cellStyle name="Вычисление 2 4" xfId="2480"/>
    <cellStyle name="Вычисление 2 4 2" xfId="5329"/>
    <cellStyle name="Вычисление 2 4 2 2" xfId="7648"/>
    <cellStyle name="Вычисление 2 4 2 2 2" xfId="13599"/>
    <cellStyle name="Вычисление 2 4 2 2 3" xfId="19538"/>
    <cellStyle name="Вычисление 2 4 2 2 4" xfId="27685"/>
    <cellStyle name="Вычисление 2 4 2 2 5" xfId="34030"/>
    <cellStyle name="Вычисление 2 4 2 2 6" xfId="38446"/>
    <cellStyle name="Вычисление 2 4 2 2 7" xfId="43404"/>
    <cellStyle name="Вычисление 2 4 2 3" xfId="11304"/>
    <cellStyle name="Вычисление 2 4 2 4" xfId="17243"/>
    <cellStyle name="Вычисление 2 4 2 5" xfId="25442"/>
    <cellStyle name="Вычисление 2 4 2 6" xfId="26639"/>
    <cellStyle name="Вычисление 2 4 2 7" xfId="36156"/>
    <cellStyle name="Вычисление 2 4 2 8" xfId="41115"/>
    <cellStyle name="Вычисление 2 4 3" xfId="4657"/>
    <cellStyle name="Вычисление 2 4 3 2" xfId="10633"/>
    <cellStyle name="Вычисление 2 4 3 3" xfId="16572"/>
    <cellStyle name="Вычисление 2 4 3 4" xfId="30876"/>
    <cellStyle name="Вычисление 2 4 3 5" xfId="31545"/>
    <cellStyle name="Вычисление 2 4 3 6" xfId="35485"/>
    <cellStyle name="Вычисление 2 4 3 7" xfId="40448"/>
    <cellStyle name="Вычисление 2 4 4" xfId="9007"/>
    <cellStyle name="Вычисление 2 4 4 2" xfId="14958"/>
    <cellStyle name="Вычисление 2 4 4 3" xfId="20897"/>
    <cellStyle name="Вычисление 2 4 4 4" xfId="23497"/>
    <cellStyle name="Вычисление 2 4 4 5" xfId="34820"/>
    <cellStyle name="Вычисление 2 4 4 6" xfId="39798"/>
    <cellStyle name="Вычисление 2 4 4 7" xfId="44763"/>
    <cellStyle name="Вычисление 2 4 5" xfId="9008"/>
    <cellStyle name="Вычисление 2 4 5 2" xfId="14959"/>
    <cellStyle name="Вычисление 2 4 5 3" xfId="20898"/>
    <cellStyle name="Вычисление 2 4 5 4" xfId="26791"/>
    <cellStyle name="Вычисление 2 4 5 5" xfId="34819"/>
    <cellStyle name="Вычисление 2 4 5 6" xfId="39799"/>
    <cellStyle name="Вычисление 2 4 5 7" xfId="44764"/>
    <cellStyle name="Вычисление 2 4 6" xfId="9804"/>
    <cellStyle name="Вычисление 2 4 7" xfId="15743"/>
    <cellStyle name="Вычисление 2 4 8" xfId="30099"/>
    <cellStyle name="Вычисление 2 4 9" xfId="33535"/>
    <cellStyle name="Вычисление 2 5" xfId="4369"/>
    <cellStyle name="Вычисление 2 5 10" xfId="35250"/>
    <cellStyle name="Вычисление 2 5 11" xfId="40213"/>
    <cellStyle name="Вычисление 2 5 2" xfId="6851"/>
    <cellStyle name="Вычисление 2 5 2 2" xfId="12802"/>
    <cellStyle name="Вычисление 2 5 2 3" xfId="18741"/>
    <cellStyle name="Вычисление 2 5 2 4" xfId="29102"/>
    <cellStyle name="Вычисление 2 5 2 5" xfId="28375"/>
    <cellStyle name="Вычисление 2 5 2 6" xfId="37654"/>
    <cellStyle name="Вычисление 2 5 2 7" xfId="42607"/>
    <cellStyle name="Вычисление 2 5 3" xfId="9009"/>
    <cellStyle name="Вычисление 2 5 3 2" xfId="14960"/>
    <cellStyle name="Вычисление 2 5 3 3" xfId="20899"/>
    <cellStyle name="Вычисление 2 5 3 4" xfId="26790"/>
    <cellStyle name="Вычисление 2 5 3 5" xfId="31941"/>
    <cellStyle name="Вычисление 2 5 3 6" xfId="39800"/>
    <cellStyle name="Вычисление 2 5 3 7" xfId="44765"/>
    <cellStyle name="Вычисление 2 5 4" xfId="9010"/>
    <cellStyle name="Вычисление 2 5 4 2" xfId="14961"/>
    <cellStyle name="Вычисление 2 5 4 3" xfId="20900"/>
    <cellStyle name="Вычисление 2 5 4 4" xfId="23496"/>
    <cellStyle name="Вычисление 2 5 4 5" xfId="26709"/>
    <cellStyle name="Вычисление 2 5 4 6" xfId="39801"/>
    <cellStyle name="Вычисление 2 5 4 7" xfId="44766"/>
    <cellStyle name="Вычисление 2 5 5" xfId="9011"/>
    <cellStyle name="Вычисление 2 5 5 2" xfId="14962"/>
    <cellStyle name="Вычисление 2 5 5 3" xfId="20901"/>
    <cellStyle name="Вычисление 2 5 5 4" xfId="23495"/>
    <cellStyle name="Вычисление 2 5 5 5" xfId="33334"/>
    <cellStyle name="Вычисление 2 5 5 6" xfId="39802"/>
    <cellStyle name="Вычисление 2 5 5 7" xfId="44767"/>
    <cellStyle name="Вычисление 2 5 6" xfId="10398"/>
    <cellStyle name="Вычисление 2 5 7" xfId="16337"/>
    <cellStyle name="Вычисление 2 5 8" xfId="30896"/>
    <cellStyle name="Вычисление 2 5 9" xfId="33589"/>
    <cellStyle name="Вычисление 2 6" xfId="4951"/>
    <cellStyle name="Вычисление 2 6 10" xfId="35779"/>
    <cellStyle name="Вычисление 2 6 11" xfId="40740"/>
    <cellStyle name="Вычисление 2 6 2" xfId="9012"/>
    <cellStyle name="Вычисление 2 6 2 2" xfId="14963"/>
    <cellStyle name="Вычисление 2 6 2 3" xfId="20902"/>
    <cellStyle name="Вычисление 2 6 2 4" xfId="23494"/>
    <cellStyle name="Вычисление 2 6 2 5" xfId="28164"/>
    <cellStyle name="Вычисление 2 6 2 6" xfId="39803"/>
    <cellStyle name="Вычисление 2 6 2 7" xfId="44768"/>
    <cellStyle name="Вычисление 2 6 3" xfId="9013"/>
    <cellStyle name="Вычисление 2 6 3 2" xfId="14964"/>
    <cellStyle name="Вычисление 2 6 3 3" xfId="20903"/>
    <cellStyle name="Вычисление 2 6 3 4" xfId="23493"/>
    <cellStyle name="Вычисление 2 6 3 5" xfId="34145"/>
    <cellStyle name="Вычисление 2 6 3 6" xfId="39804"/>
    <cellStyle name="Вычисление 2 6 3 7" xfId="44769"/>
    <cellStyle name="Вычисление 2 6 4" xfId="9014"/>
    <cellStyle name="Вычисление 2 6 4 2" xfId="14965"/>
    <cellStyle name="Вычисление 2 6 4 3" xfId="20904"/>
    <cellStyle name="Вычисление 2 6 4 4" xfId="23492"/>
    <cellStyle name="Вычисление 2 6 4 5" xfId="34094"/>
    <cellStyle name="Вычисление 2 6 4 6" xfId="39805"/>
    <cellStyle name="Вычисление 2 6 4 7" xfId="44770"/>
    <cellStyle name="Вычисление 2 6 5" xfId="9015"/>
    <cellStyle name="Вычисление 2 6 5 2" xfId="14966"/>
    <cellStyle name="Вычисление 2 6 5 3" xfId="20905"/>
    <cellStyle name="Вычисление 2 6 5 4" xfId="23491"/>
    <cellStyle name="Вычисление 2 6 5 5" xfId="32589"/>
    <cellStyle name="Вычисление 2 6 5 6" xfId="39806"/>
    <cellStyle name="Вычисление 2 6 5 7" xfId="44771"/>
    <cellStyle name="Вычисление 2 6 6" xfId="10927"/>
    <cellStyle name="Вычисление 2 6 7" xfId="16866"/>
    <cellStyle name="Вычисление 2 6 8" xfId="29398"/>
    <cellStyle name="Вычисление 2 6 9" xfId="34088"/>
    <cellStyle name="Вычисление 2 7" xfId="9016"/>
    <cellStyle name="Вычисление 2 7 2" xfId="14967"/>
    <cellStyle name="Вычисление 2 7 3" xfId="20906"/>
    <cellStyle name="Вычисление 2 7 4" xfId="23490"/>
    <cellStyle name="Вычисление 2 7 5" xfId="33601"/>
    <cellStyle name="Вычисление 2 7 6" xfId="39807"/>
    <cellStyle name="Вычисление 2 7 7" xfId="44772"/>
    <cellStyle name="Вычисление 2 8" xfId="9017"/>
    <cellStyle name="Вычисление 2 8 2" xfId="14968"/>
    <cellStyle name="Вычисление 2 8 3" xfId="20907"/>
    <cellStyle name="Вычисление 2 8 4" xfId="23489"/>
    <cellStyle name="Вычисление 2 8 5" xfId="33898"/>
    <cellStyle name="Вычисление 2 8 6" xfId="39808"/>
    <cellStyle name="Вычисление 2 8 7" xfId="44773"/>
    <cellStyle name="Вычисление 2 9" xfId="9329"/>
    <cellStyle name="Вычисление 2_46EE.2011(v1.0)" xfId="2481"/>
    <cellStyle name="Вычисление 20" xfId="2482"/>
    <cellStyle name="Вычисление 20 2" xfId="2483"/>
    <cellStyle name="Вычисление 20 2 2" xfId="2484"/>
    <cellStyle name="Вычисление 20 2 2 2" xfId="5789"/>
    <cellStyle name="Вычисление 20 2 2 2 2" xfId="8093"/>
    <cellStyle name="Вычисление 20 2 2 2 2 2" xfId="14044"/>
    <cellStyle name="Вычисление 20 2 2 2 2 3" xfId="19983"/>
    <cellStyle name="Вычисление 20 2 2 2 2 4" xfId="24307"/>
    <cellStyle name="Вычисление 20 2 2 2 2 5" xfId="33611"/>
    <cellStyle name="Вычисление 20 2 2 2 2 6" xfId="38890"/>
    <cellStyle name="Вычисление 20 2 2 2 2 7" xfId="43849"/>
    <cellStyle name="Вычисление 20 2 2 2 3" xfId="11764"/>
    <cellStyle name="Вычисление 20 2 2 2 4" xfId="17703"/>
    <cellStyle name="Вычисление 20 2 2 2 5" xfId="29533"/>
    <cellStyle name="Вычисление 20 2 2 2 6" xfId="31661"/>
    <cellStyle name="Вычисление 20 2 2 2 7" xfId="36616"/>
    <cellStyle name="Вычисление 20 2 2 2 8" xfId="41574"/>
    <cellStyle name="Вычисление 20 2 2 3" xfId="6456"/>
    <cellStyle name="Вычисление 20 2 2 3 2" xfId="12407"/>
    <cellStyle name="Вычисление 20 2 2 3 3" xfId="18346"/>
    <cellStyle name="Вычисление 20 2 2 3 4" xfId="29408"/>
    <cellStyle name="Вычисление 20 2 2 3 5" xfId="29856"/>
    <cellStyle name="Вычисление 20 2 2 3 6" xfId="37259"/>
    <cellStyle name="Вычисление 20 2 2 3 7" xfId="42214"/>
    <cellStyle name="Вычисление 20 2 2 4" xfId="9807"/>
    <cellStyle name="Вычисление 20 2 2 5" xfId="15746"/>
    <cellStyle name="Вычисление 20 2 2 6" xfId="31055"/>
    <cellStyle name="Вычисление 20 2 2 7" xfId="27014"/>
    <cellStyle name="Вычисление 20 2 3" xfId="2485"/>
    <cellStyle name="Вычисление 20 2 3 2" xfId="5635"/>
    <cellStyle name="Вычисление 20 2 3 2 2" xfId="7939"/>
    <cellStyle name="Вычисление 20 2 3 2 2 2" xfId="13890"/>
    <cellStyle name="Вычисление 20 2 3 2 2 3" xfId="19829"/>
    <cellStyle name="Вычисление 20 2 3 2 2 4" xfId="24459"/>
    <cellStyle name="Вычисление 20 2 3 2 2 5" xfId="34604"/>
    <cellStyle name="Вычисление 20 2 3 2 2 6" xfId="38736"/>
    <cellStyle name="Вычисление 20 2 3 2 2 7" xfId="43695"/>
    <cellStyle name="Вычисление 20 2 3 2 3" xfId="11610"/>
    <cellStyle name="Вычисление 20 2 3 2 4" xfId="17549"/>
    <cellStyle name="Вычисление 20 2 3 2 5" xfId="25381"/>
    <cellStyle name="Вычисление 20 2 3 2 6" xfId="34264"/>
    <cellStyle name="Вычисление 20 2 3 2 7" xfId="36462"/>
    <cellStyle name="Вычисление 20 2 3 2 8" xfId="41420"/>
    <cellStyle name="Вычисление 20 2 3 3" xfId="6302"/>
    <cellStyle name="Вычисление 20 2 3 3 2" xfId="12253"/>
    <cellStyle name="Вычисление 20 2 3 3 3" xfId="18192"/>
    <cellStyle name="Вычисление 20 2 3 3 4" xfId="30678"/>
    <cellStyle name="Вычисление 20 2 3 3 5" xfId="31432"/>
    <cellStyle name="Вычисление 20 2 3 3 6" xfId="37105"/>
    <cellStyle name="Вычисление 20 2 3 3 7" xfId="42060"/>
    <cellStyle name="Вычисление 20 2 3 4" xfId="9808"/>
    <cellStyle name="Вычисление 20 2 3 5" xfId="15747"/>
    <cellStyle name="Вычисление 20 2 3 6" xfId="27357"/>
    <cellStyle name="Вычисление 20 2 3 7" xfId="26279"/>
    <cellStyle name="Вычисление 20 2 4" xfId="5137"/>
    <cellStyle name="Вычисление 20 2 4 2" xfId="7480"/>
    <cellStyle name="Вычисление 20 2 4 2 2" xfId="13431"/>
    <cellStyle name="Вычисление 20 2 4 2 3" xfId="19370"/>
    <cellStyle name="Вычисление 20 2 4 2 4" xfId="24825"/>
    <cellStyle name="Вычисление 20 2 4 2 5" xfId="34072"/>
    <cellStyle name="Вычисление 20 2 4 2 6" xfId="38279"/>
    <cellStyle name="Вычисление 20 2 4 2 7" xfId="43236"/>
    <cellStyle name="Вычисление 20 2 4 3" xfId="11113"/>
    <cellStyle name="Вычисление 20 2 4 4" xfId="17052"/>
    <cellStyle name="Вычисление 20 2 4 5" xfId="30492"/>
    <cellStyle name="Вычисление 20 2 4 6" xfId="32511"/>
    <cellStyle name="Вычисление 20 2 4 7" xfId="35965"/>
    <cellStyle name="Вычисление 20 2 4 8" xfId="40925"/>
    <cellStyle name="Вычисление 20 2 5" xfId="4768"/>
    <cellStyle name="Вычисление 20 2 5 2" xfId="10744"/>
    <cellStyle name="Вычисление 20 2 5 3" xfId="16683"/>
    <cellStyle name="Вычисление 20 2 5 4" xfId="30867"/>
    <cellStyle name="Вычисление 20 2 5 5" xfId="32584"/>
    <cellStyle name="Вычисление 20 2 5 6" xfId="35596"/>
    <cellStyle name="Вычисление 20 2 5 7" xfId="40558"/>
    <cellStyle name="Вычисление 20 2 6" xfId="9806"/>
    <cellStyle name="Вычисление 20 2 7" xfId="15745"/>
    <cellStyle name="Вычисление 20 2 8" xfId="25980"/>
    <cellStyle name="Вычисление 20 2 9" xfId="27524"/>
    <cellStyle name="Вычисление 20 3" xfId="2486"/>
    <cellStyle name="Вычисление 20 3 2" xfId="5446"/>
    <cellStyle name="Вычисление 20 3 2 2" xfId="7765"/>
    <cellStyle name="Вычисление 20 3 2 2 2" xfId="13716"/>
    <cellStyle name="Вычисление 20 3 2 2 3" xfId="19655"/>
    <cellStyle name="Вычисление 20 3 2 2 4" xfId="24628"/>
    <cellStyle name="Вычисление 20 3 2 2 5" xfId="27796"/>
    <cellStyle name="Вычисление 20 3 2 2 6" xfId="38563"/>
    <cellStyle name="Вычисление 20 3 2 2 7" xfId="43521"/>
    <cellStyle name="Вычисление 20 3 2 3" xfId="11421"/>
    <cellStyle name="Вычисление 20 3 2 4" xfId="17360"/>
    <cellStyle name="Вычисление 20 3 2 5" xfId="25417"/>
    <cellStyle name="Вычисление 20 3 2 6" xfId="25764"/>
    <cellStyle name="Вычисление 20 3 2 7" xfId="36273"/>
    <cellStyle name="Вычисление 20 3 2 8" xfId="41232"/>
    <cellStyle name="Вычисление 20 3 3" xfId="4567"/>
    <cellStyle name="Вычисление 20 3 3 2" xfId="10543"/>
    <cellStyle name="Вычисление 20 3 3 3" xfId="16482"/>
    <cellStyle name="Вычисление 20 3 3 4" xfId="30428"/>
    <cellStyle name="Вычисление 20 3 3 5" xfId="26198"/>
    <cellStyle name="Вычисление 20 3 3 6" xfId="35395"/>
    <cellStyle name="Вычисление 20 3 3 7" xfId="40358"/>
    <cellStyle name="Вычисление 20 3 4" xfId="9018"/>
    <cellStyle name="Вычисление 20 3 4 2" xfId="14969"/>
    <cellStyle name="Вычисление 20 3 4 3" xfId="20908"/>
    <cellStyle name="Вычисление 20 3 4 4" xfId="23488"/>
    <cellStyle name="Вычисление 20 3 4 5" xfId="32383"/>
    <cellStyle name="Вычисление 20 3 4 6" xfId="39809"/>
    <cellStyle name="Вычисление 20 3 4 7" xfId="44774"/>
    <cellStyle name="Вычисление 20 3 5" xfId="9019"/>
    <cellStyle name="Вычисление 20 3 5 2" xfId="14970"/>
    <cellStyle name="Вычисление 20 3 5 3" xfId="20909"/>
    <cellStyle name="Вычисление 20 3 5 4" xfId="23487"/>
    <cellStyle name="Вычисление 20 3 5 5" xfId="28168"/>
    <cellStyle name="Вычисление 20 3 5 6" xfId="39810"/>
    <cellStyle name="Вычисление 20 3 5 7" xfId="44775"/>
    <cellStyle name="Вычисление 20 3 6" xfId="9809"/>
    <cellStyle name="Вычисление 20 3 7" xfId="15748"/>
    <cellStyle name="Вычисление 20 3 8" xfId="29503"/>
    <cellStyle name="Вычисление 20 3 9" xfId="32800"/>
    <cellStyle name="Вычисление 20 4" xfId="4370"/>
    <cellStyle name="Вычисление 20 4 2" xfId="6852"/>
    <cellStyle name="Вычисление 20 4 2 2" xfId="12803"/>
    <cellStyle name="Вычисление 20 4 2 3" xfId="18742"/>
    <cellStyle name="Вычисление 20 4 2 4" xfId="29494"/>
    <cellStyle name="Вычисление 20 4 2 5" xfId="31309"/>
    <cellStyle name="Вычисление 20 4 2 6" xfId="37655"/>
    <cellStyle name="Вычисление 20 4 2 7" xfId="42608"/>
    <cellStyle name="Вычисление 20 4 3" xfId="10399"/>
    <cellStyle name="Вычисление 20 4 4" xfId="16338"/>
    <cellStyle name="Вычисление 20 4 5" xfId="27116"/>
    <cellStyle name="Вычисление 20 4 6" xfId="33022"/>
    <cellStyle name="Вычисление 20 4 7" xfId="35251"/>
    <cellStyle name="Вычисление 20 4 8" xfId="40214"/>
    <cellStyle name="Вычисление 20 5" xfId="4949"/>
    <cellStyle name="Вычисление 20 5 2" xfId="10925"/>
    <cellStyle name="Вычисление 20 5 3" xfId="16864"/>
    <cellStyle name="Вычисление 20 5 4" xfId="30843"/>
    <cellStyle name="Вычисление 20 5 5" xfId="32263"/>
    <cellStyle name="Вычисление 20 5 6" xfId="35777"/>
    <cellStyle name="Вычисление 20 5 7" xfId="40738"/>
    <cellStyle name="Вычисление 20 6" xfId="9805"/>
    <cellStyle name="Вычисление 20 7" xfId="15744"/>
    <cellStyle name="Вычисление 20 8" xfId="25981"/>
    <cellStyle name="Вычисление 20 9" xfId="34748"/>
    <cellStyle name="Вычисление 3" xfId="2487"/>
    <cellStyle name="Вычисление 3 10" xfId="31347"/>
    <cellStyle name="Вычисление 3 2" xfId="2488"/>
    <cellStyle name="Вычисление 3 2 2" xfId="2489"/>
    <cellStyle name="Вычисление 3 2 2 2" xfId="5332"/>
    <cellStyle name="Вычисление 3 2 2 2 2" xfId="7651"/>
    <cellStyle name="Вычисление 3 2 2 2 2 2" xfId="13602"/>
    <cellStyle name="Вычисление 3 2 2 2 2 3" xfId="19541"/>
    <cellStyle name="Вычисление 3 2 2 2 2 4" xfId="29523"/>
    <cellStyle name="Вычисление 3 2 2 2 2 5" xfId="32075"/>
    <cellStyle name="Вычисление 3 2 2 2 2 6" xfId="38449"/>
    <cellStyle name="Вычисление 3 2 2 2 2 7" xfId="43407"/>
    <cellStyle name="Вычисление 3 2 2 2 3" xfId="11307"/>
    <cellStyle name="Вычисление 3 2 2 2 4" xfId="17246"/>
    <cellStyle name="Вычисление 3 2 2 2 5" xfId="25439"/>
    <cellStyle name="Вычисление 3 2 2 2 6" xfId="33726"/>
    <cellStyle name="Вычисление 3 2 2 2 7" xfId="36159"/>
    <cellStyle name="Вычисление 3 2 2 2 8" xfId="41118"/>
    <cellStyle name="Вычисление 3 2 2 3" xfId="4655"/>
    <cellStyle name="Вычисление 3 2 2 3 2" xfId="10631"/>
    <cellStyle name="Вычисление 3 2 2 3 3" xfId="16570"/>
    <cellStyle name="Вычисление 3 2 2 3 4" xfId="29283"/>
    <cellStyle name="Вычисление 3 2 2 3 5" xfId="32509"/>
    <cellStyle name="Вычисление 3 2 2 3 6" xfId="35483"/>
    <cellStyle name="Вычисление 3 2 2 3 7" xfId="40446"/>
    <cellStyle name="Вычисление 3 2 2 4" xfId="9020"/>
    <cellStyle name="Вычисление 3 2 2 4 2" xfId="14971"/>
    <cellStyle name="Вычисление 3 2 2 4 3" xfId="20910"/>
    <cellStyle name="Вычисление 3 2 2 4 4" xfId="23486"/>
    <cellStyle name="Вычисление 3 2 2 4 5" xfId="26513"/>
    <cellStyle name="Вычисление 3 2 2 4 6" xfId="39811"/>
    <cellStyle name="Вычисление 3 2 2 4 7" xfId="44776"/>
    <cellStyle name="Вычисление 3 2 2 5" xfId="9021"/>
    <cellStyle name="Вычисление 3 2 2 5 2" xfId="14972"/>
    <cellStyle name="Вычисление 3 2 2 5 3" xfId="20911"/>
    <cellStyle name="Вычисление 3 2 2 5 4" xfId="23485"/>
    <cellStyle name="Вычисление 3 2 2 5 5" xfId="26512"/>
    <cellStyle name="Вычисление 3 2 2 5 6" xfId="39812"/>
    <cellStyle name="Вычисление 3 2 2 5 7" xfId="44777"/>
    <cellStyle name="Вычисление 3 2 2 6" xfId="9812"/>
    <cellStyle name="Вычисление 3 2 2 7" xfId="15751"/>
    <cellStyle name="Вычисление 3 2 2 8" xfId="29866"/>
    <cellStyle name="Вычисление 3 2 2 9" xfId="32243"/>
    <cellStyle name="Вычисление 3 2 3" xfId="4371"/>
    <cellStyle name="Вычисление 3 2 3 10" xfId="35252"/>
    <cellStyle name="Вычисление 3 2 3 11" xfId="40215"/>
    <cellStyle name="Вычисление 3 2 3 2" xfId="6853"/>
    <cellStyle name="Вычисление 3 2 3 2 2" xfId="12804"/>
    <cellStyle name="Вычисление 3 2 3 2 3" xfId="18743"/>
    <cellStyle name="Вычисление 3 2 3 2 4" xfId="27506"/>
    <cellStyle name="Вычисление 3 2 3 2 5" xfId="26975"/>
    <cellStyle name="Вычисление 3 2 3 2 6" xfId="37656"/>
    <cellStyle name="Вычисление 3 2 3 2 7" xfId="42609"/>
    <cellStyle name="Вычисление 3 2 3 3" xfId="9022"/>
    <cellStyle name="Вычисление 3 2 3 3 2" xfId="14973"/>
    <cellStyle name="Вычисление 3 2 3 3 3" xfId="20912"/>
    <cellStyle name="Вычисление 3 2 3 3 4" xfId="26789"/>
    <cellStyle name="Вычисление 3 2 3 3 5" xfId="26707"/>
    <cellStyle name="Вычисление 3 2 3 3 6" xfId="39813"/>
    <cellStyle name="Вычисление 3 2 3 3 7" xfId="44778"/>
    <cellStyle name="Вычисление 3 2 3 4" xfId="9023"/>
    <cellStyle name="Вычисление 3 2 3 4 2" xfId="14974"/>
    <cellStyle name="Вычисление 3 2 3 4 3" xfId="20913"/>
    <cellStyle name="Вычисление 3 2 3 4 4" xfId="23484"/>
    <cellStyle name="Вычисление 3 2 3 4 5" xfId="32209"/>
    <cellStyle name="Вычисление 3 2 3 4 6" xfId="39814"/>
    <cellStyle name="Вычисление 3 2 3 4 7" xfId="44779"/>
    <cellStyle name="Вычисление 3 2 3 5" xfId="9024"/>
    <cellStyle name="Вычисление 3 2 3 5 2" xfId="14975"/>
    <cellStyle name="Вычисление 3 2 3 5 3" xfId="20914"/>
    <cellStyle name="Вычисление 3 2 3 5 4" xfId="23483"/>
    <cellStyle name="Вычисление 3 2 3 5 5" xfId="33397"/>
    <cellStyle name="Вычисление 3 2 3 5 6" xfId="39815"/>
    <cellStyle name="Вычисление 3 2 3 5 7" xfId="44780"/>
    <cellStyle name="Вычисление 3 2 3 6" xfId="10400"/>
    <cellStyle name="Вычисление 3 2 3 7" xfId="16339"/>
    <cellStyle name="Вычисление 3 2 3 8" xfId="29805"/>
    <cellStyle name="Вычисление 3 2 3 9" xfId="33080"/>
    <cellStyle name="Вычисление 3 2 4" xfId="4947"/>
    <cellStyle name="Вычисление 3 2 4 2" xfId="10923"/>
    <cellStyle name="Вычисление 3 2 4 3" xfId="16862"/>
    <cellStyle name="Вычисление 3 2 4 4" xfId="25496"/>
    <cellStyle name="Вычисление 3 2 4 5" xfId="31395"/>
    <cellStyle name="Вычисление 3 2 4 6" xfId="35775"/>
    <cellStyle name="Вычисление 3 2 4 7" xfId="40736"/>
    <cellStyle name="Вычисление 3 2 5" xfId="9025"/>
    <cellStyle name="Вычисление 3 2 5 2" xfId="14976"/>
    <cellStyle name="Вычисление 3 2 5 3" xfId="20915"/>
    <cellStyle name="Вычисление 3 2 5 4" xfId="23482"/>
    <cellStyle name="Вычисление 3 2 5 5" xfId="31780"/>
    <cellStyle name="Вычисление 3 2 5 6" xfId="39816"/>
    <cellStyle name="Вычисление 3 2 5 7" xfId="44781"/>
    <cellStyle name="Вычисление 3 2 6" xfId="9811"/>
    <cellStyle name="Вычисление 3 2 7" xfId="15750"/>
    <cellStyle name="Вычисление 3 2 8" xfId="28451"/>
    <cellStyle name="Вычисление 3 2 9" xfId="33374"/>
    <cellStyle name="Вычисление 3 3" xfId="2490"/>
    <cellStyle name="Вычисление 3 3 2" xfId="2491"/>
    <cellStyle name="Вычисление 3 3 2 2" xfId="5790"/>
    <cellStyle name="Вычисление 3 3 2 2 2" xfId="8094"/>
    <cellStyle name="Вычисление 3 3 2 2 2 2" xfId="14045"/>
    <cellStyle name="Вычисление 3 3 2 2 2 3" xfId="19984"/>
    <cellStyle name="Вычисление 3 3 2 2 2 4" xfId="24306"/>
    <cellStyle name="Вычисление 3 3 2 2 2 5" xfId="33331"/>
    <cellStyle name="Вычисление 3 3 2 2 2 6" xfId="38891"/>
    <cellStyle name="Вычисление 3 3 2 2 2 7" xfId="43850"/>
    <cellStyle name="Вычисление 3 3 2 2 3" xfId="11765"/>
    <cellStyle name="Вычисление 3 3 2 2 4" xfId="17704"/>
    <cellStyle name="Вычисление 3 3 2 2 5" xfId="27560"/>
    <cellStyle name="Вычисление 3 3 2 2 6" xfId="31319"/>
    <cellStyle name="Вычисление 3 3 2 2 7" xfId="36617"/>
    <cellStyle name="Вычисление 3 3 2 2 8" xfId="41575"/>
    <cellStyle name="Вычисление 3 3 2 3" xfId="6457"/>
    <cellStyle name="Вычисление 3 3 2 3 2" xfId="12408"/>
    <cellStyle name="Вычисление 3 3 2 3 3" xfId="18347"/>
    <cellStyle name="Вычисление 3 3 2 3 4" xfId="27221"/>
    <cellStyle name="Вычисление 3 3 2 3 5" xfId="27259"/>
    <cellStyle name="Вычисление 3 3 2 3 6" xfId="37260"/>
    <cellStyle name="Вычисление 3 3 2 3 7" xfId="42215"/>
    <cellStyle name="Вычисление 3 3 2 4" xfId="9814"/>
    <cellStyle name="Вычисление 3 3 2 5" xfId="15753"/>
    <cellStyle name="Вычисление 3 3 2 6" xfId="25979"/>
    <cellStyle name="Вычисление 3 3 2 7" xfId="31932"/>
    <cellStyle name="Вычисление 3 3 3" xfId="2492"/>
    <cellStyle name="Вычисление 3 3 3 2" xfId="5636"/>
    <cellStyle name="Вычисление 3 3 3 2 2" xfId="7940"/>
    <cellStyle name="Вычисление 3 3 3 2 2 2" xfId="13891"/>
    <cellStyle name="Вычисление 3 3 3 2 2 3" xfId="19830"/>
    <cellStyle name="Вычисление 3 3 3 2 2 4" xfId="24458"/>
    <cellStyle name="Вычисление 3 3 3 2 2 5" xfId="33065"/>
    <cellStyle name="Вычисление 3 3 3 2 2 6" xfId="38737"/>
    <cellStyle name="Вычисление 3 3 3 2 2 7" xfId="43696"/>
    <cellStyle name="Вычисление 3 3 3 2 3" xfId="11611"/>
    <cellStyle name="Вычисление 3 3 3 2 4" xfId="17550"/>
    <cellStyle name="Вычисление 3 3 3 2 5" xfId="27323"/>
    <cellStyle name="Вычисление 3 3 3 2 6" xfId="28315"/>
    <cellStyle name="Вычисление 3 3 3 2 7" xfId="36463"/>
    <cellStyle name="Вычисление 3 3 3 2 8" xfId="41421"/>
    <cellStyle name="Вычисление 3 3 3 3" xfId="6303"/>
    <cellStyle name="Вычисление 3 3 3 3 2" xfId="12254"/>
    <cellStyle name="Вычисление 3 3 3 3 3" xfId="18193"/>
    <cellStyle name="Вычисление 3 3 3 3 4" xfId="30418"/>
    <cellStyle name="Вычисление 3 3 3 3 5" xfId="31105"/>
    <cellStyle name="Вычисление 3 3 3 3 6" xfId="37106"/>
    <cellStyle name="Вычисление 3 3 3 3 7" xfId="42061"/>
    <cellStyle name="Вычисление 3 3 3 4" xfId="9815"/>
    <cellStyle name="Вычисление 3 3 3 5" xfId="15754"/>
    <cellStyle name="Вычисление 3 3 3 6" xfId="25978"/>
    <cellStyle name="Вычисление 3 3 3 7" xfId="27907"/>
    <cellStyle name="Вычисление 3 3 4" xfId="5138"/>
    <cellStyle name="Вычисление 3 3 4 2" xfId="7481"/>
    <cellStyle name="Вычисление 3 3 4 2 2" xfId="13432"/>
    <cellStyle name="Вычисление 3 3 4 2 3" xfId="19371"/>
    <cellStyle name="Вычисление 3 3 4 2 4" xfId="30536"/>
    <cellStyle name="Вычисление 3 3 4 2 5" xfId="32007"/>
    <cellStyle name="Вычисление 3 3 4 2 6" xfId="38280"/>
    <cellStyle name="Вычисление 3 3 4 2 7" xfId="43237"/>
    <cellStyle name="Вычисление 3 3 4 3" xfId="11114"/>
    <cellStyle name="Вычисление 3 3 4 4" xfId="17053"/>
    <cellStyle name="Вычисление 3 3 4 5" xfId="28977"/>
    <cellStyle name="Вычисление 3 3 4 6" xfId="34905"/>
    <cellStyle name="Вычисление 3 3 4 7" xfId="35966"/>
    <cellStyle name="Вычисление 3 3 4 8" xfId="40926"/>
    <cellStyle name="Вычисление 3 3 5" xfId="4767"/>
    <cellStyle name="Вычисление 3 3 5 2" xfId="10743"/>
    <cellStyle name="Вычисление 3 3 5 3" xfId="16682"/>
    <cellStyle name="Вычисление 3 3 5 4" xfId="29268"/>
    <cellStyle name="Вычисление 3 3 5 5" xfId="31611"/>
    <cellStyle name="Вычисление 3 3 5 6" xfId="35595"/>
    <cellStyle name="Вычисление 3 3 5 7" xfId="40557"/>
    <cellStyle name="Вычисление 3 3 6" xfId="9813"/>
    <cellStyle name="Вычисление 3 3 7" xfId="15752"/>
    <cellStyle name="Вычисление 3 3 8" xfId="27917"/>
    <cellStyle name="Вычисление 3 3 9" xfId="31684"/>
    <cellStyle name="Вычисление 3 4" xfId="2493"/>
    <cellStyle name="Вычисление 3 4 2" xfId="5331"/>
    <cellStyle name="Вычисление 3 4 2 2" xfId="7650"/>
    <cellStyle name="Вычисление 3 4 2 2 2" xfId="13601"/>
    <cellStyle name="Вычисление 3 4 2 2 3" xfId="19540"/>
    <cellStyle name="Вычисление 3 4 2 2 4" xfId="27337"/>
    <cellStyle name="Вычисление 3 4 2 2 5" xfId="31443"/>
    <cellStyle name="Вычисление 3 4 2 2 6" xfId="38448"/>
    <cellStyle name="Вычисление 3 4 2 2 7" xfId="43406"/>
    <cellStyle name="Вычисление 3 4 2 3" xfId="11306"/>
    <cellStyle name="Вычисление 3 4 2 4" xfId="17245"/>
    <cellStyle name="Вычисление 3 4 2 5" xfId="25440"/>
    <cellStyle name="Вычисление 3 4 2 6" xfId="26653"/>
    <cellStyle name="Вычисление 3 4 2 7" xfId="36158"/>
    <cellStyle name="Вычисление 3 4 2 8" xfId="41117"/>
    <cellStyle name="Вычисление 3 4 3" xfId="6113"/>
    <cellStyle name="Вычисление 3 4 3 2" xfId="12082"/>
    <cellStyle name="Вычисление 3 4 3 3" xfId="18021"/>
    <cellStyle name="Вычисление 3 4 3 4" xfId="25153"/>
    <cellStyle name="Вычисление 3 4 3 5" xfId="29863"/>
    <cellStyle name="Вычисление 3 4 3 6" xfId="36934"/>
    <cellStyle name="Вычисление 3 4 3 7" xfId="41891"/>
    <cellStyle name="Вычисление 3 4 4" xfId="9026"/>
    <cellStyle name="Вычисление 3 4 4 2" xfId="14977"/>
    <cellStyle name="Вычисление 3 4 4 3" xfId="20916"/>
    <cellStyle name="Вычисление 3 4 4 4" xfId="23481"/>
    <cellStyle name="Вычисление 3 4 4 5" xfId="34818"/>
    <cellStyle name="Вычисление 3 4 4 6" xfId="39817"/>
    <cellStyle name="Вычисление 3 4 4 7" xfId="44782"/>
    <cellStyle name="Вычисление 3 4 5" xfId="9027"/>
    <cellStyle name="Вычисление 3 4 5 2" xfId="14978"/>
    <cellStyle name="Вычисление 3 4 5 3" xfId="20917"/>
    <cellStyle name="Вычисление 3 4 5 4" xfId="23480"/>
    <cellStyle name="Вычисление 3 4 5 5" xfId="34817"/>
    <cellStyle name="Вычисление 3 4 5 6" xfId="39818"/>
    <cellStyle name="Вычисление 3 4 5 7" xfId="44783"/>
    <cellStyle name="Вычисление 3 4 6" xfId="9816"/>
    <cellStyle name="Вычисление 3 4 7" xfId="15755"/>
    <cellStyle name="Вычисление 3 4 8" xfId="31054"/>
    <cellStyle name="Вычисление 3 4 9" xfId="31709"/>
    <cellStyle name="Вычисление 3 5" xfId="4372"/>
    <cellStyle name="Вычисление 3 5 2" xfId="6854"/>
    <cellStyle name="Вычисление 3 5 2 2" xfId="12805"/>
    <cellStyle name="Вычисление 3 5 2 3" xfId="18744"/>
    <cellStyle name="Вычисление 3 5 2 4" xfId="29324"/>
    <cellStyle name="Вычисление 3 5 2 5" xfId="26543"/>
    <cellStyle name="Вычисление 3 5 2 6" xfId="37657"/>
    <cellStyle name="Вычисление 3 5 2 7" xfId="42610"/>
    <cellStyle name="Вычисление 3 5 3" xfId="10401"/>
    <cellStyle name="Вычисление 3 5 4" xfId="16340"/>
    <cellStyle name="Вычисление 3 5 5" xfId="27844"/>
    <cellStyle name="Вычисление 3 5 6" xfId="29583"/>
    <cellStyle name="Вычисление 3 5 7" xfId="35253"/>
    <cellStyle name="Вычисление 3 5 8" xfId="40216"/>
    <cellStyle name="Вычисление 3 6" xfId="4948"/>
    <cellStyle name="Вычисление 3 6 2" xfId="10924"/>
    <cellStyle name="Вычисление 3 6 3" xfId="16863"/>
    <cellStyle name="Вычисление 3 6 4" xfId="29244"/>
    <cellStyle name="Вычисление 3 6 5" xfId="26697"/>
    <cellStyle name="Вычисление 3 6 6" xfId="35776"/>
    <cellStyle name="Вычисление 3 6 7" xfId="40737"/>
    <cellStyle name="Вычисление 3 7" xfId="9810"/>
    <cellStyle name="Вычисление 3 8" xfId="15749"/>
    <cellStyle name="Вычисление 3 9" xfId="27526"/>
    <cellStyle name="Вычисление 3_46EE.2011(v1.0)" xfId="2494"/>
    <cellStyle name="Вычисление 4" xfId="2495"/>
    <cellStyle name="Вычисление 4 10" xfId="31591"/>
    <cellStyle name="Вычисление 4 2" xfId="2496"/>
    <cellStyle name="Вычисление 4 2 2" xfId="2497"/>
    <cellStyle name="Вычисление 4 2 2 2" xfId="5334"/>
    <cellStyle name="Вычисление 4 2 2 2 2" xfId="7653"/>
    <cellStyle name="Вычисление 4 2 2 2 2 2" xfId="13604"/>
    <cellStyle name="Вычисление 4 2 2 2 2 3" xfId="19543"/>
    <cellStyle name="Вычисление 4 2 2 2 2 4" xfId="28493"/>
    <cellStyle name="Вычисление 4 2 2 2 2 5" xfId="34745"/>
    <cellStyle name="Вычисление 4 2 2 2 2 6" xfId="38451"/>
    <cellStyle name="Вычисление 4 2 2 2 2 7" xfId="43409"/>
    <cellStyle name="Вычисление 4 2 2 2 3" xfId="11309"/>
    <cellStyle name="Вычисление 4 2 2 2 4" xfId="17248"/>
    <cellStyle name="Вычисление 4 2 2 2 5" xfId="29476"/>
    <cellStyle name="Вычисление 4 2 2 2 6" xfId="25631"/>
    <cellStyle name="Вычисление 4 2 2 2 7" xfId="36161"/>
    <cellStyle name="Вычисление 4 2 2 2 8" xfId="41120"/>
    <cellStyle name="Вычисление 4 2 2 3" xfId="6112"/>
    <cellStyle name="Вычисление 4 2 2 3 2" xfId="12081"/>
    <cellStyle name="Вычисление 4 2 2 3 3" xfId="18020"/>
    <cellStyle name="Вычисление 4 2 2 3 4" xfId="25154"/>
    <cellStyle name="Вычисление 4 2 2 3 5" xfId="26973"/>
    <cellStyle name="Вычисление 4 2 2 3 6" xfId="36933"/>
    <cellStyle name="Вычисление 4 2 2 3 7" xfId="41890"/>
    <cellStyle name="Вычисление 4 2 2 4" xfId="9028"/>
    <cellStyle name="Вычисление 4 2 2 4 2" xfId="14979"/>
    <cellStyle name="Вычисление 4 2 2 4 3" xfId="20918"/>
    <cellStyle name="Вычисление 4 2 2 4 4" xfId="23479"/>
    <cellStyle name="Вычисление 4 2 2 4 5" xfId="25659"/>
    <cellStyle name="Вычисление 4 2 2 4 6" xfId="39819"/>
    <cellStyle name="Вычисление 4 2 2 4 7" xfId="44784"/>
    <cellStyle name="Вычисление 4 2 2 5" xfId="9029"/>
    <cellStyle name="Вычисление 4 2 2 5 2" xfId="14980"/>
    <cellStyle name="Вычисление 4 2 2 5 3" xfId="20919"/>
    <cellStyle name="Вычисление 4 2 2 5 4" xfId="23478"/>
    <cellStyle name="Вычисление 4 2 2 5 5" xfId="31944"/>
    <cellStyle name="Вычисление 4 2 2 5 6" xfId="39820"/>
    <cellStyle name="Вычисление 4 2 2 5 7" xfId="44785"/>
    <cellStyle name="Вычисление 4 2 2 6" xfId="9819"/>
    <cellStyle name="Вычисление 4 2 2 7" xfId="15758"/>
    <cellStyle name="Вычисление 4 2 2 8" xfId="27008"/>
    <cellStyle name="Вычисление 4 2 2 9" xfId="32493"/>
    <cellStyle name="Вычисление 4 2 3" xfId="4373"/>
    <cellStyle name="Вычисление 4 2 3 10" xfId="35254"/>
    <cellStyle name="Вычисление 4 2 3 11" xfId="40217"/>
    <cellStyle name="Вычисление 4 2 3 2" xfId="6855"/>
    <cellStyle name="Вычисление 4 2 3 2 2" xfId="12806"/>
    <cellStyle name="Вычисление 4 2 3 2 3" xfId="18745"/>
    <cellStyle name="Вычисление 4 2 3 2 4" xfId="30459"/>
    <cellStyle name="Вычисление 4 2 3 2 5" xfId="32143"/>
    <cellStyle name="Вычисление 4 2 3 2 6" xfId="37658"/>
    <cellStyle name="Вычисление 4 2 3 2 7" xfId="42611"/>
    <cellStyle name="Вычисление 4 2 3 3" xfId="9030"/>
    <cellStyle name="Вычисление 4 2 3 3 2" xfId="14981"/>
    <cellStyle name="Вычисление 4 2 3 3 3" xfId="20920"/>
    <cellStyle name="Вычисление 4 2 3 3 4" xfId="23477"/>
    <cellStyle name="Вычисление 4 2 3 3 5" xfId="33895"/>
    <cellStyle name="Вычисление 4 2 3 3 6" xfId="39821"/>
    <cellStyle name="Вычисление 4 2 3 3 7" xfId="44786"/>
    <cellStyle name="Вычисление 4 2 3 4" xfId="9031"/>
    <cellStyle name="Вычисление 4 2 3 4 2" xfId="14982"/>
    <cellStyle name="Вычисление 4 2 3 4 3" xfId="20921"/>
    <cellStyle name="Вычисление 4 2 3 4 4" xfId="23476"/>
    <cellStyle name="Вычисление 4 2 3 4 5" xfId="32380"/>
    <cellStyle name="Вычисление 4 2 3 4 6" xfId="39822"/>
    <cellStyle name="Вычисление 4 2 3 4 7" xfId="44787"/>
    <cellStyle name="Вычисление 4 2 3 5" xfId="9032"/>
    <cellStyle name="Вычисление 4 2 3 5 2" xfId="14983"/>
    <cellStyle name="Вычисление 4 2 3 5 3" xfId="20922"/>
    <cellStyle name="Вычисление 4 2 3 5 4" xfId="26788"/>
    <cellStyle name="Вычисление 4 2 3 5 5" xfId="27375"/>
    <cellStyle name="Вычисление 4 2 3 5 6" xfId="39823"/>
    <cellStyle name="Вычисление 4 2 3 5 7" xfId="44788"/>
    <cellStyle name="Вычисление 4 2 3 6" xfId="10402"/>
    <cellStyle name="Вычисление 4 2 3 7" xfId="16341"/>
    <cellStyle name="Вычисление 4 2 3 8" xfId="25580"/>
    <cellStyle name="Вычисление 4 2 3 9" xfId="33840"/>
    <cellStyle name="Вычисление 4 2 4" xfId="4946"/>
    <cellStyle name="Вычисление 4 2 4 2" xfId="10922"/>
    <cellStyle name="Вычисление 4 2 4 3" xfId="16861"/>
    <cellStyle name="Вычисление 4 2 4 4" xfId="28225"/>
    <cellStyle name="Вычисление 4 2 4 5" xfId="31222"/>
    <cellStyle name="Вычисление 4 2 4 6" xfId="35774"/>
    <cellStyle name="Вычисление 4 2 4 7" xfId="40735"/>
    <cellStyle name="Вычисление 4 2 5" xfId="9033"/>
    <cellStyle name="Вычисление 4 2 5 2" xfId="14984"/>
    <cellStyle name="Вычисление 4 2 5 3" xfId="20923"/>
    <cellStyle name="Вычисление 4 2 5 4" xfId="23475"/>
    <cellStyle name="Вычисление 4 2 5 5" xfId="32018"/>
    <cellStyle name="Вычисление 4 2 5 6" xfId="39824"/>
    <cellStyle name="Вычисление 4 2 5 7" xfId="44789"/>
    <cellStyle name="Вычисление 4 2 6" xfId="9818"/>
    <cellStyle name="Вычисление 4 2 7" xfId="15757"/>
    <cellStyle name="Вычисление 4 2 8" xfId="29029"/>
    <cellStyle name="Вычисление 4 2 9" xfId="28460"/>
    <cellStyle name="Вычисление 4 3" xfId="2498"/>
    <cellStyle name="Вычисление 4 3 2" xfId="2499"/>
    <cellStyle name="Вычисление 4 3 2 2" xfId="5791"/>
    <cellStyle name="Вычисление 4 3 2 2 2" xfId="8095"/>
    <cellStyle name="Вычисление 4 3 2 2 2 2" xfId="14046"/>
    <cellStyle name="Вычисление 4 3 2 2 2 3" xfId="19985"/>
    <cellStyle name="Вычисление 4 3 2 2 2 4" xfId="23212"/>
    <cellStyle name="Вычисление 4 3 2 2 2 5" xfId="34720"/>
    <cellStyle name="Вычисление 4 3 2 2 2 6" xfId="38892"/>
    <cellStyle name="Вычисление 4 3 2 2 2 7" xfId="43851"/>
    <cellStyle name="Вычисление 4 3 2 2 3" xfId="11766"/>
    <cellStyle name="Вычисление 4 3 2 2 4" xfId="17705"/>
    <cellStyle name="Вычисление 4 3 2 2 5" xfId="28504"/>
    <cellStyle name="Вычисление 4 3 2 2 6" xfId="33478"/>
    <cellStyle name="Вычисление 4 3 2 2 7" xfId="36618"/>
    <cellStyle name="Вычисление 4 3 2 2 8" xfId="41576"/>
    <cellStyle name="Вычисление 4 3 2 3" xfId="6458"/>
    <cellStyle name="Вычисление 4 3 2 3 2" xfId="12409"/>
    <cellStyle name="Вычисление 4 3 2 3 3" xfId="18348"/>
    <cellStyle name="Вычисление 4 3 2 3 4" xfId="29679"/>
    <cellStyle name="Вычисление 4 3 2 3 5" xfId="31625"/>
    <cellStyle name="Вычисление 4 3 2 3 6" xfId="37261"/>
    <cellStyle name="Вычисление 4 3 2 3 7" xfId="42216"/>
    <cellStyle name="Вычисление 4 3 2 4" xfId="9821"/>
    <cellStyle name="Вычисление 4 3 2 5" xfId="15760"/>
    <cellStyle name="Вычисление 4 3 2 6" xfId="31052"/>
    <cellStyle name="Вычисление 4 3 2 7" xfId="31681"/>
    <cellStyle name="Вычисление 4 3 3" xfId="2500"/>
    <cellStyle name="Вычисление 4 3 3 2" xfId="5637"/>
    <cellStyle name="Вычисление 4 3 3 2 2" xfId="7941"/>
    <cellStyle name="Вычисление 4 3 3 2 2 2" xfId="13892"/>
    <cellStyle name="Вычисление 4 3 3 2 2 3" xfId="19831"/>
    <cellStyle name="Вычисление 4 3 3 2 2 4" xfId="24457"/>
    <cellStyle name="Вычисление 4 3 3 2 2 5" xfId="32904"/>
    <cellStyle name="Вычисление 4 3 3 2 2 6" xfId="38738"/>
    <cellStyle name="Вычисление 4 3 3 2 2 7" xfId="43697"/>
    <cellStyle name="Вычисление 4 3 3 2 3" xfId="11612"/>
    <cellStyle name="Вычисление 4 3 3 2 4" xfId="17551"/>
    <cellStyle name="Вычисление 4 3 3 2 5" xfId="29538"/>
    <cellStyle name="Вычисление 4 3 3 2 6" xfId="26595"/>
    <cellStyle name="Вычисление 4 3 3 2 7" xfId="36464"/>
    <cellStyle name="Вычисление 4 3 3 2 8" xfId="41422"/>
    <cellStyle name="Вычисление 4 3 3 3" xfId="6304"/>
    <cellStyle name="Вычисление 4 3 3 3 2" xfId="12255"/>
    <cellStyle name="Вычисление 4 3 3 3 3" xfId="18194"/>
    <cellStyle name="Вычисление 4 3 3 3 4" xfId="28758"/>
    <cellStyle name="Вычисление 4 3 3 3 5" xfId="32771"/>
    <cellStyle name="Вычисление 4 3 3 3 6" xfId="37107"/>
    <cellStyle name="Вычисление 4 3 3 3 7" xfId="42062"/>
    <cellStyle name="Вычисление 4 3 3 4" xfId="9822"/>
    <cellStyle name="Вычисление 4 3 3 5" xfId="15761"/>
    <cellStyle name="Вычисление 4 3 3 6" xfId="28378"/>
    <cellStyle name="Вычисление 4 3 3 7" xfId="32501"/>
    <cellStyle name="Вычисление 4 3 4" xfId="5139"/>
    <cellStyle name="Вычисление 4 3 4 2" xfId="7482"/>
    <cellStyle name="Вычисление 4 3 4 2 2" xfId="13433"/>
    <cellStyle name="Вычисление 4 3 4 2 3" xfId="19372"/>
    <cellStyle name="Вычисление 4 3 4 2 4" xfId="30535"/>
    <cellStyle name="Вычисление 4 3 4 2 5" xfId="27255"/>
    <cellStyle name="Вычисление 4 3 4 2 6" xfId="38281"/>
    <cellStyle name="Вычисление 4 3 4 2 7" xfId="43238"/>
    <cellStyle name="Вычисление 4 3 4 3" xfId="11115"/>
    <cellStyle name="Вычисление 4 3 4 4" xfId="17054"/>
    <cellStyle name="Вычисление 4 3 4 5" xfId="26947"/>
    <cellStyle name="Вычисление 4 3 4 6" xfId="32289"/>
    <cellStyle name="Вычисление 4 3 4 7" xfId="35967"/>
    <cellStyle name="Вычисление 4 3 4 8" xfId="40927"/>
    <cellStyle name="Вычисление 4 3 5" xfId="4766"/>
    <cellStyle name="Вычисление 4 3 5 2" xfId="10742"/>
    <cellStyle name="Вычисление 4 3 5 3" xfId="16681"/>
    <cellStyle name="Вычисление 4 3 5 4" xfId="25523"/>
    <cellStyle name="Вычисление 4 3 5 5" xfId="33289"/>
    <cellStyle name="Вычисление 4 3 5 6" xfId="35594"/>
    <cellStyle name="Вычисление 4 3 5 7" xfId="40556"/>
    <cellStyle name="Вычисление 4 3 6" xfId="9820"/>
    <cellStyle name="Вычисление 4 3 7" xfId="15759"/>
    <cellStyle name="Вычисление 4 3 8" xfId="31053"/>
    <cellStyle name="Вычисление 4 3 9" xfId="28467"/>
    <cellStyle name="Вычисление 4 4" xfId="2501"/>
    <cellStyle name="Вычисление 4 4 2" xfId="5333"/>
    <cellStyle name="Вычисление 4 4 2 2" xfId="7652"/>
    <cellStyle name="Вычисление 4 4 2 2 2" xfId="13603"/>
    <cellStyle name="Вычисление 4 4 2 2 3" xfId="19542"/>
    <cellStyle name="Вычисление 4 4 2 2 4" xfId="27549"/>
    <cellStyle name="Вычисление 4 4 2 2 5" xfId="33445"/>
    <cellStyle name="Вычисление 4 4 2 2 6" xfId="38450"/>
    <cellStyle name="Вычисление 4 4 2 2 7" xfId="43408"/>
    <cellStyle name="Вычисление 4 4 2 3" xfId="11308"/>
    <cellStyle name="Вычисление 4 4 2 4" xfId="17247"/>
    <cellStyle name="Вычисление 4 4 2 5" xfId="29183"/>
    <cellStyle name="Вычисление 4 4 2 6" xfId="33437"/>
    <cellStyle name="Вычисление 4 4 2 7" xfId="36160"/>
    <cellStyle name="Вычисление 4 4 2 8" xfId="41119"/>
    <cellStyle name="Вычисление 4 4 3" xfId="4654"/>
    <cellStyle name="Вычисление 4 4 3 2" xfId="10630"/>
    <cellStyle name="Вычисление 4 4 3 3" xfId="16569"/>
    <cellStyle name="Вычисление 4 4 3 4" xfId="26960"/>
    <cellStyle name="Вычисление 4 4 3 5" xfId="33107"/>
    <cellStyle name="Вычисление 4 4 3 6" xfId="35482"/>
    <cellStyle name="Вычисление 4 4 3 7" xfId="40445"/>
    <cellStyle name="Вычисление 4 4 4" xfId="9034"/>
    <cellStyle name="Вычисление 4 4 4 2" xfId="14985"/>
    <cellStyle name="Вычисление 4 4 4 3" xfId="20924"/>
    <cellStyle name="Вычисление 4 4 4 4" xfId="23474"/>
    <cellStyle name="Вычисление 4 4 4 5" xfId="33783"/>
    <cellStyle name="Вычисление 4 4 4 6" xfId="39825"/>
    <cellStyle name="Вычисление 4 4 4 7" xfId="44790"/>
    <cellStyle name="Вычисление 4 4 5" xfId="9035"/>
    <cellStyle name="Вычисление 4 4 5 2" xfId="14986"/>
    <cellStyle name="Вычисление 4 4 5 3" xfId="20925"/>
    <cellStyle name="Вычисление 4 4 5 4" xfId="23473"/>
    <cellStyle name="Вычисление 4 4 5 5" xfId="32255"/>
    <cellStyle name="Вычисление 4 4 5 6" xfId="39826"/>
    <cellStyle name="Вычисление 4 4 5 7" xfId="44791"/>
    <cellStyle name="Вычисление 4 4 6" xfId="9823"/>
    <cellStyle name="Вычисление 4 4 7" xfId="15762"/>
    <cellStyle name="Вычисление 4 4 8" xfId="29745"/>
    <cellStyle name="Вычисление 4 4 9" xfId="34154"/>
    <cellStyle name="Вычисление 4 5" xfId="4374"/>
    <cellStyle name="Вычисление 4 5 2" xfId="6856"/>
    <cellStyle name="Вычисление 4 5 2 2" xfId="12807"/>
    <cellStyle name="Вычисление 4 5 2 3" xfId="18746"/>
    <cellStyle name="Вычисление 4 5 2 4" xfId="28916"/>
    <cellStyle name="Вычисление 4 5 2 5" xfId="34046"/>
    <cellStyle name="Вычисление 4 5 2 6" xfId="37659"/>
    <cellStyle name="Вычисление 4 5 2 7" xfId="42612"/>
    <cellStyle name="Вычисление 4 5 3" xfId="10403"/>
    <cellStyle name="Вычисление 4 5 4" xfId="16342"/>
    <cellStyle name="Вычисление 4 5 5" xfId="27297"/>
    <cellStyle name="Вычисление 4 5 6" xfId="31693"/>
    <cellStyle name="Вычисление 4 5 7" xfId="35255"/>
    <cellStyle name="Вычисление 4 5 8" xfId="40218"/>
    <cellStyle name="Вычисление 4 6" xfId="6138"/>
    <cellStyle name="Вычисление 4 6 2" xfId="12101"/>
    <cellStyle name="Вычисление 4 6 3" xfId="18040"/>
    <cellStyle name="Вычисление 4 6 4" xfId="27340"/>
    <cellStyle name="Вычисление 4 6 5" xfId="26557"/>
    <cellStyle name="Вычисление 4 6 6" xfId="36953"/>
    <cellStyle name="Вычисление 4 6 7" xfId="41910"/>
    <cellStyle name="Вычисление 4 7" xfId="9817"/>
    <cellStyle name="Вычисление 4 8" xfId="15756"/>
    <cellStyle name="Вычисление 4 9" xfId="27401"/>
    <cellStyle name="Вычисление 4_46EE.2011(v1.0)" xfId="2502"/>
    <cellStyle name="Вычисление 5" xfId="2503"/>
    <cellStyle name="Вычисление 5 10" xfId="32110"/>
    <cellStyle name="Вычисление 5 2" xfId="2504"/>
    <cellStyle name="Вычисление 5 2 2" xfId="2505"/>
    <cellStyle name="Вычисление 5 2 2 2" xfId="5336"/>
    <cellStyle name="Вычисление 5 2 2 2 2" xfId="7655"/>
    <cellStyle name="Вычисление 5 2 2 2 2 2" xfId="13606"/>
    <cellStyle name="Вычисление 5 2 2 2 2 3" xfId="19545"/>
    <cellStyle name="Вычисление 5 2 2 2 2 4" xfId="27958"/>
    <cellStyle name="Вычисление 5 2 2 2 2 5" xfId="29506"/>
    <cellStyle name="Вычисление 5 2 2 2 2 6" xfId="38453"/>
    <cellStyle name="Вычисление 5 2 2 2 2 7" xfId="43411"/>
    <cellStyle name="Вычисление 5 2 2 2 3" xfId="11311"/>
    <cellStyle name="Вычисление 5 2 2 2 4" xfId="17250"/>
    <cellStyle name="Вычисление 5 2 2 2 5" xfId="29352"/>
    <cellStyle name="Вычисление 5 2 2 2 6" xfId="33335"/>
    <cellStyle name="Вычисление 5 2 2 2 7" xfId="36163"/>
    <cellStyle name="Вычисление 5 2 2 2 8" xfId="41122"/>
    <cellStyle name="Вычисление 5 2 2 3" xfId="4652"/>
    <cellStyle name="Вычисление 5 2 2 3 2" xfId="10628"/>
    <cellStyle name="Вычисление 5 2 2 3 3" xfId="16567"/>
    <cellStyle name="Вычисление 5 2 2 3 4" xfId="30505"/>
    <cellStyle name="Вычисление 5 2 2 3 5" xfId="31867"/>
    <cellStyle name="Вычисление 5 2 2 3 6" xfId="35480"/>
    <cellStyle name="Вычисление 5 2 2 3 7" xfId="40443"/>
    <cellStyle name="Вычисление 5 2 2 4" xfId="9036"/>
    <cellStyle name="Вычисление 5 2 2 4 2" xfId="14987"/>
    <cellStyle name="Вычисление 5 2 2 4 3" xfId="20926"/>
    <cellStyle name="Вычисление 5 2 2 4 4" xfId="23472"/>
    <cellStyle name="Вычисление 5 2 2 4 5" xfId="33011"/>
    <cellStyle name="Вычисление 5 2 2 4 6" xfId="39827"/>
    <cellStyle name="Вычисление 5 2 2 4 7" xfId="44792"/>
    <cellStyle name="Вычисление 5 2 2 5" xfId="9037"/>
    <cellStyle name="Вычисление 5 2 2 5 2" xfId="14988"/>
    <cellStyle name="Вычисление 5 2 2 5 3" xfId="20927"/>
    <cellStyle name="Вычисление 5 2 2 5 4" xfId="23471"/>
    <cellStyle name="Вычисление 5 2 2 5 5" xfId="34080"/>
    <cellStyle name="Вычисление 5 2 2 5 6" xfId="39828"/>
    <cellStyle name="Вычисление 5 2 2 5 7" xfId="44793"/>
    <cellStyle name="Вычисление 5 2 2 6" xfId="9826"/>
    <cellStyle name="Вычисление 5 2 2 7" xfId="15765"/>
    <cellStyle name="Вычисление 5 2 2 8" xfId="27358"/>
    <cellStyle name="Вычисление 5 2 2 9" xfId="34235"/>
    <cellStyle name="Вычисление 5 2 3" xfId="4375"/>
    <cellStyle name="Вычисление 5 2 3 10" xfId="35256"/>
    <cellStyle name="Вычисление 5 2 3 11" xfId="40219"/>
    <cellStyle name="Вычисление 5 2 3 2" xfId="6857"/>
    <cellStyle name="Вычисление 5 2 3 2 2" xfId="12808"/>
    <cellStyle name="Вычисление 5 2 3 2 3" xfId="18747"/>
    <cellStyle name="Вычисление 5 2 3 2 4" xfId="26881"/>
    <cellStyle name="Вычисление 5 2 3 2 5" xfId="28030"/>
    <cellStyle name="Вычисление 5 2 3 2 6" xfId="37660"/>
    <cellStyle name="Вычисление 5 2 3 2 7" xfId="42613"/>
    <cellStyle name="Вычисление 5 2 3 3" xfId="9038"/>
    <cellStyle name="Вычисление 5 2 3 3 2" xfId="14989"/>
    <cellStyle name="Вычисление 5 2 3 3 3" xfId="20928"/>
    <cellStyle name="Вычисление 5 2 3 3 4" xfId="23470"/>
    <cellStyle name="Вычисление 5 2 3 3 5" xfId="25658"/>
    <cellStyle name="Вычисление 5 2 3 3 6" xfId="39829"/>
    <cellStyle name="Вычисление 5 2 3 3 7" xfId="44794"/>
    <cellStyle name="Вычисление 5 2 3 4" xfId="9039"/>
    <cellStyle name="Вычисление 5 2 3 4 2" xfId="14990"/>
    <cellStyle name="Вычисление 5 2 3 4 3" xfId="20929"/>
    <cellStyle name="Вычисление 5 2 3 4 4" xfId="23469"/>
    <cellStyle name="Вычисление 5 2 3 4 5" xfId="25657"/>
    <cellStyle name="Вычисление 5 2 3 4 6" xfId="39830"/>
    <cellStyle name="Вычисление 5 2 3 4 7" xfId="44795"/>
    <cellStyle name="Вычисление 5 2 3 5" xfId="9040"/>
    <cellStyle name="Вычисление 5 2 3 5 2" xfId="14991"/>
    <cellStyle name="Вычисление 5 2 3 5 3" xfId="20930"/>
    <cellStyle name="Вычисление 5 2 3 5 4" xfId="23468"/>
    <cellStyle name="Вычисление 5 2 3 5 5" xfId="32575"/>
    <cellStyle name="Вычисление 5 2 3 5 6" xfId="39831"/>
    <cellStyle name="Вычисление 5 2 3 5 7" xfId="44796"/>
    <cellStyle name="Вычисление 5 2 3 6" xfId="10404"/>
    <cellStyle name="Вычисление 5 2 3 7" xfId="16343"/>
    <cellStyle name="Вычисление 5 2 3 8" xfId="29565"/>
    <cellStyle name="Вычисление 5 2 3 9" xfId="34102"/>
    <cellStyle name="Вычисление 5 2 4" xfId="4944"/>
    <cellStyle name="Вычисление 5 2 4 2" xfId="10920"/>
    <cellStyle name="Вычисление 5 2 4 3" xfId="16859"/>
    <cellStyle name="Вычисление 5 2 4 4" xfId="28763"/>
    <cellStyle name="Вычисление 5 2 4 5" xfId="33072"/>
    <cellStyle name="Вычисление 5 2 4 6" xfId="35772"/>
    <cellStyle name="Вычисление 5 2 4 7" xfId="40733"/>
    <cellStyle name="Вычисление 5 2 5" xfId="9041"/>
    <cellStyle name="Вычисление 5 2 5 2" xfId="14992"/>
    <cellStyle name="Вычисление 5 2 5 3" xfId="20931"/>
    <cellStyle name="Вычисление 5 2 5 4" xfId="23467"/>
    <cellStyle name="Вычисление 5 2 5 5" xfId="29057"/>
    <cellStyle name="Вычисление 5 2 5 6" xfId="39832"/>
    <cellStyle name="Вычисление 5 2 5 7" xfId="44797"/>
    <cellStyle name="Вычисление 5 2 6" xfId="9825"/>
    <cellStyle name="Вычисление 5 2 7" xfId="15764"/>
    <cellStyle name="Вычисление 5 2 8" xfId="31051"/>
    <cellStyle name="Вычисление 5 2 9" xfId="33165"/>
    <cellStyle name="Вычисление 5 3" xfId="2506"/>
    <cellStyle name="Вычисление 5 3 2" xfId="2507"/>
    <cellStyle name="Вычисление 5 3 2 2" xfId="5792"/>
    <cellStyle name="Вычисление 5 3 2 2 2" xfId="8096"/>
    <cellStyle name="Вычисление 5 3 2 2 2 2" xfId="14047"/>
    <cellStyle name="Вычисление 5 3 2 2 2 3" xfId="19986"/>
    <cellStyle name="Вычисление 5 3 2 2 2 4" xfId="24305"/>
    <cellStyle name="Вычисление 5 3 2 2 2 5" xfId="33064"/>
    <cellStyle name="Вычисление 5 3 2 2 2 6" xfId="38893"/>
    <cellStyle name="Вычисление 5 3 2 2 2 7" xfId="43852"/>
    <cellStyle name="Вычисление 5 3 2 2 3" xfId="11767"/>
    <cellStyle name="Вычисление 5 3 2 2 4" xfId="17706"/>
    <cellStyle name="Вычисление 5 3 2 2 5" xfId="29920"/>
    <cellStyle name="Вычисление 5 3 2 2 6" xfId="26236"/>
    <cellStyle name="Вычисление 5 3 2 2 7" xfId="36619"/>
    <cellStyle name="Вычисление 5 3 2 2 8" xfId="41577"/>
    <cellStyle name="Вычисление 5 3 2 3" xfId="6459"/>
    <cellStyle name="Вычисление 5 3 2 3 2" xfId="12410"/>
    <cellStyle name="Вычисление 5 3 2 3 3" xfId="18349"/>
    <cellStyle name="Вычисление 5 3 2 3 4" xfId="27715"/>
    <cellStyle name="Вычисление 5 3 2 3 5" xfId="32721"/>
    <cellStyle name="Вычисление 5 3 2 3 6" xfId="37262"/>
    <cellStyle name="Вычисление 5 3 2 3 7" xfId="42217"/>
    <cellStyle name="Вычисление 5 3 2 4" xfId="9828"/>
    <cellStyle name="Вычисление 5 3 2 5" xfId="15767"/>
    <cellStyle name="Вычисление 5 3 2 6" xfId="27525"/>
    <cellStyle name="Вычисление 5 3 2 7" xfId="25930"/>
    <cellStyle name="Вычисление 5 3 3" xfId="2508"/>
    <cellStyle name="Вычисление 5 3 3 2" xfId="5638"/>
    <cellStyle name="Вычисление 5 3 3 2 2" xfId="7942"/>
    <cellStyle name="Вычисление 5 3 3 2 2 2" xfId="13893"/>
    <cellStyle name="Вычисление 5 3 3 2 2 3" xfId="19832"/>
    <cellStyle name="Вычисление 5 3 3 2 2 4" xfId="24456"/>
    <cellStyle name="Вычисление 5 3 3 2 2 5" xfId="27776"/>
    <cellStyle name="Вычисление 5 3 3 2 2 6" xfId="38739"/>
    <cellStyle name="Вычисление 5 3 3 2 2 7" xfId="43698"/>
    <cellStyle name="Вычисление 5 3 3 2 3" xfId="11613"/>
    <cellStyle name="Вычисление 5 3 3 2 4" xfId="17552"/>
    <cellStyle name="Вычисление 5 3 3 2 5" xfId="27565"/>
    <cellStyle name="Вычисление 5 3 3 2 6" xfId="33214"/>
    <cellStyle name="Вычисление 5 3 3 2 7" xfId="36465"/>
    <cellStyle name="Вычисление 5 3 3 2 8" xfId="41423"/>
    <cellStyle name="Вычисление 5 3 3 3" xfId="6305"/>
    <cellStyle name="Вычисление 5 3 3 3 2" xfId="12256"/>
    <cellStyle name="Вычисление 5 3 3 3 3" xfId="18195"/>
    <cellStyle name="Вычисление 5 3 3 3 4" xfId="30171"/>
    <cellStyle name="Вычисление 5 3 3 3 5" xfId="25829"/>
    <cellStyle name="Вычисление 5 3 3 3 6" xfId="37108"/>
    <cellStyle name="Вычисление 5 3 3 3 7" xfId="42063"/>
    <cellStyle name="Вычисление 5 3 3 4" xfId="9829"/>
    <cellStyle name="Вычисление 5 3 3 5" xfId="15768"/>
    <cellStyle name="Вычисление 5 3 3 6" xfId="28450"/>
    <cellStyle name="Вычисление 5 3 3 7" xfId="29821"/>
    <cellStyle name="Вычисление 5 3 4" xfId="5140"/>
    <cellStyle name="Вычисление 5 3 4 2" xfId="7483"/>
    <cellStyle name="Вычисление 5 3 4 2 2" xfId="13434"/>
    <cellStyle name="Вычисление 5 3 4 2 3" xfId="19373"/>
    <cellStyle name="Вычисление 5 3 4 2 4" xfId="27246"/>
    <cellStyle name="Вычисление 5 3 4 2 5" xfId="33258"/>
    <cellStyle name="Вычисление 5 3 4 2 6" xfId="38282"/>
    <cellStyle name="Вычисление 5 3 4 2 7" xfId="43239"/>
    <cellStyle name="Вычисление 5 3 4 3" xfId="11116"/>
    <cellStyle name="Вычисление 5 3 4 4" xfId="17055"/>
    <cellStyle name="Вычисление 5 3 4 5" xfId="29218"/>
    <cellStyle name="Вычисление 5 3 4 6" xfId="31810"/>
    <cellStyle name="Вычисление 5 3 4 7" xfId="35968"/>
    <cellStyle name="Вычисление 5 3 4 8" xfId="40928"/>
    <cellStyle name="Вычисление 5 3 5" xfId="4765"/>
    <cellStyle name="Вычисление 5 3 5 2" xfId="10741"/>
    <cellStyle name="Вычисление 5 3 5 3" xfId="16680"/>
    <cellStyle name="Вычисление 5 3 5 4" xfId="28227"/>
    <cellStyle name="Вычисление 5 3 5 5" xfId="34555"/>
    <cellStyle name="Вычисление 5 3 5 6" xfId="35593"/>
    <cellStyle name="Вычисление 5 3 5 7" xfId="40555"/>
    <cellStyle name="Вычисление 5 3 6" xfId="9827"/>
    <cellStyle name="Вычисление 5 3 7" xfId="15766"/>
    <cellStyle name="Вычисление 5 3 8" xfId="29502"/>
    <cellStyle name="Вычисление 5 3 9" xfId="34496"/>
    <cellStyle name="Вычисление 5 4" xfId="2509"/>
    <cellStyle name="Вычисление 5 4 2" xfId="5335"/>
    <cellStyle name="Вычисление 5 4 2 2" xfId="7654"/>
    <cellStyle name="Вычисление 5 4 2 2 2" xfId="13605"/>
    <cellStyle name="Вычисление 5 4 2 2 3" xfId="19544"/>
    <cellStyle name="Вычисление 5 4 2 2 4" xfId="29909"/>
    <cellStyle name="Вычисление 5 4 2 2 5" xfId="31768"/>
    <cellStyle name="Вычисление 5 4 2 2 6" xfId="38452"/>
    <cellStyle name="Вычисление 5 4 2 2 7" xfId="43410"/>
    <cellStyle name="Вычисление 5 4 2 3" xfId="11310"/>
    <cellStyle name="Вычисление 5 4 2 4" xfId="17249"/>
    <cellStyle name="Вычисление 5 4 2 5" xfId="27465"/>
    <cellStyle name="Вычисление 5 4 2 6" xfId="32276"/>
    <cellStyle name="Вычисление 5 4 2 7" xfId="36162"/>
    <cellStyle name="Вычисление 5 4 2 8" xfId="41121"/>
    <cellStyle name="Вычисление 5 4 3" xfId="4653"/>
    <cellStyle name="Вычисление 5 4 3 2" xfId="10629"/>
    <cellStyle name="Вычисление 5 4 3 3" xfId="16568"/>
    <cellStyle name="Вычисление 5 4 3 4" xfId="28990"/>
    <cellStyle name="Вычисление 5 4 3 5" xfId="33809"/>
    <cellStyle name="Вычисление 5 4 3 6" xfId="35481"/>
    <cellStyle name="Вычисление 5 4 3 7" xfId="40444"/>
    <cellStyle name="Вычисление 5 4 4" xfId="9042"/>
    <cellStyle name="Вычисление 5 4 4 2" xfId="14993"/>
    <cellStyle name="Вычисление 5 4 4 3" xfId="20932"/>
    <cellStyle name="Вычисление 5 4 4 4" xfId="23466"/>
    <cellStyle name="Вычисление 5 4 4 5" xfId="33116"/>
    <cellStyle name="Вычисление 5 4 4 6" xfId="39833"/>
    <cellStyle name="Вычисление 5 4 4 7" xfId="44798"/>
    <cellStyle name="Вычисление 5 4 5" xfId="9043"/>
    <cellStyle name="Вычисление 5 4 5 2" xfId="14994"/>
    <cellStyle name="Вычисление 5 4 5 3" xfId="20933"/>
    <cellStyle name="Вычисление 5 4 5 4" xfId="23465"/>
    <cellStyle name="Вычисление 5 4 5 5" xfId="34185"/>
    <cellStyle name="Вычисление 5 4 5 6" xfId="39834"/>
    <cellStyle name="Вычисление 5 4 5 7" xfId="44799"/>
    <cellStyle name="Вычисление 5 4 6" xfId="9830"/>
    <cellStyle name="Вычисление 5 4 7" xfId="15769"/>
    <cellStyle name="Вычисление 5 4 8" xfId="29865"/>
    <cellStyle name="Вычисление 5 4 9" xfId="32723"/>
    <cellStyle name="Вычисление 5 5" xfId="4376"/>
    <cellStyle name="Вычисление 5 5 2" xfId="6858"/>
    <cellStyle name="Вычисление 5 5 2 2" xfId="12809"/>
    <cellStyle name="Вычисление 5 5 2 3" xfId="18748"/>
    <cellStyle name="Вычисление 5 5 2 4" xfId="29104"/>
    <cellStyle name="Вычисление 5 5 2 5" xfId="27667"/>
    <cellStyle name="Вычисление 5 5 2 6" xfId="37661"/>
    <cellStyle name="Вычисление 5 5 2 7" xfId="42614"/>
    <cellStyle name="Вычисление 5 5 3" xfId="10405"/>
    <cellStyle name="Вычисление 5 5 4" xfId="16344"/>
    <cellStyle name="Вычисление 5 5 5" xfId="27592"/>
    <cellStyle name="Вычисление 5 5 6" xfId="26668"/>
    <cellStyle name="Вычисление 5 5 7" xfId="35257"/>
    <cellStyle name="Вычисление 5 5 8" xfId="40220"/>
    <cellStyle name="Вычисление 5 6" xfId="4945"/>
    <cellStyle name="Вычисление 5 6 2" xfId="10921"/>
    <cellStyle name="Вычисление 5 6 3" xfId="16860"/>
    <cellStyle name="Вычисление 5 6 4" xfId="30176"/>
    <cellStyle name="Вычисление 5 6 5" xfId="32414"/>
    <cellStyle name="Вычисление 5 6 6" xfId="35773"/>
    <cellStyle name="Вычисление 5 6 7" xfId="40734"/>
    <cellStyle name="Вычисление 5 7" xfId="9824"/>
    <cellStyle name="Вычисление 5 8" xfId="15763"/>
    <cellStyle name="Вычисление 5 9" xfId="25977"/>
    <cellStyle name="Вычисление 5_46EE.2011(v1.0)" xfId="2510"/>
    <cellStyle name="Вычисление 6" xfId="2511"/>
    <cellStyle name="Вычисление 6 10" xfId="28776"/>
    <cellStyle name="Вычисление 6 2" xfId="2512"/>
    <cellStyle name="Вычисление 6 2 2" xfId="2513"/>
    <cellStyle name="Вычисление 6 2 2 2" xfId="5338"/>
    <cellStyle name="Вычисление 6 2 2 2 2" xfId="7657"/>
    <cellStyle name="Вычисление 6 2 2 2 2 2" xfId="13608"/>
    <cellStyle name="Вычисление 6 2 2 2 2 3" xfId="19547"/>
    <cellStyle name="Вычисление 6 2 2 2 2 4" xfId="28616"/>
    <cellStyle name="Вычисление 6 2 2 2 2 5" xfId="34962"/>
    <cellStyle name="Вычисление 6 2 2 2 2 6" xfId="38455"/>
    <cellStyle name="Вычисление 6 2 2 2 2 7" xfId="43413"/>
    <cellStyle name="Вычисление 6 2 2 2 3" xfId="11313"/>
    <cellStyle name="Вычисление 6 2 2 2 4" xfId="17252"/>
    <cellStyle name="Вычисление 6 2 2 2 5" xfId="28972"/>
    <cellStyle name="Вычисление 6 2 2 2 6" xfId="27861"/>
    <cellStyle name="Вычисление 6 2 2 2 7" xfId="36165"/>
    <cellStyle name="Вычисление 6 2 2 2 8" xfId="41124"/>
    <cellStyle name="Вычисление 6 2 2 3" xfId="4650"/>
    <cellStyle name="Вычисление 6 2 2 3 2" xfId="10626"/>
    <cellStyle name="Вычисление 6 2 2 3 3" xfId="16565"/>
    <cellStyle name="Вычисление 6 2 2 3 4" xfId="27449"/>
    <cellStyle name="Вычисление 6 2 2 3 5" xfId="31546"/>
    <cellStyle name="Вычисление 6 2 2 3 6" xfId="35478"/>
    <cellStyle name="Вычисление 6 2 2 3 7" xfId="40441"/>
    <cellStyle name="Вычисление 6 2 2 4" xfId="9044"/>
    <cellStyle name="Вычисление 6 2 2 4 2" xfId="14995"/>
    <cellStyle name="Вычисление 6 2 2 4 3" xfId="20934"/>
    <cellStyle name="Вычисление 6 2 2 4 4" xfId="23464"/>
    <cellStyle name="Вычисление 6 2 2 4 5" xfId="32675"/>
    <cellStyle name="Вычисление 6 2 2 4 6" xfId="39835"/>
    <cellStyle name="Вычисление 6 2 2 4 7" xfId="44800"/>
    <cellStyle name="Вычисление 6 2 2 5" xfId="9045"/>
    <cellStyle name="Вычисление 6 2 2 5 2" xfId="14996"/>
    <cellStyle name="Вычисление 6 2 2 5 3" xfId="20935"/>
    <cellStyle name="Вычисление 6 2 2 5 4" xfId="23463"/>
    <cellStyle name="Вычисление 6 2 2 5 5" xfId="27057"/>
    <cellStyle name="Вычисление 6 2 2 5 6" xfId="39836"/>
    <cellStyle name="Вычисление 6 2 2 5 7" xfId="44801"/>
    <cellStyle name="Вычисление 6 2 2 6" xfId="9833"/>
    <cellStyle name="Вычисление 6 2 2 7" xfId="15772"/>
    <cellStyle name="Вычисление 6 2 2 8" xfId="25974"/>
    <cellStyle name="Вычисление 6 2 2 9" xfId="25756"/>
    <cellStyle name="Вычисление 6 2 3" xfId="4377"/>
    <cellStyle name="Вычисление 6 2 3 10" xfId="35258"/>
    <cellStyle name="Вычисление 6 2 3 11" xfId="40221"/>
    <cellStyle name="Вычисление 6 2 3 2" xfId="6859"/>
    <cellStyle name="Вычисление 6 2 3 2 2" xfId="12810"/>
    <cellStyle name="Вычисление 6 2 3 2 3" xfId="18749"/>
    <cellStyle name="Вычисление 6 2 3 2 4" xfId="30590"/>
    <cellStyle name="Вычисление 6 2 3 2 5" xfId="29976"/>
    <cellStyle name="Вычисление 6 2 3 2 6" xfId="37662"/>
    <cellStyle name="Вычисление 6 2 3 2 7" xfId="42615"/>
    <cellStyle name="Вычисление 6 2 3 3" xfId="9046"/>
    <cellStyle name="Вычисление 6 2 3 3 2" xfId="14997"/>
    <cellStyle name="Вычисление 6 2 3 3 3" xfId="20936"/>
    <cellStyle name="Вычисление 6 2 3 3 4" xfId="26787"/>
    <cellStyle name="Вычисление 6 2 3 3 5" xfId="31114"/>
    <cellStyle name="Вычисление 6 2 3 3 6" xfId="39837"/>
    <cellStyle name="Вычисление 6 2 3 3 7" xfId="44802"/>
    <cellStyle name="Вычисление 6 2 3 4" xfId="9047"/>
    <cellStyle name="Вычисление 6 2 3 4 2" xfId="14998"/>
    <cellStyle name="Вычисление 6 2 3 4 3" xfId="20937"/>
    <cellStyle name="Вычисление 6 2 3 4 4" xfId="26786"/>
    <cellStyle name="Вычисление 6 2 3 4 5" xfId="34816"/>
    <cellStyle name="Вычисление 6 2 3 4 6" xfId="39838"/>
    <cellStyle name="Вычисление 6 2 3 4 7" xfId="44803"/>
    <cellStyle name="Вычисление 6 2 3 5" xfId="9048"/>
    <cellStyle name="Вычисление 6 2 3 5 2" xfId="14999"/>
    <cellStyle name="Вычисление 6 2 3 5 3" xfId="20938"/>
    <cellStyle name="Вычисление 6 2 3 5 4" xfId="23462"/>
    <cellStyle name="Вычисление 6 2 3 5 5" xfId="32127"/>
    <cellStyle name="Вычисление 6 2 3 5 6" xfId="39839"/>
    <cellStyle name="Вычисление 6 2 3 5 7" xfId="44804"/>
    <cellStyle name="Вычисление 6 2 3 6" xfId="10406"/>
    <cellStyle name="Вычисление 6 2 3 7" xfId="16345"/>
    <cellStyle name="Вычисление 6 2 3 8" xfId="28536"/>
    <cellStyle name="Вычисление 6 2 3 9" xfId="34091"/>
    <cellStyle name="Вычисление 6 2 4" xfId="4943"/>
    <cellStyle name="Вычисление 6 2 4 2" xfId="10919"/>
    <cellStyle name="Вычисление 6 2 4 3" xfId="16858"/>
    <cellStyle name="Вычисление 6 2 4 4" xfId="30423"/>
    <cellStyle name="Вычисление 6 2 4 5" xfId="31961"/>
    <cellStyle name="Вычисление 6 2 4 6" xfId="35771"/>
    <cellStyle name="Вычисление 6 2 4 7" xfId="40732"/>
    <cellStyle name="Вычисление 6 2 5" xfId="9049"/>
    <cellStyle name="Вычисление 6 2 5 2" xfId="15000"/>
    <cellStyle name="Вычисление 6 2 5 3" xfId="20939"/>
    <cellStyle name="Вычисление 6 2 5 4" xfId="23461"/>
    <cellStyle name="Вычисление 6 2 5 5" xfId="34815"/>
    <cellStyle name="Вычисление 6 2 5 6" xfId="39840"/>
    <cellStyle name="Вычисление 6 2 5 7" xfId="44805"/>
    <cellStyle name="Вычисление 6 2 6" xfId="9832"/>
    <cellStyle name="Вычисление 6 2 7" xfId="15771"/>
    <cellStyle name="Вычисление 6 2 8" xfId="25975"/>
    <cellStyle name="Вычисление 6 2 9" xfId="33030"/>
    <cellStyle name="Вычисление 6 3" xfId="2514"/>
    <cellStyle name="Вычисление 6 3 2" xfId="2515"/>
    <cellStyle name="Вычисление 6 3 2 2" xfId="5793"/>
    <cellStyle name="Вычисление 6 3 2 2 2" xfId="8097"/>
    <cellStyle name="Вычисление 6 3 2 2 2 2" xfId="14048"/>
    <cellStyle name="Вычисление 6 3 2 2 2 3" xfId="19987"/>
    <cellStyle name="Вычисление 6 3 2 2 2 4" xfId="24304"/>
    <cellStyle name="Вычисление 6 3 2 2 2 5" xfId="34132"/>
    <cellStyle name="Вычисление 6 3 2 2 2 6" xfId="38894"/>
    <cellStyle name="Вычисление 6 3 2 2 2 7" xfId="43853"/>
    <cellStyle name="Вычисление 6 3 2 2 3" xfId="11768"/>
    <cellStyle name="Вычисление 6 3 2 2 4" xfId="17707"/>
    <cellStyle name="Вычисление 6 3 2 2 5" xfId="27969"/>
    <cellStyle name="Вычисление 6 3 2 2 6" xfId="27908"/>
    <cellStyle name="Вычисление 6 3 2 2 7" xfId="36620"/>
    <cellStyle name="Вычисление 6 3 2 2 8" xfId="41578"/>
    <cellStyle name="Вычисление 6 3 2 3" xfId="6460"/>
    <cellStyle name="Вычисление 6 3 2 3 2" xfId="12411"/>
    <cellStyle name="Вычисление 6 3 2 3 3" xfId="18350"/>
    <cellStyle name="Вычисление 6 3 2 3 4" xfId="25083"/>
    <cellStyle name="Вычисление 6 3 2 3 5" xfId="31463"/>
    <cellStyle name="Вычисление 6 3 2 3 6" xfId="37263"/>
    <cellStyle name="Вычисление 6 3 2 3 7" xfId="42218"/>
    <cellStyle name="Вычисление 6 3 2 4" xfId="9835"/>
    <cellStyle name="Вычисление 6 3 2 5" xfId="15774"/>
    <cellStyle name="Вычисление 6 3 2 6" xfId="25972"/>
    <cellStyle name="Вычисление 6 3 2 7" xfId="34398"/>
    <cellStyle name="Вычисление 6 3 3" xfId="2516"/>
    <cellStyle name="Вычисление 6 3 3 2" xfId="5639"/>
    <cellStyle name="Вычисление 6 3 3 2 2" xfId="7943"/>
    <cellStyle name="Вычисление 6 3 3 2 2 2" xfId="13894"/>
    <cellStyle name="Вычисление 6 3 3 2 2 3" xfId="19833"/>
    <cellStyle name="Вычисление 6 3 3 2 2 4" xfId="24455"/>
    <cellStyle name="Вычисление 6 3 3 2 2 5" xfId="28694"/>
    <cellStyle name="Вычисление 6 3 3 2 2 6" xfId="38740"/>
    <cellStyle name="Вычисление 6 3 3 2 2 7" xfId="43699"/>
    <cellStyle name="Вычисление 6 3 3 2 3" xfId="11614"/>
    <cellStyle name="Вычисление 6 3 3 2 4" xfId="17553"/>
    <cellStyle name="Вычисление 6 3 3 2 5" xfId="28509"/>
    <cellStyle name="Вычисление 6 3 3 2 6" xfId="32181"/>
    <cellStyle name="Вычисление 6 3 3 2 7" xfId="36466"/>
    <cellStyle name="Вычисление 6 3 3 2 8" xfId="41424"/>
    <cellStyle name="Вычисление 6 3 3 3" xfId="6306"/>
    <cellStyle name="Вычисление 6 3 3 3 2" xfId="12257"/>
    <cellStyle name="Вычисление 6 3 3 3 3" xfId="18196"/>
    <cellStyle name="Вычисление 6 3 3 3 4" xfId="28220"/>
    <cellStyle name="Вычисление 6 3 3 3 5" xfId="33939"/>
    <cellStyle name="Вычисление 6 3 3 3 6" xfId="37109"/>
    <cellStyle name="Вычисление 6 3 3 3 7" xfId="42064"/>
    <cellStyle name="Вычисление 6 3 3 4" xfId="9836"/>
    <cellStyle name="Вычисление 6 3 3 5" xfId="15775"/>
    <cellStyle name="Вычисление 6 3 3 6" xfId="31050"/>
    <cellStyle name="Вычисление 6 3 3 7" xfId="28159"/>
    <cellStyle name="Вычисление 6 3 4" xfId="5141"/>
    <cellStyle name="Вычисление 6 3 4 2" xfId="7484"/>
    <cellStyle name="Вычисление 6 3 4 2 2" xfId="13435"/>
    <cellStyle name="Вычисление 6 3 4 2 3" xfId="19374"/>
    <cellStyle name="Вычисление 6 3 4 2 4" xfId="29644"/>
    <cellStyle name="Вычисление 6 3 4 2 5" xfId="34328"/>
    <cellStyle name="Вычисление 6 3 4 2 6" xfId="38283"/>
    <cellStyle name="Вычисление 6 3 4 2 7" xfId="43240"/>
    <cellStyle name="Вычисление 6 3 4 3" xfId="11117"/>
    <cellStyle name="Вычисление 6 3 4 4" xfId="17056"/>
    <cellStyle name="Вычисление 6 3 4 5" xfId="30824"/>
    <cellStyle name="Вычисление 6 3 4 6" xfId="32598"/>
    <cellStyle name="Вычисление 6 3 4 7" xfId="35969"/>
    <cellStyle name="Вычисление 6 3 4 8" xfId="40929"/>
    <cellStyle name="Вычисление 6 3 5" xfId="4764"/>
    <cellStyle name="Вычисление 6 3 5 2" xfId="10740"/>
    <cellStyle name="Вычисление 6 3 5 3" xfId="16679"/>
    <cellStyle name="Вычисление 6 3 5 4" xfId="30178"/>
    <cellStyle name="Вычисление 6 3 5 5" xfId="34958"/>
    <cellStyle name="Вычисление 6 3 5 6" xfId="35592"/>
    <cellStyle name="Вычисление 6 3 5 7" xfId="40554"/>
    <cellStyle name="Вычисление 6 3 6" xfId="9834"/>
    <cellStyle name="Вычисление 6 3 7" xfId="15773"/>
    <cellStyle name="Вычисление 6 3 8" xfId="25973"/>
    <cellStyle name="Вычисление 6 3 9" xfId="34876"/>
    <cellStyle name="Вычисление 6 4" xfId="2517"/>
    <cellStyle name="Вычисление 6 4 2" xfId="5337"/>
    <cellStyle name="Вычисление 6 4 2 2" xfId="7656"/>
    <cellStyle name="Вычисление 6 4 2 2 2" xfId="13607"/>
    <cellStyle name="Вычисление 6 4 2 2 3" xfId="19546"/>
    <cellStyle name="Вычисление 6 4 2 2 4" xfId="24715"/>
    <cellStyle name="Вычисление 6 4 2 2 5" xfId="31845"/>
    <cellStyle name="Вычисление 6 4 2 2 6" xfId="38454"/>
    <cellStyle name="Вычисление 6 4 2 2 7" xfId="43412"/>
    <cellStyle name="Вычисление 6 4 2 3" xfId="11312"/>
    <cellStyle name="Вычисление 6 4 2 4" xfId="17251"/>
    <cellStyle name="Вычисление 6 4 2 5" xfId="30487"/>
    <cellStyle name="Вычисление 6 4 2 6" xfId="23265"/>
    <cellStyle name="Вычисление 6 4 2 7" xfId="36164"/>
    <cellStyle name="Вычисление 6 4 2 8" xfId="41123"/>
    <cellStyle name="Вычисление 6 4 3" xfId="4651"/>
    <cellStyle name="Вычисление 6 4 3 2" xfId="10627"/>
    <cellStyle name="Вычисление 6 4 3 3" xfId="16566"/>
    <cellStyle name="Вычисление 6 4 3 4" xfId="29370"/>
    <cellStyle name="Вычисление 6 4 3 5" xfId="32080"/>
    <cellStyle name="Вычисление 6 4 3 6" xfId="35479"/>
    <cellStyle name="Вычисление 6 4 3 7" xfId="40442"/>
    <cellStyle name="Вычисление 6 4 4" xfId="9050"/>
    <cellStyle name="Вычисление 6 4 4 2" xfId="15001"/>
    <cellStyle name="Вычисление 6 4 4 3" xfId="20940"/>
    <cellStyle name="Вычисление 6 4 4 4" xfId="23460"/>
    <cellStyle name="Вычисление 6 4 4 5" xfId="34814"/>
    <cellStyle name="Вычисление 6 4 4 6" xfId="39841"/>
    <cellStyle name="Вычисление 6 4 4 7" xfId="44806"/>
    <cellStyle name="Вычисление 6 4 5" xfId="9051"/>
    <cellStyle name="Вычисление 6 4 5 2" xfId="15002"/>
    <cellStyle name="Вычисление 6 4 5 3" xfId="20941"/>
    <cellStyle name="Вычисление 6 4 5 4" xfId="26785"/>
    <cellStyle name="Вычисление 6 4 5 5" xfId="34813"/>
    <cellStyle name="Вычисление 6 4 5 6" xfId="39842"/>
    <cellStyle name="Вычисление 6 4 5 7" xfId="44807"/>
    <cellStyle name="Вычисление 6 4 6" xfId="9837"/>
    <cellStyle name="Вычисление 6 4 7" xfId="15776"/>
    <cellStyle name="Вычисление 6 4 8" xfId="27404"/>
    <cellStyle name="Вычисление 6 4 9" xfId="31733"/>
    <cellStyle name="Вычисление 6 5" xfId="4378"/>
    <cellStyle name="Вычисление 6 5 2" xfId="6860"/>
    <cellStyle name="Вычисление 6 5 2 2" xfId="12811"/>
    <cellStyle name="Вычисление 6 5 2 3" xfId="18750"/>
    <cellStyle name="Вычисление 6 5 2 4" xfId="30589"/>
    <cellStyle name="Вычисление 6 5 2 5" xfId="32000"/>
    <cellStyle name="Вычисление 6 5 2 6" xfId="37663"/>
    <cellStyle name="Вычисление 6 5 2 7" xfId="42616"/>
    <cellStyle name="Вычисление 6 5 3" xfId="10407"/>
    <cellStyle name="Вычисление 6 5 4" xfId="16346"/>
    <cellStyle name="Вычисление 6 5 5" xfId="29952"/>
    <cellStyle name="Вычисление 6 5 6" xfId="33249"/>
    <cellStyle name="Вычисление 6 5 7" xfId="35259"/>
    <cellStyle name="Вычисление 6 5 8" xfId="40222"/>
    <cellStyle name="Вычисление 6 6" xfId="5082"/>
    <cellStyle name="Вычисление 6 6 2" xfId="11058"/>
    <cellStyle name="Вычисление 6 6 3" xfId="16997"/>
    <cellStyle name="Вычисление 6 6 4" xfId="30065"/>
    <cellStyle name="Вычисление 6 6 5" xfId="32733"/>
    <cellStyle name="Вычисление 6 6 6" xfId="35910"/>
    <cellStyle name="Вычисление 6 6 7" xfId="40870"/>
    <cellStyle name="Вычисление 6 7" xfId="9831"/>
    <cellStyle name="Вычисление 6 8" xfId="15770"/>
    <cellStyle name="Вычисление 6 9" xfId="25976"/>
    <cellStyle name="Вычисление 6_46EE.2011(v1.0)" xfId="2518"/>
    <cellStyle name="Вычисление 7" xfId="2519"/>
    <cellStyle name="Вычисление 7 10" xfId="31192"/>
    <cellStyle name="Вычисление 7 2" xfId="2520"/>
    <cellStyle name="Вычисление 7 2 2" xfId="2521"/>
    <cellStyle name="Вычисление 7 2 2 2" xfId="5340"/>
    <cellStyle name="Вычисление 7 2 2 2 2" xfId="7659"/>
    <cellStyle name="Вычисление 7 2 2 2 2 2" xfId="13610"/>
    <cellStyle name="Вычисление 7 2 2 2 2 3" xfId="19549"/>
    <cellStyle name="Вычисление 7 2 2 2 2 4" xfId="28076"/>
    <cellStyle name="Вычисление 7 2 2 2 2 5" xfId="32275"/>
    <cellStyle name="Вычисление 7 2 2 2 2 6" xfId="38457"/>
    <cellStyle name="Вычисление 7 2 2 2 2 7" xfId="43415"/>
    <cellStyle name="Вычисление 7 2 2 2 3" xfId="11315"/>
    <cellStyle name="Вычисление 7 2 2 2 4" xfId="17254"/>
    <cellStyle name="Вычисление 7 2 2 2 5" xfId="29188"/>
    <cellStyle name="Вычисление 7 2 2 2 6" xfId="25782"/>
    <cellStyle name="Вычисление 7 2 2 2 7" xfId="36167"/>
    <cellStyle name="Вычисление 7 2 2 2 8" xfId="41126"/>
    <cellStyle name="Вычисление 7 2 2 3" xfId="4648"/>
    <cellStyle name="Вычисление 7 2 2 3 2" xfId="10624"/>
    <cellStyle name="Вычисление 7 2 2 3 3" xfId="16563"/>
    <cellStyle name="Вычисление 7 2 2 3 4" xfId="29275"/>
    <cellStyle name="Вычисление 7 2 2 3 5" xfId="31902"/>
    <cellStyle name="Вычисление 7 2 2 3 6" xfId="35476"/>
    <cellStyle name="Вычисление 7 2 2 3 7" xfId="40439"/>
    <cellStyle name="Вычисление 7 2 2 4" xfId="9052"/>
    <cellStyle name="Вычисление 7 2 2 4 2" xfId="15003"/>
    <cellStyle name="Вычисление 7 2 2 4 3" xfId="20942"/>
    <cellStyle name="Вычисление 7 2 2 4 4" xfId="26784"/>
    <cellStyle name="Вычисление 7 2 2 4 5" xfId="31655"/>
    <cellStyle name="Вычисление 7 2 2 4 6" xfId="39843"/>
    <cellStyle name="Вычисление 7 2 2 4 7" xfId="44808"/>
    <cellStyle name="Вычисление 7 2 2 5" xfId="9053"/>
    <cellStyle name="Вычисление 7 2 2 5 2" xfId="15004"/>
    <cellStyle name="Вычисление 7 2 2 5 3" xfId="20943"/>
    <cellStyle name="Вычисление 7 2 2 5 4" xfId="23459"/>
    <cellStyle name="Вычисление 7 2 2 5 5" xfId="33396"/>
    <cellStyle name="Вычисление 7 2 2 5 6" xfId="39844"/>
    <cellStyle name="Вычисление 7 2 2 5 7" xfId="44809"/>
    <cellStyle name="Вычисление 7 2 2 6" xfId="9840"/>
    <cellStyle name="Вычисление 7 2 2 7" xfId="15779"/>
    <cellStyle name="Вычисление 7 2 2 8" xfId="29743"/>
    <cellStyle name="Вычисление 7 2 2 9" xfId="31037"/>
    <cellStyle name="Вычисление 7 2 3" xfId="4379"/>
    <cellStyle name="Вычисление 7 2 3 10" xfId="35260"/>
    <cellStyle name="Вычисление 7 2 3 11" xfId="40223"/>
    <cellStyle name="Вычисление 7 2 3 2" xfId="6861"/>
    <cellStyle name="Вычисление 7 2 3 2 2" xfId="12812"/>
    <cellStyle name="Вычисление 7 2 3 2 3" xfId="18751"/>
    <cellStyle name="Вычисление 7 2 3 2 4" xfId="30396"/>
    <cellStyle name="Вычисление 7 2 3 2 5" xfId="25560"/>
    <cellStyle name="Вычисление 7 2 3 2 6" xfId="37664"/>
    <cellStyle name="Вычисление 7 2 3 2 7" xfId="42617"/>
    <cellStyle name="Вычисление 7 2 3 3" xfId="9054"/>
    <cellStyle name="Вычисление 7 2 3 3 2" xfId="15005"/>
    <cellStyle name="Вычисление 7 2 3 3 3" xfId="20944"/>
    <cellStyle name="Вычисление 7 2 3 3 4" xfId="23458"/>
    <cellStyle name="Вычисление 7 2 3 3 5" xfId="31779"/>
    <cellStyle name="Вычисление 7 2 3 3 6" xfId="39845"/>
    <cellStyle name="Вычисление 7 2 3 3 7" xfId="44810"/>
    <cellStyle name="Вычисление 7 2 3 4" xfId="9055"/>
    <cellStyle name="Вычисление 7 2 3 4 2" xfId="15006"/>
    <cellStyle name="Вычисление 7 2 3 4 3" xfId="20945"/>
    <cellStyle name="Вычисление 7 2 3 4 4" xfId="23457"/>
    <cellStyle name="Вычисление 7 2 3 4 5" xfId="34812"/>
    <cellStyle name="Вычисление 7 2 3 4 6" xfId="39846"/>
    <cellStyle name="Вычисление 7 2 3 4 7" xfId="44811"/>
    <cellStyle name="Вычисление 7 2 3 5" xfId="9056"/>
    <cellStyle name="Вычисление 7 2 3 5 2" xfId="15007"/>
    <cellStyle name="Вычисление 7 2 3 5 3" xfId="20946"/>
    <cellStyle name="Вычисление 7 2 3 5 4" xfId="23456"/>
    <cellStyle name="Вычисление 7 2 3 5 5" xfId="34811"/>
    <cellStyle name="Вычисление 7 2 3 5 6" xfId="39847"/>
    <cellStyle name="Вычисление 7 2 3 5 7" xfId="44812"/>
    <cellStyle name="Вычисление 7 2 3 6" xfId="10408"/>
    <cellStyle name="Вычисление 7 2 3 7" xfId="16347"/>
    <cellStyle name="Вычисление 7 2 3 8" xfId="28001"/>
    <cellStyle name="Вычисление 7 2 3 9" xfId="31361"/>
    <cellStyle name="Вычисление 7 2 4" xfId="4941"/>
    <cellStyle name="Вычисление 7 2 4 2" xfId="10917"/>
    <cellStyle name="Вычисление 7 2 4 3" xfId="16856"/>
    <cellStyle name="Вычисление 7 2 4 4" xfId="30845"/>
    <cellStyle name="Вычисление 7 2 4 5" xfId="32328"/>
    <cellStyle name="Вычисление 7 2 4 6" xfId="35769"/>
    <cellStyle name="Вычисление 7 2 4 7" xfId="40730"/>
    <cellStyle name="Вычисление 7 2 5" xfId="9057"/>
    <cellStyle name="Вычисление 7 2 5 2" xfId="15008"/>
    <cellStyle name="Вычисление 7 2 5 3" xfId="20947"/>
    <cellStyle name="Вычисление 7 2 5 4" xfId="23455"/>
    <cellStyle name="Вычисление 7 2 5 5" xfId="31943"/>
    <cellStyle name="Вычисление 7 2 5 6" xfId="39848"/>
    <cellStyle name="Вычисление 7 2 5 7" xfId="44813"/>
    <cellStyle name="Вычисление 7 2 6" xfId="9839"/>
    <cellStyle name="Вычисление 7 2 7" xfId="15778"/>
    <cellStyle name="Вычисление 7 2 8" xfId="27166"/>
    <cellStyle name="Вычисление 7 2 9" xfId="31329"/>
    <cellStyle name="Вычисление 7 3" xfId="2522"/>
    <cellStyle name="Вычисление 7 3 2" xfId="2523"/>
    <cellStyle name="Вычисление 7 3 2 2" xfId="5794"/>
    <cellStyle name="Вычисление 7 3 2 2 2" xfId="8098"/>
    <cellStyle name="Вычисление 7 3 2 2 2 2" xfId="14049"/>
    <cellStyle name="Вычисление 7 3 2 2 2 3" xfId="19988"/>
    <cellStyle name="Вычисление 7 3 2 2 2 4" xfId="24303"/>
    <cellStyle name="Вычисление 7 3 2 2 2 5" xfId="32625"/>
    <cellStyle name="Вычисление 7 3 2 2 2 6" xfId="38895"/>
    <cellStyle name="Вычисление 7 3 2 2 2 7" xfId="43854"/>
    <cellStyle name="Вычисление 7 3 2 2 3" xfId="11769"/>
    <cellStyle name="Вычисление 7 3 2 2 4" xfId="17708"/>
    <cellStyle name="Вычисление 7 3 2 2 5" xfId="25353"/>
    <cellStyle name="Вычисление 7 3 2 2 6" xfId="29757"/>
    <cellStyle name="Вычисление 7 3 2 2 7" xfId="36621"/>
    <cellStyle name="Вычисление 7 3 2 2 8" xfId="41579"/>
    <cellStyle name="Вычисление 7 3 2 3" xfId="6461"/>
    <cellStyle name="Вычисление 7 3 2 3 2" xfId="12412"/>
    <cellStyle name="Вычисление 7 3 2 3 3" xfId="18351"/>
    <cellStyle name="Вычисление 7 3 2 3 4" xfId="25082"/>
    <cellStyle name="Вычисление 7 3 2 3 5" xfId="33655"/>
    <cellStyle name="Вычисление 7 3 2 3 6" xfId="37264"/>
    <cellStyle name="Вычисление 7 3 2 3 7" xfId="42219"/>
    <cellStyle name="Вычисление 7 3 2 4" xfId="9842"/>
    <cellStyle name="Вычисление 7 3 2 5" xfId="15781"/>
    <cellStyle name="Вычисление 7 3 2 6" xfId="25971"/>
    <cellStyle name="Вычисление 7 3 2 7" xfId="31968"/>
    <cellStyle name="Вычисление 7 3 3" xfId="2524"/>
    <cellStyle name="Вычисление 7 3 3 2" xfId="5640"/>
    <cellStyle name="Вычисление 7 3 3 2 2" xfId="7944"/>
    <cellStyle name="Вычисление 7 3 3 2 2 2" xfId="13895"/>
    <cellStyle name="Вычисление 7 3 3 2 2 3" xfId="19834"/>
    <cellStyle name="Вычисление 7 3 3 2 2 4" xfId="24454"/>
    <cellStyle name="Вычисление 7 3 3 2 2 5" xfId="27269"/>
    <cellStyle name="Вычисление 7 3 3 2 2 6" xfId="38741"/>
    <cellStyle name="Вычисление 7 3 3 2 2 7" xfId="43700"/>
    <cellStyle name="Вычисление 7 3 3 2 3" xfId="11615"/>
    <cellStyle name="Вычисление 7 3 3 2 4" xfId="17554"/>
    <cellStyle name="Вычисление 7 3 3 2 5" xfId="29925"/>
    <cellStyle name="Вычисление 7 3 3 2 6" xfId="34283"/>
    <cellStyle name="Вычисление 7 3 3 2 7" xfId="36467"/>
    <cellStyle name="Вычисление 7 3 3 2 8" xfId="41425"/>
    <cellStyle name="Вычисление 7 3 3 3" xfId="6307"/>
    <cellStyle name="Вычисление 7 3 3 3 2" xfId="12258"/>
    <cellStyle name="Вычисление 7 3 3 3 3" xfId="18197"/>
    <cellStyle name="Вычисление 7 3 3 3 4" xfId="25103"/>
    <cellStyle name="Вычисление 7 3 3 3 5" xfId="32426"/>
    <cellStyle name="Вычисление 7 3 3 3 6" xfId="37110"/>
    <cellStyle name="Вычисление 7 3 3 3 7" xfId="42065"/>
    <cellStyle name="Вычисление 7 3 3 4" xfId="9843"/>
    <cellStyle name="Вычисление 7 3 3 5" xfId="15782"/>
    <cellStyle name="Вычисление 7 3 3 6" xfId="27873"/>
    <cellStyle name="Вычисление 7 3 3 7" xfId="26221"/>
    <cellStyle name="Вычисление 7 3 4" xfId="5142"/>
    <cellStyle name="Вычисление 7 3 4 2" xfId="7485"/>
    <cellStyle name="Вычисление 7 3 4 2 2" xfId="13436"/>
    <cellStyle name="Вычисление 7 3 4 2 3" xfId="19375"/>
    <cellStyle name="Вычисление 7 3 4 2 4" xfId="27671"/>
    <cellStyle name="Вычисление 7 3 4 2 5" xfId="31846"/>
    <cellStyle name="Вычисление 7 3 4 2 6" xfId="38284"/>
    <cellStyle name="Вычисление 7 3 4 2 7" xfId="43241"/>
    <cellStyle name="Вычисление 7 3 4 3" xfId="11118"/>
    <cellStyle name="Вычисление 7 3 4 4" xfId="17057"/>
    <cellStyle name="Вычисление 7 3 4 5" xfId="30823"/>
    <cellStyle name="Вычисление 7 3 4 6" xfId="25770"/>
    <cellStyle name="Вычисление 7 3 4 7" xfId="35970"/>
    <cellStyle name="Вычисление 7 3 4 8" xfId="40930"/>
    <cellStyle name="Вычисление 7 3 5" xfId="4763"/>
    <cellStyle name="Вычисление 7 3 5 2" xfId="10739"/>
    <cellStyle name="Вычисление 7 3 5 3" xfId="16678"/>
    <cellStyle name="Вычисление 7 3 5 4" xfId="28765"/>
    <cellStyle name="Вычисление 7 3 5 5" xfId="30022"/>
    <cellStyle name="Вычисление 7 3 5 6" xfId="35591"/>
    <cellStyle name="Вычисление 7 3 5 7" xfId="40553"/>
    <cellStyle name="Вычисление 7 3 6" xfId="9841"/>
    <cellStyle name="Вычисление 7 3 7" xfId="15780"/>
    <cellStyle name="Вычисление 7 3 8" xfId="27778"/>
    <cellStyle name="Вычисление 7 3 9" xfId="34875"/>
    <cellStyle name="Вычисление 7 4" xfId="2525"/>
    <cellStyle name="Вычисление 7 4 2" xfId="5339"/>
    <cellStyle name="Вычисление 7 4 2 2" xfId="7658"/>
    <cellStyle name="Вычисление 7 4 2 2 2" xfId="13609"/>
    <cellStyle name="Вычисление 7 4 2 2 3" xfId="19548"/>
    <cellStyle name="Вычисление 7 4 2 2 4" xfId="30034"/>
    <cellStyle name="Вычисление 7 4 2 2 5" xfId="28583"/>
    <cellStyle name="Вычисление 7 4 2 2 6" xfId="38456"/>
    <cellStyle name="Вычисление 7 4 2 2 7" xfId="43414"/>
    <cellStyle name="Вычисление 7 4 2 3" xfId="11314"/>
    <cellStyle name="Вычисление 7 4 2 4" xfId="17253"/>
    <cellStyle name="Вычисление 7 4 2 5" xfId="26942"/>
    <cellStyle name="Вычисление 7 4 2 6" xfId="33153"/>
    <cellStyle name="Вычисление 7 4 2 7" xfId="36166"/>
    <cellStyle name="Вычисление 7 4 2 8" xfId="41125"/>
    <cellStyle name="Вычисление 7 4 3" xfId="4649"/>
    <cellStyle name="Вычисление 7 4 3 2" xfId="10625"/>
    <cellStyle name="Вычисление 7 4 3 3" xfId="16564"/>
    <cellStyle name="Вычисление 7 4 3 4" xfId="29460"/>
    <cellStyle name="Вычисление 7 4 3 5" xfId="31547"/>
    <cellStyle name="Вычисление 7 4 3 6" xfId="35477"/>
    <cellStyle name="Вычисление 7 4 3 7" xfId="40440"/>
    <cellStyle name="Вычисление 7 4 4" xfId="9058"/>
    <cellStyle name="Вычисление 7 4 4 2" xfId="15009"/>
    <cellStyle name="Вычисление 7 4 4 3" xfId="20948"/>
    <cellStyle name="Вычисление 7 4 4 4" xfId="23454"/>
    <cellStyle name="Вычисление 7 4 4 5" xfId="33896"/>
    <cellStyle name="Вычисление 7 4 4 6" xfId="39849"/>
    <cellStyle name="Вычисление 7 4 4 7" xfId="44814"/>
    <cellStyle name="Вычисление 7 4 5" xfId="9059"/>
    <cellStyle name="Вычисление 7 4 5 2" xfId="15010"/>
    <cellStyle name="Вычисление 7 4 5 3" xfId="20949"/>
    <cellStyle name="Вычисление 7 4 5 4" xfId="26783"/>
    <cellStyle name="Вычисление 7 4 5 5" xfId="32381"/>
    <cellStyle name="Вычисление 7 4 5 6" xfId="39850"/>
    <cellStyle name="Вычисление 7 4 5 7" xfId="44815"/>
    <cellStyle name="Вычисление 7 4 6" xfId="9844"/>
    <cellStyle name="Вычисление 7 4 7" xfId="15783"/>
    <cellStyle name="Вычисление 7 4 8" xfId="29594"/>
    <cellStyle name="Вычисление 7 4 9" xfId="31725"/>
    <cellStyle name="Вычисление 7 5" xfId="4380"/>
    <cellStyle name="Вычисление 7 5 2" xfId="6862"/>
    <cellStyle name="Вычисление 7 5 2 2" xfId="12813"/>
    <cellStyle name="Вычисление 7 5 2 3" xfId="18752"/>
    <cellStyle name="Вычисление 7 5 2 4" xfId="28736"/>
    <cellStyle name="Вычисление 7 5 2 5" xfId="32969"/>
    <cellStyle name="Вычисление 7 5 2 6" xfId="37665"/>
    <cellStyle name="Вычисление 7 5 2 7" xfId="42618"/>
    <cellStyle name="Вычисление 7 5 3" xfId="10409"/>
    <cellStyle name="Вычисление 7 5 4" xfId="16348"/>
    <cellStyle name="Вычисление 7 5 5" xfId="25579"/>
    <cellStyle name="Вычисление 7 5 6" xfId="27530"/>
    <cellStyle name="Вычисление 7 5 7" xfId="35261"/>
    <cellStyle name="Вычисление 7 5 8" xfId="40224"/>
    <cellStyle name="Вычисление 7 6" xfId="6137"/>
    <cellStyle name="Вычисление 7 6 2" xfId="12100"/>
    <cellStyle name="Вычисление 7 6 3" xfId="18039"/>
    <cellStyle name="Вычисление 7 6 4" xfId="30703"/>
    <cellStyle name="Вычисление 7 6 5" xfId="26558"/>
    <cellStyle name="Вычисление 7 6 6" xfId="36952"/>
    <cellStyle name="Вычисление 7 6 7" xfId="41909"/>
    <cellStyle name="Вычисление 7 7" xfId="9838"/>
    <cellStyle name="Вычисление 7 8" xfId="15777"/>
    <cellStyle name="Вычисление 7 9" xfId="27007"/>
    <cellStyle name="Вычисление 7_46EE.2011(v1.0)" xfId="2526"/>
    <cellStyle name="Вычисление 8" xfId="2527"/>
    <cellStyle name="Вычисление 8 10" xfId="32873"/>
    <cellStyle name="Вычисление 8 2" xfId="2528"/>
    <cellStyle name="Вычисление 8 2 2" xfId="2529"/>
    <cellStyle name="Вычисление 8 2 2 2" xfId="5342"/>
    <cellStyle name="Вычисление 8 2 2 2 2" xfId="7661"/>
    <cellStyle name="Вычисление 8 2 2 2 2 2" xfId="13612"/>
    <cellStyle name="Вычисление 8 2 2 2 2 3" xfId="19551"/>
    <cellStyle name="Вычисление 8 2 2 2 2 4" xfId="24713"/>
    <cellStyle name="Вычисление 8 2 2 2 2 5" xfId="33870"/>
    <cellStyle name="Вычисление 8 2 2 2 2 6" xfId="38459"/>
    <cellStyle name="Вычисление 8 2 2 2 2 7" xfId="43417"/>
    <cellStyle name="Вычисление 8 2 2 2 3" xfId="11317"/>
    <cellStyle name="Вычисление 8 2 2 2 4" xfId="17256"/>
    <cellStyle name="Вычисление 8 2 2 2 5" xfId="30813"/>
    <cellStyle name="Вычисление 8 2 2 2 6" xfId="28782"/>
    <cellStyle name="Вычисление 8 2 2 2 7" xfId="36169"/>
    <cellStyle name="Вычисление 8 2 2 2 8" xfId="41128"/>
    <cellStyle name="Вычисление 8 2 2 3" xfId="6110"/>
    <cellStyle name="Вычисление 8 2 2 3 2" xfId="12080"/>
    <cellStyle name="Вычисление 8 2 2 3 3" xfId="18019"/>
    <cellStyle name="Вычисление 8 2 2 3 4" xfId="25156"/>
    <cellStyle name="Вычисление 8 2 2 3 5" xfId="28594"/>
    <cellStyle name="Вычисление 8 2 2 3 6" xfId="36932"/>
    <cellStyle name="Вычисление 8 2 2 3 7" xfId="41889"/>
    <cellStyle name="Вычисление 8 2 2 4" xfId="9060"/>
    <cellStyle name="Вычисление 8 2 2 4 2" xfId="15011"/>
    <cellStyle name="Вычисление 8 2 2 4 3" xfId="20950"/>
    <cellStyle name="Вычисление 8 2 2 4 4" xfId="23453"/>
    <cellStyle name="Вычисление 8 2 2 4 5" xfId="33287"/>
    <cellStyle name="Вычисление 8 2 2 4 6" xfId="39851"/>
    <cellStyle name="Вычисление 8 2 2 4 7" xfId="44816"/>
    <cellStyle name="Вычисление 8 2 2 5" xfId="9061"/>
    <cellStyle name="Вычисление 8 2 2 5 2" xfId="15012"/>
    <cellStyle name="Вычисление 8 2 2 5 3" xfId="20951"/>
    <cellStyle name="Вычисление 8 2 2 5 4" xfId="23452"/>
    <cellStyle name="Вычисление 8 2 2 5 5" xfId="27147"/>
    <cellStyle name="Вычисление 8 2 2 5 6" xfId="39852"/>
    <cellStyle name="Вычисление 8 2 2 5 7" xfId="44817"/>
    <cellStyle name="Вычисление 8 2 2 6" xfId="9847"/>
    <cellStyle name="Вычисление 8 2 2 7" xfId="15786"/>
    <cellStyle name="Вычисление 8 2 2 8" xfId="28022"/>
    <cellStyle name="Вычисление 8 2 2 9" xfId="33494"/>
    <cellStyle name="Вычисление 8 2 3" xfId="4381"/>
    <cellStyle name="Вычисление 8 2 3 10" xfId="35262"/>
    <cellStyle name="Вычисление 8 2 3 11" xfId="40225"/>
    <cellStyle name="Вычисление 8 2 3 2" xfId="6863"/>
    <cellStyle name="Вычисление 8 2 3 2 2" xfId="12814"/>
    <cellStyle name="Вычисление 8 2 3 2 3" xfId="18753"/>
    <cellStyle name="Вычисление 8 2 3 2 4" xfId="30149"/>
    <cellStyle name="Вычисление 8 2 3 2 5" xfId="33176"/>
    <cellStyle name="Вычисление 8 2 3 2 6" xfId="37666"/>
    <cellStyle name="Вычисление 8 2 3 2 7" xfId="42619"/>
    <cellStyle name="Вычисление 8 2 3 3" xfId="9062"/>
    <cellStyle name="Вычисление 8 2 3 3 2" xfId="15013"/>
    <cellStyle name="Вычисление 8 2 3 3 3" xfId="20952"/>
    <cellStyle name="Вычисление 8 2 3 3 4" xfId="23451"/>
    <cellStyle name="Вычисление 8 2 3 3 5" xfId="31698"/>
    <cellStyle name="Вычисление 8 2 3 3 6" xfId="39853"/>
    <cellStyle name="Вычисление 8 2 3 3 7" xfId="44818"/>
    <cellStyle name="Вычисление 8 2 3 4" xfId="9063"/>
    <cellStyle name="Вычисление 8 2 3 4 2" xfId="15014"/>
    <cellStyle name="Вычисление 8 2 3 4 3" xfId="20953"/>
    <cellStyle name="Вычисление 8 2 3 4 4" xfId="23450"/>
    <cellStyle name="Вычисление 8 2 3 4 5" xfId="29764"/>
    <cellStyle name="Вычисление 8 2 3 4 6" xfId="39854"/>
    <cellStyle name="Вычисление 8 2 3 4 7" xfId="44819"/>
    <cellStyle name="Вычисление 8 2 3 5" xfId="9064"/>
    <cellStyle name="Вычисление 8 2 3 5 2" xfId="15015"/>
    <cellStyle name="Вычисление 8 2 3 5 3" xfId="20954"/>
    <cellStyle name="Вычисление 8 2 3 5 4" xfId="23449"/>
    <cellStyle name="Вычисление 8 2 3 5 5" xfId="27802"/>
    <cellStyle name="Вычисление 8 2 3 5 6" xfId="39855"/>
    <cellStyle name="Вычисление 8 2 3 5 7" xfId="44820"/>
    <cellStyle name="Вычисление 8 2 3 6" xfId="10410"/>
    <cellStyle name="Вычисление 8 2 3 7" xfId="16349"/>
    <cellStyle name="Вычисление 8 2 3 8" xfId="28659"/>
    <cellStyle name="Вычисление 8 2 3 9" xfId="32586"/>
    <cellStyle name="Вычисление 8 2 4" xfId="4939"/>
    <cellStyle name="Вычисление 8 2 4 2" xfId="10915"/>
    <cellStyle name="Вычисление 8 2 4 3" xfId="16854"/>
    <cellStyle name="Вычисление 8 2 4 4" xfId="26952"/>
    <cellStyle name="Вычисление 8 2 4 5" xfId="31523"/>
    <cellStyle name="Вычисление 8 2 4 6" xfId="35767"/>
    <cellStyle name="Вычисление 8 2 4 7" xfId="40728"/>
    <cellStyle name="Вычисление 8 2 5" xfId="9065"/>
    <cellStyle name="Вычисление 8 2 5 2" xfId="15016"/>
    <cellStyle name="Вычисление 8 2 5 3" xfId="20955"/>
    <cellStyle name="Вычисление 8 2 5 4" xfId="26782"/>
    <cellStyle name="Вычисление 8 2 5 5" xfId="32129"/>
    <cellStyle name="Вычисление 8 2 5 6" xfId="39856"/>
    <cellStyle name="Вычисление 8 2 5 7" xfId="44821"/>
    <cellStyle name="Вычисление 8 2 6" xfId="9846"/>
    <cellStyle name="Вычисление 8 2 7" xfId="15785"/>
    <cellStyle name="Вычисление 8 2 8" xfId="29978"/>
    <cellStyle name="Вычисление 8 2 9" xfId="30288"/>
    <cellStyle name="Вычисление 8 3" xfId="2530"/>
    <cellStyle name="Вычисление 8 3 2" xfId="2531"/>
    <cellStyle name="Вычисление 8 3 2 2" xfId="5795"/>
    <cellStyle name="Вычисление 8 3 2 2 2" xfId="8099"/>
    <cellStyle name="Вычисление 8 3 2 2 2 2" xfId="14050"/>
    <cellStyle name="Вычисление 8 3 2 2 2 3" xfId="19989"/>
    <cellStyle name="Вычисление 8 3 2 2 2 4" xfId="24302"/>
    <cellStyle name="Вычисление 8 3 2 2 2 5" xfId="34048"/>
    <cellStyle name="Вычисление 8 3 2 2 2 6" xfId="38896"/>
    <cellStyle name="Вычисление 8 3 2 2 2 7" xfId="43855"/>
    <cellStyle name="Вычисление 8 3 2 2 3" xfId="11770"/>
    <cellStyle name="Вычисление 8 3 2 2 4" xfId="17709"/>
    <cellStyle name="Вычисление 8 3 2 2 5" xfId="28627"/>
    <cellStyle name="Вычисление 8 3 2 2 6" xfId="26191"/>
    <cellStyle name="Вычисление 8 3 2 2 7" xfId="36622"/>
    <cellStyle name="Вычисление 8 3 2 2 8" xfId="41580"/>
    <cellStyle name="Вычисление 8 3 2 3" xfId="6462"/>
    <cellStyle name="Вычисление 8 3 2 3 2" xfId="12413"/>
    <cellStyle name="Вычисление 8 3 2 3 3" xfId="18352"/>
    <cellStyle name="Вычисление 8 3 2 3 4" xfId="29147"/>
    <cellStyle name="Вычисление 8 3 2 3 5" xfId="27863"/>
    <cellStyle name="Вычисление 8 3 2 3 6" xfId="37265"/>
    <cellStyle name="Вычисление 8 3 2 3 7" xfId="42220"/>
    <cellStyle name="Вычисление 8 3 2 4" xfId="9849"/>
    <cellStyle name="Вычисление 8 3 2 5" xfId="15788"/>
    <cellStyle name="Вычисление 8 3 2 6" xfId="28684"/>
    <cellStyle name="Вычисление 8 3 2 7" xfId="29040"/>
    <cellStyle name="Вычисление 8 3 3" xfId="2532"/>
    <cellStyle name="Вычисление 8 3 3 2" xfId="5641"/>
    <cellStyle name="Вычисление 8 3 3 2 2" xfId="7945"/>
    <cellStyle name="Вычисление 8 3 3 2 2 2" xfId="13896"/>
    <cellStyle name="Вычисление 8 3 3 2 2 3" xfId="19835"/>
    <cellStyle name="Вычисление 8 3 3 2 2 4" xfId="24453"/>
    <cellStyle name="Вычисление 8 3 3 2 2 5" xfId="26385"/>
    <cellStyle name="Вычисление 8 3 3 2 2 6" xfId="38742"/>
    <cellStyle name="Вычисление 8 3 3 2 2 7" xfId="43701"/>
    <cellStyle name="Вычисление 8 3 3 2 3" xfId="11616"/>
    <cellStyle name="Вычисление 8 3 3 2 4" xfId="17555"/>
    <cellStyle name="Вычисление 8 3 3 2 5" xfId="27974"/>
    <cellStyle name="Вычисление 8 3 3 2 6" xfId="31112"/>
    <cellStyle name="Вычисление 8 3 3 2 7" xfId="36468"/>
    <cellStyle name="Вычисление 8 3 3 2 8" xfId="41426"/>
    <cellStyle name="Вычисление 8 3 3 3" xfId="6308"/>
    <cellStyle name="Вычисление 8 3 3 3 2" xfId="12259"/>
    <cellStyle name="Вычисление 8 3 3 3 3" xfId="18198"/>
    <cellStyle name="Вычисление 8 3 3 3 4" xfId="29169"/>
    <cellStyle name="Вычисление 8 3 3 3 5" xfId="31419"/>
    <cellStyle name="Вычисление 8 3 3 3 6" xfId="37111"/>
    <cellStyle name="Вычисление 8 3 3 3 7" xfId="42066"/>
    <cellStyle name="Вычисление 8 3 3 4" xfId="9850"/>
    <cellStyle name="Вычисление 8 3 3 5" xfId="15789"/>
    <cellStyle name="Вычисление 8 3 3 6" xfId="30098"/>
    <cellStyle name="Вычисление 8 3 3 7" xfId="29988"/>
    <cellStyle name="Вычисление 8 3 4" xfId="5143"/>
    <cellStyle name="Вычисление 8 3 4 2" xfId="7486"/>
    <cellStyle name="Вычисление 8 3 4 2 2" xfId="13437"/>
    <cellStyle name="Вычисление 8 3 4 2 3" xfId="19376"/>
    <cellStyle name="Вычисление 8 3 4 2 4" xfId="24824"/>
    <cellStyle name="Вычисление 8 3 4 2 5" xfId="25793"/>
    <cellStyle name="Вычисление 8 3 4 2 6" xfId="38285"/>
    <cellStyle name="Вычисление 8 3 4 2 7" xfId="43242"/>
    <cellStyle name="Вычисление 8 3 4 3" xfId="11119"/>
    <cellStyle name="Вычисление 8 3 4 4" xfId="17058"/>
    <cellStyle name="Вычисление 8 3 4 5" xfId="29387"/>
    <cellStyle name="Вычисление 8 3 4 6" xfId="31234"/>
    <cellStyle name="Вычисление 8 3 4 7" xfId="35971"/>
    <cellStyle name="Вычисление 8 3 4 8" xfId="40931"/>
    <cellStyle name="Вычисление 8 3 5" xfId="4762"/>
    <cellStyle name="Вычисление 8 3 5 2" xfId="10738"/>
    <cellStyle name="Вычисление 8 3 5 3" xfId="16677"/>
    <cellStyle name="Вычисление 8 3 5 4" xfId="30425"/>
    <cellStyle name="Вычисление 8 3 5 5" xfId="31074"/>
    <cellStyle name="Вычисление 8 3 5 6" xfId="35590"/>
    <cellStyle name="Вычисление 8 3 5 7" xfId="40552"/>
    <cellStyle name="Вычисление 8 3 6" xfId="9848"/>
    <cellStyle name="Вычисление 8 3 7" xfId="15787"/>
    <cellStyle name="Вычисление 8 3 8" xfId="25970"/>
    <cellStyle name="Вычисление 8 3 9" xfId="31766"/>
    <cellStyle name="Вычисление 8 4" xfId="2533"/>
    <cellStyle name="Вычисление 8 4 2" xfId="5341"/>
    <cellStyle name="Вычисление 8 4 2 2" xfId="7660"/>
    <cellStyle name="Вычисление 8 4 2 2 2" xfId="13611"/>
    <cellStyle name="Вычисление 8 4 2 2 3" xfId="19550"/>
    <cellStyle name="Вычисление 8 4 2 2 4" xfId="24714"/>
    <cellStyle name="Вычисление 8 4 2 2 5" xfId="27289"/>
    <cellStyle name="Вычисление 8 4 2 2 6" xfId="38458"/>
    <cellStyle name="Вычисление 8 4 2 2 7" xfId="43416"/>
    <cellStyle name="Вычисление 8 4 2 3" xfId="11316"/>
    <cellStyle name="Вычисление 8 4 2 4" xfId="17255"/>
    <cellStyle name="Вычисление 8 4 2 5" xfId="30814"/>
    <cellStyle name="Вычисление 8 4 2 6" xfId="31358"/>
    <cellStyle name="Вычисление 8 4 2 7" xfId="36168"/>
    <cellStyle name="Вычисление 8 4 2 8" xfId="41127"/>
    <cellStyle name="Вычисление 8 4 3" xfId="4647"/>
    <cellStyle name="Вычисление 8 4 3 2" xfId="10623"/>
    <cellStyle name="Вычисление 8 4 3 3" xfId="16562"/>
    <cellStyle name="Вычисление 8 4 3 4" xfId="25539"/>
    <cellStyle name="Вычисление 8 4 3 5" xfId="30101"/>
    <cellStyle name="Вычисление 8 4 3 6" xfId="35475"/>
    <cellStyle name="Вычисление 8 4 3 7" xfId="40438"/>
    <cellStyle name="Вычисление 8 4 4" xfId="9066"/>
    <cellStyle name="Вычисление 8 4 4 2" xfId="15017"/>
    <cellStyle name="Вычисление 8 4 4 3" xfId="20956"/>
    <cellStyle name="Вычисление 8 4 4 4" xfId="23448"/>
    <cellStyle name="Вычисление 8 4 4 5" xfId="33395"/>
    <cellStyle name="Вычисление 8 4 4 6" xfId="39857"/>
    <cellStyle name="Вычисление 8 4 4 7" xfId="44822"/>
    <cellStyle name="Вычисление 8 4 5" xfId="9067"/>
    <cellStyle name="Вычисление 8 4 5 2" xfId="15018"/>
    <cellStyle name="Вычисление 8 4 5 3" xfId="20957"/>
    <cellStyle name="Вычисление 8 4 5 4" xfId="23447"/>
    <cellStyle name="Вычисление 8 4 5 5" xfId="34752"/>
    <cellStyle name="Вычисление 8 4 5 6" xfId="39858"/>
    <cellStyle name="Вычисление 8 4 5 7" xfId="44823"/>
    <cellStyle name="Вычисление 8 4 6" xfId="9851"/>
    <cellStyle name="Вычисление 8 4 7" xfId="15790"/>
    <cellStyle name="Вычисление 8 4 8" xfId="28145"/>
    <cellStyle name="Вычисление 8 4 9" xfId="34574"/>
    <cellStyle name="Вычисление 8 5" xfId="4382"/>
    <cellStyle name="Вычисление 8 5 2" xfId="6864"/>
    <cellStyle name="Вычисление 8 5 2 2" xfId="12815"/>
    <cellStyle name="Вычисление 8 5 2 3" xfId="18754"/>
    <cellStyle name="Вычисление 8 5 2 4" xfId="28198"/>
    <cellStyle name="Вычисление 8 5 2 5" xfId="25841"/>
    <cellStyle name="Вычисление 8 5 2 6" xfId="37667"/>
    <cellStyle name="Вычисление 8 5 2 7" xfId="42620"/>
    <cellStyle name="Вычисление 8 5 3" xfId="10411"/>
    <cellStyle name="Вычисление 8 5 4" xfId="16350"/>
    <cellStyle name="Вычисление 8 5 5" xfId="30077"/>
    <cellStyle name="Вычисление 8 5 6" xfId="28798"/>
    <cellStyle name="Вычисление 8 5 7" xfId="35263"/>
    <cellStyle name="Вычисление 8 5 8" xfId="40226"/>
    <cellStyle name="Вычисление 8 6" xfId="4940"/>
    <cellStyle name="Вычисление 8 6 2" xfId="10916"/>
    <cellStyle name="Вычисление 8 6 3" xfId="16855"/>
    <cellStyle name="Вычисление 8 6 4" xfId="29245"/>
    <cellStyle name="Вычисление 8 6 5" xfId="32411"/>
    <cellStyle name="Вычисление 8 6 6" xfId="35768"/>
    <cellStyle name="Вычисление 8 6 7" xfId="40729"/>
    <cellStyle name="Вычисление 8 7" xfId="9845"/>
    <cellStyle name="Вычисление 8 8" xfId="15784"/>
    <cellStyle name="Вычисление 8 9" xfId="28561"/>
    <cellStyle name="Вычисление 8_46EE.2011(v1.0)" xfId="2534"/>
    <cellStyle name="Вычисление 9" xfId="2535"/>
    <cellStyle name="Вычисление 9 10" xfId="32147"/>
    <cellStyle name="Вычисление 9 2" xfId="2536"/>
    <cellStyle name="Вычисление 9 2 2" xfId="2537"/>
    <cellStyle name="Вычисление 9 2 2 2" xfId="5344"/>
    <cellStyle name="Вычисление 9 2 2 2 2" xfId="7663"/>
    <cellStyle name="Вычисление 9 2 2 2 2 2" xfId="13614"/>
    <cellStyle name="Вычисление 9 2 2 2 2 3" xfId="19553"/>
    <cellStyle name="Вычисление 9 2 2 2 2 4" xfId="24711"/>
    <cellStyle name="Вычисление 9 2 2 2 2 5" xfId="33931"/>
    <cellStyle name="Вычисление 9 2 2 2 2 6" xfId="38461"/>
    <cellStyle name="Вычисление 9 2 2 2 2 7" xfId="43419"/>
    <cellStyle name="Вычисление 9 2 2 2 3" xfId="11319"/>
    <cellStyle name="Вычисление 9 2 2 2 4" xfId="17258"/>
    <cellStyle name="Вычисление 9 2 2 2 5" xfId="28370"/>
    <cellStyle name="Вычисление 9 2 2 2 6" xfId="33156"/>
    <cellStyle name="Вычисление 9 2 2 2 7" xfId="36171"/>
    <cellStyle name="Вычисление 9 2 2 2 8" xfId="41130"/>
    <cellStyle name="Вычисление 9 2 2 3" xfId="6108"/>
    <cellStyle name="Вычисление 9 2 2 3 2" xfId="12078"/>
    <cellStyle name="Вычисление 9 2 2 3 3" xfId="18017"/>
    <cellStyle name="Вычисление 9 2 2 3 4" xfId="25158"/>
    <cellStyle name="Вычисление 9 2 2 3 5" xfId="33770"/>
    <cellStyle name="Вычисление 9 2 2 3 6" xfId="36930"/>
    <cellStyle name="Вычисление 9 2 2 3 7" xfId="41887"/>
    <cellStyle name="Вычисление 9 2 2 4" xfId="9068"/>
    <cellStyle name="Вычисление 9 2 2 4 2" xfId="15019"/>
    <cellStyle name="Вычисление 9 2 2 4 3" xfId="20958"/>
    <cellStyle name="Вычисление 9 2 2 4 4" xfId="26781"/>
    <cellStyle name="Вычисление 9 2 2 4 5" xfId="31778"/>
    <cellStyle name="Вычисление 9 2 2 4 6" xfId="39859"/>
    <cellStyle name="Вычисление 9 2 2 4 7" xfId="44824"/>
    <cellStyle name="Вычисление 9 2 2 5" xfId="9069"/>
    <cellStyle name="Вычисление 9 2 2 5 2" xfId="15020"/>
    <cellStyle name="Вычисление 9 2 2 5 3" xfId="20959"/>
    <cellStyle name="Вычисление 9 2 2 5 4" xfId="23446"/>
    <cellStyle name="Вычисление 9 2 2 5 5" xfId="34810"/>
    <cellStyle name="Вычисление 9 2 2 5 6" xfId="39860"/>
    <cellStyle name="Вычисление 9 2 2 5 7" xfId="44825"/>
    <cellStyle name="Вычисление 9 2 2 6" xfId="9854"/>
    <cellStyle name="Вычисление 9 2 2 7" xfId="15793"/>
    <cellStyle name="Вычисление 9 2 2 8" xfId="27356"/>
    <cellStyle name="Вычисление 9 2 2 9" xfId="33881"/>
    <cellStyle name="Вычисление 9 2 3" xfId="4383"/>
    <cellStyle name="Вычисление 9 2 3 10" xfId="35264"/>
    <cellStyle name="Вычисление 9 2 3 11" xfId="40227"/>
    <cellStyle name="Вычисление 9 2 3 2" xfId="6865"/>
    <cellStyle name="Вычисление 9 2 3 2 2" xfId="12816"/>
    <cellStyle name="Вычисление 9 2 3 2 3" xfId="18755"/>
    <cellStyle name="Вычисление 9 2 3 2 4" xfId="25030"/>
    <cellStyle name="Вычисление 9 2 3 2 5" xfId="25840"/>
    <cellStyle name="Вычисление 9 2 3 2 6" xfId="37668"/>
    <cellStyle name="Вычисление 9 2 3 2 7" xfId="42621"/>
    <cellStyle name="Вычисление 9 2 3 3" xfId="9070"/>
    <cellStyle name="Вычисление 9 2 3 3 2" xfId="15021"/>
    <cellStyle name="Вычисление 9 2 3 3 3" xfId="20960"/>
    <cellStyle name="Вычисление 9 2 3 3 4" xfId="23445"/>
    <cellStyle name="Вычисление 9 2 3 3 5" xfId="34751"/>
    <cellStyle name="Вычисление 9 2 3 3 6" xfId="39861"/>
    <cellStyle name="Вычисление 9 2 3 3 7" xfId="44826"/>
    <cellStyle name="Вычисление 9 2 3 4" xfId="9071"/>
    <cellStyle name="Вычисление 9 2 3 4 2" xfId="15022"/>
    <cellStyle name="Вычисление 9 2 3 4 3" xfId="20961"/>
    <cellStyle name="Вычисление 9 2 3 4 4" xfId="23444"/>
    <cellStyle name="Вычисление 9 2 3 4 5" xfId="34809"/>
    <cellStyle name="Вычисление 9 2 3 4 6" xfId="39862"/>
    <cellStyle name="Вычисление 9 2 3 4 7" xfId="44827"/>
    <cellStyle name="Вычисление 9 2 3 5" xfId="9072"/>
    <cellStyle name="Вычисление 9 2 3 5 2" xfId="15023"/>
    <cellStyle name="Вычисление 9 2 3 5 3" xfId="20962"/>
    <cellStyle name="Вычисление 9 2 3 5 4" xfId="23443"/>
    <cellStyle name="Вычисление 9 2 3 5 5" xfId="31946"/>
    <cellStyle name="Вычисление 9 2 3 5 6" xfId="39863"/>
    <cellStyle name="Вычисление 9 2 3 5 7" xfId="44828"/>
    <cellStyle name="Вычисление 9 2 3 6" xfId="10412"/>
    <cellStyle name="Вычисление 9 2 3 7" xfId="16351"/>
    <cellStyle name="Вычисление 9 2 3 8" xfId="28119"/>
    <cellStyle name="Вычисление 9 2 3 9" xfId="33127"/>
    <cellStyle name="Вычисление 9 2 4" xfId="4937"/>
    <cellStyle name="Вычисление 9 2 4 2" xfId="10913"/>
    <cellStyle name="Вычисление 9 2 4 3" xfId="16852"/>
    <cellStyle name="Вычисление 9 2 4 4" xfId="30497"/>
    <cellStyle name="Вычисление 9 2 4 5" xfId="33791"/>
    <cellStyle name="Вычисление 9 2 4 6" xfId="35765"/>
    <cellStyle name="Вычисление 9 2 4 7" xfId="40726"/>
    <cellStyle name="Вычисление 9 2 5" xfId="9073"/>
    <cellStyle name="Вычисление 9 2 5 2" xfId="15024"/>
    <cellStyle name="Вычисление 9 2 5 3" xfId="20963"/>
    <cellStyle name="Вычисление 9 2 5 4" xfId="23442"/>
    <cellStyle name="Вычисление 9 2 5 5" xfId="33893"/>
    <cellStyle name="Вычисление 9 2 5 6" xfId="39864"/>
    <cellStyle name="Вычисление 9 2 5 7" xfId="44829"/>
    <cellStyle name="Вычисление 9 2 6" xfId="9853"/>
    <cellStyle name="Вычисление 9 2 7" xfId="15792"/>
    <cellStyle name="Вычисление 9 2 8" xfId="31049"/>
    <cellStyle name="Вычисление 9 2 9" xfId="26494"/>
    <cellStyle name="Вычисление 9 3" xfId="2538"/>
    <cellStyle name="Вычисление 9 3 2" xfId="2539"/>
    <cellStyle name="Вычисление 9 3 2 2" xfId="5796"/>
    <cellStyle name="Вычисление 9 3 2 2 2" xfId="8100"/>
    <cellStyle name="Вычисление 9 3 2 2 2 2" xfId="14051"/>
    <cellStyle name="Вычисление 9 3 2 2 2 3" xfId="19990"/>
    <cellStyle name="Вычисление 9 3 2 2 2 4" xfId="24301"/>
    <cellStyle name="Вычисление 9 3 2 2 2 5" xfId="28074"/>
    <cellStyle name="Вычисление 9 3 2 2 2 6" xfId="38897"/>
    <cellStyle name="Вычисление 9 3 2 2 2 7" xfId="43856"/>
    <cellStyle name="Вычисление 9 3 2 2 3" xfId="11771"/>
    <cellStyle name="Вычисление 9 3 2 2 4" xfId="17710"/>
    <cellStyle name="Вычисление 9 3 2 2 5" xfId="30045"/>
    <cellStyle name="Вычисление 9 3 2 2 6" xfId="25864"/>
    <cellStyle name="Вычисление 9 3 2 2 7" xfId="36623"/>
    <cellStyle name="Вычисление 9 3 2 2 8" xfId="41581"/>
    <cellStyle name="Вычисление 9 3 2 3" xfId="6463"/>
    <cellStyle name="Вычисление 9 3 2 3 2" xfId="12414"/>
    <cellStyle name="Вычисление 9 3 2 3 3" xfId="18353"/>
    <cellStyle name="Вычисление 9 3 2 3 4" xfId="30339"/>
    <cellStyle name="Вычисление 9 3 2 3 5" xfId="34097"/>
    <cellStyle name="Вычисление 9 3 2 3 6" xfId="37266"/>
    <cellStyle name="Вычисление 9 3 2 3 7" xfId="42221"/>
    <cellStyle name="Вычисление 9 3 2 4" xfId="9856"/>
    <cellStyle name="Вычисление 9 3 2 5" xfId="15795"/>
    <cellStyle name="Вычисление 9 3 2 6" xfId="27528"/>
    <cellStyle name="Вычисление 9 3 2 7" xfId="31346"/>
    <cellStyle name="Вычисление 9 3 3" xfId="2540"/>
    <cellStyle name="Вычисление 9 3 3 2" xfId="5642"/>
    <cellStyle name="Вычисление 9 3 3 2 2" xfId="7946"/>
    <cellStyle name="Вычисление 9 3 3 2 2 2" xfId="13897"/>
    <cellStyle name="Вычисление 9 3 3 2 2 3" xfId="19836"/>
    <cellStyle name="Вычисление 9 3 3 2 2 4" xfId="24452"/>
    <cellStyle name="Вычисление 9 3 3 2 2 5" xfId="33202"/>
    <cellStyle name="Вычисление 9 3 3 2 2 6" xfId="38743"/>
    <cellStyle name="Вычисление 9 3 3 2 2 7" xfId="43702"/>
    <cellStyle name="Вычисление 9 3 3 2 3" xfId="11617"/>
    <cellStyle name="Вычисление 9 3 3 2 4" xfId="17556"/>
    <cellStyle name="Вычисление 9 3 3 2 5" xfId="25380"/>
    <cellStyle name="Вычисление 9 3 3 2 6" xfId="32768"/>
    <cellStyle name="Вычисление 9 3 3 2 7" xfId="36469"/>
    <cellStyle name="Вычисление 9 3 3 2 8" xfId="41427"/>
    <cellStyle name="Вычисление 9 3 3 3" xfId="6309"/>
    <cellStyle name="Вычисление 9 3 3 3 2" xfId="12260"/>
    <cellStyle name="Вычисление 9 3 3 3 3" xfId="18199"/>
    <cellStyle name="Вычисление 9 3 3 3 4" xfId="30677"/>
    <cellStyle name="Вычисление 9 3 3 3 5" xfId="31812"/>
    <cellStyle name="Вычисление 9 3 3 3 6" xfId="37112"/>
    <cellStyle name="Вычисление 9 3 3 3 7" xfId="42067"/>
    <cellStyle name="Вычисление 9 3 3 4" xfId="9857"/>
    <cellStyle name="Вычисление 9 3 3 5" xfId="15796"/>
    <cellStyle name="Вычисление 9 3 3 6" xfId="28453"/>
    <cellStyle name="Вычисление 9 3 3 7" xfId="26670"/>
    <cellStyle name="Вычисление 9 3 4" xfId="5144"/>
    <cellStyle name="Вычисление 9 3 4 2" xfId="7487"/>
    <cellStyle name="Вычисление 9 3 4 2 2" xfId="13438"/>
    <cellStyle name="Вычисление 9 3 4 2 3" xfId="19377"/>
    <cellStyle name="Вычисление 9 3 4 2 4" xfId="24823"/>
    <cellStyle name="Вычисление 9 3 4 2 5" xfId="32008"/>
    <cellStyle name="Вычисление 9 3 4 2 6" xfId="38286"/>
    <cellStyle name="Вычисление 9 3 4 2 7" xfId="43243"/>
    <cellStyle name="Вычисление 9 3 4 3" xfId="11120"/>
    <cellStyle name="Вычисление 9 3 4 4" xfId="17059"/>
    <cellStyle name="Вычисление 9 3 4 5" xfId="27122"/>
    <cellStyle name="Вычисление 9 3 4 6" xfId="32292"/>
    <cellStyle name="Вычисление 9 3 4 7" xfId="35972"/>
    <cellStyle name="Вычисление 9 3 4 8" xfId="40932"/>
    <cellStyle name="Вычисление 9 3 5" xfId="4761"/>
    <cellStyle name="Вычисление 9 3 5 2" xfId="10737"/>
    <cellStyle name="Вычисление 9 3 5 3" xfId="16676"/>
    <cellStyle name="Вычисление 9 3 5 4" xfId="30868"/>
    <cellStyle name="Вычисление 9 3 5 5" xfId="32401"/>
    <cellStyle name="Вычисление 9 3 5 6" xfId="35589"/>
    <cellStyle name="Вычисление 9 3 5 7" xfId="40551"/>
    <cellStyle name="Вычисление 9 3 6" xfId="9855"/>
    <cellStyle name="Вычисление 9 3 7" xfId="15794"/>
    <cellStyle name="Вычисление 9 3 8" xfId="29504"/>
    <cellStyle name="Вычисление 9 3 9" xfId="34764"/>
    <cellStyle name="Вычисление 9 4" xfId="2541"/>
    <cellStyle name="Вычисление 9 4 2" xfId="5343"/>
    <cellStyle name="Вычисление 9 4 2 2" xfId="7662"/>
    <cellStyle name="Вычисление 9 4 2 2 2" xfId="13613"/>
    <cellStyle name="Вычисление 9 4 2 2 3" xfId="19552"/>
    <cellStyle name="Вычисление 9 4 2 2 4" xfId="24712"/>
    <cellStyle name="Вычисление 9 4 2 2 5" xfId="31917"/>
    <cellStyle name="Вычисление 9 4 2 2 6" xfId="38460"/>
    <cellStyle name="Вычисление 9 4 2 2 7" xfId="43418"/>
    <cellStyle name="Вычисление 9 4 2 3" xfId="11318"/>
    <cellStyle name="Вычисление 9 4 2 4" xfId="17257"/>
    <cellStyle name="Вычисление 9 4 2 5" xfId="30324"/>
    <cellStyle name="Вычисление 9 4 2 6" xfId="28064"/>
    <cellStyle name="Вычисление 9 4 2 7" xfId="36170"/>
    <cellStyle name="Вычисление 9 4 2 8" xfId="41129"/>
    <cellStyle name="Вычисление 9 4 3" xfId="6109"/>
    <cellStyle name="Вычисление 9 4 3 2" xfId="12079"/>
    <cellStyle name="Вычисление 9 4 3 3" xfId="18018"/>
    <cellStyle name="Вычисление 9 4 3 4" xfId="25157"/>
    <cellStyle name="Вычисление 9 4 3 5" xfId="27649"/>
    <cellStyle name="Вычисление 9 4 3 6" xfId="36931"/>
    <cellStyle name="Вычисление 9 4 3 7" xfId="41888"/>
    <cellStyle name="Вычисление 9 4 4" xfId="9074"/>
    <cellStyle name="Вычисление 9 4 4 2" xfId="15025"/>
    <cellStyle name="Вычисление 9 4 4 3" xfId="20964"/>
    <cellStyle name="Вычисление 9 4 4 4" xfId="23441"/>
    <cellStyle name="Вычисление 9 4 4 5" xfId="32378"/>
    <cellStyle name="Вычисление 9 4 4 6" xfId="39865"/>
    <cellStyle name="Вычисление 9 4 4 7" xfId="44830"/>
    <cellStyle name="Вычисление 9 4 5" xfId="9075"/>
    <cellStyle name="Вычисление 9 4 5 2" xfId="15026"/>
    <cellStyle name="Вычисление 9 4 5 3" xfId="20965"/>
    <cellStyle name="Вычисление 9 4 5 4" xfId="23440"/>
    <cellStyle name="Вычисление 9 4 5 5" xfId="27264"/>
    <cellStyle name="Вычисление 9 4 5 6" xfId="39866"/>
    <cellStyle name="Вычисление 9 4 5 7" xfId="44831"/>
    <cellStyle name="Вычисление 9 4 6" xfId="9858"/>
    <cellStyle name="Вычисление 9 4 7" xfId="15797"/>
    <cellStyle name="Вычисление 9 4 8" xfId="29868"/>
    <cellStyle name="Вычисление 9 4 9" xfId="31756"/>
    <cellStyle name="Вычисление 9 5" xfId="4384"/>
    <cellStyle name="Вычисление 9 5 2" xfId="6866"/>
    <cellStyle name="Вычисление 9 5 2 2" xfId="12817"/>
    <cellStyle name="Вычисление 9 5 2 3" xfId="18756"/>
    <cellStyle name="Вычисление 9 5 2 4" xfId="29103"/>
    <cellStyle name="Вычисление 9 5 2 5" xfId="32002"/>
    <cellStyle name="Вычисление 9 5 2 6" xfId="37669"/>
    <cellStyle name="Вычисление 9 5 2 7" xfId="42622"/>
    <cellStyle name="Вычисление 9 5 3" xfId="10413"/>
    <cellStyle name="Вычисление 9 5 4" xfId="16352"/>
    <cellStyle name="Вычисление 9 5 5" xfId="25578"/>
    <cellStyle name="Вычисление 9 5 6" xfId="28440"/>
    <cellStyle name="Вычисление 9 5 7" xfId="35265"/>
    <cellStyle name="Вычисление 9 5 8" xfId="40228"/>
    <cellStyle name="Вычисление 9 6" xfId="4938"/>
    <cellStyle name="Вычисление 9 6 2" xfId="10914"/>
    <cellStyle name="Вычисление 9 6 3" xfId="16853"/>
    <cellStyle name="Вычисление 9 6 4" xfId="28982"/>
    <cellStyle name="Вычисление 9 6 5" xfId="33352"/>
    <cellStyle name="Вычисление 9 6 6" xfId="35766"/>
    <cellStyle name="Вычисление 9 6 7" xfId="40727"/>
    <cellStyle name="Вычисление 9 7" xfId="9852"/>
    <cellStyle name="Вычисление 9 8" xfId="15791"/>
    <cellStyle name="Вычисление 9 9" xfId="25969"/>
    <cellStyle name="Вычисление 9_46EE.2011(v1.0)" xfId="2542"/>
    <cellStyle name="Гиперссылка 2" xfId="2543"/>
    <cellStyle name="Гиперссылка 2 2" xfId="2544"/>
    <cellStyle name="Гиперссылка 2 2 2" xfId="2545"/>
    <cellStyle name="Гиперссылка 2 2 3" xfId="4385"/>
    <cellStyle name="Гиперссылка 2 3" xfId="2546"/>
    <cellStyle name="Гиперссылка 2 3 2" xfId="2547"/>
    <cellStyle name="Гиперссылка 2_46TE.2011(v0.2)-1" xfId="2548"/>
    <cellStyle name="Гиперссылка 3" xfId="2549"/>
    <cellStyle name="Гиперссылка 3 2" xfId="2550"/>
    <cellStyle name="Гиперссылка 4" xfId="2551"/>
    <cellStyle name="Гиперссылка 4 2" xfId="2552"/>
    <cellStyle name="Гиперссылка 4 2 2" xfId="2553"/>
    <cellStyle name="Гиперссылка 4 3" xfId="2554"/>
    <cellStyle name="Гиперссылка 4 3 2" xfId="2555"/>
    <cellStyle name="Гиперссылка 4 4" xfId="2556"/>
    <cellStyle name="Гиперссылка 5" xfId="2557"/>
    <cellStyle name="Группа" xfId="2558"/>
    <cellStyle name="Группа 0" xfId="2559"/>
    <cellStyle name="Группа 0 2" xfId="2560"/>
    <cellStyle name="Группа 0 2 2" xfId="2561"/>
    <cellStyle name="Группа 0 2 2 2" xfId="5559"/>
    <cellStyle name="Группа 0 2 2 2 2" xfId="7863"/>
    <cellStyle name="Группа 0 2 2 2 2 2" xfId="13814"/>
    <cellStyle name="Группа 0 2 2 2 2 3" xfId="19753"/>
    <cellStyle name="Группа 0 2 2 2 2 4" xfId="24534"/>
    <cellStyle name="Группа 0 2 2 2 2 5" xfId="32964"/>
    <cellStyle name="Группа 0 2 2 2 2 6" xfId="38660"/>
    <cellStyle name="Группа 0 2 2 2 2 7" xfId="43619"/>
    <cellStyle name="Группа 0 2 2 2 3" xfId="11534"/>
    <cellStyle name="Группа 0 2 2 2 4" xfId="17473"/>
    <cellStyle name="Группа 0 2 2 2 5" xfId="30771"/>
    <cellStyle name="Группа 0 2 2 2 6" xfId="34317"/>
    <cellStyle name="Группа 0 2 2 2 7" xfId="36386"/>
    <cellStyle name="Группа 0 2 2 2 8" xfId="41344"/>
    <cellStyle name="Группа 0 2 2 3" xfId="6226"/>
    <cellStyle name="Группа 0 2 2 3 2" xfId="12177"/>
    <cellStyle name="Группа 0 2 2 3 3" xfId="18116"/>
    <cellStyle name="Группа 0 2 2 3 4" xfId="28942"/>
    <cellStyle name="Группа 0 2 2 3 5" xfId="32711"/>
    <cellStyle name="Группа 0 2 2 3 6" xfId="37029"/>
    <cellStyle name="Группа 0 2 2 3 7" xfId="41984"/>
    <cellStyle name="Группа 0 2 3" xfId="2562"/>
    <cellStyle name="Группа 0 2 3 2" xfId="6008"/>
    <cellStyle name="Группа 0 2 3 2 2" xfId="8312"/>
    <cellStyle name="Группа 0 2 3 2 2 2" xfId="14263"/>
    <cellStyle name="Группа 0 2 3 2 2 3" xfId="20202"/>
    <cellStyle name="Группа 0 2 3 2 2 4" xfId="24092"/>
    <cellStyle name="Группа 0 2 3 2 2 5" xfId="26370"/>
    <cellStyle name="Группа 0 2 3 2 2 6" xfId="39108"/>
    <cellStyle name="Группа 0 2 3 2 2 7" xfId="44068"/>
    <cellStyle name="Группа 0 2 3 2 3" xfId="11983"/>
    <cellStyle name="Группа 0 2 3 2 4" xfId="17922"/>
    <cellStyle name="Группа 0 2 3 2 5" xfId="25251"/>
    <cellStyle name="Группа 0 2 3 2 6" xfId="34238"/>
    <cellStyle name="Группа 0 2 3 2 7" xfId="36835"/>
    <cellStyle name="Группа 0 2 3 2 8" xfId="41792"/>
    <cellStyle name="Группа 0 2 3 3" xfId="6673"/>
    <cellStyle name="Группа 0 2 3 3 2" xfId="12624"/>
    <cellStyle name="Группа 0 2 3 3 3" xfId="18563"/>
    <cellStyle name="Группа 0 2 3 3 4" xfId="28391"/>
    <cellStyle name="Группа 0 2 3 3 5" xfId="31602"/>
    <cellStyle name="Группа 0 2 3 3 6" xfId="37476"/>
    <cellStyle name="Группа 0 2 3 3 7" xfId="42430"/>
    <cellStyle name="Группа 0 2 4" xfId="2563"/>
    <cellStyle name="Группа 0 2 4 2" xfId="5950"/>
    <cellStyle name="Группа 0 2 4 2 2" xfId="8254"/>
    <cellStyle name="Группа 0 2 4 2 2 2" xfId="14205"/>
    <cellStyle name="Группа 0 2 4 2 2 3" xfId="20144"/>
    <cellStyle name="Группа 0 2 4 2 2 4" xfId="24149"/>
    <cellStyle name="Группа 0 2 4 2 2 5" xfId="32913"/>
    <cellStyle name="Группа 0 2 4 2 2 6" xfId="39050"/>
    <cellStyle name="Группа 0 2 4 2 2 7" xfId="44010"/>
    <cellStyle name="Группа 0 2 4 2 3" xfId="11925"/>
    <cellStyle name="Группа 0 2 4 2 4" xfId="17864"/>
    <cellStyle name="Группа 0 2 4 2 5" xfId="25307"/>
    <cellStyle name="Группа 0 2 4 2 6" xfId="31880"/>
    <cellStyle name="Группа 0 2 4 2 7" xfId="36777"/>
    <cellStyle name="Группа 0 2 4 2 8" xfId="41734"/>
    <cellStyle name="Группа 0 2 4 3" xfId="6617"/>
    <cellStyle name="Группа 0 2 4 3 2" xfId="12568"/>
    <cellStyle name="Группа 0 2 4 3 3" xfId="18507"/>
    <cellStyle name="Группа 0 2 4 3 4" xfId="28745"/>
    <cellStyle name="Группа 0 2 4 3 5" xfId="34056"/>
    <cellStyle name="Группа 0 2 4 3 6" xfId="37420"/>
    <cellStyle name="Группа 0 2 4 3 7" xfId="42374"/>
    <cellStyle name="Группа 0 2 5" xfId="9076"/>
    <cellStyle name="Группа 0 2 5 2" xfId="15027"/>
    <cellStyle name="Группа 0 2 5 3" xfId="20966"/>
    <cellStyle name="Группа 0 2 5 4" xfId="28381"/>
    <cellStyle name="Группа 0 2 5 5" xfId="32863"/>
    <cellStyle name="Группа 0 2 5 6" xfId="39867"/>
    <cellStyle name="Группа 0 2 5 7" xfId="44832"/>
    <cellStyle name="Группа 0 3" xfId="2564"/>
    <cellStyle name="Группа 0 3 2" xfId="2565"/>
    <cellStyle name="Группа 0 3 2 2" xfId="6035"/>
    <cellStyle name="Группа 0 3 2 2 2" xfId="8339"/>
    <cellStyle name="Группа 0 3 2 2 2 2" xfId="14290"/>
    <cellStyle name="Группа 0 3 2 2 2 3" xfId="20229"/>
    <cellStyle name="Группа 0 3 2 2 2 4" xfId="24065"/>
    <cellStyle name="Группа 0 3 2 2 2 5" xfId="34529"/>
    <cellStyle name="Группа 0 3 2 2 2 6" xfId="39135"/>
    <cellStyle name="Группа 0 3 2 2 2 7" xfId="44095"/>
    <cellStyle name="Группа 0 3 2 2 3" xfId="12010"/>
    <cellStyle name="Группа 0 3 2 2 4" xfId="17949"/>
    <cellStyle name="Группа 0 3 2 2 5" xfId="25225"/>
    <cellStyle name="Группа 0 3 2 2 6" xfId="23190"/>
    <cellStyle name="Группа 0 3 2 2 7" xfId="36862"/>
    <cellStyle name="Группа 0 3 2 2 8" xfId="41819"/>
    <cellStyle name="Группа 0 3 2 3" xfId="6700"/>
    <cellStyle name="Группа 0 3 2 3 2" xfId="12651"/>
    <cellStyle name="Группа 0 3 2 3 3" xfId="18590"/>
    <cellStyle name="Группа 0 3 2 3 4" xfId="30346"/>
    <cellStyle name="Группа 0 3 2 3 5" xfId="34232"/>
    <cellStyle name="Группа 0 3 2 3 6" xfId="37503"/>
    <cellStyle name="Группа 0 3 2 3 7" xfId="42457"/>
    <cellStyle name="Группа 0 3 3" xfId="5713"/>
    <cellStyle name="Группа 0 3 3 2" xfId="8017"/>
    <cellStyle name="Группа 0 3 3 2 2" xfId="13968"/>
    <cellStyle name="Группа 0 3 3 2 3" xfId="19907"/>
    <cellStyle name="Группа 0 3 3 2 4" xfId="24382"/>
    <cellStyle name="Группа 0 3 3 2 5" xfId="33729"/>
    <cellStyle name="Группа 0 3 3 2 6" xfId="38814"/>
    <cellStyle name="Группа 0 3 3 2 7" xfId="43773"/>
    <cellStyle name="Группа 0 3 3 3" xfId="11688"/>
    <cellStyle name="Группа 0 3 3 4" xfId="17627"/>
    <cellStyle name="Группа 0 3 3 5" xfId="27480"/>
    <cellStyle name="Группа 0 3 3 6" xfId="31491"/>
    <cellStyle name="Группа 0 3 3 7" xfId="36540"/>
    <cellStyle name="Группа 0 3 3 8" xfId="41498"/>
    <cellStyle name="Группа 0 3 4" xfId="6380"/>
    <cellStyle name="Группа 0 3 4 2" xfId="12331"/>
    <cellStyle name="Группа 0 3 4 3" xfId="18270"/>
    <cellStyle name="Группа 0 3 4 4" xfId="29160"/>
    <cellStyle name="Группа 0 3 4 5" xfId="32291"/>
    <cellStyle name="Группа 0 3 4 6" xfId="37183"/>
    <cellStyle name="Группа 0 3 4 7" xfId="42138"/>
    <cellStyle name="Группа 0 4" xfId="2566"/>
    <cellStyle name="Группа 0 4 2" xfId="5499"/>
    <cellStyle name="Группа 0 4 2 2" xfId="7803"/>
    <cellStyle name="Группа 0 4 2 2 2" xfId="13754"/>
    <cellStyle name="Группа 0 4 2 2 3" xfId="19693"/>
    <cellStyle name="Группа 0 4 2 2 4" xfId="24592"/>
    <cellStyle name="Группа 0 4 2 2 5" xfId="27406"/>
    <cellStyle name="Группа 0 4 2 2 6" xfId="38601"/>
    <cellStyle name="Группа 0 4 2 2 7" xfId="43559"/>
    <cellStyle name="Группа 0 4 2 3" xfId="11474"/>
    <cellStyle name="Группа 0 4 2 4" xfId="17413"/>
    <cellStyle name="Группа 0 4 2 5" xfId="28636"/>
    <cellStyle name="Группа 0 4 2 6" xfId="33105"/>
    <cellStyle name="Группа 0 4 2 7" xfId="36326"/>
    <cellStyle name="Группа 0 4 2 8" xfId="41285"/>
    <cellStyle name="Группа 0 4 3" xfId="4532"/>
    <cellStyle name="Группа 0 4 3 2" xfId="10508"/>
    <cellStyle name="Группа 0 4 3 3" xfId="16447"/>
    <cellStyle name="Группа 0 4 3 4" xfId="25558"/>
    <cellStyle name="Группа 0 4 3 5" xfId="32270"/>
    <cellStyle name="Группа 0 4 3 6" xfId="35360"/>
    <cellStyle name="Группа 0 4 3 7" xfId="40323"/>
    <cellStyle name="Группа 0 5" xfId="2567"/>
    <cellStyle name="Группа 0 5 2" xfId="5986"/>
    <cellStyle name="Группа 0 5 2 2" xfId="8290"/>
    <cellStyle name="Группа 0 5 2 2 2" xfId="14241"/>
    <cellStyle name="Группа 0 5 2 2 3" xfId="20180"/>
    <cellStyle name="Группа 0 5 2 2 4" xfId="24114"/>
    <cellStyle name="Группа 0 5 2 2 5" xfId="33536"/>
    <cellStyle name="Группа 0 5 2 2 6" xfId="39086"/>
    <cellStyle name="Группа 0 5 2 2 7" xfId="44046"/>
    <cellStyle name="Группа 0 5 2 3" xfId="11961"/>
    <cellStyle name="Группа 0 5 2 4" xfId="17900"/>
    <cellStyle name="Группа 0 5 2 5" xfId="25272"/>
    <cellStyle name="Группа 0 5 2 6" xfId="32259"/>
    <cellStyle name="Группа 0 5 2 7" xfId="36813"/>
    <cellStyle name="Группа 0 5 2 8" xfId="41770"/>
    <cellStyle name="Группа 0 5 3" xfId="6651"/>
    <cellStyle name="Группа 0 5 3 2" xfId="12602"/>
    <cellStyle name="Группа 0 5 3 3" xfId="18541"/>
    <cellStyle name="Группа 0 5 3 4" xfId="27707"/>
    <cellStyle name="Группа 0 5 3 5" xfId="33825"/>
    <cellStyle name="Группа 0 5 3 6" xfId="37454"/>
    <cellStyle name="Группа 0 5 3 7" xfId="42408"/>
    <cellStyle name="Группа 0 6" xfId="2568"/>
    <cellStyle name="Группа 0 6 2" xfId="5965"/>
    <cellStyle name="Группа 0 6 2 2" xfId="8269"/>
    <cellStyle name="Группа 0 6 2 2 2" xfId="14220"/>
    <cellStyle name="Группа 0 6 2 2 3" xfId="20159"/>
    <cellStyle name="Группа 0 6 2 2 4" xfId="24134"/>
    <cellStyle name="Группа 0 6 2 2 5" xfId="29996"/>
    <cellStyle name="Группа 0 6 2 2 6" xfId="39065"/>
    <cellStyle name="Группа 0 6 2 2 7" xfId="44025"/>
    <cellStyle name="Группа 0 6 2 3" xfId="11940"/>
    <cellStyle name="Группа 0 6 2 4" xfId="17879"/>
    <cellStyle name="Группа 0 6 2 5" xfId="25293"/>
    <cellStyle name="Группа 0 6 2 6" xfId="26275"/>
    <cellStyle name="Группа 0 6 2 7" xfId="36792"/>
    <cellStyle name="Группа 0 6 2 8" xfId="41749"/>
    <cellStyle name="Группа 0 6 3" xfId="6632"/>
    <cellStyle name="Группа 0 6 3 2" xfId="12583"/>
    <cellStyle name="Группа 0 6 3 3" xfId="18522"/>
    <cellStyle name="Группа 0 6 3 4" xfId="27500"/>
    <cellStyle name="Группа 0 6 3 5" xfId="26416"/>
    <cellStyle name="Группа 0 6 3 6" xfId="37435"/>
    <cellStyle name="Группа 0 6 3 7" xfId="42389"/>
    <cellStyle name="Группа 1" xfId="2569"/>
    <cellStyle name="Группа 1 2" xfId="2570"/>
    <cellStyle name="Группа 1 2 2" xfId="2571"/>
    <cellStyle name="Группа 1 2 2 2" xfId="5560"/>
    <cellStyle name="Группа 1 2 2 2 2" xfId="7864"/>
    <cellStyle name="Группа 1 2 2 2 2 2" xfId="13815"/>
    <cellStyle name="Группа 1 2 2 2 2 3" xfId="19754"/>
    <cellStyle name="Группа 1 2 2 2 2 4" xfId="24533"/>
    <cellStyle name="Группа 1 2 2 2 2 5" xfId="34029"/>
    <cellStyle name="Группа 1 2 2 2 2 6" xfId="38661"/>
    <cellStyle name="Группа 1 2 2 2 2 7" xfId="43620"/>
    <cellStyle name="Группа 1 2 2 2 3" xfId="11535"/>
    <cellStyle name="Группа 1 2 2 2 4" xfId="17474"/>
    <cellStyle name="Группа 1 2 2 2 5" xfId="27207"/>
    <cellStyle name="Группа 1 2 2 2 6" xfId="34940"/>
    <cellStyle name="Группа 1 2 2 2 7" xfId="36387"/>
    <cellStyle name="Группа 1 2 2 2 8" xfId="41345"/>
    <cellStyle name="Группа 1 2 2 3" xfId="6227"/>
    <cellStyle name="Группа 1 2 2 3 2" xfId="12178"/>
    <cellStyle name="Группа 1 2 2 3 3" xfId="18117"/>
    <cellStyle name="Группа 1 2 2 3 4" xfId="26907"/>
    <cellStyle name="Группа 1 2 2 3 5" xfId="33269"/>
    <cellStyle name="Группа 1 2 2 3 6" xfId="37030"/>
    <cellStyle name="Группа 1 2 2 3 7" xfId="41985"/>
    <cellStyle name="Группа 1 2 3" xfId="2572"/>
    <cellStyle name="Группа 1 2 3 2" xfId="6009"/>
    <cellStyle name="Группа 1 2 3 2 2" xfId="8313"/>
    <cellStyle name="Группа 1 2 3 2 2 2" xfId="14264"/>
    <cellStyle name="Группа 1 2 3 2 2 3" xfId="20203"/>
    <cellStyle name="Группа 1 2 3 2 2 4" xfId="24091"/>
    <cellStyle name="Группа 1 2 3 2 2 5" xfId="32480"/>
    <cellStyle name="Группа 1 2 3 2 2 6" xfId="39109"/>
    <cellStyle name="Группа 1 2 3 2 2 7" xfId="44069"/>
    <cellStyle name="Группа 1 2 3 2 3" xfId="11984"/>
    <cellStyle name="Группа 1 2 3 2 4" xfId="17923"/>
    <cellStyle name="Группа 1 2 3 2 5" xfId="25250"/>
    <cellStyle name="Группа 1 2 3 2 6" xfId="32728"/>
    <cellStyle name="Группа 1 2 3 2 7" xfId="36836"/>
    <cellStyle name="Группа 1 2 3 2 8" xfId="41793"/>
    <cellStyle name="Группа 1 2 3 3" xfId="6674"/>
    <cellStyle name="Группа 1 2 3 3 2" xfId="12625"/>
    <cellStyle name="Группа 1 2 3 3 3" xfId="18564"/>
    <cellStyle name="Группа 1 2 3 3 4" xfId="29670"/>
    <cellStyle name="Группа 1 2 3 3 5" xfId="34459"/>
    <cellStyle name="Группа 1 2 3 3 6" xfId="37477"/>
    <cellStyle name="Группа 1 2 3 3 7" xfId="42431"/>
    <cellStyle name="Группа 1 2 4" xfId="2573"/>
    <cellStyle name="Группа 1 2 4 2" xfId="5949"/>
    <cellStyle name="Группа 1 2 4 2 2" xfId="8253"/>
    <cellStyle name="Группа 1 2 4 2 2 2" xfId="14204"/>
    <cellStyle name="Группа 1 2 4 2 2 3" xfId="20143"/>
    <cellStyle name="Группа 1 2 4 2 2 4" xfId="24150"/>
    <cellStyle name="Группа 1 2 4 2 2 5" xfId="28333"/>
    <cellStyle name="Группа 1 2 4 2 2 6" xfId="39049"/>
    <cellStyle name="Группа 1 2 4 2 2 7" xfId="44009"/>
    <cellStyle name="Группа 1 2 4 2 3" xfId="11924"/>
    <cellStyle name="Группа 1 2 4 2 4" xfId="17863"/>
    <cellStyle name="Группа 1 2 4 2 5" xfId="25308"/>
    <cellStyle name="Группа 1 2 4 2 6" xfId="27163"/>
    <cellStyle name="Группа 1 2 4 2 7" xfId="36776"/>
    <cellStyle name="Группа 1 2 4 2 8" xfId="41733"/>
    <cellStyle name="Группа 1 2 4 3" xfId="6616"/>
    <cellStyle name="Группа 1 2 4 3 2" xfId="12567"/>
    <cellStyle name="Группа 1 2 4 3 3" xfId="18506"/>
    <cellStyle name="Группа 1 2 4 3 4" xfId="30405"/>
    <cellStyle name="Группа 1 2 4 3 5" xfId="25810"/>
    <cellStyle name="Группа 1 2 4 3 6" xfId="37419"/>
    <cellStyle name="Группа 1 2 4 3 7" xfId="42373"/>
    <cellStyle name="Группа 1 2 5" xfId="9077"/>
    <cellStyle name="Группа 1 2 5 2" xfId="15028"/>
    <cellStyle name="Группа 1 2 5 3" xfId="20967"/>
    <cellStyle name="Группа 1 2 5 4" xfId="26780"/>
    <cellStyle name="Группа 1 2 5 5" xfId="25656"/>
    <cellStyle name="Группа 1 2 5 6" xfId="39868"/>
    <cellStyle name="Группа 1 2 5 7" xfId="44833"/>
    <cellStyle name="Группа 1 3" xfId="2574"/>
    <cellStyle name="Группа 1 3 2" xfId="2575"/>
    <cellStyle name="Группа 1 3 2 2" xfId="6036"/>
    <cellStyle name="Группа 1 3 2 2 2" xfId="8340"/>
    <cellStyle name="Группа 1 3 2 2 2 2" xfId="14291"/>
    <cellStyle name="Группа 1 3 2 2 2 3" xfId="20230"/>
    <cellStyle name="Группа 1 3 2 2 2 4" xfId="24064"/>
    <cellStyle name="Группа 1 3 2 2 2 5" xfId="35004"/>
    <cellStyle name="Группа 1 3 2 2 2 6" xfId="39136"/>
    <cellStyle name="Группа 1 3 2 2 2 7" xfId="44096"/>
    <cellStyle name="Группа 1 3 2 2 3" xfId="12011"/>
    <cellStyle name="Группа 1 3 2 2 4" xfId="17950"/>
    <cellStyle name="Группа 1 3 2 2 5" xfId="25224"/>
    <cellStyle name="Группа 1 3 2 2 6" xfId="26570"/>
    <cellStyle name="Группа 1 3 2 2 7" xfId="36863"/>
    <cellStyle name="Группа 1 3 2 2 8" xfId="41820"/>
    <cellStyle name="Группа 1 3 2 3" xfId="6701"/>
    <cellStyle name="Группа 1 3 2 3 2" xfId="12652"/>
    <cellStyle name="Группа 1 3 2 3 3" xfId="18591"/>
    <cellStyle name="Группа 1 3 2 3 4" xfId="28470"/>
    <cellStyle name="Группа 1 3 2 3 5" xfId="31400"/>
    <cellStyle name="Группа 1 3 2 3 6" xfId="37504"/>
    <cellStyle name="Группа 1 3 2 3 7" xfId="42458"/>
    <cellStyle name="Группа 1 3 3" xfId="5714"/>
    <cellStyle name="Группа 1 3 3 2" xfId="8018"/>
    <cellStyle name="Группа 1 3 3 2 2" xfId="13969"/>
    <cellStyle name="Группа 1 3 3 2 3" xfId="19908"/>
    <cellStyle name="Группа 1 3 3 2 4" xfId="24381"/>
    <cellStyle name="Группа 1 3 3 2 5" xfId="32309"/>
    <cellStyle name="Группа 1 3 3 2 6" xfId="38815"/>
    <cellStyle name="Группа 1 3 3 2 7" xfId="43774"/>
    <cellStyle name="Группа 1 3 3 3" xfId="11689"/>
    <cellStyle name="Группа 1 3 3 4" xfId="17628"/>
    <cellStyle name="Группа 1 3 3 5" xfId="28954"/>
    <cellStyle name="Группа 1 3 3 6" xfId="31490"/>
    <cellStyle name="Группа 1 3 3 7" xfId="36541"/>
    <cellStyle name="Группа 1 3 3 8" xfId="41499"/>
    <cellStyle name="Группа 1 3 4" xfId="6381"/>
    <cellStyle name="Группа 1 3 4 2" xfId="12332"/>
    <cellStyle name="Группа 1 3 4 3" xfId="18271"/>
    <cellStyle name="Группа 1 3 4 4" xfId="30665"/>
    <cellStyle name="Группа 1 3 4 5" xfId="33631"/>
    <cellStyle name="Группа 1 3 4 6" xfId="37184"/>
    <cellStyle name="Группа 1 3 4 7" xfId="42139"/>
    <cellStyle name="Группа 1 4" xfId="2576"/>
    <cellStyle name="Группа 1 4 2" xfId="5500"/>
    <cellStyle name="Группа 1 4 2 2" xfId="7804"/>
    <cellStyle name="Группа 1 4 2 2 2" xfId="13755"/>
    <cellStyle name="Группа 1 4 2 2 3" xfId="19694"/>
    <cellStyle name="Группа 1 4 2 2 4" xfId="24591"/>
    <cellStyle name="Группа 1 4 2 2 5" xfId="33677"/>
    <cellStyle name="Группа 1 4 2 2 6" xfId="38602"/>
    <cellStyle name="Группа 1 4 2 2 7" xfId="43560"/>
    <cellStyle name="Группа 1 4 2 3" xfId="11475"/>
    <cellStyle name="Группа 1 4 2 4" xfId="17414"/>
    <cellStyle name="Группа 1 4 2 5" xfId="30054"/>
    <cellStyle name="Группа 1 4 2 6" xfId="32907"/>
    <cellStyle name="Группа 1 4 2 7" xfId="36327"/>
    <cellStyle name="Группа 1 4 2 8" xfId="41286"/>
    <cellStyle name="Группа 1 4 3" xfId="4531"/>
    <cellStyle name="Группа 1 4 3 2" xfId="10507"/>
    <cellStyle name="Группа 1 4 3 3" xfId="16446"/>
    <cellStyle name="Группа 1 4 3 4" xfId="27753"/>
    <cellStyle name="Группа 1 4 3 5" xfId="31316"/>
    <cellStyle name="Группа 1 4 3 6" xfId="35359"/>
    <cellStyle name="Группа 1 4 3 7" xfId="40322"/>
    <cellStyle name="Группа 1 5" xfId="2577"/>
    <cellStyle name="Группа 1 5 2" xfId="5987"/>
    <cellStyle name="Группа 1 5 2 2" xfId="8291"/>
    <cellStyle name="Группа 1 5 2 2 2" xfId="14242"/>
    <cellStyle name="Группа 1 5 2 2 3" xfId="20181"/>
    <cellStyle name="Группа 1 5 2 2 4" xfId="24113"/>
    <cellStyle name="Группа 1 5 2 2 5" xfId="26371"/>
    <cellStyle name="Группа 1 5 2 2 6" xfId="39087"/>
    <cellStyle name="Группа 1 5 2 2 7" xfId="44047"/>
    <cellStyle name="Группа 1 5 2 3" xfId="11962"/>
    <cellStyle name="Группа 1 5 2 4" xfId="17901"/>
    <cellStyle name="Группа 1 5 2 5" xfId="25271"/>
    <cellStyle name="Группа 1 5 2 6" xfId="23955"/>
    <cellStyle name="Группа 1 5 2 7" xfId="36814"/>
    <cellStyle name="Группа 1 5 2 8" xfId="41771"/>
    <cellStyle name="Группа 1 5 3" xfId="6652"/>
    <cellStyle name="Группа 1 5 3 2" xfId="12603"/>
    <cellStyle name="Группа 1 5 3 3" xfId="18542"/>
    <cellStyle name="Группа 1 5 3 4" xfId="25059"/>
    <cellStyle name="Группа 1 5 3 5" xfId="32298"/>
    <cellStyle name="Группа 1 5 3 6" xfId="37455"/>
    <cellStyle name="Группа 1 5 3 7" xfId="42409"/>
    <cellStyle name="Группа 1 6" xfId="2578"/>
    <cellStyle name="Группа 1 6 2" xfId="5877"/>
    <cellStyle name="Группа 1 6 2 2" xfId="8181"/>
    <cellStyle name="Группа 1 6 2 2 2" xfId="14132"/>
    <cellStyle name="Группа 1 6 2 2 3" xfId="20071"/>
    <cellStyle name="Группа 1 6 2 2 4" xfId="24221"/>
    <cellStyle name="Группа 1 6 2 2 5" xfId="26529"/>
    <cellStyle name="Группа 1 6 2 2 6" xfId="38977"/>
    <cellStyle name="Группа 1 6 2 2 7" xfId="43937"/>
    <cellStyle name="Группа 1 6 2 3" xfId="11852"/>
    <cellStyle name="Группа 1 6 2 4" xfId="17791"/>
    <cellStyle name="Группа 1 6 2 5" xfId="29529"/>
    <cellStyle name="Группа 1 6 2 6" xfId="25928"/>
    <cellStyle name="Группа 1 6 2 7" xfId="36704"/>
    <cellStyle name="Группа 1 6 2 8" xfId="41661"/>
    <cellStyle name="Группа 1 6 3" xfId="6544"/>
    <cellStyle name="Группа 1 6 3 2" xfId="12495"/>
    <cellStyle name="Группа 1 6 3 3" xfId="18434"/>
    <cellStyle name="Группа 1 6 3 4" xfId="30408"/>
    <cellStyle name="Группа 1 6 3 5" xfId="33851"/>
    <cellStyle name="Группа 1 6 3 6" xfId="37347"/>
    <cellStyle name="Группа 1 6 3 7" xfId="42301"/>
    <cellStyle name="Группа 10" xfId="2579"/>
    <cellStyle name="Группа 10 2" xfId="2580"/>
    <cellStyle name="Группа 10 2 2" xfId="6034"/>
    <cellStyle name="Группа 10 2 2 2" xfId="8338"/>
    <cellStyle name="Группа 10 2 2 2 2" xfId="14289"/>
    <cellStyle name="Группа 10 2 2 2 3" xfId="20228"/>
    <cellStyle name="Группа 10 2 2 2 4" xfId="24066"/>
    <cellStyle name="Группа 10 2 2 2 5" xfId="28785"/>
    <cellStyle name="Группа 10 2 2 2 6" xfId="39134"/>
    <cellStyle name="Группа 10 2 2 2 7" xfId="44094"/>
    <cellStyle name="Группа 10 2 2 3" xfId="12009"/>
    <cellStyle name="Группа 10 2 2 4" xfId="17948"/>
    <cellStyle name="Группа 10 2 2 5" xfId="25226"/>
    <cellStyle name="Группа 10 2 2 6" xfId="26571"/>
    <cellStyle name="Группа 10 2 2 7" xfId="36861"/>
    <cellStyle name="Группа 10 2 2 8" xfId="41818"/>
    <cellStyle name="Группа 10 2 3" xfId="6699"/>
    <cellStyle name="Группа 10 2 3 2" xfId="12650"/>
    <cellStyle name="Группа 10 2 3 3" xfId="18589"/>
    <cellStyle name="Группа 10 2 3 4" xfId="27548"/>
    <cellStyle name="Группа 10 2 3 5" xfId="33162"/>
    <cellStyle name="Группа 10 2 3 6" xfId="37502"/>
    <cellStyle name="Группа 10 2 3 7" xfId="42456"/>
    <cellStyle name="Группа 10 3" xfId="5712"/>
    <cellStyle name="Группа 10 3 2" xfId="8016"/>
    <cellStyle name="Группа 10 3 2 2" xfId="13967"/>
    <cellStyle name="Группа 10 3 2 3" xfId="19906"/>
    <cellStyle name="Группа 10 3 2 4" xfId="24383"/>
    <cellStyle name="Группа 10 3 2 5" xfId="34444"/>
    <cellStyle name="Группа 10 3 2 6" xfId="38813"/>
    <cellStyle name="Группа 10 3 2 7" xfId="43772"/>
    <cellStyle name="Группа 10 3 3" xfId="11687"/>
    <cellStyle name="Группа 10 3 4" xfId="17626"/>
    <cellStyle name="Группа 10 3 5" xfId="23229"/>
    <cellStyle name="Группа 10 3 6" xfId="31896"/>
    <cellStyle name="Группа 10 3 7" xfId="36539"/>
    <cellStyle name="Группа 10 3 8" xfId="41497"/>
    <cellStyle name="Группа 10 4" xfId="6379"/>
    <cellStyle name="Группа 10 4 2" xfId="12330"/>
    <cellStyle name="Группа 10 4 3" xfId="18269"/>
    <cellStyle name="Группа 10 4 4" xfId="25094"/>
    <cellStyle name="Группа 10 4 5" xfId="31995"/>
    <cellStyle name="Группа 10 4 6" xfId="37182"/>
    <cellStyle name="Группа 10 4 7" xfId="42137"/>
    <cellStyle name="Группа 11" xfId="2581"/>
    <cellStyle name="Группа 11 2" xfId="5498"/>
    <cellStyle name="Группа 11 2 2" xfId="7802"/>
    <cellStyle name="Группа 11 2 2 2" xfId="13753"/>
    <cellStyle name="Группа 11 2 2 3" xfId="19692"/>
    <cellStyle name="Группа 11 2 2 4" xfId="24593"/>
    <cellStyle name="Группа 11 2 2 5" xfId="32746"/>
    <cellStyle name="Группа 11 2 2 6" xfId="38600"/>
    <cellStyle name="Группа 11 2 2 7" xfId="43558"/>
    <cellStyle name="Группа 11 2 3" xfId="11473"/>
    <cellStyle name="Группа 11 2 4" xfId="17412"/>
    <cellStyle name="Группа 11 2 5" xfId="25408"/>
    <cellStyle name="Группа 11 2 6" xfId="33264"/>
    <cellStyle name="Группа 11 2 7" xfId="36325"/>
    <cellStyle name="Группа 11 2 8" xfId="41284"/>
    <cellStyle name="Группа 11 3" xfId="4533"/>
    <cellStyle name="Группа 11 3 2" xfId="10509"/>
    <cellStyle name="Группа 11 3 3" xfId="16448"/>
    <cellStyle name="Группа 11 3 4" xfId="29297"/>
    <cellStyle name="Группа 11 3 5" xfId="28295"/>
    <cellStyle name="Группа 11 3 6" xfId="35361"/>
    <cellStyle name="Группа 11 3 7" xfId="40324"/>
    <cellStyle name="Группа 12" xfId="2582"/>
    <cellStyle name="Группа 12 2" xfId="5985"/>
    <cellStyle name="Группа 12 2 2" xfId="8289"/>
    <cellStyle name="Группа 12 2 2 2" xfId="14240"/>
    <cellStyle name="Группа 12 2 2 3" xfId="20179"/>
    <cellStyle name="Группа 12 2 2 4" xfId="23209"/>
    <cellStyle name="Группа 12 2 2 5" xfId="30107"/>
    <cellStyle name="Группа 12 2 2 6" xfId="39085"/>
    <cellStyle name="Группа 12 2 2 7" xfId="44045"/>
    <cellStyle name="Группа 12 2 3" xfId="11960"/>
    <cellStyle name="Группа 12 2 4" xfId="17899"/>
    <cellStyle name="Группа 12 2 5" xfId="25273"/>
    <cellStyle name="Группа 12 2 6" xfId="33787"/>
    <cellStyle name="Группа 12 2 7" xfId="36812"/>
    <cellStyle name="Группа 12 2 8" xfId="41769"/>
    <cellStyle name="Группа 12 3" xfId="6650"/>
    <cellStyle name="Группа 12 3 2" xfId="12601"/>
    <cellStyle name="Группа 12 3 3" xfId="18540"/>
    <cellStyle name="Группа 12 3 4" xfId="29671"/>
    <cellStyle name="Группа 12 3 5" xfId="28129"/>
    <cellStyle name="Группа 12 3 6" xfId="37453"/>
    <cellStyle name="Группа 12 3 7" xfId="42407"/>
    <cellStyle name="Группа 13" xfId="2583"/>
    <cellStyle name="Группа 13 2" xfId="5966"/>
    <cellStyle name="Группа 13 2 2" xfId="8270"/>
    <cellStyle name="Группа 13 2 2 2" xfId="14221"/>
    <cellStyle name="Группа 13 2 2 3" xfId="20160"/>
    <cellStyle name="Группа 13 2 2 4" xfId="24133"/>
    <cellStyle name="Группа 13 2 2 5" xfId="26372"/>
    <cellStyle name="Группа 13 2 2 6" xfId="39066"/>
    <cellStyle name="Группа 13 2 2 7" xfId="44026"/>
    <cellStyle name="Группа 13 2 3" xfId="11941"/>
    <cellStyle name="Группа 13 2 4" xfId="17880"/>
    <cellStyle name="Группа 13 2 5" xfId="25292"/>
    <cellStyle name="Группа 13 2 6" xfId="34275"/>
    <cellStyle name="Группа 13 2 7" xfId="36793"/>
    <cellStyle name="Группа 13 2 8" xfId="41750"/>
    <cellStyle name="Группа 13 3" xfId="6633"/>
    <cellStyle name="Группа 13 3 2" xfId="12584"/>
    <cellStyle name="Группа 13 3 3" xfId="18523"/>
    <cellStyle name="Группа 13 3 4" xfId="29333"/>
    <cellStyle name="Группа 13 3 5" xfId="30124"/>
    <cellStyle name="Группа 13 3 6" xfId="37436"/>
    <cellStyle name="Группа 13 3 7" xfId="42390"/>
    <cellStyle name="Группа 2" xfId="2584"/>
    <cellStyle name="Группа 2 2" xfId="2585"/>
    <cellStyle name="Группа 2 2 2" xfId="2586"/>
    <cellStyle name="Группа 2 2 2 2" xfId="5561"/>
    <cellStyle name="Группа 2 2 2 2 2" xfId="7865"/>
    <cellStyle name="Группа 2 2 2 2 2 2" xfId="13816"/>
    <cellStyle name="Группа 2 2 2 2 2 3" xfId="19755"/>
    <cellStyle name="Группа 2 2 2 2 2 4" xfId="24532"/>
    <cellStyle name="Группа 2 2 2 2 2 5" xfId="34645"/>
    <cellStyle name="Группа 2 2 2 2 2 6" xfId="38662"/>
    <cellStyle name="Группа 2 2 2 2 2 7" xfId="43621"/>
    <cellStyle name="Группа 2 2 2 2 3" xfId="11536"/>
    <cellStyle name="Группа 2 2 2 2 4" xfId="17475"/>
    <cellStyle name="Группа 2 2 2 2 5" xfId="29695"/>
    <cellStyle name="Группа 2 2 2 2 6" xfId="34674"/>
    <cellStyle name="Группа 2 2 2 2 7" xfId="36388"/>
    <cellStyle name="Группа 2 2 2 2 8" xfId="41346"/>
    <cellStyle name="Группа 2 2 2 3" xfId="6228"/>
    <cellStyle name="Группа 2 2 2 3 2" xfId="12179"/>
    <cellStyle name="Группа 2 2 2 3 3" xfId="18118"/>
    <cellStyle name="Группа 2 2 2 3 4" xfId="29179"/>
    <cellStyle name="Группа 2 2 2 3 5" xfId="34019"/>
    <cellStyle name="Группа 2 2 2 3 6" xfId="37031"/>
    <cellStyle name="Группа 2 2 2 3 7" xfId="41986"/>
    <cellStyle name="Группа 2 2 3" xfId="2587"/>
    <cellStyle name="Группа 2 2 3 2" xfId="6010"/>
    <cellStyle name="Группа 2 2 3 2 2" xfId="8314"/>
    <cellStyle name="Группа 2 2 3 2 2 2" xfId="14265"/>
    <cellStyle name="Группа 2 2 3 2 2 3" xfId="20204"/>
    <cellStyle name="Группа 2 2 3 2 2 4" xfId="24090"/>
    <cellStyle name="Группа 2 2 3 2 2 5" xfId="32961"/>
    <cellStyle name="Группа 2 2 3 2 2 6" xfId="39110"/>
    <cellStyle name="Группа 2 2 3 2 2 7" xfId="44070"/>
    <cellStyle name="Группа 2 2 3 2 3" xfId="11985"/>
    <cellStyle name="Группа 2 2 3 2 4" xfId="17924"/>
    <cellStyle name="Группа 2 2 3 2 5" xfId="25249"/>
    <cellStyle name="Группа 2 2 3 2 6" xfId="26585"/>
    <cellStyle name="Группа 2 2 3 2 7" xfId="36837"/>
    <cellStyle name="Группа 2 2 3 2 8" xfId="41794"/>
    <cellStyle name="Группа 2 2 3 3" xfId="6675"/>
    <cellStyle name="Группа 2 2 3 3 2" xfId="12626"/>
    <cellStyle name="Группа 2 2 3 3 3" xfId="18565"/>
    <cellStyle name="Группа 2 2 3 3 4" xfId="27706"/>
    <cellStyle name="Группа 2 2 3 3 5" xfId="32617"/>
    <cellStyle name="Группа 2 2 3 3 6" xfId="37478"/>
    <cellStyle name="Группа 2 2 3 3 7" xfId="42432"/>
    <cellStyle name="Группа 2 2 4" xfId="2588"/>
    <cellStyle name="Группа 2 2 4 2" xfId="5948"/>
    <cellStyle name="Группа 2 2 4 2 2" xfId="8252"/>
    <cellStyle name="Группа 2 2 4 2 2 2" xfId="14203"/>
    <cellStyle name="Группа 2 2 4 2 2 3" xfId="20142"/>
    <cellStyle name="Группа 2 2 4 2 2 4" xfId="24151"/>
    <cellStyle name="Группа 2 2 4 2 2 5" xfId="34699"/>
    <cellStyle name="Группа 2 2 4 2 2 6" xfId="39048"/>
    <cellStyle name="Группа 2 2 4 2 2 7" xfId="44008"/>
    <cellStyle name="Группа 2 2 4 2 3" xfId="11923"/>
    <cellStyle name="Группа 2 2 4 2 4" xfId="17862"/>
    <cellStyle name="Группа 2 2 4 2 5" xfId="25309"/>
    <cellStyle name="Группа 2 2 4 2 6" xfId="34696"/>
    <cellStyle name="Группа 2 2 4 2 7" xfId="36775"/>
    <cellStyle name="Группа 2 2 4 2 8" xfId="41732"/>
    <cellStyle name="Группа 2 2 4 3" xfId="6615"/>
    <cellStyle name="Группа 2 2 4 3 2" xfId="12566"/>
    <cellStyle name="Группа 2 2 4 3 3" xfId="18505"/>
    <cellStyle name="Группа 2 2 4 3 4" xfId="30626"/>
    <cellStyle name="Группа 2 2 4 3 5" xfId="31429"/>
    <cellStyle name="Группа 2 2 4 3 6" xfId="37418"/>
    <cellStyle name="Группа 2 2 4 3 7" xfId="42372"/>
    <cellStyle name="Группа 2 2 5" xfId="9078"/>
    <cellStyle name="Группа 2 2 5 2" xfId="15029"/>
    <cellStyle name="Группа 2 2 5 3" xfId="20968"/>
    <cellStyle name="Группа 2 2 5 4" xfId="26779"/>
    <cellStyle name="Группа 2 2 5 5" xfId="32019"/>
    <cellStyle name="Группа 2 2 5 6" xfId="39869"/>
    <cellStyle name="Группа 2 2 5 7" xfId="44834"/>
    <cellStyle name="Группа 2 3" xfId="2589"/>
    <cellStyle name="Группа 2 3 2" xfId="2590"/>
    <cellStyle name="Группа 2 3 2 2" xfId="6037"/>
    <cellStyle name="Группа 2 3 2 2 2" xfId="8341"/>
    <cellStyle name="Группа 2 3 2 2 2 2" xfId="14292"/>
    <cellStyle name="Группа 2 3 2 2 2 3" xfId="20231"/>
    <cellStyle name="Группа 2 3 2 2 2 4" xfId="24063"/>
    <cellStyle name="Группа 2 3 2 2 2 5" xfId="34533"/>
    <cellStyle name="Группа 2 3 2 2 2 6" xfId="39137"/>
    <cellStyle name="Группа 2 3 2 2 2 7" xfId="44097"/>
    <cellStyle name="Группа 2 3 2 2 3" xfId="12012"/>
    <cellStyle name="Группа 2 3 2 2 4" xfId="17951"/>
    <cellStyle name="Группа 2 3 2 2 5" xfId="25223"/>
    <cellStyle name="Группа 2 3 2 2 6" xfId="25611"/>
    <cellStyle name="Группа 2 3 2 2 7" xfId="36864"/>
    <cellStyle name="Группа 2 3 2 2 8" xfId="41821"/>
    <cellStyle name="Группа 2 3 2 3" xfId="6702"/>
    <cellStyle name="Группа 2 3 2 3 2" xfId="12653"/>
    <cellStyle name="Группа 2 3 2 3 3" xfId="18592"/>
    <cellStyle name="Группа 2 3 2 3 4" xfId="29887"/>
    <cellStyle name="Группа 2 3 2 3 5" xfId="26705"/>
    <cellStyle name="Группа 2 3 2 3 6" xfId="37505"/>
    <cellStyle name="Группа 2 3 2 3 7" xfId="42459"/>
    <cellStyle name="Группа 2 3 3" xfId="5715"/>
    <cellStyle name="Группа 2 3 3 2" xfId="8019"/>
    <cellStyle name="Группа 2 3 3 2 2" xfId="13970"/>
    <cellStyle name="Группа 2 3 3 2 3" xfId="19909"/>
    <cellStyle name="Группа 2 3 3 2 4" xfId="24380"/>
    <cellStyle name="Группа 2 3 3 2 5" xfId="32963"/>
    <cellStyle name="Группа 2 3 3 2 6" xfId="38816"/>
    <cellStyle name="Группа 2 3 3 2 7" xfId="43775"/>
    <cellStyle name="Группа 2 3 3 3" xfId="11690"/>
    <cellStyle name="Группа 2 3 3 4" xfId="17629"/>
    <cellStyle name="Группа 2 3 3 5" xfId="26924"/>
    <cellStyle name="Группа 2 3 3 6" xfId="27412"/>
    <cellStyle name="Группа 2 3 3 7" xfId="36542"/>
    <cellStyle name="Группа 2 3 3 8" xfId="41500"/>
    <cellStyle name="Группа 2 3 4" xfId="6382"/>
    <cellStyle name="Группа 2 3 4 2" xfId="12333"/>
    <cellStyle name="Группа 2 3 4 3" xfId="18272"/>
    <cellStyle name="Группа 2 3 4 4" xfId="30664"/>
    <cellStyle name="Группа 2 3 4 5" xfId="31372"/>
    <cellStyle name="Группа 2 3 4 6" xfId="37185"/>
    <cellStyle name="Группа 2 3 4 7" xfId="42140"/>
    <cellStyle name="Группа 2 4" xfId="2591"/>
    <cellStyle name="Группа 2 4 2" xfId="5501"/>
    <cellStyle name="Группа 2 4 2 2" xfId="7805"/>
    <cellStyle name="Группа 2 4 2 2 2" xfId="13756"/>
    <cellStyle name="Группа 2 4 2 2 3" xfId="19695"/>
    <cellStyle name="Группа 2 4 2 2 4" xfId="24590"/>
    <cellStyle name="Группа 2 4 2 2 5" xfId="33544"/>
    <cellStyle name="Группа 2 4 2 2 6" xfId="38603"/>
    <cellStyle name="Группа 2 4 2 2 7" xfId="43561"/>
    <cellStyle name="Группа 2 4 2 3" xfId="11476"/>
    <cellStyle name="Группа 2 4 2 4" xfId="17415"/>
    <cellStyle name="Группа 2 4 2 5" xfId="28096"/>
    <cellStyle name="Группа 2 4 2 6" xfId="29005"/>
    <cellStyle name="Группа 2 4 2 7" xfId="36328"/>
    <cellStyle name="Группа 2 4 2 8" xfId="41287"/>
    <cellStyle name="Группа 2 4 3" xfId="4530"/>
    <cellStyle name="Группа 2 4 3 2" xfId="10506"/>
    <cellStyle name="Группа 2 4 3 3" xfId="16445"/>
    <cellStyle name="Группа 2 4 3 4" xfId="29717"/>
    <cellStyle name="Группа 2 4 3 5" xfId="32662"/>
    <cellStyle name="Группа 2 4 3 6" xfId="35358"/>
    <cellStyle name="Группа 2 4 3 7" xfId="40321"/>
    <cellStyle name="Группа 2 5" xfId="2592"/>
    <cellStyle name="Группа 2 5 2" xfId="5988"/>
    <cellStyle name="Группа 2 5 2 2" xfId="8292"/>
    <cellStyle name="Группа 2 5 2 2 2" xfId="14243"/>
    <cellStyle name="Группа 2 5 2 2 3" xfId="20182"/>
    <cellStyle name="Группа 2 5 2 2 4" xfId="24112"/>
    <cellStyle name="Группа 2 5 2 2 5" xfId="33375"/>
    <cellStyle name="Группа 2 5 2 2 6" xfId="39088"/>
    <cellStyle name="Группа 2 5 2 2 7" xfId="44048"/>
    <cellStyle name="Группа 2 5 2 3" xfId="11963"/>
    <cellStyle name="Группа 2 5 2 4" xfId="17902"/>
    <cellStyle name="Группа 2 5 2 5" xfId="23227"/>
    <cellStyle name="Группа 2 5 2 6" xfId="33291"/>
    <cellStyle name="Группа 2 5 2 7" xfId="36815"/>
    <cellStyle name="Группа 2 5 2 8" xfId="41772"/>
    <cellStyle name="Группа 2 5 3" xfId="6653"/>
    <cellStyle name="Группа 2 5 3 2" xfId="12604"/>
    <cellStyle name="Группа 2 5 3 3" xfId="18543"/>
    <cellStyle name="Группа 2 5 3 4" xfId="25058"/>
    <cellStyle name="Группа 2 5 3 5" xfId="23232"/>
    <cellStyle name="Группа 2 5 3 6" xfId="37456"/>
    <cellStyle name="Группа 2 5 3 7" xfId="42410"/>
    <cellStyle name="Группа 2 6" xfId="2593"/>
    <cellStyle name="Группа 2 6 2" xfId="5964"/>
    <cellStyle name="Группа 2 6 2 2" xfId="8268"/>
    <cellStyle name="Группа 2 6 2 2 2" xfId="14219"/>
    <cellStyle name="Группа 2 6 2 2 3" xfId="20158"/>
    <cellStyle name="Группа 2 6 2 2 4" xfId="24135"/>
    <cellStyle name="Группа 2 6 2 2 5" xfId="32751"/>
    <cellStyle name="Группа 2 6 2 2 6" xfId="39064"/>
    <cellStyle name="Группа 2 6 2 2 7" xfId="44024"/>
    <cellStyle name="Группа 2 6 2 3" xfId="11939"/>
    <cellStyle name="Группа 2 6 2 4" xfId="17878"/>
    <cellStyle name="Группа 2 6 2 5" xfId="25294"/>
    <cellStyle name="Группа 2 6 2 6" xfId="34519"/>
    <cellStyle name="Группа 2 6 2 7" xfId="36791"/>
    <cellStyle name="Группа 2 6 2 8" xfId="41748"/>
    <cellStyle name="Группа 2 6 3" xfId="6631"/>
    <cellStyle name="Группа 2 6 3 2" xfId="12582"/>
    <cellStyle name="Группа 2 6 3 3" xfId="18521"/>
    <cellStyle name="Группа 2 6 3 4" xfId="29488"/>
    <cellStyle name="Группа 2 6 3 5" xfId="31311"/>
    <cellStyle name="Группа 2 6 3 6" xfId="37434"/>
    <cellStyle name="Группа 2 6 3 7" xfId="42388"/>
    <cellStyle name="Группа 3" xfId="2594"/>
    <cellStyle name="Группа 3 2" xfId="2595"/>
    <cellStyle name="Группа 3 2 2" xfId="2596"/>
    <cellStyle name="Группа 3 2 2 2" xfId="5562"/>
    <cellStyle name="Группа 3 2 2 2 2" xfId="7866"/>
    <cellStyle name="Группа 3 2 2 2 2 2" xfId="13817"/>
    <cellStyle name="Группа 3 2 2 2 2 3" xfId="19756"/>
    <cellStyle name="Группа 3 2 2 2 2 4" xfId="24531"/>
    <cellStyle name="Группа 3 2 2 2 2 5" xfId="27921"/>
    <cellStyle name="Группа 3 2 2 2 2 6" xfId="38663"/>
    <cellStyle name="Группа 3 2 2 2 2 7" xfId="43622"/>
    <cellStyle name="Группа 3 2 2 2 3" xfId="11537"/>
    <cellStyle name="Группа 3 2 2 2 4" xfId="17476"/>
    <cellStyle name="Группа 3 2 2 2 5" xfId="27731"/>
    <cellStyle name="Группа 3 2 2 2 6" xfId="32581"/>
    <cellStyle name="Группа 3 2 2 2 7" xfId="36389"/>
    <cellStyle name="Группа 3 2 2 2 8" xfId="41347"/>
    <cellStyle name="Группа 3 2 2 3" xfId="6229"/>
    <cellStyle name="Группа 3 2 2 3 2" xfId="12180"/>
    <cellStyle name="Группа 3 2 2 3 3" xfId="18119"/>
    <cellStyle name="Группа 3 2 2 3 4" xfId="30691"/>
    <cellStyle name="Группа 3 2 2 3 5" xfId="31919"/>
    <cellStyle name="Группа 3 2 2 3 6" xfId="37032"/>
    <cellStyle name="Группа 3 2 2 3 7" xfId="41987"/>
    <cellStyle name="Группа 3 2 3" xfId="2597"/>
    <cellStyle name="Группа 3 2 3 2" xfId="6011"/>
    <cellStyle name="Группа 3 2 3 2 2" xfId="8315"/>
    <cellStyle name="Группа 3 2 3 2 2 2" xfId="14266"/>
    <cellStyle name="Группа 3 2 3 2 2 3" xfId="20205"/>
    <cellStyle name="Группа 3 2 3 2 2 4" xfId="24089"/>
    <cellStyle name="Группа 3 2 3 2 2 5" xfId="32360"/>
    <cellStyle name="Группа 3 2 3 2 2 6" xfId="39111"/>
    <cellStyle name="Группа 3 2 3 2 2 7" xfId="44071"/>
    <cellStyle name="Группа 3 2 3 2 3" xfId="11986"/>
    <cellStyle name="Группа 3 2 3 2 4" xfId="17925"/>
    <cellStyle name="Группа 3 2 3 2 5" xfId="25248"/>
    <cellStyle name="Группа 3 2 3 2 6" xfId="33281"/>
    <cellStyle name="Группа 3 2 3 2 7" xfId="36838"/>
    <cellStyle name="Группа 3 2 3 2 8" xfId="41795"/>
    <cellStyle name="Группа 3 2 3 3" xfId="6676"/>
    <cellStyle name="Группа 3 2 3 3 2" xfId="12627"/>
    <cellStyle name="Группа 3 2 3 3 3" xfId="18566"/>
    <cellStyle name="Группа 3 2 3 3 4" xfId="25056"/>
    <cellStyle name="Группа 3 2 3 3 5" xfId="31457"/>
    <cellStyle name="Группа 3 2 3 3 6" xfId="37479"/>
    <cellStyle name="Группа 3 2 3 3 7" xfId="42433"/>
    <cellStyle name="Группа 3 2 4" xfId="2598"/>
    <cellStyle name="Группа 3 2 4 2" xfId="5947"/>
    <cellStyle name="Группа 3 2 4 2 2" xfId="8251"/>
    <cellStyle name="Группа 3 2 4 2 2 2" xfId="14202"/>
    <cellStyle name="Группа 3 2 4 2 2 3" xfId="20141"/>
    <cellStyle name="Группа 3 2 4 2 2 4" xfId="24152"/>
    <cellStyle name="Группа 3 2 4 2 2 5" xfId="32624"/>
    <cellStyle name="Группа 3 2 4 2 2 6" xfId="39047"/>
    <cellStyle name="Группа 3 2 4 2 2 7" xfId="44007"/>
    <cellStyle name="Группа 3 2 4 2 3" xfId="11922"/>
    <cellStyle name="Группа 3 2 4 2 4" xfId="17861"/>
    <cellStyle name="Группа 3 2 4 2 5" xfId="25310"/>
    <cellStyle name="Группа 3 2 4 2 6" xfId="32551"/>
    <cellStyle name="Группа 3 2 4 2 7" xfId="36774"/>
    <cellStyle name="Группа 3 2 4 2 8" xfId="41731"/>
    <cellStyle name="Группа 3 2 4 3" xfId="6614"/>
    <cellStyle name="Группа 3 2 4 3 2" xfId="12565"/>
    <cellStyle name="Группа 3 2 4 3 3" xfId="18504"/>
    <cellStyle name="Группа 3 2 4 3 4" xfId="30627"/>
    <cellStyle name="Группа 3 2 4 3 5" xfId="31260"/>
    <cellStyle name="Группа 3 2 4 3 6" xfId="37417"/>
    <cellStyle name="Группа 3 2 4 3 7" xfId="42371"/>
    <cellStyle name="Группа 3 2 5" xfId="9079"/>
    <cellStyle name="Группа 3 2 5 2" xfId="15030"/>
    <cellStyle name="Группа 3 2 5 3" xfId="20969"/>
    <cellStyle name="Группа 3 2 5 4" xfId="26778"/>
    <cellStyle name="Группа 3 2 5 5" xfId="33782"/>
    <cellStyle name="Группа 3 2 5 6" xfId="39870"/>
    <cellStyle name="Группа 3 2 5 7" xfId="44835"/>
    <cellStyle name="Группа 3 3" xfId="2599"/>
    <cellStyle name="Группа 3 3 2" xfId="2600"/>
    <cellStyle name="Группа 3 3 2 2" xfId="6038"/>
    <cellStyle name="Группа 3 3 2 2 2" xfId="8342"/>
    <cellStyle name="Группа 3 3 2 2 2 2" xfId="14293"/>
    <cellStyle name="Группа 3 3 2 2 2 3" xfId="20232"/>
    <cellStyle name="Группа 3 3 2 2 2 4" xfId="24062"/>
    <cellStyle name="Группа 3 3 2 2 2 5" xfId="34564"/>
    <cellStyle name="Группа 3 3 2 2 2 6" xfId="39138"/>
    <cellStyle name="Группа 3 3 2 2 2 7" xfId="44098"/>
    <cellStyle name="Группа 3 3 2 2 3" xfId="12013"/>
    <cellStyle name="Группа 3 3 2 2 4" xfId="17952"/>
    <cellStyle name="Группа 3 3 2 2 5" xfId="25222"/>
    <cellStyle name="Группа 3 3 2 2 6" xfId="27361"/>
    <cellStyle name="Группа 3 3 2 2 7" xfId="36865"/>
    <cellStyle name="Группа 3 3 2 2 8" xfId="41822"/>
    <cellStyle name="Группа 3 3 2 3" xfId="6703"/>
    <cellStyle name="Группа 3 3 2 3 2" xfId="12654"/>
    <cellStyle name="Группа 3 3 2 3 3" xfId="18593"/>
    <cellStyle name="Группа 3 3 2 3 4" xfId="27937"/>
    <cellStyle name="Группа 3 3 2 3 5" xfId="33420"/>
    <cellStyle name="Группа 3 3 2 3 6" xfId="37506"/>
    <cellStyle name="Группа 3 3 2 3 7" xfId="42460"/>
    <cellStyle name="Группа 3 3 3" xfId="5716"/>
    <cellStyle name="Группа 3 3 3 2" xfId="8020"/>
    <cellStyle name="Группа 3 3 3 2 2" xfId="13971"/>
    <cellStyle name="Группа 3 3 3 2 3" xfId="19910"/>
    <cellStyle name="Группа 3 3 3 2 4" xfId="24379"/>
    <cellStyle name="Группа 3 3 3 2 5" xfId="34028"/>
    <cellStyle name="Группа 3 3 3 2 6" xfId="38817"/>
    <cellStyle name="Группа 3 3 3 2 7" xfId="43776"/>
    <cellStyle name="Группа 3 3 3 3" xfId="11691"/>
    <cellStyle name="Группа 3 3 3 4" xfId="17630"/>
    <cellStyle name="Группа 3 3 3 5" xfId="30724"/>
    <cellStyle name="Группа 3 3 3 6" xfId="32170"/>
    <cellStyle name="Группа 3 3 3 7" xfId="36543"/>
    <cellStyle name="Группа 3 3 3 8" xfId="41501"/>
    <cellStyle name="Группа 3 3 4" xfId="6383"/>
    <cellStyle name="Группа 3 3 4 2" xfId="12334"/>
    <cellStyle name="Группа 3 3 4 3" xfId="18273"/>
    <cellStyle name="Группа 3 3 4 4" xfId="29405"/>
    <cellStyle name="Группа 3 3 4 5" xfId="26200"/>
    <cellStyle name="Группа 3 3 4 6" xfId="37186"/>
    <cellStyle name="Группа 3 3 4 7" xfId="42141"/>
    <cellStyle name="Группа 3 4" xfId="2601"/>
    <cellStyle name="Группа 3 4 2" xfId="5502"/>
    <cellStyle name="Группа 3 4 2 2" xfId="7806"/>
    <cellStyle name="Группа 3 4 2 2 2" xfId="13757"/>
    <cellStyle name="Группа 3 4 2 2 3" xfId="19696"/>
    <cellStyle name="Группа 3 4 2 2 4" xfId="24589"/>
    <cellStyle name="Группа 3 4 2 2 5" xfId="26390"/>
    <cellStyle name="Группа 3 4 2 2 6" xfId="38604"/>
    <cellStyle name="Группа 3 4 2 2 7" xfId="43562"/>
    <cellStyle name="Группа 3 4 2 3" xfId="11477"/>
    <cellStyle name="Группа 3 4 2 4" xfId="17416"/>
    <cellStyle name="Группа 3 4 2 5" xfId="25407"/>
    <cellStyle name="Группа 3 4 2 6" xfId="30194"/>
    <cellStyle name="Группа 3 4 2 7" xfId="36329"/>
    <cellStyle name="Группа 3 4 2 8" xfId="41288"/>
    <cellStyle name="Группа 3 4 3" xfId="6169"/>
    <cellStyle name="Группа 3 4 3 2" xfId="12120"/>
    <cellStyle name="Группа 3 4 3 3" xfId="18059"/>
    <cellStyle name="Группа 3 4 3 4" xfId="25141"/>
    <cellStyle name="Группа 3 4 3 5" xfId="31196"/>
    <cellStyle name="Группа 3 4 3 6" xfId="36972"/>
    <cellStyle name="Группа 3 4 3 7" xfId="41928"/>
    <cellStyle name="Группа 3 5" xfId="2602"/>
    <cellStyle name="Группа 3 5 2" xfId="5989"/>
    <cellStyle name="Группа 3 5 2 2" xfId="8293"/>
    <cellStyle name="Группа 3 5 2 2 2" xfId="14244"/>
    <cellStyle name="Группа 3 5 2 2 3" xfId="20183"/>
    <cellStyle name="Группа 3 5 2 2 4" xfId="24111"/>
    <cellStyle name="Группа 3 5 2 2 5" xfId="26528"/>
    <cellStyle name="Группа 3 5 2 2 6" xfId="39089"/>
    <cellStyle name="Группа 3 5 2 2 7" xfId="44049"/>
    <cellStyle name="Группа 3 5 2 3" xfId="11964"/>
    <cellStyle name="Группа 3 5 2 4" xfId="17903"/>
    <cellStyle name="Группа 3 5 2 5" xfId="25270"/>
    <cellStyle name="Группа 3 5 2 6" xfId="34361"/>
    <cellStyle name="Группа 3 5 2 7" xfId="36816"/>
    <cellStyle name="Группа 3 5 2 8" xfId="41773"/>
    <cellStyle name="Группа 3 5 3" xfId="6654"/>
    <cellStyle name="Группа 3 5 3 2" xfId="12605"/>
    <cellStyle name="Группа 3 5 3 3" xfId="18544"/>
    <cellStyle name="Группа 3 5 3 4" xfId="29123"/>
    <cellStyle name="Группа 3 5 3 5" xfId="28551"/>
    <cellStyle name="Группа 3 5 3 6" xfId="37457"/>
    <cellStyle name="Группа 3 5 3 7" xfId="42411"/>
    <cellStyle name="Группа 3 6" xfId="2603"/>
    <cellStyle name="Группа 3 6 2" xfId="5963"/>
    <cellStyle name="Группа 3 6 2 2" xfId="8267"/>
    <cellStyle name="Группа 3 6 2 2 2" xfId="14218"/>
    <cellStyle name="Группа 3 6 2 2 3" xfId="20157"/>
    <cellStyle name="Группа 3 6 2 2 4" xfId="24136"/>
    <cellStyle name="Группа 3 6 2 2 5" xfId="25959"/>
    <cellStyle name="Группа 3 6 2 2 6" xfId="39063"/>
    <cellStyle name="Группа 3 6 2 2 7" xfId="44023"/>
    <cellStyle name="Группа 3 6 2 3" xfId="11938"/>
    <cellStyle name="Группа 3 6 2 4" xfId="17877"/>
    <cellStyle name="Группа 3 6 2 5" xfId="25295"/>
    <cellStyle name="Группа 3 6 2 6" xfId="33207"/>
    <cellStyle name="Группа 3 6 2 7" xfId="36790"/>
    <cellStyle name="Группа 3 6 2 8" xfId="41747"/>
    <cellStyle name="Группа 3 6 3" xfId="6630"/>
    <cellStyle name="Группа 3 6 3 2" xfId="12581"/>
    <cellStyle name="Группа 3 6 3 3" xfId="18520"/>
    <cellStyle name="Группа 3 6 3 4" xfId="29126"/>
    <cellStyle name="Группа 3 6 3 5" xfId="32743"/>
    <cellStyle name="Группа 3 6 3 6" xfId="37433"/>
    <cellStyle name="Группа 3 6 3 7" xfId="42387"/>
    <cellStyle name="Группа 4" xfId="2604"/>
    <cellStyle name="Группа 4 2" xfId="2605"/>
    <cellStyle name="Группа 4 2 2" xfId="2606"/>
    <cellStyle name="Группа 4 2 2 2" xfId="5563"/>
    <cellStyle name="Группа 4 2 2 2 2" xfId="7867"/>
    <cellStyle name="Группа 4 2 2 2 2 2" xfId="13818"/>
    <cellStyle name="Группа 4 2 2 2 2 3" xfId="19757"/>
    <cellStyle name="Группа 4 2 2 2 2 4" xfId="24530"/>
    <cellStyle name="Группа 4 2 2 2 2 5" xfId="33341"/>
    <cellStyle name="Группа 4 2 2 2 2 6" xfId="38664"/>
    <cellStyle name="Группа 4 2 2 2 2 7" xfId="43623"/>
    <cellStyle name="Группа 4 2 2 2 3" xfId="11538"/>
    <cellStyle name="Группа 4 2 2 2 4" xfId="17477"/>
    <cellStyle name="Группа 4 2 2 2 5" xfId="25395"/>
    <cellStyle name="Группа 4 2 2 2 6" xfId="33211"/>
    <cellStyle name="Группа 4 2 2 2 7" xfId="36390"/>
    <cellStyle name="Группа 4 2 2 2 8" xfId="41348"/>
    <cellStyle name="Группа 4 2 2 3" xfId="6230"/>
    <cellStyle name="Группа 4 2 2 3 2" xfId="12181"/>
    <cellStyle name="Группа 4 2 2 3 3" xfId="18120"/>
    <cellStyle name="Группа 4 2 2 3 4" xfId="30690"/>
    <cellStyle name="Группа 4 2 2 3 5" xfId="34447"/>
    <cellStyle name="Группа 4 2 2 3 6" xfId="37033"/>
    <cellStyle name="Группа 4 2 2 3 7" xfId="41988"/>
    <cellStyle name="Группа 4 2 3" xfId="2607"/>
    <cellStyle name="Группа 4 2 3 2" xfId="6012"/>
    <cellStyle name="Группа 4 2 3 2 2" xfId="8316"/>
    <cellStyle name="Группа 4 2 3 2 2 2" xfId="14267"/>
    <cellStyle name="Группа 4 2 3 2 2 3" xfId="20206"/>
    <cellStyle name="Группа 4 2 3 2 2 4" xfId="24088"/>
    <cellStyle name="Группа 4 2 3 2 2 5" xfId="31064"/>
    <cellStyle name="Группа 4 2 3 2 2 6" xfId="39112"/>
    <cellStyle name="Группа 4 2 3 2 2 7" xfId="44072"/>
    <cellStyle name="Группа 4 2 3 2 3" xfId="11987"/>
    <cellStyle name="Группа 4 2 3 2 4" xfId="17926"/>
    <cellStyle name="Группа 4 2 3 2 5" xfId="25247"/>
    <cellStyle name="Группа 4 2 3 2 6" xfId="34350"/>
    <cellStyle name="Группа 4 2 3 2 7" xfId="36839"/>
    <cellStyle name="Группа 4 2 3 2 8" xfId="41796"/>
    <cellStyle name="Группа 4 2 3 3" xfId="6677"/>
    <cellStyle name="Группа 4 2 3 3 2" xfId="12628"/>
    <cellStyle name="Группа 4 2 3 3 3" xfId="18567"/>
    <cellStyle name="Группа 4 2 3 3 4" xfId="25055"/>
    <cellStyle name="Группа 4 2 3 3 5" xfId="31399"/>
    <cellStyle name="Группа 4 2 3 3 6" xfId="37480"/>
    <cellStyle name="Группа 4 2 3 3 7" xfId="42434"/>
    <cellStyle name="Группа 4 2 4" xfId="2608"/>
    <cellStyle name="Группа 4 2 4 2" xfId="5946"/>
    <cellStyle name="Группа 4 2 4 2 2" xfId="8250"/>
    <cellStyle name="Группа 4 2 4 2 2 2" xfId="14201"/>
    <cellStyle name="Группа 4 2 4 2 2 3" xfId="20140"/>
    <cellStyle name="Группа 4 2 4 2 2 4" xfId="24153"/>
    <cellStyle name="Группа 4 2 4 2 2 5" xfId="33582"/>
    <cellStyle name="Группа 4 2 4 2 2 6" xfId="39046"/>
    <cellStyle name="Группа 4 2 4 2 2 7" xfId="44006"/>
    <cellStyle name="Группа 4 2 4 2 3" xfId="11921"/>
    <cellStyle name="Группа 4 2 4 2 4" xfId="17860"/>
    <cellStyle name="Группа 4 2 4 2 5" xfId="25311"/>
    <cellStyle name="Группа 4 2 4 2 6" xfId="26593"/>
    <cellStyle name="Группа 4 2 4 2 7" xfId="36773"/>
    <cellStyle name="Группа 4 2 4 2 8" xfId="41730"/>
    <cellStyle name="Группа 4 2 4 3" xfId="6613"/>
    <cellStyle name="Группа 4 2 4 3 2" xfId="12564"/>
    <cellStyle name="Группа 4 2 4 3 3" xfId="18503"/>
    <cellStyle name="Группа 4 2 4 3 4" xfId="29131"/>
    <cellStyle name="Группа 4 2 4 3 5" xfId="27157"/>
    <cellStyle name="Группа 4 2 4 3 6" xfId="37416"/>
    <cellStyle name="Группа 4 2 4 3 7" xfId="42370"/>
    <cellStyle name="Группа 4 2 5" xfId="9080"/>
    <cellStyle name="Группа 4 2 5 2" xfId="15031"/>
    <cellStyle name="Группа 4 2 5 3" xfId="20970"/>
    <cellStyle name="Группа 4 2 5 4" xfId="26777"/>
    <cellStyle name="Группа 4 2 5 5" xfId="33668"/>
    <cellStyle name="Группа 4 2 5 6" xfId="39871"/>
    <cellStyle name="Группа 4 2 5 7" xfId="44836"/>
    <cellStyle name="Группа 4 3" xfId="2609"/>
    <cellStyle name="Группа 4 3 2" xfId="2610"/>
    <cellStyle name="Группа 4 3 2 2" xfId="6039"/>
    <cellStyle name="Группа 4 3 2 2 2" xfId="8343"/>
    <cellStyle name="Группа 4 3 2 2 2 2" xfId="14294"/>
    <cellStyle name="Группа 4 3 2 2 2 3" xfId="20233"/>
    <cellStyle name="Группа 4 3 2 2 2 4" xfId="24061"/>
    <cellStyle name="Группа 4 3 2 2 2 5" xfId="34523"/>
    <cellStyle name="Группа 4 3 2 2 2 6" xfId="39139"/>
    <cellStyle name="Группа 4 3 2 2 2 7" xfId="44099"/>
    <cellStyle name="Группа 4 3 2 2 3" xfId="12014"/>
    <cellStyle name="Группа 4 3 2 2 4" xfId="17953"/>
    <cellStyle name="Группа 4 3 2 2 5" xfId="25221"/>
    <cellStyle name="Группа 4 3 2 2 6" xfId="29070"/>
    <cellStyle name="Группа 4 3 2 2 7" xfId="36866"/>
    <cellStyle name="Группа 4 3 2 2 8" xfId="41823"/>
    <cellStyle name="Группа 4 3 2 3" xfId="6704"/>
    <cellStyle name="Группа 4 3 2 3 2" xfId="12655"/>
    <cellStyle name="Группа 4 3 2 3 3" xfId="18594"/>
    <cellStyle name="Группа 4 3 2 3 4" xfId="25051"/>
    <cellStyle name="Группа 4 3 2 3 5" xfId="25855"/>
    <cellStyle name="Группа 4 3 2 3 6" xfId="37507"/>
    <cellStyle name="Группа 4 3 2 3 7" xfId="42461"/>
    <cellStyle name="Группа 4 3 3" xfId="5717"/>
    <cellStyle name="Группа 4 3 3 2" xfId="8021"/>
    <cellStyle name="Группа 4 3 3 2 2" xfId="13972"/>
    <cellStyle name="Группа 4 3 3 2 3" xfId="19911"/>
    <cellStyle name="Группа 4 3 3 2 4" xfId="23213"/>
    <cellStyle name="Группа 4 3 3 2 5" xfId="32550"/>
    <cellStyle name="Группа 4 3 3 2 6" xfId="38818"/>
    <cellStyle name="Группа 4 3 3 2 7" xfId="43777"/>
    <cellStyle name="Группа 4 3 3 3" xfId="11692"/>
    <cellStyle name="Группа 4 3 3 4" xfId="17631"/>
    <cellStyle name="Группа 4 3 3 5" xfId="30723"/>
    <cellStyle name="Группа 4 3 3 6" xfId="31489"/>
    <cellStyle name="Группа 4 3 3 7" xfId="36544"/>
    <cellStyle name="Группа 4 3 3 8" xfId="41502"/>
    <cellStyle name="Группа 4 3 4" xfId="6384"/>
    <cellStyle name="Группа 4 3 4 2" xfId="12335"/>
    <cellStyle name="Группа 4 3 4 3" xfId="18274"/>
    <cellStyle name="Группа 4 3 4 4" xfId="27218"/>
    <cellStyle name="Группа 4 3 4 5" xfId="31604"/>
    <cellStyle name="Группа 4 3 4 6" xfId="37187"/>
    <cellStyle name="Группа 4 3 4 7" xfId="42142"/>
    <cellStyle name="Группа 4 4" xfId="2611"/>
    <cellStyle name="Группа 4 4 2" xfId="5503"/>
    <cellStyle name="Группа 4 4 2 2" xfId="7807"/>
    <cellStyle name="Группа 4 4 2 2 2" xfId="13758"/>
    <cellStyle name="Группа 4 4 2 2 3" xfId="19697"/>
    <cellStyle name="Группа 4 4 2 2 4" xfId="24588"/>
    <cellStyle name="Группа 4 4 2 2 5" xfId="32757"/>
    <cellStyle name="Группа 4 4 2 2 6" xfId="38605"/>
    <cellStyle name="Группа 4 4 2 2 7" xfId="43563"/>
    <cellStyle name="Группа 4 4 2 3" xfId="11478"/>
    <cellStyle name="Группа 4 4 2 4" xfId="17417"/>
    <cellStyle name="Группа 4 4 2 5" xfId="25406"/>
    <cellStyle name="Группа 4 4 2 6" xfId="34858"/>
    <cellStyle name="Группа 4 4 2 7" xfId="36330"/>
    <cellStyle name="Группа 4 4 2 8" xfId="41289"/>
    <cellStyle name="Группа 4 4 3" xfId="6170"/>
    <cellStyle name="Группа 4 4 3 2" xfId="12121"/>
    <cellStyle name="Группа 4 4 3 3" xfId="18060"/>
    <cellStyle name="Группа 4 4 3 4" xfId="25140"/>
    <cellStyle name="Группа 4 4 3 5" xfId="31331"/>
    <cellStyle name="Группа 4 4 3 6" xfId="36973"/>
    <cellStyle name="Группа 4 4 3 7" xfId="41929"/>
    <cellStyle name="Группа 4 5" xfId="2612"/>
    <cellStyle name="Группа 4 5 2" xfId="5990"/>
    <cellStyle name="Группа 4 5 2 2" xfId="8294"/>
    <cellStyle name="Группа 4 5 2 2 2" xfId="14245"/>
    <cellStyle name="Группа 4 5 2 2 3" xfId="20184"/>
    <cellStyle name="Группа 4 5 2 2 4" xfId="24110"/>
    <cellStyle name="Группа 4 5 2 2 5" xfId="33874"/>
    <cellStyle name="Группа 4 5 2 2 6" xfId="39090"/>
    <cellStyle name="Группа 4 5 2 2 7" xfId="44050"/>
    <cellStyle name="Группа 4 5 2 3" xfId="11965"/>
    <cellStyle name="Группа 4 5 2 4" xfId="17904"/>
    <cellStyle name="Группа 4 5 2 5" xfId="25269"/>
    <cellStyle name="Группа 4 5 2 6" xfId="32842"/>
    <cellStyle name="Группа 4 5 2 7" xfId="36817"/>
    <cellStyle name="Группа 4 5 2 8" xfId="41774"/>
    <cellStyle name="Группа 4 5 3" xfId="6655"/>
    <cellStyle name="Группа 4 5 3 2" xfId="12606"/>
    <cellStyle name="Группа 4 5 3 3" xfId="18545"/>
    <cellStyle name="Группа 4 5 3 4" xfId="30343"/>
    <cellStyle name="Группа 4 5 3 5" xfId="31310"/>
    <cellStyle name="Группа 4 5 3 6" xfId="37458"/>
    <cellStyle name="Группа 4 5 3 7" xfId="42412"/>
    <cellStyle name="Группа 4 6" xfId="2613"/>
    <cellStyle name="Группа 4 6 2" xfId="5962"/>
    <cellStyle name="Группа 4 6 2 2" xfId="8266"/>
    <cellStyle name="Группа 4 6 2 2 2" xfId="14217"/>
    <cellStyle name="Группа 4 6 2 2 3" xfId="20156"/>
    <cellStyle name="Группа 4 6 2 2 4" xfId="24137"/>
    <cellStyle name="Группа 4 6 2 2 5" xfId="29611"/>
    <cellStyle name="Группа 4 6 2 2 6" xfId="39062"/>
    <cellStyle name="Группа 4 6 2 2 7" xfId="44022"/>
    <cellStyle name="Группа 4 6 2 3" xfId="11937"/>
    <cellStyle name="Группа 4 6 2 4" xfId="17876"/>
    <cellStyle name="Группа 4 6 2 5" xfId="25296"/>
    <cellStyle name="Группа 4 6 2 6" xfId="25612"/>
    <cellStyle name="Группа 4 6 2 7" xfId="36789"/>
    <cellStyle name="Группа 4 6 2 8" xfId="41746"/>
    <cellStyle name="Группа 4 6 3" xfId="6629"/>
    <cellStyle name="Группа 4 6 3 2" xfId="12580"/>
    <cellStyle name="Группа 4 6 3 3" xfId="18519"/>
    <cellStyle name="Группа 4 6 3 4" xfId="25061"/>
    <cellStyle name="Группа 4 6 3 5" xfId="31285"/>
    <cellStyle name="Группа 4 6 3 6" xfId="37432"/>
    <cellStyle name="Группа 4 6 3 7" xfId="42386"/>
    <cellStyle name="Группа 5" xfId="2614"/>
    <cellStyle name="Группа 5 2" xfId="2615"/>
    <cellStyle name="Группа 5 2 2" xfId="2616"/>
    <cellStyle name="Группа 5 2 2 2" xfId="5564"/>
    <cellStyle name="Группа 5 2 2 2 2" xfId="7868"/>
    <cellStyle name="Группа 5 2 2 2 2 2" xfId="13819"/>
    <cellStyle name="Группа 5 2 2 2 2 3" xfId="19758"/>
    <cellStyle name="Группа 5 2 2 2 2 4" xfId="24529"/>
    <cellStyle name="Группа 5 2 2 2 2 5" xfId="31634"/>
    <cellStyle name="Группа 5 2 2 2 2 6" xfId="38665"/>
    <cellStyle name="Группа 5 2 2 2 2 7" xfId="43624"/>
    <cellStyle name="Группа 5 2 2 2 3" xfId="11539"/>
    <cellStyle name="Группа 5 2 2 2 4" xfId="17478"/>
    <cellStyle name="Группа 5 2 2 2 5" xfId="27321"/>
    <cellStyle name="Группа 5 2 2 2 6" xfId="33074"/>
    <cellStyle name="Группа 5 2 2 2 7" xfId="36391"/>
    <cellStyle name="Группа 5 2 2 2 8" xfId="41349"/>
    <cellStyle name="Группа 5 2 2 3" xfId="6231"/>
    <cellStyle name="Группа 5 2 2 3 2" xfId="12182"/>
    <cellStyle name="Группа 5 2 2 3 3" xfId="18121"/>
    <cellStyle name="Группа 5 2 2 3 4" xfId="30421"/>
    <cellStyle name="Группа 5 2 2 3 5" xfId="33473"/>
    <cellStyle name="Группа 5 2 2 3 6" xfId="37034"/>
    <cellStyle name="Группа 5 2 2 3 7" xfId="41989"/>
    <cellStyle name="Группа 5 2 3" xfId="2617"/>
    <cellStyle name="Группа 5 2 3 2" xfId="6013"/>
    <cellStyle name="Группа 5 2 3 2 2" xfId="8317"/>
    <cellStyle name="Группа 5 2 3 2 2 2" xfId="14268"/>
    <cellStyle name="Группа 5 2 3 2 2 3" xfId="20207"/>
    <cellStyle name="Группа 5 2 3 2 2 4" xfId="24087"/>
    <cellStyle name="Группа 5 2 3 2 2 5" xfId="33376"/>
    <cellStyle name="Группа 5 2 3 2 2 6" xfId="39113"/>
    <cellStyle name="Группа 5 2 3 2 2 7" xfId="44073"/>
    <cellStyle name="Группа 5 2 3 2 3" xfId="11988"/>
    <cellStyle name="Группа 5 2 3 2 4" xfId="17927"/>
    <cellStyle name="Группа 5 2 3 2 5" xfId="25246"/>
    <cellStyle name="Группа 5 2 3 2 6" xfId="32832"/>
    <cellStyle name="Группа 5 2 3 2 7" xfId="36840"/>
    <cellStyle name="Группа 5 2 3 2 8" xfId="41797"/>
    <cellStyle name="Группа 5 2 3 3" xfId="6678"/>
    <cellStyle name="Группа 5 2 3 3 2" xfId="12629"/>
    <cellStyle name="Группа 5 2 3 3 3" xfId="18568"/>
    <cellStyle name="Группа 5 2 3 3 4" xfId="25054"/>
    <cellStyle name="Группа 5 2 3 3 5" xfId="26704"/>
    <cellStyle name="Группа 5 2 3 3 6" xfId="37481"/>
    <cellStyle name="Группа 5 2 3 3 7" xfId="42435"/>
    <cellStyle name="Группа 5 2 4" xfId="2618"/>
    <cellStyle name="Группа 5 2 4 2" xfId="5945"/>
    <cellStyle name="Группа 5 2 4 2 2" xfId="8249"/>
    <cellStyle name="Группа 5 2 4 2 2 2" xfId="14200"/>
    <cellStyle name="Группа 5 2 4 2 2 3" xfId="20139"/>
    <cellStyle name="Группа 5 2 4 2 2 4" xfId="24154"/>
    <cellStyle name="Группа 5 2 4 2 2 5" xfId="26373"/>
    <cellStyle name="Группа 5 2 4 2 2 6" xfId="39045"/>
    <cellStyle name="Группа 5 2 4 2 2 7" xfId="44005"/>
    <cellStyle name="Группа 5 2 4 2 3" xfId="11920"/>
    <cellStyle name="Группа 5 2 4 2 4" xfId="17859"/>
    <cellStyle name="Группа 5 2 4 2 5" xfId="25312"/>
    <cellStyle name="Группа 5 2 4 2 6" xfId="34276"/>
    <cellStyle name="Группа 5 2 4 2 7" xfId="36772"/>
    <cellStyle name="Группа 5 2 4 2 8" xfId="41729"/>
    <cellStyle name="Группа 5 2 4 3" xfId="6612"/>
    <cellStyle name="Группа 5 2 4 3 2" xfId="12563"/>
    <cellStyle name="Группа 5 2 4 3 3" xfId="18502"/>
    <cellStyle name="Группа 5 2 4 3 4" xfId="26891"/>
    <cellStyle name="Группа 5 2 4 3 5" xfId="27627"/>
    <cellStyle name="Группа 5 2 4 3 6" xfId="37415"/>
    <cellStyle name="Группа 5 2 4 3 7" xfId="42369"/>
    <cellStyle name="Группа 5 2 5" xfId="9081"/>
    <cellStyle name="Группа 5 2 5 2" xfId="15032"/>
    <cellStyle name="Группа 5 2 5 3" xfId="20971"/>
    <cellStyle name="Группа 5 2 5 4" xfId="26776"/>
    <cellStyle name="Группа 5 2 5 5" xfId="25655"/>
    <cellStyle name="Группа 5 2 5 6" xfId="39872"/>
    <cellStyle name="Группа 5 2 5 7" xfId="44837"/>
    <cellStyle name="Группа 5 3" xfId="2619"/>
    <cellStyle name="Группа 5 3 2" xfId="2620"/>
    <cellStyle name="Группа 5 3 2 2" xfId="6040"/>
    <cellStyle name="Группа 5 3 2 2 2" xfId="8344"/>
    <cellStyle name="Группа 5 3 2 2 2 2" xfId="14295"/>
    <cellStyle name="Группа 5 3 2 2 2 3" xfId="20234"/>
    <cellStyle name="Группа 5 3 2 2 2 4" xfId="24060"/>
    <cellStyle name="Группа 5 3 2 2 2 5" xfId="33241"/>
    <cellStyle name="Группа 5 3 2 2 2 6" xfId="39140"/>
    <cellStyle name="Группа 5 3 2 2 2 7" xfId="44100"/>
    <cellStyle name="Группа 5 3 2 2 3" xfId="12015"/>
    <cellStyle name="Группа 5 3 2 2 4" xfId="17954"/>
    <cellStyle name="Группа 5 3 2 2 5" xfId="25220"/>
    <cellStyle name="Группа 5 3 2 2 6" xfId="27070"/>
    <cellStyle name="Группа 5 3 2 2 7" xfId="36867"/>
    <cellStyle name="Группа 5 3 2 2 8" xfId="41824"/>
    <cellStyle name="Группа 5 3 2 3" xfId="6705"/>
    <cellStyle name="Группа 5 3 2 3 2" xfId="12656"/>
    <cellStyle name="Группа 5 3 2 3 3" xfId="18595"/>
    <cellStyle name="Группа 5 3 2 3 4" xfId="25050"/>
    <cellStyle name="Группа 5 3 2 3 5" xfId="34005"/>
    <cellStyle name="Группа 5 3 2 3 6" xfId="37508"/>
    <cellStyle name="Группа 5 3 2 3 7" xfId="42462"/>
    <cellStyle name="Группа 5 3 3" xfId="5718"/>
    <cellStyle name="Группа 5 3 3 2" xfId="8022"/>
    <cellStyle name="Группа 5 3 3 2 2" xfId="13973"/>
    <cellStyle name="Группа 5 3 3 2 3" xfId="19912"/>
    <cellStyle name="Группа 5 3 3 2 4" xfId="24378"/>
    <cellStyle name="Группа 5 3 3 2 5" xfId="26230"/>
    <cellStyle name="Группа 5 3 3 2 6" xfId="38819"/>
    <cellStyle name="Группа 5 3 3 2 7" xfId="43778"/>
    <cellStyle name="Группа 5 3 3 3" xfId="11693"/>
    <cellStyle name="Группа 5 3 3 4" xfId="17632"/>
    <cellStyle name="Группа 5 3 3 5" xfId="27123"/>
    <cellStyle name="Группа 5 3 3 6" xfId="31488"/>
    <cellStyle name="Группа 5 3 3 7" xfId="36545"/>
    <cellStyle name="Группа 5 3 3 8" xfId="41503"/>
    <cellStyle name="Группа 5 3 4" xfId="6385"/>
    <cellStyle name="Группа 5 3 4 2" xfId="12336"/>
    <cellStyle name="Группа 5 3 4 3" xfId="18275"/>
    <cellStyle name="Группа 5 3 4 4" xfId="29682"/>
    <cellStyle name="Группа 5 3 4 5" xfId="34995"/>
    <cellStyle name="Группа 5 3 4 6" xfId="37188"/>
    <cellStyle name="Группа 5 3 4 7" xfId="42143"/>
    <cellStyle name="Группа 5 4" xfId="2621"/>
    <cellStyle name="Группа 5 4 2" xfId="5504"/>
    <cellStyle name="Группа 5 4 2 2" xfId="7808"/>
    <cellStyle name="Группа 5 4 2 2 2" xfId="13759"/>
    <cellStyle name="Группа 5 4 2 2 3" xfId="19698"/>
    <cellStyle name="Группа 5 4 2 2 4" xfId="24587"/>
    <cellStyle name="Группа 5 4 2 2 5" xfId="34848"/>
    <cellStyle name="Группа 5 4 2 2 6" xfId="38606"/>
    <cellStyle name="Группа 5 4 2 2 7" xfId="43564"/>
    <cellStyle name="Группа 5 4 2 3" xfId="11479"/>
    <cellStyle name="Группа 5 4 2 4" xfId="17418"/>
    <cellStyle name="Группа 5 4 2 5" xfId="30786"/>
    <cellStyle name="Группа 5 4 2 6" xfId="32118"/>
    <cellStyle name="Группа 5 4 2 7" xfId="36331"/>
    <cellStyle name="Группа 5 4 2 8" xfId="41290"/>
    <cellStyle name="Группа 5 4 3" xfId="6171"/>
    <cellStyle name="Группа 5 4 3 2" xfId="12122"/>
    <cellStyle name="Группа 5 4 3 3" xfId="18061"/>
    <cellStyle name="Группа 5 4 3 4" xfId="25139"/>
    <cellStyle name="Группа 5 4 3 5" xfId="33096"/>
    <cellStyle name="Группа 5 4 3 6" xfId="36974"/>
    <cellStyle name="Группа 5 4 3 7" xfId="41930"/>
    <cellStyle name="Группа 5 5" xfId="2622"/>
    <cellStyle name="Группа 5 5 2" xfId="5991"/>
    <cellStyle name="Группа 5 5 2 2" xfId="8295"/>
    <cellStyle name="Группа 5 5 2 2 2" xfId="14246"/>
    <cellStyle name="Группа 5 5 2 2 3" xfId="20185"/>
    <cellStyle name="Группа 5 5 2 2 4" xfId="24109"/>
    <cellStyle name="Группа 5 5 2 2 5" xfId="26339"/>
    <cellStyle name="Группа 5 5 2 2 6" xfId="39091"/>
    <cellStyle name="Группа 5 5 2 2 7" xfId="44051"/>
    <cellStyle name="Группа 5 5 2 3" xfId="11966"/>
    <cellStyle name="Группа 5 5 2 4" xfId="17905"/>
    <cellStyle name="Группа 5 5 2 5" xfId="25268"/>
    <cellStyle name="Группа 5 5 2 6" xfId="30084"/>
    <cellStyle name="Группа 5 5 2 7" xfId="36818"/>
    <cellStyle name="Группа 5 5 2 8" xfId="41775"/>
    <cellStyle name="Группа 5 5 3" xfId="6656"/>
    <cellStyle name="Группа 5 5 3 2" xfId="12607"/>
    <cellStyle name="Группа 5 5 3 3" xfId="18546"/>
    <cellStyle name="Группа 5 5 3 4" xfId="28431"/>
    <cellStyle name="Группа 5 5 3 5" xfId="32140"/>
    <cellStyle name="Группа 5 5 3 6" xfId="37459"/>
    <cellStyle name="Группа 5 5 3 7" xfId="42413"/>
    <cellStyle name="Группа 5 6" xfId="2623"/>
    <cellStyle name="Группа 5 6 2" xfId="5961"/>
    <cellStyle name="Группа 5 6 2 2" xfId="8265"/>
    <cellStyle name="Группа 5 6 2 2 2" xfId="14216"/>
    <cellStyle name="Группа 5 6 2 2 3" xfId="20155"/>
    <cellStyle name="Группа 5 6 2 2 4" xfId="24138"/>
    <cellStyle name="Группа 5 6 2 2 5" xfId="30006"/>
    <cellStyle name="Группа 5 6 2 2 6" xfId="39061"/>
    <cellStyle name="Группа 5 6 2 2 7" xfId="44021"/>
    <cellStyle name="Группа 5 6 2 3" xfId="11936"/>
    <cellStyle name="Группа 5 6 2 4" xfId="17875"/>
    <cellStyle name="Группа 5 6 2 5" xfId="25297"/>
    <cellStyle name="Группа 5 6 2 6" xfId="32763"/>
    <cellStyle name="Группа 5 6 2 7" xfId="36788"/>
    <cellStyle name="Группа 5 6 2 8" xfId="41745"/>
    <cellStyle name="Группа 5 6 3" xfId="6628"/>
    <cellStyle name="Группа 5 6 3 2" xfId="12579"/>
    <cellStyle name="Группа 5 6 3 3" xfId="18518"/>
    <cellStyle name="Группа 5 6 3 4" xfId="25062"/>
    <cellStyle name="Группа 5 6 3 5" xfId="33311"/>
    <cellStyle name="Группа 5 6 3 6" xfId="37431"/>
    <cellStyle name="Группа 5 6 3 7" xfId="42385"/>
    <cellStyle name="Группа 6" xfId="2624"/>
    <cellStyle name="Группа 6 2" xfId="2625"/>
    <cellStyle name="Группа 6 2 2" xfId="2626"/>
    <cellStyle name="Группа 6 2 2 2" xfId="5565"/>
    <cellStyle name="Группа 6 2 2 2 2" xfId="7869"/>
    <cellStyle name="Группа 6 2 2 2 2 2" xfId="13820"/>
    <cellStyle name="Группа 6 2 2 2 2 3" xfId="19759"/>
    <cellStyle name="Группа 6 2 2 2 2 4" xfId="24528"/>
    <cellStyle name="Группа 6 2 2 2 2 5" xfId="32526"/>
    <cellStyle name="Группа 6 2 2 2 2 6" xfId="38666"/>
    <cellStyle name="Группа 6 2 2 2 2 7" xfId="43625"/>
    <cellStyle name="Группа 6 2 2 2 3" xfId="11540"/>
    <cellStyle name="Группа 6 2 2 2 4" xfId="17479"/>
    <cellStyle name="Группа 6 2 2 2 5" xfId="29540"/>
    <cellStyle name="Группа 6 2 2 2 6" xfId="32166"/>
    <cellStyle name="Группа 6 2 2 2 7" xfId="36392"/>
    <cellStyle name="Группа 6 2 2 2 8" xfId="41350"/>
    <cellStyle name="Группа 6 2 2 3" xfId="6232"/>
    <cellStyle name="Группа 6 2 2 3 2" xfId="12183"/>
    <cellStyle name="Группа 6 2 2 3 3" xfId="18122"/>
    <cellStyle name="Группа 6 2 2 3 4" xfId="28761"/>
    <cellStyle name="Группа 6 2 2 3 5" xfId="34316"/>
    <cellStyle name="Группа 6 2 2 3 6" xfId="37035"/>
    <cellStyle name="Группа 6 2 2 3 7" xfId="41990"/>
    <cellStyle name="Группа 6 2 3" xfId="2627"/>
    <cellStyle name="Группа 6 2 3 2" xfId="6014"/>
    <cellStyle name="Группа 6 2 3 2 2" xfId="8318"/>
    <cellStyle name="Группа 6 2 3 2 2 2" xfId="14269"/>
    <cellStyle name="Группа 6 2 3 2 2 3" xfId="20208"/>
    <cellStyle name="Группа 6 2 3 2 2 4" xfId="24086"/>
    <cellStyle name="Группа 6 2 3 2 2 5" xfId="35003"/>
    <cellStyle name="Группа 6 2 3 2 2 6" xfId="39114"/>
    <cellStyle name="Группа 6 2 3 2 2 7" xfId="44074"/>
    <cellStyle name="Группа 6 2 3 2 3" xfId="11989"/>
    <cellStyle name="Группа 6 2 3 2 4" xfId="17928"/>
    <cellStyle name="Группа 6 2 3 2 5" xfId="25245"/>
    <cellStyle name="Группа 6 2 3 2 6" xfId="26584"/>
    <cellStyle name="Группа 6 2 3 2 7" xfId="36841"/>
    <cellStyle name="Группа 6 2 3 2 8" xfId="41798"/>
    <cellStyle name="Группа 6 2 3 3" xfId="6679"/>
    <cellStyle name="Группа 6 2 3 3 2" xfId="12630"/>
    <cellStyle name="Группа 6 2 3 3 3" xfId="18569"/>
    <cellStyle name="Группа 6 2 3 3 4" xfId="30344"/>
    <cellStyle name="Группа 6 2 3 3 5" xfId="32104"/>
    <cellStyle name="Группа 6 2 3 3 6" xfId="37482"/>
    <cellStyle name="Группа 6 2 3 3 7" xfId="42436"/>
    <cellStyle name="Группа 6 2 4" xfId="2628"/>
    <cellStyle name="Группа 6 2 4 2" xfId="5944"/>
    <cellStyle name="Группа 6 2 4 2 2" xfId="8248"/>
    <cellStyle name="Группа 6 2 4 2 2 2" xfId="14199"/>
    <cellStyle name="Группа 6 2 4 2 2 3" xfId="20138"/>
    <cellStyle name="Группа 6 2 4 2 2 4" xfId="24155"/>
    <cellStyle name="Группа 6 2 4 2 2 5" xfId="28578"/>
    <cellStyle name="Группа 6 2 4 2 2 6" xfId="39044"/>
    <cellStyle name="Группа 6 2 4 2 2 7" xfId="44004"/>
    <cellStyle name="Группа 6 2 4 2 3" xfId="11919"/>
    <cellStyle name="Группа 6 2 4 2 4" xfId="17858"/>
    <cellStyle name="Группа 6 2 4 2 5" xfId="25313"/>
    <cellStyle name="Группа 6 2 4 2 6" xfId="31885"/>
    <cellStyle name="Группа 6 2 4 2 7" xfId="36771"/>
    <cellStyle name="Группа 6 2 4 2 8" xfId="41728"/>
    <cellStyle name="Группа 6 2 4 3" xfId="6611"/>
    <cellStyle name="Группа 6 2 4 3 2" xfId="12562"/>
    <cellStyle name="Группа 6 2 4 3 3" xfId="18501"/>
    <cellStyle name="Группа 6 2 4 3 4" xfId="28926"/>
    <cellStyle name="Группа 6 2 4 3 5" xfId="31689"/>
    <cellStyle name="Группа 6 2 4 3 6" xfId="37414"/>
    <cellStyle name="Группа 6 2 4 3 7" xfId="42368"/>
    <cellStyle name="Группа 6 2 5" xfId="9082"/>
    <cellStyle name="Группа 6 2 5 2" xfId="15033"/>
    <cellStyle name="Группа 6 2 5 3" xfId="20972"/>
    <cellStyle name="Группа 6 2 5 4" xfId="26775"/>
    <cellStyle name="Группа 6 2 5 5" xfId="25654"/>
    <cellStyle name="Группа 6 2 5 6" xfId="39873"/>
    <cellStyle name="Группа 6 2 5 7" xfId="44838"/>
    <cellStyle name="Группа 6 3" xfId="2629"/>
    <cellStyle name="Группа 6 3 2" xfId="2630"/>
    <cellStyle name="Группа 6 3 2 2" xfId="6041"/>
    <cellStyle name="Группа 6 3 2 2 2" xfId="8345"/>
    <cellStyle name="Группа 6 3 2 2 2 2" xfId="14296"/>
    <cellStyle name="Группа 6 3 2 2 2 3" xfId="20235"/>
    <cellStyle name="Группа 6 3 2 2 2 4" xfId="23208"/>
    <cellStyle name="Группа 6 3 2 2 2 5" xfId="34311"/>
    <cellStyle name="Группа 6 3 2 2 2 6" xfId="39141"/>
    <cellStyle name="Группа 6 3 2 2 2 7" xfId="44101"/>
    <cellStyle name="Группа 6 3 2 2 3" xfId="12016"/>
    <cellStyle name="Группа 6 3 2 2 4" xfId="17955"/>
    <cellStyle name="Группа 6 3 2 2 5" xfId="25219"/>
    <cellStyle name="Группа 6 3 2 2 6" xfId="31138"/>
    <cellStyle name="Группа 6 3 2 2 7" xfId="36868"/>
    <cellStyle name="Группа 6 3 2 2 8" xfId="41825"/>
    <cellStyle name="Группа 6 3 2 3" xfId="6706"/>
    <cellStyle name="Группа 6 3 2 3 2" xfId="12657"/>
    <cellStyle name="Группа 6 3 2 3 3" xfId="18596"/>
    <cellStyle name="Группа 6 3 2 3 4" xfId="25049"/>
    <cellStyle name="Группа 6 3 2 3 5" xfId="26545"/>
    <cellStyle name="Группа 6 3 2 3 6" xfId="37509"/>
    <cellStyle name="Группа 6 3 2 3 7" xfId="42463"/>
    <cellStyle name="Группа 6 3 3" xfId="5719"/>
    <cellStyle name="Группа 6 3 3 2" xfId="8023"/>
    <cellStyle name="Группа 6 3 3 2 2" xfId="13974"/>
    <cellStyle name="Группа 6 3 3 2 3" xfId="19913"/>
    <cellStyle name="Группа 6 3 3 2 4" xfId="24377"/>
    <cellStyle name="Группа 6 3 3 2 5" xfId="34514"/>
    <cellStyle name="Группа 6 3 3 2 6" xfId="38820"/>
    <cellStyle name="Группа 6 3 3 2 7" xfId="43779"/>
    <cellStyle name="Группа 6 3 3 3" xfId="11694"/>
    <cellStyle name="Группа 6 3 3 4" xfId="17633"/>
    <cellStyle name="Группа 6 3 3 5" xfId="29792"/>
    <cellStyle name="Группа 6 3 3 6" xfId="26703"/>
    <cellStyle name="Группа 6 3 3 7" xfId="36546"/>
    <cellStyle name="Группа 6 3 3 8" xfId="41504"/>
    <cellStyle name="Группа 6 3 4" xfId="6386"/>
    <cellStyle name="Группа 6 3 4 2" xfId="12337"/>
    <cellStyle name="Группа 6 3 4 3" xfId="18276"/>
    <cellStyle name="Группа 6 3 4 4" xfId="27718"/>
    <cellStyle name="Группа 6 3 4 5" xfId="32247"/>
    <cellStyle name="Группа 6 3 4 6" xfId="37189"/>
    <cellStyle name="Группа 6 3 4 7" xfId="42144"/>
    <cellStyle name="Группа 6 4" xfId="2631"/>
    <cellStyle name="Группа 6 4 2" xfId="5505"/>
    <cellStyle name="Группа 6 4 2 2" xfId="7809"/>
    <cellStyle name="Группа 6 4 2 2 2" xfId="13760"/>
    <cellStyle name="Группа 6 4 2 2 3" xfId="19699"/>
    <cellStyle name="Группа 6 4 2 2 4" xfId="24586"/>
    <cellStyle name="Группа 6 4 2 2 5" xfId="32163"/>
    <cellStyle name="Группа 6 4 2 2 6" xfId="38607"/>
    <cellStyle name="Группа 6 4 2 2 7" xfId="43565"/>
    <cellStyle name="Группа 6 4 2 3" xfId="11480"/>
    <cellStyle name="Группа 6 4 2 4" xfId="17419"/>
    <cellStyle name="Группа 6 4 2 5" xfId="28406"/>
    <cellStyle name="Группа 6 4 2 6" xfId="33405"/>
    <cellStyle name="Группа 6 4 2 7" xfId="36332"/>
    <cellStyle name="Группа 6 4 2 8" xfId="41291"/>
    <cellStyle name="Группа 6 4 3" xfId="6172"/>
    <cellStyle name="Группа 6 4 3 2" xfId="12123"/>
    <cellStyle name="Группа 6 4 3 3" xfId="18062"/>
    <cellStyle name="Группа 6 4 3 4" xfId="25138"/>
    <cellStyle name="Группа 6 4 3 5" xfId="27811"/>
    <cellStyle name="Группа 6 4 3 6" xfId="36975"/>
    <cellStyle name="Группа 6 4 3 7" xfId="41931"/>
    <cellStyle name="Группа 6 5" xfId="2632"/>
    <cellStyle name="Группа 6 5 2" xfId="5992"/>
    <cellStyle name="Группа 6 5 2 2" xfId="8296"/>
    <cellStyle name="Группа 6 5 2 2 2" xfId="14247"/>
    <cellStyle name="Группа 6 5 2 2 3" xfId="20186"/>
    <cellStyle name="Группа 6 5 2 2 4" xfId="24108"/>
    <cellStyle name="Группа 6 5 2 2 5" xfId="31761"/>
    <cellStyle name="Группа 6 5 2 2 6" xfId="39092"/>
    <cellStyle name="Группа 6 5 2 2 7" xfId="44052"/>
    <cellStyle name="Группа 6 5 2 3" xfId="11967"/>
    <cellStyle name="Группа 6 5 2 4" xfId="17906"/>
    <cellStyle name="Группа 6 5 2 5" xfId="25267"/>
    <cellStyle name="Группа 6 5 2 6" xfId="33015"/>
    <cellStyle name="Группа 6 5 2 7" xfId="36819"/>
    <cellStyle name="Группа 6 5 2 8" xfId="41776"/>
    <cellStyle name="Группа 6 5 3" xfId="6657"/>
    <cellStyle name="Группа 6 5 3 2" xfId="12608"/>
    <cellStyle name="Группа 6 5 3 3" xfId="18547"/>
    <cellStyle name="Группа 6 5 3 4" xfId="29332"/>
    <cellStyle name="Группа 6 5 3 5" xfId="34335"/>
    <cellStyle name="Группа 6 5 3 6" xfId="37460"/>
    <cellStyle name="Группа 6 5 3 7" xfId="42414"/>
    <cellStyle name="Группа 6 6" xfId="2633"/>
    <cellStyle name="Группа 6 6 2" xfId="5960"/>
    <cellStyle name="Группа 6 6 2 2" xfId="8264"/>
    <cellStyle name="Группа 6 6 2 2 2" xfId="14215"/>
    <cellStyle name="Группа 6 6 2 2 3" xfId="20154"/>
    <cellStyle name="Группа 6 6 2 2 4" xfId="24139"/>
    <cellStyle name="Группа 6 6 2 2 5" xfId="27665"/>
    <cellStyle name="Группа 6 6 2 2 6" xfId="39060"/>
    <cellStyle name="Группа 6 6 2 2 7" xfId="44020"/>
    <cellStyle name="Группа 6 6 2 3" xfId="11935"/>
    <cellStyle name="Группа 6 6 2 4" xfId="17874"/>
    <cellStyle name="Группа 6 6 2 5" xfId="23228"/>
    <cellStyle name="Группа 6 6 2 6" xfId="32988"/>
    <cellStyle name="Группа 6 6 2 7" xfId="36787"/>
    <cellStyle name="Группа 6 6 2 8" xfId="41744"/>
    <cellStyle name="Группа 6 6 3" xfId="6627"/>
    <cellStyle name="Группа 6 6 3 2" xfId="12578"/>
    <cellStyle name="Группа 6 6 3 3" xfId="18517"/>
    <cellStyle name="Группа 6 6 3 4" xfId="27708"/>
    <cellStyle name="Группа 6 6 3 5" xfId="34074"/>
    <cellStyle name="Группа 6 6 3 6" xfId="37430"/>
    <cellStyle name="Группа 6 6 3 7" xfId="42384"/>
    <cellStyle name="Группа 7" xfId="2634"/>
    <cellStyle name="Группа 7 2" xfId="2635"/>
    <cellStyle name="Группа 7 2 2" xfId="2636"/>
    <cellStyle name="Группа 7 2 2 2" xfId="5566"/>
    <cellStyle name="Группа 7 2 2 2 2" xfId="7870"/>
    <cellStyle name="Группа 7 2 2 2 2 2" xfId="13821"/>
    <cellStyle name="Группа 7 2 2 2 2 3" xfId="19760"/>
    <cellStyle name="Группа 7 2 2 2 2 4" xfId="24527"/>
    <cellStyle name="Группа 7 2 2 2 2 5" xfId="32353"/>
    <cellStyle name="Группа 7 2 2 2 2 6" xfId="38667"/>
    <cellStyle name="Группа 7 2 2 2 2 7" xfId="43626"/>
    <cellStyle name="Группа 7 2 2 2 3" xfId="11541"/>
    <cellStyle name="Группа 7 2 2 2 4" xfId="17480"/>
    <cellStyle name="Группа 7 2 2 2 5" xfId="27567"/>
    <cellStyle name="Группа 7 2 2 2 6" xfId="34142"/>
    <cellStyle name="Группа 7 2 2 2 7" xfId="36393"/>
    <cellStyle name="Группа 7 2 2 2 8" xfId="41351"/>
    <cellStyle name="Группа 7 2 2 3" xfId="6233"/>
    <cellStyle name="Группа 7 2 2 3 2" xfId="12184"/>
    <cellStyle name="Группа 7 2 2 3 3" xfId="18123"/>
    <cellStyle name="Группа 7 2 2 3 4" xfId="30174"/>
    <cellStyle name="Группа 7 2 2 3 5" xfId="33776"/>
    <cellStyle name="Группа 7 2 2 3 6" xfId="37036"/>
    <cellStyle name="Группа 7 2 2 3 7" xfId="41991"/>
    <cellStyle name="Группа 7 2 3" xfId="2637"/>
    <cellStyle name="Группа 7 2 3 2" xfId="6015"/>
    <cellStyle name="Группа 7 2 3 2 2" xfId="8319"/>
    <cellStyle name="Группа 7 2 3 2 2 2" xfId="14270"/>
    <cellStyle name="Группа 7 2 3 2 2 3" xfId="20209"/>
    <cellStyle name="Группа 7 2 3 2 2 4" xfId="24085"/>
    <cellStyle name="Группа 7 2 3 2 2 5" xfId="25882"/>
    <cellStyle name="Группа 7 2 3 2 2 6" xfId="39115"/>
    <cellStyle name="Группа 7 2 3 2 2 7" xfId="44075"/>
    <cellStyle name="Группа 7 2 3 2 3" xfId="11990"/>
    <cellStyle name="Группа 7 2 3 2 4" xfId="17929"/>
    <cellStyle name="Группа 7 2 3 2 5" xfId="25244"/>
    <cellStyle name="Группа 7 2 3 2 6" xfId="26440"/>
    <cellStyle name="Группа 7 2 3 2 7" xfId="36842"/>
    <cellStyle name="Группа 7 2 3 2 8" xfId="41799"/>
    <cellStyle name="Группа 7 2 3 3" xfId="6680"/>
    <cellStyle name="Группа 7 2 3 3 2" xfId="12631"/>
    <cellStyle name="Группа 7 2 3 3 3" xfId="18570"/>
    <cellStyle name="Группа 7 2 3 3 4" xfId="28432"/>
    <cellStyle name="Группа 7 2 3 3 5" xfId="32318"/>
    <cellStyle name="Группа 7 2 3 3 6" xfId="37483"/>
    <cellStyle name="Группа 7 2 3 3 7" xfId="42437"/>
    <cellStyle name="Группа 7 2 4" xfId="2638"/>
    <cellStyle name="Группа 7 2 4 2" xfId="5943"/>
    <cellStyle name="Группа 7 2 4 2 2" xfId="8247"/>
    <cellStyle name="Группа 7 2 4 2 2 2" xfId="14198"/>
    <cellStyle name="Группа 7 2 4 2 2 3" xfId="20137"/>
    <cellStyle name="Группа 7 2 4 2 2 4" xfId="24156"/>
    <cellStyle name="Группа 7 2 4 2 2 5" xfId="34261"/>
    <cellStyle name="Группа 7 2 4 2 2 6" xfId="39043"/>
    <cellStyle name="Группа 7 2 4 2 2 7" xfId="44003"/>
    <cellStyle name="Группа 7 2 4 2 3" xfId="11918"/>
    <cellStyle name="Группа 7 2 4 2 4" xfId="17857"/>
    <cellStyle name="Группа 7 2 4 2 5" xfId="25314"/>
    <cellStyle name="Группа 7 2 4 2 6" xfId="25149"/>
    <cellStyle name="Группа 7 2 4 2 7" xfId="36770"/>
    <cellStyle name="Группа 7 2 4 2 8" xfId="41727"/>
    <cellStyle name="Группа 7 2 4 3" xfId="6610"/>
    <cellStyle name="Группа 7 2 4 3 2" xfId="12561"/>
    <cellStyle name="Группа 7 2 4 3 3" xfId="18500"/>
    <cellStyle name="Группа 7 2 4 3 4" xfId="30469"/>
    <cellStyle name="Группа 7 2 4 3 5" xfId="28711"/>
    <cellStyle name="Группа 7 2 4 3 6" xfId="37413"/>
    <cellStyle name="Группа 7 2 4 3 7" xfId="42367"/>
    <cellStyle name="Группа 7 2 5" xfId="9083"/>
    <cellStyle name="Группа 7 2 5 2" xfId="15034"/>
    <cellStyle name="Группа 7 2 5 3" xfId="20973"/>
    <cellStyle name="Группа 7 2 5 4" xfId="23439"/>
    <cellStyle name="Группа 7 2 5 5" xfId="32254"/>
    <cellStyle name="Группа 7 2 5 6" xfId="39874"/>
    <cellStyle name="Группа 7 2 5 7" xfId="44839"/>
    <cellStyle name="Группа 7 3" xfId="2639"/>
    <cellStyle name="Группа 7 3 2" xfId="2640"/>
    <cellStyle name="Группа 7 3 2 2" xfId="6042"/>
    <cellStyle name="Группа 7 3 2 2 2" xfId="8346"/>
    <cellStyle name="Группа 7 3 2 2 2 2" xfId="14297"/>
    <cellStyle name="Группа 7 3 2 2 2 3" xfId="20236"/>
    <cellStyle name="Группа 7 3 2 2 2 4" xfId="24059"/>
    <cellStyle name="Группа 7 3 2 2 2 5" xfId="32796"/>
    <cellStyle name="Группа 7 3 2 2 2 6" xfId="39142"/>
    <cellStyle name="Группа 7 3 2 2 2 7" xfId="44102"/>
    <cellStyle name="Группа 7 3 2 2 3" xfId="12017"/>
    <cellStyle name="Группа 7 3 2 2 4" xfId="17956"/>
    <cellStyle name="Группа 7 3 2 2 5" xfId="25218"/>
    <cellStyle name="Группа 7 3 2 2 6" xfId="27136"/>
    <cellStyle name="Группа 7 3 2 2 7" xfId="36869"/>
    <cellStyle name="Группа 7 3 2 2 8" xfId="41826"/>
    <cellStyle name="Группа 7 3 2 3" xfId="6707"/>
    <cellStyle name="Группа 7 3 2 3 2" xfId="12658"/>
    <cellStyle name="Группа 7 3 2 3 3" xfId="18597"/>
    <cellStyle name="Группа 7 3 2 3 4" xfId="29120"/>
    <cellStyle name="Группа 7 3 2 3 5" xfId="31128"/>
    <cellStyle name="Группа 7 3 2 3 6" xfId="37510"/>
    <cellStyle name="Группа 7 3 2 3 7" xfId="42464"/>
    <cellStyle name="Группа 7 3 3" xfId="5720"/>
    <cellStyle name="Группа 7 3 3 2" xfId="8024"/>
    <cellStyle name="Группа 7 3 3 2 2" xfId="13975"/>
    <cellStyle name="Группа 7 3 3 2 3" xfId="19914"/>
    <cellStyle name="Группа 7 3 3 2 4" xfId="24376"/>
    <cellStyle name="Группа 7 3 3 2 5" xfId="27427"/>
    <cellStyle name="Группа 7 3 3 2 6" xfId="38821"/>
    <cellStyle name="Группа 7 3 3 2 7" xfId="43780"/>
    <cellStyle name="Группа 7 3 3 3" xfId="11695"/>
    <cellStyle name="Группа 7 3 3 4" xfId="17634"/>
    <cellStyle name="Группа 7 3 3 5" xfId="27831"/>
    <cellStyle name="Группа 7 3 3 6" xfId="34586"/>
    <cellStyle name="Группа 7 3 3 7" xfId="36547"/>
    <cellStyle name="Группа 7 3 3 8" xfId="41505"/>
    <cellStyle name="Группа 7 3 4" xfId="6387"/>
    <cellStyle name="Группа 7 3 4 2" xfId="12338"/>
    <cellStyle name="Группа 7 3 4 3" xfId="18277"/>
    <cellStyle name="Группа 7 3 4 4" xfId="25093"/>
    <cellStyle name="Группа 7 3 4 5" xfId="33826"/>
    <cellStyle name="Группа 7 3 4 6" xfId="37190"/>
    <cellStyle name="Группа 7 3 4 7" xfId="42145"/>
    <cellStyle name="Группа 7 4" xfId="2641"/>
    <cellStyle name="Группа 7 4 2" xfId="5506"/>
    <cellStyle name="Группа 7 4 2 2" xfId="7810"/>
    <cellStyle name="Группа 7 4 2 2 2" xfId="13761"/>
    <cellStyle name="Группа 7 4 2 2 3" xfId="19700"/>
    <cellStyle name="Группа 7 4 2 2 4" xfId="24585"/>
    <cellStyle name="Группа 7 4 2 2 5" xfId="26249"/>
    <cellStyle name="Группа 7 4 2 2 6" xfId="38608"/>
    <cellStyle name="Группа 7 4 2 2 7" xfId="43566"/>
    <cellStyle name="Группа 7 4 2 3" xfId="11481"/>
    <cellStyle name="Группа 7 4 2 4" xfId="17420"/>
    <cellStyle name="Группа 7 4 2 5" xfId="30785"/>
    <cellStyle name="Группа 7 4 2 6" xfId="34062"/>
    <cellStyle name="Группа 7 4 2 7" xfId="36333"/>
    <cellStyle name="Группа 7 4 2 8" xfId="41292"/>
    <cellStyle name="Группа 7 4 3" xfId="6173"/>
    <cellStyle name="Группа 7 4 3 2" xfId="12124"/>
    <cellStyle name="Группа 7 4 3 3" xfId="18063"/>
    <cellStyle name="Группа 7 4 3 4" xfId="25137"/>
    <cellStyle name="Группа 7 4 3 5" xfId="30907"/>
    <cellStyle name="Группа 7 4 3 6" xfId="36976"/>
    <cellStyle name="Группа 7 4 3 7" xfId="41932"/>
    <cellStyle name="Группа 7 5" xfId="2642"/>
    <cellStyle name="Группа 7 5 2" xfId="5993"/>
    <cellStyle name="Группа 7 5 2 2" xfId="8297"/>
    <cellStyle name="Группа 7 5 2 2 2" xfId="14248"/>
    <cellStyle name="Группа 7 5 2 2 3" xfId="20187"/>
    <cellStyle name="Группа 7 5 2 2 4" xfId="24107"/>
    <cellStyle name="Группа 7 5 2 2 5" xfId="35002"/>
    <cellStyle name="Группа 7 5 2 2 6" xfId="39093"/>
    <cellStyle name="Группа 7 5 2 2 7" xfId="44053"/>
    <cellStyle name="Группа 7 5 2 3" xfId="11968"/>
    <cellStyle name="Группа 7 5 2 4" xfId="17907"/>
    <cellStyle name="Группа 7 5 2 5" xfId="25266"/>
    <cellStyle name="Группа 7 5 2 6" xfId="34084"/>
    <cellStyle name="Группа 7 5 2 7" xfId="36820"/>
    <cellStyle name="Группа 7 5 2 8" xfId="41777"/>
    <cellStyle name="Группа 7 5 3" xfId="6658"/>
    <cellStyle name="Группа 7 5 3 2" xfId="12609"/>
    <cellStyle name="Группа 7 5 3 3" xfId="18548"/>
    <cellStyle name="Группа 7 5 3 4" xfId="30467"/>
    <cellStyle name="Группа 7 5 3 5" xfId="32818"/>
    <cellStyle name="Группа 7 5 3 6" xfId="37461"/>
    <cellStyle name="Группа 7 5 3 7" xfId="42415"/>
    <cellStyle name="Группа 7 6" xfId="2643"/>
    <cellStyle name="Группа 7 6 2" xfId="5959"/>
    <cellStyle name="Группа 7 6 2 2" xfId="8263"/>
    <cellStyle name="Группа 7 6 2 2 2" xfId="14214"/>
    <cellStyle name="Группа 7 6 2 2 3" xfId="20153"/>
    <cellStyle name="Группа 7 6 2 2 4" xfId="24140"/>
    <cellStyle name="Группа 7 6 2 2 5" xfId="27612"/>
    <cellStyle name="Группа 7 6 2 2 6" xfId="39059"/>
    <cellStyle name="Группа 7 6 2 2 7" xfId="44019"/>
    <cellStyle name="Группа 7 6 2 3" xfId="11934"/>
    <cellStyle name="Группа 7 6 2 4" xfId="17873"/>
    <cellStyle name="Группа 7 6 2 5" xfId="25298"/>
    <cellStyle name="Группа 7 6 2 6" xfId="34278"/>
    <cellStyle name="Группа 7 6 2 7" xfId="36786"/>
    <cellStyle name="Группа 7 6 2 8" xfId="41743"/>
    <cellStyle name="Группа 7 6 3" xfId="6626"/>
    <cellStyle name="Группа 7 6 3 2" xfId="12577"/>
    <cellStyle name="Группа 7 6 3 3" xfId="18516"/>
    <cellStyle name="Группа 7 6 3 4" xfId="29672"/>
    <cellStyle name="Группа 7 6 3 5" xfId="27601"/>
    <cellStyle name="Группа 7 6 3 6" xfId="37429"/>
    <cellStyle name="Группа 7 6 3 7" xfId="42383"/>
    <cellStyle name="Группа 8" xfId="2644"/>
    <cellStyle name="Группа 8 2" xfId="2645"/>
    <cellStyle name="Группа 8 2 2" xfId="2646"/>
    <cellStyle name="Группа 8 2 2 2" xfId="5567"/>
    <cellStyle name="Группа 8 2 2 2 2" xfId="7871"/>
    <cellStyle name="Группа 8 2 2 2 2 2" xfId="13822"/>
    <cellStyle name="Группа 8 2 2 2 2 3" xfId="19761"/>
    <cellStyle name="Группа 8 2 2 2 2 4" xfId="24526"/>
    <cellStyle name="Группа 8 2 2 2 2 5" xfId="27006"/>
    <cellStyle name="Группа 8 2 2 2 2 6" xfId="38668"/>
    <cellStyle name="Группа 8 2 2 2 2 7" xfId="43627"/>
    <cellStyle name="Группа 8 2 2 2 3" xfId="11542"/>
    <cellStyle name="Группа 8 2 2 2 4" xfId="17481"/>
    <cellStyle name="Группа 8 2 2 2 5" xfId="28511"/>
    <cellStyle name="Группа 8 2 2 2 6" xfId="32635"/>
    <cellStyle name="Группа 8 2 2 2 7" xfId="36394"/>
    <cellStyle name="Группа 8 2 2 2 8" xfId="41352"/>
    <cellStyle name="Группа 8 2 2 3" xfId="6234"/>
    <cellStyle name="Группа 8 2 2 3 2" xfId="12185"/>
    <cellStyle name="Группа 8 2 2 3 3" xfId="18124"/>
    <cellStyle name="Группа 8 2 2 3 4" xfId="28223"/>
    <cellStyle name="Группа 8 2 2 3 5" xfId="32722"/>
    <cellStyle name="Группа 8 2 2 3 6" xfId="37037"/>
    <cellStyle name="Группа 8 2 2 3 7" xfId="41992"/>
    <cellStyle name="Группа 8 2 3" xfId="2647"/>
    <cellStyle name="Группа 8 2 3 2" xfId="6016"/>
    <cellStyle name="Группа 8 2 3 2 2" xfId="8320"/>
    <cellStyle name="Группа 8 2 3 2 2 2" xfId="14271"/>
    <cellStyle name="Группа 8 2 3 2 2 3" xfId="20210"/>
    <cellStyle name="Группа 8 2 3 2 2 4" xfId="24084"/>
    <cellStyle name="Группа 8 2 3 2 2 5" xfId="33657"/>
    <cellStyle name="Группа 8 2 3 2 2 6" xfId="39116"/>
    <cellStyle name="Группа 8 2 3 2 2 7" xfId="44076"/>
    <cellStyle name="Группа 8 2 3 2 3" xfId="11991"/>
    <cellStyle name="Группа 8 2 3 2 4" xfId="17930"/>
    <cellStyle name="Группа 8 2 3 2 5" xfId="23226"/>
    <cellStyle name="Группа 8 2 3 2 6" xfId="32968"/>
    <cellStyle name="Группа 8 2 3 2 7" xfId="36843"/>
    <cellStyle name="Группа 8 2 3 2 8" xfId="41800"/>
    <cellStyle name="Группа 8 2 3 3" xfId="6681"/>
    <cellStyle name="Группа 8 2 3 3 2" xfId="12632"/>
    <cellStyle name="Группа 8 2 3 3 3" xfId="18571"/>
    <cellStyle name="Группа 8 2 3 3 4" xfId="29331"/>
    <cellStyle name="Группа 8 2 3 3 5" xfId="34336"/>
    <cellStyle name="Группа 8 2 3 3 6" xfId="37484"/>
    <cellStyle name="Группа 8 2 3 3 7" xfId="42438"/>
    <cellStyle name="Группа 8 2 4" xfId="2648"/>
    <cellStyle name="Группа 8 2 4 2" xfId="5942"/>
    <cellStyle name="Группа 8 2 4 2 2" xfId="8246"/>
    <cellStyle name="Группа 8 2 4 2 2 2" xfId="14197"/>
    <cellStyle name="Группа 8 2 4 2 2 3" xfId="20136"/>
    <cellStyle name="Группа 8 2 4 2 2 4" xfId="24157"/>
    <cellStyle name="Группа 8 2 4 2 2 5" xfId="25960"/>
    <cellStyle name="Группа 8 2 4 2 2 6" xfId="39042"/>
    <cellStyle name="Группа 8 2 4 2 2 7" xfId="44002"/>
    <cellStyle name="Группа 8 2 4 2 3" xfId="11917"/>
    <cellStyle name="Группа 8 2 4 2 4" xfId="17856"/>
    <cellStyle name="Группа 8 2 4 2 5" xfId="25315"/>
    <cellStyle name="Группа 8 2 4 2 6" xfId="33827"/>
    <cellStyle name="Группа 8 2 4 2 7" xfId="36769"/>
    <cellStyle name="Группа 8 2 4 2 8" xfId="41726"/>
    <cellStyle name="Группа 8 2 4 3" xfId="6609"/>
    <cellStyle name="Группа 8 2 4 3 2" xfId="12560"/>
    <cellStyle name="Группа 8 2 4 3 3" xfId="18499"/>
    <cellStyle name="Группа 8 2 4 3 4" xfId="29334"/>
    <cellStyle name="Группа 8 2 4 3 5" xfId="33266"/>
    <cellStyle name="Группа 8 2 4 3 6" xfId="37412"/>
    <cellStyle name="Группа 8 2 4 3 7" xfId="42366"/>
    <cellStyle name="Группа 8 2 5" xfId="9084"/>
    <cellStyle name="Группа 8 2 5 2" xfId="15035"/>
    <cellStyle name="Группа 8 2 5 3" xfId="20974"/>
    <cellStyle name="Группа 8 2 5 4" xfId="23438"/>
    <cellStyle name="Группа 8 2 5 5" xfId="32563"/>
    <cellStyle name="Группа 8 2 5 6" xfId="39875"/>
    <cellStyle name="Группа 8 2 5 7" xfId="44840"/>
    <cellStyle name="Группа 8 3" xfId="2649"/>
    <cellStyle name="Группа 8 3 2" xfId="2650"/>
    <cellStyle name="Группа 8 3 2 2" xfId="6043"/>
    <cellStyle name="Группа 8 3 2 2 2" xfId="8347"/>
    <cellStyle name="Группа 8 3 2 2 2 2" xfId="14298"/>
    <cellStyle name="Группа 8 3 2 2 2 3" xfId="20237"/>
    <cellStyle name="Группа 8 3 2 2 2 4" xfId="24058"/>
    <cellStyle name="Группа 8 3 2 2 2 5" xfId="31734"/>
    <cellStyle name="Группа 8 3 2 2 2 6" xfId="39143"/>
    <cellStyle name="Группа 8 3 2 2 2 7" xfId="44103"/>
    <cellStyle name="Группа 8 3 2 2 3" xfId="12018"/>
    <cellStyle name="Группа 8 3 2 2 4" xfId="17957"/>
    <cellStyle name="Группа 8 3 2 2 5" xfId="25217"/>
    <cellStyle name="Группа 8 3 2 2 6" xfId="34781"/>
    <cellStyle name="Группа 8 3 2 2 7" xfId="36870"/>
    <cellStyle name="Группа 8 3 2 2 8" xfId="41827"/>
    <cellStyle name="Группа 8 3 2 3" xfId="6708"/>
    <cellStyle name="Группа 8 3 2 3 2" xfId="12659"/>
    <cellStyle name="Группа 8 3 2 3 3" xfId="18598"/>
    <cellStyle name="Группа 8 3 2 3 4" xfId="29489"/>
    <cellStyle name="Группа 8 3 2 3 5" xfId="32410"/>
    <cellStyle name="Группа 8 3 2 3 6" xfId="37511"/>
    <cellStyle name="Группа 8 3 2 3 7" xfId="42465"/>
    <cellStyle name="Группа 8 3 3" xfId="5721"/>
    <cellStyle name="Группа 8 3 3 2" xfId="8025"/>
    <cellStyle name="Группа 8 3 3 2 2" xfId="13976"/>
    <cellStyle name="Группа 8 3 3 2 3" xfId="19915"/>
    <cellStyle name="Группа 8 3 3 2 4" xfId="24375"/>
    <cellStyle name="Группа 8 3 3 2 5" xfId="33104"/>
    <cellStyle name="Группа 8 3 3 2 6" xfId="38822"/>
    <cellStyle name="Группа 8 3 3 2 7" xfId="43781"/>
    <cellStyle name="Группа 8 3 3 3" xfId="11696"/>
    <cellStyle name="Группа 8 3 3 4" xfId="17635"/>
    <cellStyle name="Группа 8 3 3 5" xfId="25369"/>
    <cellStyle name="Группа 8 3 3 6" xfId="30106"/>
    <cellStyle name="Группа 8 3 3 7" xfId="36548"/>
    <cellStyle name="Группа 8 3 3 8" xfId="41506"/>
    <cellStyle name="Группа 8 3 4" xfId="6388"/>
    <cellStyle name="Группа 8 3 4 2" xfId="12339"/>
    <cellStyle name="Группа 8 3 4 3" xfId="18278"/>
    <cellStyle name="Группа 8 3 4 4" xfId="25092"/>
    <cellStyle name="Группа 8 3 4 5" xfId="26238"/>
    <cellStyle name="Группа 8 3 4 6" xfId="37191"/>
    <cellStyle name="Группа 8 3 4 7" xfId="42146"/>
    <cellStyle name="Группа 8 4" xfId="2651"/>
    <cellStyle name="Группа 8 4 2" xfId="5507"/>
    <cellStyle name="Группа 8 4 2 2" xfId="7811"/>
    <cellStyle name="Группа 8 4 2 2 2" xfId="13762"/>
    <cellStyle name="Группа 8 4 2 2 3" xfId="19701"/>
    <cellStyle name="Группа 8 4 2 2 4" xfId="24584"/>
    <cellStyle name="Группа 8 4 2 2 5" xfId="33600"/>
    <cellStyle name="Группа 8 4 2 2 6" xfId="38609"/>
    <cellStyle name="Группа 8 4 2 2 7" xfId="43567"/>
    <cellStyle name="Группа 8 4 2 3" xfId="11482"/>
    <cellStyle name="Группа 8 4 2 4" xfId="17421"/>
    <cellStyle name="Группа 8 4 2 5" xfId="30784"/>
    <cellStyle name="Группа 8 4 2 6" xfId="31226"/>
    <cellStyle name="Группа 8 4 2 7" xfId="36334"/>
    <cellStyle name="Группа 8 4 2 8" xfId="41293"/>
    <cellStyle name="Группа 8 4 3" xfId="6174"/>
    <cellStyle name="Группа 8 4 3 2" xfId="12125"/>
    <cellStyle name="Группа 8 4 3 3" xfId="18064"/>
    <cellStyle name="Группа 8 4 3 4" xfId="25136"/>
    <cellStyle name="Группа 8 4 3 5" xfId="28880"/>
    <cellStyle name="Группа 8 4 3 6" xfId="36977"/>
    <cellStyle name="Группа 8 4 3 7" xfId="41933"/>
    <cellStyle name="Группа 8 5" xfId="2652"/>
    <cellStyle name="Группа 8 5 2" xfId="5994"/>
    <cellStyle name="Группа 8 5 2 2" xfId="8298"/>
    <cellStyle name="Группа 8 5 2 2 2" xfId="14249"/>
    <cellStyle name="Группа 8 5 2 2 3" xfId="20188"/>
    <cellStyle name="Группа 8 5 2 2 4" xfId="24106"/>
    <cellStyle name="Группа 8 5 2 2 5" xfId="32142"/>
    <cellStyle name="Группа 8 5 2 2 6" xfId="39094"/>
    <cellStyle name="Группа 8 5 2 2 7" xfId="44054"/>
    <cellStyle name="Группа 8 5 2 3" xfId="11969"/>
    <cellStyle name="Группа 8 5 2 4" xfId="17908"/>
    <cellStyle name="Группа 8 5 2 5" xfId="25265"/>
    <cellStyle name="Группа 8 5 2 6" xfId="33288"/>
    <cellStyle name="Группа 8 5 2 7" xfId="36821"/>
    <cellStyle name="Группа 8 5 2 8" xfId="41778"/>
    <cellStyle name="Группа 8 5 3" xfId="6659"/>
    <cellStyle name="Группа 8 5 3 2" xfId="12610"/>
    <cellStyle name="Группа 8 5 3 3" xfId="18549"/>
    <cellStyle name="Группа 8 5 3 4" xfId="28924"/>
    <cellStyle name="Группа 8 5 3 5" xfId="25869"/>
    <cellStyle name="Группа 8 5 3 6" xfId="37462"/>
    <cellStyle name="Группа 8 5 3 7" xfId="42416"/>
    <cellStyle name="Группа 8 6" xfId="2653"/>
    <cellStyle name="Группа 8 6 2" xfId="5958"/>
    <cellStyle name="Группа 8 6 2 2" xfId="8262"/>
    <cellStyle name="Группа 8 6 2 2 2" xfId="14213"/>
    <cellStyle name="Группа 8 6 2 2 3" xfId="20152"/>
    <cellStyle name="Группа 8 6 2 2 4" xfId="24141"/>
    <cellStyle name="Группа 8 6 2 2 5" xfId="27384"/>
    <cellStyle name="Группа 8 6 2 2 6" xfId="39058"/>
    <cellStyle name="Группа 8 6 2 2 7" xfId="44018"/>
    <cellStyle name="Группа 8 6 2 3" xfId="11933"/>
    <cellStyle name="Группа 8 6 2 4" xfId="17872"/>
    <cellStyle name="Группа 8 6 2 5" xfId="25299"/>
    <cellStyle name="Группа 8 6 2 6" xfId="33209"/>
    <cellStyle name="Группа 8 6 2 7" xfId="36785"/>
    <cellStyle name="Группа 8 6 2 8" xfId="41742"/>
    <cellStyle name="Группа 8 6 3" xfId="6625"/>
    <cellStyle name="Группа 8 6 3 2" xfId="12576"/>
    <cellStyle name="Группа 8 6 3 3" xfId="18515"/>
    <cellStyle name="Группа 8 6 3 4" xfId="27228"/>
    <cellStyle name="Группа 8 6 3 5" xfId="34066"/>
    <cellStyle name="Группа 8 6 3 6" xfId="37428"/>
    <cellStyle name="Группа 8 6 3 7" xfId="42382"/>
    <cellStyle name="Группа 9" xfId="2654"/>
    <cellStyle name="Группа 9 2" xfId="2655"/>
    <cellStyle name="Группа 9 2 2" xfId="5558"/>
    <cellStyle name="Группа 9 2 2 2" xfId="7862"/>
    <cellStyle name="Группа 9 2 2 2 2" xfId="13813"/>
    <cellStyle name="Группа 9 2 2 2 3" xfId="19752"/>
    <cellStyle name="Группа 9 2 2 2 4" xfId="24535"/>
    <cellStyle name="Группа 9 2 2 2 5" xfId="26534"/>
    <cellStyle name="Группа 9 2 2 2 6" xfId="38659"/>
    <cellStyle name="Группа 9 2 2 2 7" xfId="43618"/>
    <cellStyle name="Группа 9 2 2 3" xfId="11533"/>
    <cellStyle name="Группа 9 2 2 4" xfId="17472"/>
    <cellStyle name="Группа 9 2 2 5" xfId="30772"/>
    <cellStyle name="Группа 9 2 2 6" xfId="34086"/>
    <cellStyle name="Группа 9 2 2 7" xfId="36385"/>
    <cellStyle name="Группа 9 2 2 8" xfId="41343"/>
    <cellStyle name="Группа 9 2 3" xfId="6225"/>
    <cellStyle name="Группа 9 2 3 2" xfId="12176"/>
    <cellStyle name="Группа 9 2 3 3" xfId="18115"/>
    <cellStyle name="Группа 9 2 3 4" xfId="30485"/>
    <cellStyle name="Группа 9 2 3 5" xfId="28900"/>
    <cellStyle name="Группа 9 2 3 6" xfId="37028"/>
    <cellStyle name="Группа 9 2 3 7" xfId="41983"/>
    <cellStyle name="Группа 9 3" xfId="2656"/>
    <cellStyle name="Группа 9 3 2" xfId="6007"/>
    <cellStyle name="Группа 9 3 2 2" xfId="8311"/>
    <cellStyle name="Группа 9 3 2 2 2" xfId="14262"/>
    <cellStyle name="Группа 9 3 2 2 3" xfId="20201"/>
    <cellStyle name="Группа 9 3 2 2 4" xfId="24093"/>
    <cellStyle name="Группа 9 3 2 2 5" xfId="33719"/>
    <cellStyle name="Группа 9 3 2 2 6" xfId="39107"/>
    <cellStyle name="Группа 9 3 2 2 7" xfId="44067"/>
    <cellStyle name="Группа 9 3 2 3" xfId="11982"/>
    <cellStyle name="Группа 9 3 2 4" xfId="17921"/>
    <cellStyle name="Группа 9 3 2 5" xfId="25252"/>
    <cellStyle name="Группа 9 3 2 6" xfId="33167"/>
    <cellStyle name="Группа 9 3 2 7" xfId="36834"/>
    <cellStyle name="Группа 9 3 2 8" xfId="41791"/>
    <cellStyle name="Группа 9 3 3" xfId="6672"/>
    <cellStyle name="Группа 9 3 3 2" xfId="12623"/>
    <cellStyle name="Группа 9 3 3 3" xfId="18562"/>
    <cellStyle name="Группа 9 3 3 4" xfId="30331"/>
    <cellStyle name="Группа 9 3 3 5" xfId="34576"/>
    <cellStyle name="Группа 9 3 3 6" xfId="37475"/>
    <cellStyle name="Группа 9 3 3 7" xfId="42429"/>
    <cellStyle name="Группа 9 4" xfId="2657"/>
    <cellStyle name="Группа 9 4 2" xfId="5951"/>
    <cellStyle name="Группа 9 4 2 2" xfId="8255"/>
    <cellStyle name="Группа 9 4 2 2 2" xfId="14206"/>
    <cellStyle name="Группа 9 4 2 2 3" xfId="20145"/>
    <cellStyle name="Группа 9 4 2 2 4" xfId="24148"/>
    <cellStyle name="Группа 9 4 2 2 5" xfId="35000"/>
    <cellStyle name="Группа 9 4 2 2 6" xfId="39051"/>
    <cellStyle name="Группа 9 4 2 2 7" xfId="44011"/>
    <cellStyle name="Группа 9 4 2 3" xfId="11926"/>
    <cellStyle name="Группа 9 4 2 4" xfId="17865"/>
    <cellStyle name="Группа 9 4 2 5" xfId="25306"/>
    <cellStyle name="Группа 9 4 2 6" xfId="31990"/>
    <cellStyle name="Группа 9 4 2 7" xfId="36778"/>
    <cellStyle name="Группа 9 4 2 8" xfId="41735"/>
    <cellStyle name="Группа 9 4 3" xfId="6618"/>
    <cellStyle name="Группа 9 4 3 2" xfId="12569"/>
    <cellStyle name="Группа 9 4 3 3" xfId="18508"/>
    <cellStyle name="Группа 9 4 3 4" xfId="30158"/>
    <cellStyle name="Группа 9 4 3 5" xfId="33248"/>
    <cellStyle name="Группа 9 4 3 6" xfId="37421"/>
    <cellStyle name="Группа 9 4 3 7" xfId="42375"/>
    <cellStyle name="Группа 9 5" xfId="9085"/>
    <cellStyle name="Группа 9 5 2" xfId="15036"/>
    <cellStyle name="Группа 9 5 3" xfId="20975"/>
    <cellStyle name="Группа 9 5 4" xfId="23437"/>
    <cellStyle name="Группа 9 5 5" xfId="33532"/>
    <cellStyle name="Группа 9 5 6" xfId="39876"/>
    <cellStyle name="Группа 9 5 7" xfId="44841"/>
    <cellStyle name="Группа_4DNS.UPDATE.EXAMPLE" xfId="4386"/>
    <cellStyle name="ДАТА" xfId="2658"/>
    <cellStyle name="ДАТА 2" xfId="2659"/>
    <cellStyle name="ДАТА 3" xfId="2660"/>
    <cellStyle name="ДАТА 4" xfId="2661"/>
    <cellStyle name="ДАТА 5" xfId="2662"/>
    <cellStyle name="ДАТА 6" xfId="2663"/>
    <cellStyle name="ДАТА 7" xfId="2664"/>
    <cellStyle name="ДАТА 8" xfId="2665"/>
    <cellStyle name="ДАТА 9" xfId="2666"/>
    <cellStyle name="ДАТА_1" xfId="2667"/>
    <cellStyle name="Денежный 2" xfId="2668"/>
    <cellStyle name="Денежный 2 2" xfId="2669"/>
    <cellStyle name="Денежный 2 2 2" xfId="2670"/>
    <cellStyle name="Денежный 2 2 3" xfId="2671"/>
    <cellStyle name="Денежный 2 2 4" xfId="2672"/>
    <cellStyle name="Денежный 2 2 5" xfId="4387"/>
    <cellStyle name="Денежный 2 3" xfId="2673"/>
    <cellStyle name="Денежный 2 4" xfId="2674"/>
    <cellStyle name="Денежный 2_INDEX.STATION.2012(v1.0)_" xfId="2675"/>
    <cellStyle name="Денежный 3" xfId="2676"/>
    <cellStyle name="Денежный 3 2" xfId="2677"/>
    <cellStyle name="Денежный 3 3" xfId="2678"/>
    <cellStyle name="Денежный 3 4" xfId="2679"/>
    <cellStyle name="Денежный 4" xfId="2680"/>
    <cellStyle name="Денежный 4 2" xfId="2681"/>
    <cellStyle name="Денежный 5" xfId="2682"/>
    <cellStyle name="Денежный 5 2" xfId="9086"/>
    <cellStyle name="Заголовок" xfId="2683"/>
    <cellStyle name="Заголовок 1 10" xfId="2684"/>
    <cellStyle name="Заголовок 1 11" xfId="2685"/>
    <cellStyle name="Заголовок 1 12" xfId="2686"/>
    <cellStyle name="Заголовок 1 13" xfId="2687"/>
    <cellStyle name="Заголовок 1 14" xfId="2688"/>
    <cellStyle name="Заголовок 1 15" xfId="2689"/>
    <cellStyle name="Заголовок 1 16" xfId="2690"/>
    <cellStyle name="Заголовок 1 17" xfId="2691"/>
    <cellStyle name="Заголовок 1 18" xfId="2692"/>
    <cellStyle name="Заголовок 1 19" xfId="2693"/>
    <cellStyle name="Заголовок 1 2" xfId="48"/>
    <cellStyle name="Заголовок 1 2 2" xfId="2694"/>
    <cellStyle name="Заголовок 1 2_46EE.2011(v1.0)" xfId="2695"/>
    <cellStyle name="Заголовок 1 20" xfId="2696"/>
    <cellStyle name="Заголовок 1 3" xfId="2697"/>
    <cellStyle name="Заголовок 1 3 2" xfId="2698"/>
    <cellStyle name="Заголовок 1 3_46EE.2011(v1.0)" xfId="2699"/>
    <cellStyle name="Заголовок 1 4" xfId="2700"/>
    <cellStyle name="Заголовок 1 4 2" xfId="2701"/>
    <cellStyle name="Заголовок 1 4_46EE.2011(v1.0)" xfId="2702"/>
    <cellStyle name="Заголовок 1 5" xfId="2703"/>
    <cellStyle name="Заголовок 1 5 2" xfId="2704"/>
    <cellStyle name="Заголовок 1 5_46EE.2011(v1.0)" xfId="2705"/>
    <cellStyle name="Заголовок 1 6" xfId="2706"/>
    <cellStyle name="Заголовок 1 6 2" xfId="2707"/>
    <cellStyle name="Заголовок 1 6_46EE.2011(v1.0)" xfId="2708"/>
    <cellStyle name="Заголовок 1 7" xfId="2709"/>
    <cellStyle name="Заголовок 1 7 2" xfId="2710"/>
    <cellStyle name="Заголовок 1 7_46EE.2011(v1.0)" xfId="2711"/>
    <cellStyle name="Заголовок 1 8" xfId="2712"/>
    <cellStyle name="Заголовок 1 8 2" xfId="2713"/>
    <cellStyle name="Заголовок 1 8_46EE.2011(v1.0)" xfId="2714"/>
    <cellStyle name="Заголовок 1 9" xfId="2715"/>
    <cellStyle name="Заголовок 1 9 2" xfId="2716"/>
    <cellStyle name="Заголовок 1 9_46EE.2011(v1.0)" xfId="2717"/>
    <cellStyle name="Заголовок 2 10" xfId="2718"/>
    <cellStyle name="Заголовок 2 11" xfId="2719"/>
    <cellStyle name="Заголовок 2 12" xfId="2720"/>
    <cellStyle name="Заголовок 2 13" xfId="2721"/>
    <cellStyle name="Заголовок 2 14" xfId="2722"/>
    <cellStyle name="Заголовок 2 15" xfId="2723"/>
    <cellStyle name="Заголовок 2 16" xfId="2724"/>
    <cellStyle name="Заголовок 2 17" xfId="2725"/>
    <cellStyle name="Заголовок 2 18" xfId="2726"/>
    <cellStyle name="Заголовок 2 19" xfId="2727"/>
    <cellStyle name="Заголовок 2 2" xfId="49"/>
    <cellStyle name="Заголовок 2 2 2" xfId="2728"/>
    <cellStyle name="Заголовок 2 2_46EE.2011(v1.0)" xfId="2729"/>
    <cellStyle name="Заголовок 2 20" xfId="2730"/>
    <cellStyle name="Заголовок 2 3" xfId="2731"/>
    <cellStyle name="Заголовок 2 3 2" xfId="2732"/>
    <cellStyle name="Заголовок 2 3_46EE.2011(v1.0)" xfId="2733"/>
    <cellStyle name="Заголовок 2 4" xfId="2734"/>
    <cellStyle name="Заголовок 2 4 2" xfId="2735"/>
    <cellStyle name="Заголовок 2 4_46EE.2011(v1.0)" xfId="2736"/>
    <cellStyle name="Заголовок 2 5" xfId="2737"/>
    <cellStyle name="Заголовок 2 5 2" xfId="2738"/>
    <cellStyle name="Заголовок 2 5_46EE.2011(v1.0)" xfId="2739"/>
    <cellStyle name="Заголовок 2 6" xfId="2740"/>
    <cellStyle name="Заголовок 2 6 2" xfId="2741"/>
    <cellStyle name="Заголовок 2 6_46EE.2011(v1.0)" xfId="2742"/>
    <cellStyle name="Заголовок 2 7" xfId="2743"/>
    <cellStyle name="Заголовок 2 7 2" xfId="2744"/>
    <cellStyle name="Заголовок 2 7_46EE.2011(v1.0)" xfId="2745"/>
    <cellStyle name="Заголовок 2 8" xfId="2746"/>
    <cellStyle name="Заголовок 2 8 2" xfId="2747"/>
    <cellStyle name="Заголовок 2 8_46EE.2011(v1.0)" xfId="2748"/>
    <cellStyle name="Заголовок 2 9" xfId="2749"/>
    <cellStyle name="Заголовок 2 9 2" xfId="2750"/>
    <cellStyle name="Заголовок 2 9_46EE.2011(v1.0)" xfId="2751"/>
    <cellStyle name="Заголовок 3 10" xfId="2752"/>
    <cellStyle name="Заголовок 3 11" xfId="2753"/>
    <cellStyle name="Заголовок 3 12" xfId="2754"/>
    <cellStyle name="Заголовок 3 13" xfId="2755"/>
    <cellStyle name="Заголовок 3 14" xfId="2756"/>
    <cellStyle name="Заголовок 3 15" xfId="2757"/>
    <cellStyle name="Заголовок 3 16" xfId="2758"/>
    <cellStyle name="Заголовок 3 17" xfId="2759"/>
    <cellStyle name="Заголовок 3 18" xfId="2760"/>
    <cellStyle name="Заголовок 3 19" xfId="2761"/>
    <cellStyle name="Заголовок 3 2" xfId="50"/>
    <cellStyle name="Заголовок 3 2 2" xfId="2762"/>
    <cellStyle name="Заголовок 3 2_46EE.2011(v1.0)" xfId="2763"/>
    <cellStyle name="Заголовок 3 20" xfId="2764"/>
    <cellStyle name="Заголовок 3 3" xfId="2765"/>
    <cellStyle name="Заголовок 3 3 2" xfId="2766"/>
    <cellStyle name="Заголовок 3 3_46EE.2011(v1.0)" xfId="2767"/>
    <cellStyle name="Заголовок 3 4" xfId="2768"/>
    <cellStyle name="Заголовок 3 4 2" xfId="2769"/>
    <cellStyle name="Заголовок 3 4_46EE.2011(v1.0)" xfId="2770"/>
    <cellStyle name="Заголовок 3 5" xfId="2771"/>
    <cellStyle name="Заголовок 3 5 2" xfId="2772"/>
    <cellStyle name="Заголовок 3 5_46EE.2011(v1.0)" xfId="2773"/>
    <cellStyle name="Заголовок 3 6" xfId="2774"/>
    <cellStyle name="Заголовок 3 6 2" xfId="2775"/>
    <cellStyle name="Заголовок 3 6_46EE.2011(v1.0)" xfId="2776"/>
    <cellStyle name="Заголовок 3 7" xfId="2777"/>
    <cellStyle name="Заголовок 3 7 2" xfId="2778"/>
    <cellStyle name="Заголовок 3 7_46EE.2011(v1.0)" xfId="2779"/>
    <cellStyle name="Заголовок 3 8" xfId="2780"/>
    <cellStyle name="Заголовок 3 8 2" xfId="2781"/>
    <cellStyle name="Заголовок 3 8_46EE.2011(v1.0)" xfId="2782"/>
    <cellStyle name="Заголовок 3 9" xfId="2783"/>
    <cellStyle name="Заголовок 3 9 2" xfId="2784"/>
    <cellStyle name="Заголовок 3 9_46EE.2011(v1.0)" xfId="2785"/>
    <cellStyle name="Заголовок 4 10" xfId="2786"/>
    <cellStyle name="Заголовок 4 11" xfId="2787"/>
    <cellStyle name="Заголовок 4 12" xfId="2788"/>
    <cellStyle name="Заголовок 4 13" xfId="2789"/>
    <cellStyle name="Заголовок 4 14" xfId="2790"/>
    <cellStyle name="Заголовок 4 15" xfId="2791"/>
    <cellStyle name="Заголовок 4 16" xfId="2792"/>
    <cellStyle name="Заголовок 4 17" xfId="2793"/>
    <cellStyle name="Заголовок 4 18" xfId="2794"/>
    <cellStyle name="Заголовок 4 19" xfId="2795"/>
    <cellStyle name="Заголовок 4 2" xfId="51"/>
    <cellStyle name="Заголовок 4 2 2" xfId="2796"/>
    <cellStyle name="Заголовок 4 20" xfId="2797"/>
    <cellStyle name="Заголовок 4 3" xfId="2798"/>
    <cellStyle name="Заголовок 4 3 2" xfId="2799"/>
    <cellStyle name="Заголовок 4 4" xfId="2800"/>
    <cellStyle name="Заголовок 4 4 2" xfId="2801"/>
    <cellStyle name="Заголовок 4 5" xfId="2802"/>
    <cellStyle name="Заголовок 4 5 2" xfId="2803"/>
    <cellStyle name="Заголовок 4 6" xfId="2804"/>
    <cellStyle name="Заголовок 4 6 2" xfId="2805"/>
    <cellStyle name="Заголовок 4 7" xfId="2806"/>
    <cellStyle name="Заголовок 4 7 2" xfId="2807"/>
    <cellStyle name="Заголовок 4 8" xfId="2808"/>
    <cellStyle name="Заголовок 4 8 2" xfId="2809"/>
    <cellStyle name="Заголовок 4 9" xfId="2810"/>
    <cellStyle name="Заголовок 4 9 2" xfId="2811"/>
    <cellStyle name="Заголовок 5" xfId="2812"/>
    <cellStyle name="ЗАГОЛОВОК1" xfId="2813"/>
    <cellStyle name="ЗАГОЛОВОК1 2" xfId="2814"/>
    <cellStyle name="ЗАГОЛОВОК2" xfId="2815"/>
    <cellStyle name="ЗАГОЛОВОК2 2" xfId="2816"/>
    <cellStyle name="ЗаголовокСтолбца" xfId="2817"/>
    <cellStyle name="ЗаголовокСтолбца 2" xfId="2818"/>
    <cellStyle name="Защитный" xfId="2819"/>
    <cellStyle name="Защитный 2" xfId="2820"/>
    <cellStyle name="Защитный 3" xfId="2821"/>
    <cellStyle name="Защитный_46TE.2011(v0.2)-1" xfId="4388"/>
    <cellStyle name="Значение" xfId="2822"/>
    <cellStyle name="Значение 2" xfId="2823"/>
    <cellStyle name="Значение 2 2" xfId="2824"/>
    <cellStyle name="Значение 2 2 2" xfId="5568"/>
    <cellStyle name="Значение 2 2 2 2" xfId="7872"/>
    <cellStyle name="Значение 2 2 2 2 2" xfId="13823"/>
    <cellStyle name="Значение 2 2 2 2 3" xfId="19762"/>
    <cellStyle name="Значение 2 2 2 2 4" xfId="24525"/>
    <cellStyle name="Значение 2 2 2 2 5" xfId="33858"/>
    <cellStyle name="Значение 2 2 2 2 6" xfId="38669"/>
    <cellStyle name="Значение 2 2 2 2 7" xfId="43628"/>
    <cellStyle name="Значение 2 2 2 3" xfId="11543"/>
    <cellStyle name="Значение 2 2 2 4" xfId="17482"/>
    <cellStyle name="Значение 2 2 2 5" xfId="29927"/>
    <cellStyle name="Значение 2 2 2 6" xfId="33307"/>
    <cellStyle name="Значение 2 2 2 7" xfId="36395"/>
    <cellStyle name="Значение 2 2 2 8" xfId="41353"/>
    <cellStyle name="Значение 2 2 3" xfId="6235"/>
    <cellStyle name="Значение 2 2 3 2" xfId="12186"/>
    <cellStyle name="Значение 2 2 3 3" xfId="18125"/>
    <cellStyle name="Значение 2 2 3 4" xfId="25112"/>
    <cellStyle name="Значение 2 2 3 5" xfId="32883"/>
    <cellStyle name="Значение 2 2 3 6" xfId="37038"/>
    <cellStyle name="Значение 2 2 3 7" xfId="41993"/>
    <cellStyle name="Значение 2 3" xfId="2825"/>
    <cellStyle name="Значение 2 3 2" xfId="6017"/>
    <cellStyle name="Значение 2 3 2 2" xfId="8321"/>
    <cellStyle name="Значение 2 3 2 2 2" xfId="14272"/>
    <cellStyle name="Значение 2 3 2 2 3" xfId="20211"/>
    <cellStyle name="Значение 2 3 2 2 4" xfId="24083"/>
    <cellStyle name="Значение 2 3 2 2 5" xfId="34565"/>
    <cellStyle name="Значение 2 3 2 2 6" xfId="39117"/>
    <cellStyle name="Значение 2 3 2 2 7" xfId="44077"/>
    <cellStyle name="Значение 2 3 2 3" xfId="11992"/>
    <cellStyle name="Значение 2 3 2 4" xfId="17931"/>
    <cellStyle name="Значение 2 3 2 5" xfId="25243"/>
    <cellStyle name="Значение 2 3 2 6" xfId="34033"/>
    <cellStyle name="Значение 2 3 2 7" xfId="36844"/>
    <cellStyle name="Значение 2 3 2 8" xfId="41801"/>
    <cellStyle name="Значение 2 3 3" xfId="6682"/>
    <cellStyle name="Значение 2 3 3 2" xfId="12633"/>
    <cellStyle name="Значение 2 3 3 3" xfId="18572"/>
    <cellStyle name="Значение 2 3 3 4" xfId="30466"/>
    <cellStyle name="Значение 2 3 3 5" xfId="31788"/>
    <cellStyle name="Значение 2 3 3 6" xfId="37485"/>
    <cellStyle name="Значение 2 3 3 7" xfId="42439"/>
    <cellStyle name="Значение 2 4" xfId="2826"/>
    <cellStyle name="Значение 2 4 2" xfId="5870"/>
    <cellStyle name="Значение 2 4 2 2" xfId="8174"/>
    <cellStyle name="Значение 2 4 2 2 2" xfId="14125"/>
    <cellStyle name="Значение 2 4 2 2 3" xfId="20064"/>
    <cellStyle name="Значение 2 4 2 2 4" xfId="24228"/>
    <cellStyle name="Значение 2 4 2 2 5" xfId="33366"/>
    <cellStyle name="Значение 2 4 2 2 6" xfId="38970"/>
    <cellStyle name="Значение 2 4 2 2 7" xfId="43930"/>
    <cellStyle name="Значение 2 4 2 3" xfId="11845"/>
    <cellStyle name="Значение 2 4 2 4" xfId="17784"/>
    <cellStyle name="Значение 2 4 2 5" xfId="30710"/>
    <cellStyle name="Значение 2 4 2 6" xfId="32819"/>
    <cellStyle name="Значение 2 4 2 7" xfId="36697"/>
    <cellStyle name="Значение 2 4 2 8" xfId="41654"/>
    <cellStyle name="Значение 2 4 3" xfId="6537"/>
    <cellStyle name="Значение 2 4 3 2" xfId="12488"/>
    <cellStyle name="Значение 2 4 3 3" xfId="18427"/>
    <cellStyle name="Значение 2 4 3 4" xfId="29337"/>
    <cellStyle name="Значение 2 4 3 5" xfId="34429"/>
    <cellStyle name="Значение 2 4 3 6" xfId="37340"/>
    <cellStyle name="Значение 2 4 3 7" xfId="42294"/>
    <cellStyle name="Значение 2 5" xfId="9087"/>
    <cellStyle name="Значение 2 5 2" xfId="15037"/>
    <cellStyle name="Значение 2 5 3" xfId="20976"/>
    <cellStyle name="Значение 2 5 4" xfId="23436"/>
    <cellStyle name="Значение 2 5 5" xfId="34357"/>
    <cellStyle name="Значение 2 5 6" xfId="39877"/>
    <cellStyle name="Значение 2 5 7" xfId="44842"/>
    <cellStyle name="Значение 3" xfId="2827"/>
    <cellStyle name="Значение 3 2" xfId="2828"/>
    <cellStyle name="Значение 3 2 2" xfId="2829"/>
    <cellStyle name="Значение 3 2 2 2" xfId="6077"/>
    <cellStyle name="Значение 3 2 2 2 2" xfId="8381"/>
    <cellStyle name="Значение 3 2 2 2 2 2" xfId="14332"/>
    <cellStyle name="Значение 3 2 2 2 2 3" xfId="20271"/>
    <cellStyle name="Значение 3 2 2 2 2 4" xfId="24024"/>
    <cellStyle name="Значение 3 2 2 2 2 5" xfId="28243"/>
    <cellStyle name="Значение 3 2 2 2 2 6" xfId="39177"/>
    <cellStyle name="Значение 3 2 2 2 2 7" xfId="44137"/>
    <cellStyle name="Значение 3 2 2 2 3" xfId="12052"/>
    <cellStyle name="Значение 3 2 2 2 4" xfId="17991"/>
    <cellStyle name="Значение 3 2 2 2 5" xfId="25185"/>
    <cellStyle name="Значение 3 2 2 2 6" xfId="27360"/>
    <cellStyle name="Значение 3 2 2 2 7" xfId="36904"/>
    <cellStyle name="Значение 3 2 2 2 8" xfId="41861"/>
    <cellStyle name="Значение 3 2 2 3" xfId="6742"/>
    <cellStyle name="Значение 3 2 2 3 2" xfId="12693"/>
    <cellStyle name="Значение 3 2 2 3 3" xfId="18632"/>
    <cellStyle name="Значение 3 2 2 3 4" xfId="28741"/>
    <cellStyle name="Значение 3 2 2 3 5" xfId="28041"/>
    <cellStyle name="Значение 3 2 2 3 6" xfId="37545"/>
    <cellStyle name="Значение 3 2 2 3 7" xfId="42499"/>
    <cellStyle name="Значение 3 2 3" xfId="5797"/>
    <cellStyle name="Значение 3 2 3 2" xfId="8101"/>
    <cellStyle name="Значение 3 2 3 2 2" xfId="14052"/>
    <cellStyle name="Значение 3 2 3 2 3" xfId="19991"/>
    <cellStyle name="Значение 3 2 3 2 4" xfId="24300"/>
    <cellStyle name="Значение 3 2 3 2 5" xfId="33500"/>
    <cellStyle name="Значение 3 2 3 2 6" xfId="38898"/>
    <cellStyle name="Значение 3 2 3 2 7" xfId="43857"/>
    <cellStyle name="Значение 3 2 3 3" xfId="11772"/>
    <cellStyle name="Значение 3 2 3 4" xfId="17711"/>
    <cellStyle name="Значение 3 2 3 5" xfId="28087"/>
    <cellStyle name="Значение 3 2 3 6" xfId="31826"/>
    <cellStyle name="Значение 3 2 3 7" xfId="36624"/>
    <cellStyle name="Значение 3 2 3 8" xfId="41582"/>
    <cellStyle name="Значение 3 2 4" xfId="6464"/>
    <cellStyle name="Значение 3 2 4 2" xfId="12415"/>
    <cellStyle name="Значение 3 2 4 3" xfId="18354"/>
    <cellStyle name="Значение 3 2 4 4" xfId="28427"/>
    <cellStyle name="Значение 3 2 4 5" xfId="34095"/>
    <cellStyle name="Значение 3 2 4 6" xfId="37267"/>
    <cellStyle name="Значение 3 2 4 7" xfId="42222"/>
    <cellStyle name="Значение 3 3" xfId="2830"/>
    <cellStyle name="Значение 3 3 2" xfId="5643"/>
    <cellStyle name="Значение 3 3 2 2" xfId="7947"/>
    <cellStyle name="Значение 3 3 2 2 2" xfId="13898"/>
    <cellStyle name="Значение 3 3 2 2 3" xfId="19837"/>
    <cellStyle name="Значение 3 3 2 2 4" xfId="24451"/>
    <cellStyle name="Значение 3 3 2 2 5" xfId="34133"/>
    <cellStyle name="Значение 3 3 2 2 6" xfId="38744"/>
    <cellStyle name="Значение 3 3 2 2 7" xfId="43703"/>
    <cellStyle name="Значение 3 3 2 3" xfId="11618"/>
    <cellStyle name="Значение 3 3 2 4" xfId="17557"/>
    <cellStyle name="Значение 3 3 2 5" xfId="28632"/>
    <cellStyle name="Значение 3 3 2 6" xfId="33175"/>
    <cellStyle name="Значение 3 3 2 7" xfId="36470"/>
    <cellStyle name="Значение 3 3 2 8" xfId="41428"/>
    <cellStyle name="Значение 3 3 3" xfId="6310"/>
    <cellStyle name="Значение 3 3 3 2" xfId="12261"/>
    <cellStyle name="Значение 3 3 3 3" xfId="18200"/>
    <cellStyle name="Значение 3 3 3 4" xfId="30676"/>
    <cellStyle name="Значение 3 3 3 5" xfId="32706"/>
    <cellStyle name="Значение 3 3 3 6" xfId="37113"/>
    <cellStyle name="Значение 3 3 3 7" xfId="42068"/>
    <cellStyle name="Значение 3 4" xfId="2831"/>
    <cellStyle name="Значение 3 4 2" xfId="6031"/>
    <cellStyle name="Значение 3 4 2 2" xfId="8335"/>
    <cellStyle name="Значение 3 4 2 2 2" xfId="14286"/>
    <cellStyle name="Значение 3 4 2 2 3" xfId="20225"/>
    <cellStyle name="Значение 3 4 2 2 4" xfId="24069"/>
    <cellStyle name="Значение 3 4 2 2 5" xfId="26475"/>
    <cellStyle name="Значение 3 4 2 2 6" xfId="39131"/>
    <cellStyle name="Значение 3 4 2 2 7" xfId="44091"/>
    <cellStyle name="Значение 3 4 2 3" xfId="12006"/>
    <cellStyle name="Значение 3 4 2 4" xfId="17945"/>
    <cellStyle name="Значение 3 4 2 5" xfId="25229"/>
    <cellStyle name="Значение 3 4 2 6" xfId="26573"/>
    <cellStyle name="Значение 3 4 2 7" xfId="36858"/>
    <cellStyle name="Значение 3 4 2 8" xfId="41815"/>
    <cellStyle name="Значение 3 4 3" xfId="6696"/>
    <cellStyle name="Значение 3 4 3 2" xfId="12647"/>
    <cellStyle name="Значение 3 4 3 3" xfId="18586"/>
    <cellStyle name="Значение 3 4 3 4" xfId="29448"/>
    <cellStyle name="Значение 3 4 3 5" xfId="27153"/>
    <cellStyle name="Значение 3 4 3 6" xfId="37499"/>
    <cellStyle name="Значение 3 4 3 7" xfId="42453"/>
    <cellStyle name="Значение 3 5" xfId="5145"/>
    <cellStyle name="Значение 3 5 2" xfId="7488"/>
    <cellStyle name="Значение 3 5 2 2" xfId="13439"/>
    <cellStyle name="Значение 3 5 2 3" xfId="19378"/>
    <cellStyle name="Значение 3 5 2 4" xfId="24822"/>
    <cellStyle name="Значение 3 5 2 5" xfId="30012"/>
    <cellStyle name="Значение 3 5 2 6" xfId="38287"/>
    <cellStyle name="Значение 3 5 2 7" xfId="43244"/>
    <cellStyle name="Значение 3 5 3" xfId="11121"/>
    <cellStyle name="Значение 3 5 4" xfId="17060"/>
    <cellStyle name="Значение 3 5 5" xfId="29799"/>
    <cellStyle name="Значение 3 5 6" xfId="25875"/>
    <cellStyle name="Значение 3 5 7" xfId="35973"/>
    <cellStyle name="Значение 3 5 8" xfId="40933"/>
    <cellStyle name="Значение 3 6" xfId="4760"/>
    <cellStyle name="Значение 3 6 2" xfId="10736"/>
    <cellStyle name="Значение 3 6 3" xfId="16675"/>
    <cellStyle name="Значение 3 6 4" xfId="30869"/>
    <cellStyle name="Значение 3 6 5" xfId="33950"/>
    <cellStyle name="Значение 3 6 6" xfId="35588"/>
    <cellStyle name="Значение 3 6 7" xfId="40550"/>
    <cellStyle name="Значение 4" xfId="2832"/>
    <cellStyle name="Значение 4 2" xfId="2833"/>
    <cellStyle name="Значение 4 2 2" xfId="5722"/>
    <cellStyle name="Значение 4 2 2 2" xfId="8026"/>
    <cellStyle name="Значение 4 2 2 2 2" xfId="13977"/>
    <cellStyle name="Значение 4 2 2 2 3" xfId="19916"/>
    <cellStyle name="Значение 4 2 2 2 4" xfId="24374"/>
    <cellStyle name="Значение 4 2 2 2 5" xfId="32184"/>
    <cellStyle name="Значение 4 2 2 2 6" xfId="38823"/>
    <cellStyle name="Значение 4 2 2 2 7" xfId="43782"/>
    <cellStyle name="Значение 4 2 2 3" xfId="11697"/>
    <cellStyle name="Значение 4 2 2 4" xfId="17636"/>
    <cellStyle name="Значение 4 2 2 5" xfId="27324"/>
    <cellStyle name="Значение 4 2 2 6" xfId="27000"/>
    <cellStyle name="Значение 4 2 2 7" xfId="36549"/>
    <cellStyle name="Значение 4 2 2 8" xfId="41507"/>
    <cellStyle name="Значение 4 2 3" xfId="6389"/>
    <cellStyle name="Значение 4 2 3 2" xfId="12340"/>
    <cellStyle name="Значение 4 2 3 3" xfId="18279"/>
    <cellStyle name="Значение 4 2 3 4" xfId="29156"/>
    <cellStyle name="Значение 4 2 3 5" xfId="26188"/>
    <cellStyle name="Значение 4 2 3 6" xfId="37192"/>
    <cellStyle name="Значение 4 2 3 7" xfId="42147"/>
    <cellStyle name="Значение 4 3" xfId="2834"/>
    <cellStyle name="Значение 4 3 2" xfId="6044"/>
    <cellStyle name="Значение 4 3 2 2" xfId="8348"/>
    <cellStyle name="Значение 4 3 2 2 2" xfId="14299"/>
    <cellStyle name="Значение 4 3 2 2 3" xfId="20238"/>
    <cellStyle name="Значение 4 3 2 2 4" xfId="24057"/>
    <cellStyle name="Значение 4 3 2 2 5" xfId="25935"/>
    <cellStyle name="Значение 4 3 2 2 6" xfId="39144"/>
    <cellStyle name="Значение 4 3 2 2 7" xfId="44104"/>
    <cellStyle name="Значение 4 3 2 3" xfId="12019"/>
    <cellStyle name="Значение 4 3 2 4" xfId="17958"/>
    <cellStyle name="Значение 4 3 2 5" xfId="23225"/>
    <cellStyle name="Значение 4 3 2 6" xfId="29777"/>
    <cellStyle name="Значение 4 3 2 7" xfId="36871"/>
    <cellStyle name="Значение 4 3 2 8" xfId="41828"/>
    <cellStyle name="Значение 4 3 3" xfId="6709"/>
    <cellStyle name="Значение 4 3 3 2" xfId="12660"/>
    <cellStyle name="Значение 4 3 3 3" xfId="18599"/>
    <cellStyle name="Значение 4 3 3 4" xfId="27501"/>
    <cellStyle name="Значение 4 3 3 5" xfId="26717"/>
    <cellStyle name="Значение 4 3 3 6" xfId="37512"/>
    <cellStyle name="Значение 4 3 3 7" xfId="42466"/>
    <cellStyle name="Значение 4 4" xfId="5231"/>
    <cellStyle name="Значение 4 4 2" xfId="7563"/>
    <cellStyle name="Значение 4 4 2 2" xfId="13514"/>
    <cellStyle name="Значение 4 4 2 3" xfId="19453"/>
    <cellStyle name="Значение 4 4 2 4" xfId="24750"/>
    <cellStyle name="Значение 4 4 2 5" xfId="30954"/>
    <cellStyle name="Значение 4 4 2 6" xfId="38362"/>
    <cellStyle name="Значение 4 4 2 7" xfId="43319"/>
    <cellStyle name="Значение 4 4 3" xfId="11207"/>
    <cellStyle name="Значение 4 4 4" xfId="17146"/>
    <cellStyle name="Значение 4 4 5" xfId="29549"/>
    <cellStyle name="Значение 4 4 6" xfId="32336"/>
    <cellStyle name="Значение 4 4 7" xfId="36059"/>
    <cellStyle name="Значение 4 4 8" xfId="41019"/>
    <cellStyle name="Значение 4 5" xfId="6133"/>
    <cellStyle name="Значение 4 5 2" xfId="12096"/>
    <cellStyle name="Значение 4 5 3" xfId="18035"/>
    <cellStyle name="Значение 4 5 4" xfId="30038"/>
    <cellStyle name="Значение 4 5 5" xfId="28075"/>
    <cellStyle name="Значение 4 5 6" xfId="36948"/>
    <cellStyle name="Значение 4 5 7" xfId="41905"/>
    <cellStyle name="Значение 5" xfId="2835"/>
    <cellStyle name="Значение 5 2" xfId="5923"/>
    <cellStyle name="Значение 5 2 2" xfId="8227"/>
    <cellStyle name="Значение 5 2 2 2" xfId="14178"/>
    <cellStyle name="Значение 5 2 2 3" xfId="20117"/>
    <cellStyle name="Значение 5 2 2 4" xfId="24176"/>
    <cellStyle name="Значение 5 2 2 5" xfId="27013"/>
    <cellStyle name="Значение 5 2 2 6" xfId="39023"/>
    <cellStyle name="Значение 5 2 2 7" xfId="43983"/>
    <cellStyle name="Значение 5 2 3" xfId="11898"/>
    <cellStyle name="Значение 5 2 4" xfId="17837"/>
    <cellStyle name="Значение 5 2 5" xfId="28498"/>
    <cellStyle name="Значение 5 2 6" xfId="33208"/>
    <cellStyle name="Значение 5 2 7" xfId="36750"/>
    <cellStyle name="Значение 5 2 8" xfId="41707"/>
    <cellStyle name="Значение 5 3" xfId="6590"/>
    <cellStyle name="Значение 5 3 2" xfId="12541"/>
    <cellStyle name="Значение 5 3 3" xfId="18480"/>
    <cellStyle name="Значение 5 3 4" xfId="30631"/>
    <cellStyle name="Значение 5 3 5" xfId="31261"/>
    <cellStyle name="Значение 5 3 6" xfId="37393"/>
    <cellStyle name="Значение 5 3 7" xfId="42347"/>
    <cellStyle name="Значение 6" xfId="2836"/>
    <cellStyle name="Значение 6 2" xfId="5930"/>
    <cellStyle name="Значение 6 2 2" xfId="8234"/>
    <cellStyle name="Значение 6 2 2 2" xfId="14185"/>
    <cellStyle name="Значение 6 2 2 3" xfId="20124"/>
    <cellStyle name="Значение 6 2 2 4" xfId="24169"/>
    <cellStyle name="Значение 6 2 2 5" xfId="34722"/>
    <cellStyle name="Значение 6 2 2 6" xfId="39030"/>
    <cellStyle name="Значение 6 2 2 7" xfId="43990"/>
    <cellStyle name="Значение 6 2 3" xfId="11905"/>
    <cellStyle name="Значение 6 2 4" xfId="17844"/>
    <cellStyle name="Значение 6 2 5" xfId="25322"/>
    <cellStyle name="Значение 6 2 6" xfId="33529"/>
    <cellStyle name="Значение 6 2 7" xfId="36757"/>
    <cellStyle name="Значение 6 2 8" xfId="41714"/>
    <cellStyle name="Значение 6 3" xfId="6597"/>
    <cellStyle name="Значение 6 3 2" xfId="12548"/>
    <cellStyle name="Значение 6 3 3" xfId="18487"/>
    <cellStyle name="Значение 6 3 4" xfId="29133"/>
    <cellStyle name="Значение 6 3 5" xfId="31416"/>
    <cellStyle name="Значение 6 3 6" xfId="37400"/>
    <cellStyle name="Значение 6 3 7" xfId="42354"/>
    <cellStyle name="Зоголовок" xfId="2837"/>
    <cellStyle name="Итог 10" xfId="2838"/>
    <cellStyle name="Итог 10 10" xfId="28557"/>
    <cellStyle name="Итог 10 11" xfId="31590"/>
    <cellStyle name="Итог 10 12" xfId="35065"/>
    <cellStyle name="Итог 10 2" xfId="2839"/>
    <cellStyle name="Итог 10 2 10" xfId="35066"/>
    <cellStyle name="Итог 10 2 2" xfId="2840"/>
    <cellStyle name="Итог 10 2 2 2" xfId="5549"/>
    <cellStyle name="Итог 10 2 2 2 2" xfId="7853"/>
    <cellStyle name="Итог 10 2 2 2 2 2" xfId="13804"/>
    <cellStyle name="Итог 10 2 2 2 2 3" xfId="19743"/>
    <cellStyle name="Итог 10 2 2 2 2 4" xfId="24543"/>
    <cellStyle name="Итог 10 2 2 2 2 5" xfId="32366"/>
    <cellStyle name="Итог 10 2 2 2 2 6" xfId="38651"/>
    <cellStyle name="Итог 10 2 2 2 2 7" xfId="43609"/>
    <cellStyle name="Итог 10 2 2 2 3" xfId="11524"/>
    <cellStyle name="Итог 10 2 2 2 4" xfId="17463"/>
    <cellStyle name="Итог 10 2 2 2 5" xfId="27204"/>
    <cellStyle name="Итог 10 2 2 2 6" xfId="26242"/>
    <cellStyle name="Итог 10 2 2 2 7" xfId="36376"/>
    <cellStyle name="Итог 10 2 2 2 8" xfId="41335"/>
    <cellStyle name="Итог 10 2 2 3" xfId="6216"/>
    <cellStyle name="Итог 10 2 2 3 2" xfId="12167"/>
    <cellStyle name="Итог 10 2 2 3 3" xfId="18106"/>
    <cellStyle name="Итог 10 2 2 3 4" xfId="29689"/>
    <cellStyle name="Итог 10 2 2 3 5" xfId="31133"/>
    <cellStyle name="Итог 10 2 2 3 6" xfId="37019"/>
    <cellStyle name="Итог 10 2 2 3 7" xfId="41975"/>
    <cellStyle name="Итог 10 2 2 4" xfId="9861"/>
    <cellStyle name="Итог 10 2 2 5" xfId="15800"/>
    <cellStyle name="Итог 10 2 2 6" xfId="28018"/>
    <cellStyle name="Итог 10 2 2 7" xfId="30088"/>
    <cellStyle name="Итог 10 2 2 8" xfId="35067"/>
    <cellStyle name="Итог 10 2 3" xfId="5078"/>
    <cellStyle name="Итог 10 2 3 2" xfId="7422"/>
    <cellStyle name="Итог 10 2 3 2 2" xfId="13373"/>
    <cellStyle name="Итог 10 2 3 2 3" xfId="19312"/>
    <cellStyle name="Итог 10 2 3 2 4" xfId="24843"/>
    <cellStyle name="Итог 10 2 3 2 5" xfId="34481"/>
    <cellStyle name="Итог 10 2 3 2 6" xfId="38222"/>
    <cellStyle name="Итог 10 2 3 2 7" xfId="43178"/>
    <cellStyle name="Итог 10 2 3 3" xfId="11054"/>
    <cellStyle name="Итог 10 2 3 4" xfId="16993"/>
    <cellStyle name="Итог 10 2 3 5" xfId="25479"/>
    <cellStyle name="Итог 10 2 3 6" xfId="34139"/>
    <cellStyle name="Итог 10 2 3 7" xfId="35906"/>
    <cellStyle name="Итог 10 2 3 8" xfId="40867"/>
    <cellStyle name="Итог 10 2 4" xfId="4823"/>
    <cellStyle name="Итог 10 2 4 2" xfId="10799"/>
    <cellStyle name="Итог 10 2 4 3" xfId="16738"/>
    <cellStyle name="Итог 10 2 4 4" xfId="26955"/>
    <cellStyle name="Итог 10 2 4 5" xfId="33262"/>
    <cellStyle name="Итог 10 2 4 6" xfId="35651"/>
    <cellStyle name="Итог 10 2 4 7" xfId="40612"/>
    <cellStyle name="Итог 10 2 5" xfId="9088"/>
    <cellStyle name="Итог 10 2 5 2" xfId="15038"/>
    <cellStyle name="Итог 10 2 5 3" xfId="20977"/>
    <cellStyle name="Итог 10 2 5 4" xfId="28379"/>
    <cellStyle name="Итог 10 2 5 5" xfId="34079"/>
    <cellStyle name="Итог 10 2 5 6" xfId="39878"/>
    <cellStyle name="Итог 10 2 5 7" xfId="44843"/>
    <cellStyle name="Итог 10 2 6" xfId="9860"/>
    <cellStyle name="Итог 10 2 7" xfId="15799"/>
    <cellStyle name="Итог 10 2 8" xfId="29974"/>
    <cellStyle name="Итог 10 2 9" xfId="33314"/>
    <cellStyle name="Итог 10 3" xfId="2841"/>
    <cellStyle name="Итог 10 3 10" xfId="35068"/>
    <cellStyle name="Итог 10 3 2" xfId="2842"/>
    <cellStyle name="Итог 10 3 2 2" xfId="5798"/>
    <cellStyle name="Итог 10 3 2 2 2" xfId="8102"/>
    <cellStyle name="Итог 10 3 2 2 2 2" xfId="14053"/>
    <cellStyle name="Итог 10 3 2 2 2 3" xfId="19992"/>
    <cellStyle name="Итог 10 3 2 2 2 4" xfId="24299"/>
    <cellStyle name="Итог 10 3 2 2 2 5" xfId="33297"/>
    <cellStyle name="Итог 10 3 2 2 2 6" xfId="38899"/>
    <cellStyle name="Итог 10 3 2 2 2 7" xfId="43858"/>
    <cellStyle name="Итог 10 3 2 2 3" xfId="11773"/>
    <cellStyle name="Итог 10 3 2 2 4" xfId="17712"/>
    <cellStyle name="Итог 10 3 2 2 5" xfId="25352"/>
    <cellStyle name="Итог 10 3 2 2 6" xfId="26195"/>
    <cellStyle name="Итог 10 3 2 2 7" xfId="36625"/>
    <cellStyle name="Итог 10 3 2 2 8" xfId="41583"/>
    <cellStyle name="Итог 10 3 2 3" xfId="6465"/>
    <cellStyle name="Итог 10 3 2 3 2" xfId="12416"/>
    <cellStyle name="Итог 10 3 2 3 3" xfId="18355"/>
    <cellStyle name="Итог 10 3 2 3 4" xfId="29340"/>
    <cellStyle name="Итог 10 3 2 3 5" xfId="34239"/>
    <cellStyle name="Итог 10 3 2 3 6" xfId="37268"/>
    <cellStyle name="Итог 10 3 2 3 7" xfId="42223"/>
    <cellStyle name="Итог 10 3 2 4" xfId="9863"/>
    <cellStyle name="Итог 10 3 2 5" xfId="15802"/>
    <cellStyle name="Итог 10 3 2 6" xfId="28680"/>
    <cellStyle name="Итог 10 3 2 7" xfId="31703"/>
    <cellStyle name="Итог 10 3 2 8" xfId="35069"/>
    <cellStyle name="Итог 10 3 3" xfId="2843"/>
    <cellStyle name="Итог 10 3 3 2" xfId="5644"/>
    <cellStyle name="Итог 10 3 3 2 2" xfId="7948"/>
    <cellStyle name="Итог 10 3 3 2 2 2" xfId="13899"/>
    <cellStyle name="Итог 10 3 3 2 2 3" xfId="19838"/>
    <cellStyle name="Итог 10 3 3 2 2 4" xfId="24450"/>
    <cellStyle name="Итог 10 3 3 2 2 5" xfId="34163"/>
    <cellStyle name="Итог 10 3 3 2 2 6" xfId="38745"/>
    <cellStyle name="Итог 10 3 3 2 2 7" xfId="43704"/>
    <cellStyle name="Итог 10 3 3 2 3" xfId="11619"/>
    <cellStyle name="Итог 10 3 3 2 4" xfId="17558"/>
    <cellStyle name="Итог 10 3 3 2 5" xfId="30050"/>
    <cellStyle name="Итог 10 3 3 2 6" xfId="32856"/>
    <cellStyle name="Итог 10 3 3 2 7" xfId="36471"/>
    <cellStyle name="Итог 10 3 3 2 8" xfId="41429"/>
    <cellStyle name="Итог 10 3 3 3" xfId="6311"/>
    <cellStyle name="Итог 10 3 3 3 2" xfId="12262"/>
    <cellStyle name="Итог 10 3 3 3 3" xfId="18201"/>
    <cellStyle name="Итог 10 3 3 3 4" xfId="29403"/>
    <cellStyle name="Итог 10 3 3 3 5" xfId="31090"/>
    <cellStyle name="Итог 10 3 3 3 6" xfId="37114"/>
    <cellStyle name="Итог 10 3 3 3 7" xfId="42069"/>
    <cellStyle name="Итог 10 3 3 4" xfId="9864"/>
    <cellStyle name="Итог 10 3 3 5" xfId="15803"/>
    <cellStyle name="Итог 10 3 3 6" xfId="30094"/>
    <cellStyle name="Итог 10 3 3 7" xfId="33974"/>
    <cellStyle name="Итог 10 3 3 8" xfId="35070"/>
    <cellStyle name="Итог 10 3 4" xfId="5146"/>
    <cellStyle name="Итог 10 3 4 2" xfId="7489"/>
    <cellStyle name="Итог 10 3 4 2 2" xfId="13440"/>
    <cellStyle name="Итог 10 3 4 2 3" xfId="19379"/>
    <cellStyle name="Итог 10 3 4 2 4" xfId="24821"/>
    <cellStyle name="Итог 10 3 4 2 5" xfId="32987"/>
    <cellStyle name="Итог 10 3 4 2 6" xfId="38288"/>
    <cellStyle name="Итог 10 3 4 2 7" xfId="43245"/>
    <cellStyle name="Итог 10 3 4 3" xfId="11122"/>
    <cellStyle name="Итог 10 3 4 4" xfId="17061"/>
    <cellStyle name="Итог 10 3 4 5" xfId="27838"/>
    <cellStyle name="Итог 10 3 4 6" xfId="34948"/>
    <cellStyle name="Итог 10 3 4 7" xfId="35974"/>
    <cellStyle name="Итог 10 3 4 8" xfId="40934"/>
    <cellStyle name="Итог 10 3 5" xfId="5477"/>
    <cellStyle name="Итог 10 3 5 2" xfId="11452"/>
    <cellStyle name="Итог 10 3 5 3" xfId="17391"/>
    <cellStyle name="Итог 10 3 5 4" xfId="27200"/>
    <cellStyle name="Итог 10 3 5 5" xfId="34016"/>
    <cellStyle name="Итог 10 3 5 6" xfId="36304"/>
    <cellStyle name="Итог 10 3 5 7" xfId="41263"/>
    <cellStyle name="Итог 10 3 6" xfId="9862"/>
    <cellStyle name="Итог 10 3 7" xfId="15801"/>
    <cellStyle name="Итог 10 3 8" xfId="25925"/>
    <cellStyle name="Итог 10 3 9" xfId="25946"/>
    <cellStyle name="Итог 10 4" xfId="2844"/>
    <cellStyle name="Итог 10 4 2" xfId="5447"/>
    <cellStyle name="Итог 10 4 2 2" xfId="7766"/>
    <cellStyle name="Итог 10 4 2 2 2" xfId="13717"/>
    <cellStyle name="Итог 10 4 2 2 3" xfId="19656"/>
    <cellStyle name="Итог 10 4 2 2 4" xfId="24627"/>
    <cellStyle name="Итог 10 4 2 2 5" xfId="28777"/>
    <cellStyle name="Итог 10 4 2 2 6" xfId="38564"/>
    <cellStyle name="Итог 10 4 2 2 7" xfId="43522"/>
    <cellStyle name="Итог 10 4 2 3" xfId="11422"/>
    <cellStyle name="Итог 10 4 2 4" xfId="17361"/>
    <cellStyle name="Итог 10 4 2 5" xfId="27471"/>
    <cellStyle name="Итог 10 4 2 6" xfId="26597"/>
    <cellStyle name="Итог 10 4 2 7" xfId="36274"/>
    <cellStyle name="Итог 10 4 2 8" xfId="41233"/>
    <cellStyle name="Итог 10 4 3" xfId="4566"/>
    <cellStyle name="Итог 10 4 3 2" xfId="10542"/>
    <cellStyle name="Итог 10 4 3 3" xfId="16481"/>
    <cellStyle name="Итог 10 4 3 4" xfId="30886"/>
    <cellStyle name="Итог 10 4 3 5" xfId="34941"/>
    <cellStyle name="Итог 10 4 3 6" xfId="35394"/>
    <cellStyle name="Итог 10 4 3 7" xfId="40357"/>
    <cellStyle name="Итог 10 4 4" xfId="9865"/>
    <cellStyle name="Итог 10 4 5" xfId="15804"/>
    <cellStyle name="Итог 10 4 6" xfId="28139"/>
    <cellStyle name="Итог 10 4 7" xfId="25621"/>
    <cellStyle name="Итог 10 4 8" xfId="35071"/>
    <cellStyle name="Итог 10 5" xfId="4389"/>
    <cellStyle name="Итог 10 5 2" xfId="6867"/>
    <cellStyle name="Итог 10 5 2 2" xfId="12818"/>
    <cellStyle name="Итог 10 5 2 3" xfId="18757"/>
    <cellStyle name="Итог 10 5 2 4" xfId="30588"/>
    <cellStyle name="Итог 10 5 2 5" xfId="25790"/>
    <cellStyle name="Итог 10 5 2 6" xfId="37670"/>
    <cellStyle name="Итог 10 5 2 7" xfId="42623"/>
    <cellStyle name="Итог 10 5 3" xfId="10414"/>
    <cellStyle name="Итог 10 5 4" xfId="16353"/>
    <cellStyle name="Итог 10 5 5" xfId="29452"/>
    <cellStyle name="Итог 10 5 6" xfId="26627"/>
    <cellStyle name="Итог 10 5 7" xfId="35266"/>
    <cellStyle name="Итог 10 5 8" xfId="40229"/>
    <cellStyle name="Итог 10 6" xfId="4935"/>
    <cellStyle name="Итог 10 6 2" xfId="10911"/>
    <cellStyle name="Итог 10 6 3" xfId="16850"/>
    <cellStyle name="Итог 10 6 4" xfId="27455"/>
    <cellStyle name="Итог 10 6 5" xfId="33427"/>
    <cellStyle name="Итог 10 6 6" xfId="35763"/>
    <cellStyle name="Итог 10 6 7" xfId="40724"/>
    <cellStyle name="Итог 10 7" xfId="9089"/>
    <cellStyle name="Итог 10 7 2" xfId="15039"/>
    <cellStyle name="Итог 10 7 3" xfId="20978"/>
    <cellStyle name="Итог 10 7 4" xfId="23435"/>
    <cellStyle name="Итог 10 7 5" xfId="26986"/>
    <cellStyle name="Итог 10 7 6" xfId="39879"/>
    <cellStyle name="Итог 10 7 7" xfId="44844"/>
    <cellStyle name="Итог 10 8" xfId="9859"/>
    <cellStyle name="Итог 10 9" xfId="15798"/>
    <cellStyle name="Итог 11" xfId="2845"/>
    <cellStyle name="Итог 11 10" xfId="25924"/>
    <cellStyle name="Итог 11 11" xfId="30965"/>
    <cellStyle name="Итог 11 12" xfId="35072"/>
    <cellStyle name="Итог 11 2" xfId="2846"/>
    <cellStyle name="Итог 11 2 10" xfId="35073"/>
    <cellStyle name="Итог 11 2 2" xfId="2847"/>
    <cellStyle name="Итог 11 2 2 2" xfId="5548"/>
    <cellStyle name="Итог 11 2 2 2 2" xfId="7852"/>
    <cellStyle name="Итог 11 2 2 2 2 2" xfId="13803"/>
    <cellStyle name="Итог 11 2 2 2 2 3" xfId="19742"/>
    <cellStyle name="Итог 11 2 2 2 2 4" xfId="24544"/>
    <cellStyle name="Итог 11 2 2 2 2 5" xfId="30210"/>
    <cellStyle name="Итог 11 2 2 2 2 6" xfId="38650"/>
    <cellStyle name="Итог 11 2 2 2 2 7" xfId="43608"/>
    <cellStyle name="Итог 11 2 2 2 3" xfId="11523"/>
    <cellStyle name="Итог 11 2 2 2 4" xfId="17462"/>
    <cellStyle name="Итог 11 2 2 2 5" xfId="30773"/>
    <cellStyle name="Итог 11 2 2 2 6" xfId="33321"/>
    <cellStyle name="Итог 11 2 2 2 7" xfId="36375"/>
    <cellStyle name="Итог 11 2 2 2 8" xfId="41334"/>
    <cellStyle name="Итог 11 2 2 3" xfId="6215"/>
    <cellStyle name="Итог 11 2 2 3 2" xfId="12166"/>
    <cellStyle name="Итог 11 2 2 3 3" xfId="18105"/>
    <cellStyle name="Итог 11 2 2 3 4" xfId="27212"/>
    <cellStyle name="Итог 11 2 2 3 5" xfId="26552"/>
    <cellStyle name="Итог 11 2 2 3 6" xfId="37018"/>
    <cellStyle name="Итог 11 2 2 3 7" xfId="41974"/>
    <cellStyle name="Итог 11 2 2 4" xfId="9868"/>
    <cellStyle name="Итог 11 2 2 5" xfId="15807"/>
    <cellStyle name="Итог 11 2 2 6" xfId="31022"/>
    <cellStyle name="Итог 11 2 2 7" xfId="34915"/>
    <cellStyle name="Итог 11 2 2 8" xfId="35074"/>
    <cellStyle name="Итог 11 2 3" xfId="5077"/>
    <cellStyle name="Итог 11 2 3 2" xfId="7421"/>
    <cellStyle name="Итог 11 2 3 2 2" xfId="13372"/>
    <cellStyle name="Итог 11 2 3 2 3" xfId="19311"/>
    <cellStyle name="Итог 11 2 3 2 4" xfId="27673"/>
    <cellStyle name="Итог 11 2 3 2 5" xfId="34493"/>
    <cellStyle name="Итог 11 2 3 2 6" xfId="38221"/>
    <cellStyle name="Итог 11 2 3 2 7" xfId="43177"/>
    <cellStyle name="Итог 11 2 3 3" xfId="11053"/>
    <cellStyle name="Итог 11 2 3 4" xfId="16992"/>
    <cellStyle name="Итог 11 2 3 5" xfId="27989"/>
    <cellStyle name="Итог 11 2 3 6" xfId="31027"/>
    <cellStyle name="Итог 11 2 3 7" xfId="35905"/>
    <cellStyle name="Итог 11 2 3 8" xfId="40866"/>
    <cellStyle name="Итог 11 2 4" xfId="4824"/>
    <cellStyle name="Итог 11 2 4 2" xfId="10800"/>
    <cellStyle name="Итог 11 2 4 3" xfId="16739"/>
    <cellStyle name="Итог 11 2 4 4" xfId="29260"/>
    <cellStyle name="Итог 11 2 4 5" xfId="31923"/>
    <cellStyle name="Итог 11 2 4 6" xfId="35652"/>
    <cellStyle name="Итог 11 2 4 7" xfId="40613"/>
    <cellStyle name="Итог 11 2 5" xfId="9090"/>
    <cellStyle name="Итог 11 2 5 2" xfId="15040"/>
    <cellStyle name="Итог 11 2 5 3" xfId="20979"/>
    <cellStyle name="Итог 11 2 5 4" xfId="23434"/>
    <cellStyle name="Итог 11 2 5 5" xfId="32574"/>
    <cellStyle name="Итог 11 2 5 6" xfId="39880"/>
    <cellStyle name="Итог 11 2 5 7" xfId="44845"/>
    <cellStyle name="Итог 11 2 6" xfId="9867"/>
    <cellStyle name="Итог 11 2 7" xfId="15806"/>
    <cellStyle name="Итог 11 2 8" xfId="25923"/>
    <cellStyle name="Итог 11 2 9" xfId="33758"/>
    <cellStyle name="Итог 11 3" xfId="2848"/>
    <cellStyle name="Итог 11 3 10" xfId="35075"/>
    <cellStyle name="Итог 11 3 2" xfId="2849"/>
    <cellStyle name="Итог 11 3 2 2" xfId="5799"/>
    <cellStyle name="Итог 11 3 2 2 2" xfId="8103"/>
    <cellStyle name="Итог 11 3 2 2 2 2" xfId="14054"/>
    <cellStyle name="Итог 11 3 2 2 2 3" xfId="19993"/>
    <cellStyle name="Итог 11 3 2 2 2 4" xfId="24298"/>
    <cellStyle name="Итог 11 3 2 2 2 5" xfId="33660"/>
    <cellStyle name="Итог 11 3 2 2 2 6" xfId="38900"/>
    <cellStyle name="Итог 11 3 2 2 2 7" xfId="43859"/>
    <cellStyle name="Итог 11 3 2 2 3" xfId="11774"/>
    <cellStyle name="Итог 11 3 2 2 4" xfId="17713"/>
    <cellStyle name="Итог 11 3 2 2 5" xfId="25351"/>
    <cellStyle name="Итог 11 3 2 2 6" xfId="27389"/>
    <cellStyle name="Итог 11 3 2 2 7" xfId="36626"/>
    <cellStyle name="Итог 11 3 2 2 8" xfId="41584"/>
    <cellStyle name="Итог 11 3 2 3" xfId="6466"/>
    <cellStyle name="Итог 11 3 2 3 2" xfId="12417"/>
    <cellStyle name="Итог 11 3 2 3 3" xfId="18356"/>
    <cellStyle name="Итог 11 3 2 3 4" xfId="30475"/>
    <cellStyle name="Итог 11 3 2 3 5" xfId="34853"/>
    <cellStyle name="Итог 11 3 2 3 6" xfId="37269"/>
    <cellStyle name="Итог 11 3 2 3 7" xfId="42224"/>
    <cellStyle name="Итог 11 3 2 4" xfId="9870"/>
    <cellStyle name="Итог 11 3 2 5" xfId="15809"/>
    <cellStyle name="Итог 11 3 2 6" xfId="29512"/>
    <cellStyle name="Итог 11 3 2 7" xfId="33250"/>
    <cellStyle name="Итог 11 3 2 8" xfId="35076"/>
    <cellStyle name="Итог 11 3 3" xfId="2850"/>
    <cellStyle name="Итог 11 3 3 2" xfId="5645"/>
    <cellStyle name="Итог 11 3 3 2 2" xfId="7949"/>
    <cellStyle name="Итог 11 3 3 2 2 2" xfId="13900"/>
    <cellStyle name="Итог 11 3 3 2 2 3" xfId="19839"/>
    <cellStyle name="Итог 11 3 3 2 2 4" xfId="24449"/>
    <cellStyle name="Итог 11 3 3 2 2 5" xfId="30248"/>
    <cellStyle name="Итог 11 3 3 2 2 6" xfId="38746"/>
    <cellStyle name="Итог 11 3 3 2 2 7" xfId="43705"/>
    <cellStyle name="Итог 11 3 3 2 3" xfId="11620"/>
    <cellStyle name="Итог 11 3 3 2 4" xfId="17559"/>
    <cellStyle name="Итог 11 3 3 2 5" xfId="28092"/>
    <cellStyle name="Итог 11 3 3 2 6" xfId="31499"/>
    <cellStyle name="Итог 11 3 3 2 7" xfId="36472"/>
    <cellStyle name="Итог 11 3 3 2 8" xfId="41430"/>
    <cellStyle name="Итог 11 3 3 3" xfId="6312"/>
    <cellStyle name="Итог 11 3 3 3 2" xfId="12263"/>
    <cellStyle name="Итог 11 3 3 3 3" xfId="18202"/>
    <cellStyle name="Итог 11 3 3 3 4" xfId="27216"/>
    <cellStyle name="Итог 11 3 3 3 5" xfId="34760"/>
    <cellStyle name="Итог 11 3 3 3 6" xfId="37115"/>
    <cellStyle name="Итог 11 3 3 3 7" xfId="42070"/>
    <cellStyle name="Итог 11 3 3 4" xfId="9871"/>
    <cellStyle name="Итог 11 3 3 5" xfId="15810"/>
    <cellStyle name="Итог 11 3 3 6" xfId="27536"/>
    <cellStyle name="Итог 11 3 3 7" xfId="31935"/>
    <cellStyle name="Итог 11 3 3 8" xfId="35077"/>
    <cellStyle name="Итог 11 3 4" xfId="5147"/>
    <cellStyle name="Итог 11 3 4 2" xfId="7490"/>
    <cellStyle name="Итог 11 3 4 2 2" xfId="13441"/>
    <cellStyle name="Итог 11 3 4 2 3" xfId="19380"/>
    <cellStyle name="Итог 11 3 4 2 4" xfId="24820"/>
    <cellStyle name="Итог 11 3 4 2 5" xfId="25801"/>
    <cellStyle name="Итог 11 3 4 2 6" xfId="38289"/>
    <cellStyle name="Итог 11 3 4 2 7" xfId="43246"/>
    <cellStyle name="Итог 11 3 4 3" xfId="11123"/>
    <cellStyle name="Итог 11 3 4 4" xfId="17062"/>
    <cellStyle name="Итог 11 3 4 5" xfId="25468"/>
    <cellStyle name="Итог 11 3 4 6" xfId="30931"/>
    <cellStyle name="Итог 11 3 4 7" xfId="35975"/>
    <cellStyle name="Итог 11 3 4 8" xfId="40935"/>
    <cellStyle name="Итог 11 3 5" xfId="5050"/>
    <cellStyle name="Итог 11 3 5 2" xfId="11026"/>
    <cellStyle name="Итог 11 3 5 3" xfId="16965"/>
    <cellStyle name="Итог 11 3 5 4" xfId="25483"/>
    <cellStyle name="Итог 11 3 5 5" xfId="26240"/>
    <cellStyle name="Итог 11 3 5 6" xfId="35878"/>
    <cellStyle name="Итог 11 3 5 7" xfId="40839"/>
    <cellStyle name="Итог 11 3 6" xfId="9869"/>
    <cellStyle name="Итог 11 3 7" xfId="15808"/>
    <cellStyle name="Итог 11 3 8" xfId="27348"/>
    <cellStyle name="Итог 11 3 9" xfId="28568"/>
    <cellStyle name="Итог 11 4" xfId="2851"/>
    <cellStyle name="Итог 11 4 2" xfId="5448"/>
    <cellStyle name="Итог 11 4 2 2" xfId="7767"/>
    <cellStyle name="Итог 11 4 2 2 2" xfId="13718"/>
    <cellStyle name="Итог 11 4 2 2 3" xfId="19657"/>
    <cellStyle name="Итог 11 4 2 2 4" xfId="24626"/>
    <cellStyle name="Итог 11 4 2 2 5" xfId="26441"/>
    <cellStyle name="Итог 11 4 2 2 6" xfId="38565"/>
    <cellStyle name="Итог 11 4 2 2 7" xfId="43523"/>
    <cellStyle name="Итог 11 4 2 3" xfId="11423"/>
    <cellStyle name="Итог 11 4 2 4" xfId="17362"/>
    <cellStyle name="Итог 11 4 2 5" xfId="28967"/>
    <cellStyle name="Итог 11 4 2 6" xfId="32139"/>
    <cellStyle name="Итог 11 4 2 7" xfId="36275"/>
    <cellStyle name="Итог 11 4 2 8" xfId="41234"/>
    <cellStyle name="Итог 11 4 3" xfId="4565"/>
    <cellStyle name="Итог 11 4 3 2" xfId="10541"/>
    <cellStyle name="Итог 11 4 3 3" xfId="16480"/>
    <cellStyle name="Итог 11 4 3 4" xfId="30887"/>
    <cellStyle name="Итог 11 4 3 5" xfId="31216"/>
    <cellStyle name="Итог 11 4 3 6" xfId="35393"/>
    <cellStyle name="Итог 11 4 3 7" xfId="40356"/>
    <cellStyle name="Итог 11 4 4" xfId="9872"/>
    <cellStyle name="Итог 11 4 5" xfId="15811"/>
    <cellStyle name="Итог 11 4 6" xfId="28461"/>
    <cellStyle name="Итог 11 4 7" xfId="32877"/>
    <cellStyle name="Итог 11 4 8" xfId="35078"/>
    <cellStyle name="Итог 11 5" xfId="4390"/>
    <cellStyle name="Итог 11 5 2" xfId="6868"/>
    <cellStyle name="Итог 11 5 2 2" xfId="12819"/>
    <cellStyle name="Итог 11 5 2 3" xfId="18758"/>
    <cellStyle name="Итог 11 5 2 4" xfId="30587"/>
    <cellStyle name="Итог 11 5 2 5" xfId="31369"/>
    <cellStyle name="Итог 11 5 2 6" xfId="37671"/>
    <cellStyle name="Итог 11 5 2 7" xfId="42624"/>
    <cellStyle name="Итог 11 5 3" xfId="10415"/>
    <cellStyle name="Итог 11 5 4" xfId="16354"/>
    <cellStyle name="Итог 11 5 5" xfId="27441"/>
    <cellStyle name="Итог 11 5 6" xfId="31884"/>
    <cellStyle name="Итог 11 5 7" xfId="35267"/>
    <cellStyle name="Итог 11 5 8" xfId="40230"/>
    <cellStyle name="Итог 11 6" xfId="4934"/>
    <cellStyle name="Итог 11 6 2" xfId="10910"/>
    <cellStyle name="Итог 11 6 3" xfId="16849"/>
    <cellStyle name="Итог 11 6 4" xfId="29466"/>
    <cellStyle name="Итог 11 6 5" xfId="25775"/>
    <cellStyle name="Итог 11 6 6" xfId="35762"/>
    <cellStyle name="Итог 11 6 7" xfId="40723"/>
    <cellStyle name="Итог 11 7" xfId="9091"/>
    <cellStyle name="Итог 11 7 2" xfId="15041"/>
    <cellStyle name="Итог 11 7 3" xfId="20980"/>
    <cellStyle name="Итог 11 7 4" xfId="23433"/>
    <cellStyle name="Итог 11 7 5" xfId="29624"/>
    <cellStyle name="Итог 11 7 6" xfId="39881"/>
    <cellStyle name="Итог 11 7 7" xfId="44846"/>
    <cellStyle name="Итог 11 8" xfId="9866"/>
    <cellStyle name="Итог 11 9" xfId="15805"/>
    <cellStyle name="Итог 12" xfId="2852"/>
    <cellStyle name="Итог 12 10" xfId="29875"/>
    <cellStyle name="Итог 12 11" xfId="34874"/>
    <cellStyle name="Итог 12 12" xfId="35079"/>
    <cellStyle name="Итог 12 2" xfId="2853"/>
    <cellStyle name="Итог 12 2 10" xfId="35080"/>
    <cellStyle name="Итог 12 2 2" xfId="2854"/>
    <cellStyle name="Итог 12 2 2 2" xfId="5547"/>
    <cellStyle name="Итог 12 2 2 2 2" xfId="7851"/>
    <cellStyle name="Итог 12 2 2 2 2 2" xfId="13802"/>
    <cellStyle name="Итог 12 2 2 2 2 3" xfId="19741"/>
    <cellStyle name="Итог 12 2 2 2 2 4" xfId="24545"/>
    <cellStyle name="Итог 12 2 2 2 2 5" xfId="34058"/>
    <cellStyle name="Итог 12 2 2 2 2 6" xfId="38649"/>
    <cellStyle name="Итог 12 2 2 2 2 7" xfId="43607"/>
    <cellStyle name="Итог 12 2 2 2 3" xfId="11522"/>
    <cellStyle name="Итог 12 2 2 2 4" xfId="17461"/>
    <cellStyle name="Итог 12 2 2 2 5" xfId="30774"/>
    <cellStyle name="Итог 12 2 2 2 6" xfId="31502"/>
    <cellStyle name="Итог 12 2 2 2 7" xfId="36374"/>
    <cellStyle name="Итог 12 2 2 2 8" xfId="41333"/>
    <cellStyle name="Итог 12 2 2 3" xfId="6214"/>
    <cellStyle name="Итог 12 2 2 3 2" xfId="12165"/>
    <cellStyle name="Итог 12 2 2 3 3" xfId="18104"/>
    <cellStyle name="Итог 12 2 2 3 4" xfId="29399"/>
    <cellStyle name="Итог 12 2 2 3 5" xfId="26553"/>
    <cellStyle name="Итог 12 2 2 3 6" xfId="37017"/>
    <cellStyle name="Итог 12 2 2 3 7" xfId="41973"/>
    <cellStyle name="Итог 12 2 2 4" xfId="9875"/>
    <cellStyle name="Итог 12 2 2 5" xfId="15814"/>
    <cellStyle name="Итог 12 2 2 6" xfId="25922"/>
    <cellStyle name="Итог 12 2 2 7" xfId="33038"/>
    <cellStyle name="Итог 12 2 2 8" xfId="35081"/>
    <cellStyle name="Итог 12 2 3" xfId="5076"/>
    <cellStyle name="Итог 12 2 3 2" xfId="7420"/>
    <cellStyle name="Итог 12 2 3 2 2" xfId="13371"/>
    <cellStyle name="Итог 12 2 3 2 3" xfId="19310"/>
    <cellStyle name="Итог 12 2 3 2 4" xfId="29646"/>
    <cellStyle name="Итог 12 2 3 2 5" xfId="31765"/>
    <cellStyle name="Итог 12 2 3 2 6" xfId="38220"/>
    <cellStyle name="Итог 12 2 3 2 7" xfId="43176"/>
    <cellStyle name="Итог 12 2 3 3" xfId="11052"/>
    <cellStyle name="Итог 12 2 3 4" xfId="16991"/>
    <cellStyle name="Итог 12 2 3 5" xfId="29940"/>
    <cellStyle name="Итог 12 2 3 6" xfId="32717"/>
    <cellStyle name="Итог 12 2 3 7" xfId="35904"/>
    <cellStyle name="Итог 12 2 3 8" xfId="40865"/>
    <cellStyle name="Итог 12 2 4" xfId="4825"/>
    <cellStyle name="Итог 12 2 4 2" xfId="10801"/>
    <cellStyle name="Итог 12 2 4 3" xfId="16740"/>
    <cellStyle name="Итог 12 2 4 4" xfId="30863"/>
    <cellStyle name="Итог 12 2 4 5" xfId="32314"/>
    <cellStyle name="Итог 12 2 4 6" xfId="35653"/>
    <cellStyle name="Итог 12 2 4 7" xfId="40614"/>
    <cellStyle name="Итог 12 2 5" xfId="9092"/>
    <cellStyle name="Итог 12 2 5 2" xfId="15042"/>
    <cellStyle name="Итог 12 2 5 3" xfId="20981"/>
    <cellStyle name="Итог 12 2 5 4" xfId="23432"/>
    <cellStyle name="Итог 12 2 5 5" xfId="33115"/>
    <cellStyle name="Итог 12 2 5 6" xfId="39882"/>
    <cellStyle name="Итог 12 2 5 7" xfId="44847"/>
    <cellStyle name="Итог 12 2 6" xfId="9874"/>
    <cellStyle name="Итог 12 2 7" xfId="15813"/>
    <cellStyle name="Итог 12 2 8" xfId="27926"/>
    <cellStyle name="Итог 12 2 9" xfId="25786"/>
    <cellStyle name="Итог 12 3" xfId="2855"/>
    <cellStyle name="Итог 12 3 10" xfId="35082"/>
    <cellStyle name="Итог 12 3 2" xfId="2856"/>
    <cellStyle name="Итог 12 3 2 2" xfId="5800"/>
    <cellStyle name="Итог 12 3 2 2 2" xfId="8104"/>
    <cellStyle name="Итог 12 3 2 2 2 2" xfId="14055"/>
    <cellStyle name="Итог 12 3 2 2 2 3" xfId="19994"/>
    <cellStyle name="Итог 12 3 2 2 2 4" xfId="24297"/>
    <cellStyle name="Итог 12 3 2 2 2 5" xfId="28021"/>
    <cellStyle name="Итог 12 3 2 2 2 6" xfId="38901"/>
    <cellStyle name="Итог 12 3 2 2 2 7" xfId="43860"/>
    <cellStyle name="Итог 12 3 2 2 3" xfId="11775"/>
    <cellStyle name="Итог 12 3 2 2 4" xfId="17714"/>
    <cellStyle name="Итог 12 3 2 2 5" xfId="25350"/>
    <cellStyle name="Итог 12 3 2 2 6" xfId="28784"/>
    <cellStyle name="Итог 12 3 2 2 7" xfId="36627"/>
    <cellStyle name="Итог 12 3 2 2 8" xfId="41585"/>
    <cellStyle name="Итог 12 3 2 3" xfId="6467"/>
    <cellStyle name="Итог 12 3 2 3 2" xfId="12418"/>
    <cellStyle name="Итог 12 3 2 3 3" xfId="18357"/>
    <cellStyle name="Итог 12 3 2 3 4" xfId="28932"/>
    <cellStyle name="Итог 12 3 2 3 5" xfId="27934"/>
    <cellStyle name="Итог 12 3 2 3 6" xfId="37270"/>
    <cellStyle name="Итог 12 3 2 3 7" xfId="42225"/>
    <cellStyle name="Итог 12 3 2 4" xfId="9877"/>
    <cellStyle name="Итог 12 3 2 5" xfId="15816"/>
    <cellStyle name="Итог 12 3 2 6" xfId="25920"/>
    <cellStyle name="Итог 12 3 2 7" xfId="33526"/>
    <cellStyle name="Итог 12 3 2 8" xfId="35083"/>
    <cellStyle name="Итог 12 3 3" xfId="2857"/>
    <cellStyle name="Итог 12 3 3 2" xfId="5646"/>
    <cellStyle name="Итог 12 3 3 2 2" xfId="7950"/>
    <cellStyle name="Итог 12 3 3 2 2 2" xfId="13901"/>
    <cellStyle name="Итог 12 3 3 2 2 3" xfId="19840"/>
    <cellStyle name="Итог 12 3 3 2 2 4" xfId="24448"/>
    <cellStyle name="Итог 12 3 3 2 2 5" xfId="31954"/>
    <cellStyle name="Итог 12 3 3 2 2 6" xfId="38747"/>
    <cellStyle name="Итог 12 3 3 2 2 7" xfId="43706"/>
    <cellStyle name="Итог 12 3 3 2 3" xfId="11621"/>
    <cellStyle name="Итог 12 3 3 2 4" xfId="17560"/>
    <cellStyle name="Итог 12 3 3 2 5" xfId="25379"/>
    <cellStyle name="Итог 12 3 3 2 6" xfId="32136"/>
    <cellStyle name="Итог 12 3 3 2 7" xfId="36473"/>
    <cellStyle name="Итог 12 3 3 2 8" xfId="41431"/>
    <cellStyle name="Итог 12 3 3 3" xfId="6313"/>
    <cellStyle name="Итог 12 3 3 3 2" xfId="12264"/>
    <cellStyle name="Итог 12 3 3 3 3" xfId="18203"/>
    <cellStyle name="Итог 12 3 3 3 4" xfId="29685"/>
    <cellStyle name="Итог 12 3 3 3 5" xfId="25828"/>
    <cellStyle name="Итог 12 3 3 3 6" xfId="37116"/>
    <cellStyle name="Итог 12 3 3 3 7" xfId="42071"/>
    <cellStyle name="Итог 12 3 3 4" xfId="9878"/>
    <cellStyle name="Итог 12 3 3 5" xfId="15817"/>
    <cellStyle name="Итог 12 3 3 6" xfId="25919"/>
    <cellStyle name="Итог 12 3 3 7" xfId="26363"/>
    <cellStyle name="Итог 12 3 3 8" xfId="35084"/>
    <cellStyle name="Итог 12 3 4" xfId="5148"/>
    <cellStyle name="Итог 12 3 4 2" xfId="7491"/>
    <cellStyle name="Итог 12 3 4 2 2" xfId="13442"/>
    <cellStyle name="Итог 12 3 4 2 3" xfId="19381"/>
    <cellStyle name="Итог 12 3 4 2 4" xfId="24819"/>
    <cellStyle name="Итог 12 3 4 2 5" xfId="32087"/>
    <cellStyle name="Итог 12 3 4 2 6" xfId="38290"/>
    <cellStyle name="Итог 12 3 4 2 7" xfId="43247"/>
    <cellStyle name="Итог 12 3 4 3" xfId="11124"/>
    <cellStyle name="Итог 12 3 4 4" xfId="17063"/>
    <cellStyle name="Итог 12 3 4 5" xfId="29214"/>
    <cellStyle name="Итог 12 3 4 6" xfId="25148"/>
    <cellStyle name="Итог 12 3 4 7" xfId="35976"/>
    <cellStyle name="Итог 12 3 4 8" xfId="40936"/>
    <cellStyle name="Итог 12 3 5" xfId="4759"/>
    <cellStyle name="Итог 12 3 5 2" xfId="10735"/>
    <cellStyle name="Итог 12 3 5 3" xfId="16674"/>
    <cellStyle name="Итог 12 3 5 4" xfId="29269"/>
    <cellStyle name="Итог 12 3 5 5" xfId="34955"/>
    <cellStyle name="Итог 12 3 5 6" xfId="35587"/>
    <cellStyle name="Итог 12 3 5 7" xfId="40549"/>
    <cellStyle name="Итог 12 3 6" xfId="9876"/>
    <cellStyle name="Итог 12 3 7" xfId="15815"/>
    <cellStyle name="Итог 12 3 8" xfId="25921"/>
    <cellStyle name="Итог 12 3 9" xfId="30430"/>
    <cellStyle name="Итог 12 4" xfId="2858"/>
    <cellStyle name="Итог 12 4 2" xfId="5449"/>
    <cellStyle name="Итог 12 4 2 2" xfId="7768"/>
    <cellStyle name="Итог 12 4 2 2 2" xfId="13719"/>
    <cellStyle name="Итог 12 4 2 2 3" xfId="19658"/>
    <cellStyle name="Итог 12 4 2 2 4" xfId="24625"/>
    <cellStyle name="Итог 12 4 2 2 5" xfId="27603"/>
    <cellStyle name="Итог 12 4 2 2 6" xfId="38566"/>
    <cellStyle name="Итог 12 4 2 2 7" xfId="43524"/>
    <cellStyle name="Итог 12 4 2 3" xfId="11424"/>
    <cellStyle name="Итог 12 4 2 4" xfId="17363"/>
    <cellStyle name="Итог 12 4 2 5" xfId="26937"/>
    <cellStyle name="Итог 12 4 2 6" xfId="32094"/>
    <cellStyle name="Итог 12 4 2 7" xfId="36276"/>
    <cellStyle name="Итог 12 4 2 8" xfId="41235"/>
    <cellStyle name="Итог 12 4 3" xfId="4564"/>
    <cellStyle name="Итог 12 4 3 2" xfId="10540"/>
    <cellStyle name="Итог 12 4 3 3" xfId="16479"/>
    <cellStyle name="Итог 12 4 3 4" xfId="29296"/>
    <cellStyle name="Итог 12 4 3 5" xfId="32082"/>
    <cellStyle name="Итог 12 4 3 6" xfId="35392"/>
    <cellStyle name="Итог 12 4 3 7" xfId="40355"/>
    <cellStyle name="Итог 12 4 4" xfId="9879"/>
    <cellStyle name="Итог 12 4 5" xfId="15818"/>
    <cellStyle name="Итог 12 4 6" xfId="27414"/>
    <cellStyle name="Итог 12 4 7" xfId="31589"/>
    <cellStyle name="Итог 12 4 8" xfId="35085"/>
    <cellStyle name="Итог 12 5" xfId="4391"/>
    <cellStyle name="Итог 12 5 2" xfId="6869"/>
    <cellStyle name="Итог 12 5 2 2" xfId="12820"/>
    <cellStyle name="Итог 12 5 2 3" xfId="18759"/>
    <cellStyle name="Итог 12 5 2 4" xfId="29422"/>
    <cellStyle name="Итог 12 5 2 5" xfId="33505"/>
    <cellStyle name="Итог 12 5 2 6" xfId="37672"/>
    <cellStyle name="Итог 12 5 2 7" xfId="42625"/>
    <cellStyle name="Итог 12 5 3" xfId="10416"/>
    <cellStyle name="Итог 12 5 4" xfId="16355"/>
    <cellStyle name="Итог 12 5 5" xfId="29377"/>
    <cellStyle name="Итог 12 5 6" xfId="32900"/>
    <cellStyle name="Итог 12 5 7" xfId="35268"/>
    <cellStyle name="Итог 12 5 8" xfId="40231"/>
    <cellStyle name="Итог 12 6" xfId="4933"/>
    <cellStyle name="Итог 12 6 2" xfId="10909"/>
    <cellStyle name="Итог 12 6 3" xfId="16848"/>
    <cellStyle name="Итог 12 6 4" xfId="29243"/>
    <cellStyle name="Итог 12 6 5" xfId="33438"/>
    <cellStyle name="Итог 12 6 6" xfId="35761"/>
    <cellStyle name="Итог 12 6 7" xfId="40722"/>
    <cellStyle name="Итог 12 7" xfId="9093"/>
    <cellStyle name="Итог 12 7 2" xfId="15043"/>
    <cellStyle name="Итог 12 7 3" xfId="20982"/>
    <cellStyle name="Итог 12 7 4" xfId="23431"/>
    <cellStyle name="Итог 12 7 5" xfId="34184"/>
    <cellStyle name="Итог 12 7 6" xfId="39883"/>
    <cellStyle name="Итог 12 7 7" xfId="44848"/>
    <cellStyle name="Итог 12 8" xfId="9873"/>
    <cellStyle name="Итог 12 9" xfId="15812"/>
    <cellStyle name="Итог 13" xfId="2859"/>
    <cellStyle name="Итог 13 10" xfId="29020"/>
    <cellStyle name="Итог 13 11" xfId="26643"/>
    <cellStyle name="Итог 13 12" xfId="35086"/>
    <cellStyle name="Итог 13 2" xfId="2860"/>
    <cellStyle name="Итог 13 2 10" xfId="35087"/>
    <cellStyle name="Итог 13 2 2" xfId="2861"/>
    <cellStyle name="Итог 13 2 2 2" xfId="5546"/>
    <cellStyle name="Итог 13 2 2 2 2" xfId="7850"/>
    <cellStyle name="Итог 13 2 2 2 2 2" xfId="13801"/>
    <cellStyle name="Итог 13 2 2 2 2 3" xfId="19740"/>
    <cellStyle name="Итог 13 2 2 2 2 4" xfId="24546"/>
    <cellStyle name="Итог 13 2 2 2 2 5" xfId="32828"/>
    <cellStyle name="Итог 13 2 2 2 2 6" xfId="38648"/>
    <cellStyle name="Итог 13 2 2 2 2 7" xfId="43606"/>
    <cellStyle name="Итог 13 2 2 2 3" xfId="11521"/>
    <cellStyle name="Итог 13 2 2 2 4" xfId="17460"/>
    <cellStyle name="Итог 13 2 2 2 5" xfId="26932"/>
    <cellStyle name="Итог 13 2 2 2 6" xfId="32175"/>
    <cellStyle name="Итог 13 2 2 2 7" xfId="36373"/>
    <cellStyle name="Итог 13 2 2 2 8" xfId="41332"/>
    <cellStyle name="Итог 13 2 2 3" xfId="6213"/>
    <cellStyle name="Итог 13 2 2 3 2" xfId="12164"/>
    <cellStyle name="Итог 13 2 2 3 3" xfId="18103"/>
    <cellStyle name="Итог 13 2 2 3 4" xfId="30692"/>
    <cellStyle name="Итог 13 2 2 3 5" xfId="28175"/>
    <cellStyle name="Итог 13 2 2 3 6" xfId="37016"/>
    <cellStyle name="Итог 13 2 2 3 7" xfId="41972"/>
    <cellStyle name="Итог 13 2 2 4" xfId="9882"/>
    <cellStyle name="Итог 13 2 2 5" xfId="15821"/>
    <cellStyle name="Итог 13 2 2 6" xfId="31021"/>
    <cellStyle name="Итог 13 2 2 7" xfId="26977"/>
    <cellStyle name="Итог 13 2 2 8" xfId="35088"/>
    <cellStyle name="Итог 13 2 3" xfId="5075"/>
    <cellStyle name="Итог 13 2 3 2" xfId="7419"/>
    <cellStyle name="Итог 13 2 3 2 2" xfId="13370"/>
    <cellStyle name="Итог 13 2 3 2 3" xfId="19309"/>
    <cellStyle name="Итог 13 2 3 2 4" xfId="27244"/>
    <cellStyle name="Итог 13 2 3 2 5" xfId="25646"/>
    <cellStyle name="Итог 13 2 3 2 6" xfId="38219"/>
    <cellStyle name="Итог 13 2 3 2 7" xfId="43175"/>
    <cellStyle name="Итог 13 2 3 3" xfId="11051"/>
    <cellStyle name="Итог 13 2 3 4" xfId="16990"/>
    <cellStyle name="Итог 13 2 3 5" xfId="28524"/>
    <cellStyle name="Итог 13 2 3 6" xfId="33775"/>
    <cellStyle name="Итог 13 2 3 7" xfId="35903"/>
    <cellStyle name="Итог 13 2 3 8" xfId="40864"/>
    <cellStyle name="Итог 13 2 4" xfId="4826"/>
    <cellStyle name="Итог 13 2 4 2" xfId="10802"/>
    <cellStyle name="Итог 13 2 4 3" xfId="16741"/>
    <cellStyle name="Итог 13 2 4 4" xfId="30862"/>
    <cellStyle name="Итог 13 2 4 5" xfId="31360"/>
    <cellStyle name="Итог 13 2 4 6" xfId="35654"/>
    <cellStyle name="Итог 13 2 4 7" xfId="40615"/>
    <cellStyle name="Итог 13 2 5" xfId="9094"/>
    <cellStyle name="Итог 13 2 5 2" xfId="15044"/>
    <cellStyle name="Итог 13 2 5 3" xfId="20983"/>
    <cellStyle name="Итог 13 2 5 4" xfId="23430"/>
    <cellStyle name="Итог 13 2 5 5" xfId="32674"/>
    <cellStyle name="Итог 13 2 5 6" xfId="39884"/>
    <cellStyle name="Итог 13 2 5 7" xfId="44849"/>
    <cellStyle name="Итог 13 2 6" xfId="9881"/>
    <cellStyle name="Итог 13 2 7" xfId="15820"/>
    <cellStyle name="Итог 13 2 8" xfId="26997"/>
    <cellStyle name="Итог 13 2 9" xfId="34911"/>
    <cellStyle name="Итог 13 3" xfId="2862"/>
    <cellStyle name="Итог 13 3 10" xfId="35089"/>
    <cellStyle name="Итог 13 3 2" xfId="2863"/>
    <cellStyle name="Итог 13 3 2 2" xfId="5801"/>
    <cellStyle name="Итог 13 3 2 2 2" xfId="8105"/>
    <cellStyle name="Итог 13 3 2 2 2 2" xfId="14056"/>
    <cellStyle name="Итог 13 3 2 2 2 3" xfId="19995"/>
    <cellStyle name="Итог 13 3 2 2 2 4" xfId="24296"/>
    <cellStyle name="Итог 13 3 2 2 2 5" xfId="31723"/>
    <cellStyle name="Итог 13 3 2 2 2 6" xfId="38902"/>
    <cellStyle name="Итог 13 3 2 2 2 7" xfId="43861"/>
    <cellStyle name="Итог 13 3 2 2 3" xfId="11776"/>
    <cellStyle name="Итог 13 3 2 2 4" xfId="17715"/>
    <cellStyle name="Итог 13 3 2 2 5" xfId="27484"/>
    <cellStyle name="Итог 13 3 2 2 6" xfId="34042"/>
    <cellStyle name="Итог 13 3 2 2 7" xfId="36628"/>
    <cellStyle name="Итог 13 3 2 2 8" xfId="41586"/>
    <cellStyle name="Итог 13 3 2 3" xfId="6468"/>
    <cellStyle name="Итог 13 3 2 3 2" xfId="12419"/>
    <cellStyle name="Итог 13 3 2 3 3" xfId="18358"/>
    <cellStyle name="Итог 13 3 2 3 4" xfId="26897"/>
    <cellStyle name="Итог 13 3 2 3 5" xfId="34909"/>
    <cellStyle name="Итог 13 3 2 3 6" xfId="37271"/>
    <cellStyle name="Итог 13 3 2 3 7" xfId="42226"/>
    <cellStyle name="Итог 13 3 2 4" xfId="9884"/>
    <cellStyle name="Итог 13 3 2 5" xfId="15823"/>
    <cellStyle name="Итог 13 3 2 6" xfId="27176"/>
    <cellStyle name="Итог 13 3 2 7" xfId="31330"/>
    <cellStyle name="Итог 13 3 2 8" xfId="35090"/>
    <cellStyle name="Итог 13 3 3" xfId="2864"/>
    <cellStyle name="Итог 13 3 3 2" xfId="5647"/>
    <cellStyle name="Итог 13 3 3 2 2" xfId="7951"/>
    <cellStyle name="Итог 13 3 3 2 2 2" xfId="13902"/>
    <cellStyle name="Итог 13 3 3 2 2 3" xfId="19841"/>
    <cellStyle name="Итог 13 3 3 2 2 4" xfId="24447"/>
    <cellStyle name="Итог 13 3 3 2 2 5" xfId="31168"/>
    <cellStyle name="Итог 13 3 3 2 2 6" xfId="38748"/>
    <cellStyle name="Итог 13 3 3 2 2 7" xfId="43707"/>
    <cellStyle name="Итог 13 3 3 2 3" xfId="11622"/>
    <cellStyle name="Итог 13 3 3 2 4" xfId="17561"/>
    <cellStyle name="Итог 13 3 3 2 5" xfId="25378"/>
    <cellStyle name="Итог 13 3 3 2 6" xfId="26632"/>
    <cellStyle name="Итог 13 3 3 2 7" xfId="36474"/>
    <cellStyle name="Итог 13 3 3 2 8" xfId="41432"/>
    <cellStyle name="Итог 13 3 3 3" xfId="6314"/>
    <cellStyle name="Итог 13 3 3 3 2" xfId="12265"/>
    <cellStyle name="Итог 13 3 3 3 3" xfId="18204"/>
    <cellStyle name="Итог 13 3 3 3 4" xfId="27721"/>
    <cellStyle name="Итог 13 3 3 3 5" xfId="31468"/>
    <cellStyle name="Итог 13 3 3 3 6" xfId="37117"/>
    <cellStyle name="Итог 13 3 3 3 7" xfId="42072"/>
    <cellStyle name="Итог 13 3 3 4" xfId="9885"/>
    <cellStyle name="Итог 13 3 3 5" xfId="15824"/>
    <cellStyle name="Итог 13 3 3 6" xfId="29732"/>
    <cellStyle name="Итог 13 3 3 7" xfId="28854"/>
    <cellStyle name="Итог 13 3 3 8" xfId="35091"/>
    <cellStyle name="Итог 13 3 4" xfId="5149"/>
    <cellStyle name="Итог 13 3 4 2" xfId="7492"/>
    <cellStyle name="Итог 13 3 4 2 2" xfId="13443"/>
    <cellStyle name="Итог 13 3 4 2 3" xfId="19382"/>
    <cellStyle name="Итог 13 3 4 2 4" xfId="24818"/>
    <cellStyle name="Итог 13 3 4 2 5" xfId="28775"/>
    <cellStyle name="Итог 13 3 4 2 6" xfId="38291"/>
    <cellStyle name="Итог 13 3 4 2 7" xfId="43248"/>
    <cellStyle name="Итог 13 3 4 3" xfId="11125"/>
    <cellStyle name="Итог 13 3 4 4" xfId="17064"/>
    <cellStyle name="Итог 13 3 4 5" xfId="29441"/>
    <cellStyle name="Итог 13 3 4 6" xfId="28876"/>
    <cellStyle name="Итог 13 3 4 7" xfId="35977"/>
    <cellStyle name="Итог 13 3 4 8" xfId="40937"/>
    <cellStyle name="Итог 13 3 5" xfId="4758"/>
    <cellStyle name="Итог 13 3 5 2" xfId="10734"/>
    <cellStyle name="Итог 13 3 5 3" xfId="16673"/>
    <cellStyle name="Итог 13 3 5 4" xfId="26957"/>
    <cellStyle name="Итог 13 3 5 5" xfId="30936"/>
    <cellStyle name="Итог 13 3 5 6" xfId="35586"/>
    <cellStyle name="Итог 13 3 5 7" xfId="40548"/>
    <cellStyle name="Итог 13 3 6" xfId="9883"/>
    <cellStyle name="Итог 13 3 7" xfId="15822"/>
    <cellStyle name="Итог 13 3 8" xfId="31020"/>
    <cellStyle name="Итог 13 3 9" xfId="31193"/>
    <cellStyle name="Итог 13 4" xfId="2865"/>
    <cellStyle name="Итог 13 4 2" xfId="5450"/>
    <cellStyle name="Итог 13 4 2 2" xfId="7769"/>
    <cellStyle name="Итог 13 4 2 2 2" xfId="13720"/>
    <cellStyle name="Итог 13 4 2 2 3" xfId="19659"/>
    <cellStyle name="Итог 13 4 2 2 4" xfId="24624"/>
    <cellStyle name="Итог 13 4 2 2 5" xfId="32031"/>
    <cellStyle name="Итог 13 4 2 2 6" xfId="38567"/>
    <cellStyle name="Итог 13 4 2 2 7" xfId="43525"/>
    <cellStyle name="Итог 13 4 2 3" xfId="11425"/>
    <cellStyle name="Итог 13 4 2 4" xfId="17364"/>
    <cellStyle name="Итог 13 4 2 5" xfId="30796"/>
    <cellStyle name="Итог 13 4 2 6" xfId="28455"/>
    <cellStyle name="Итог 13 4 2 7" xfId="36277"/>
    <cellStyle name="Итог 13 4 2 8" xfId="41236"/>
    <cellStyle name="Итог 13 4 3" xfId="4563"/>
    <cellStyle name="Итог 13 4 3 2" xfId="10539"/>
    <cellStyle name="Итог 13 4 3 3" xfId="16478"/>
    <cellStyle name="Итог 13 4 3 4" xfId="26963"/>
    <cellStyle name="Итог 13 4 3 5" xfId="32169"/>
    <cellStyle name="Итог 13 4 3 6" xfId="35391"/>
    <cellStyle name="Итог 13 4 3 7" xfId="40354"/>
    <cellStyle name="Итог 13 4 4" xfId="9886"/>
    <cellStyle name="Итог 13 4 5" xfId="15825"/>
    <cellStyle name="Итог 13 4 6" xfId="27767"/>
    <cellStyle name="Итог 13 4 7" xfId="33879"/>
    <cellStyle name="Итог 13 4 8" xfId="35092"/>
    <cellStyle name="Итог 13 5" xfId="4392"/>
    <cellStyle name="Итог 13 5 2" xfId="6870"/>
    <cellStyle name="Итог 13 5 2 2" xfId="12821"/>
    <cellStyle name="Итог 13 5 2 3" xfId="18760"/>
    <cellStyle name="Итог 13 5 2 4" xfId="27235"/>
    <cellStyle name="Итог 13 5 2 5" xfId="26542"/>
    <cellStyle name="Итог 13 5 2 6" xfId="37673"/>
    <cellStyle name="Итог 13 5 2 7" xfId="42626"/>
    <cellStyle name="Итог 13 5 3" xfId="10417"/>
    <cellStyle name="Итог 13 5 4" xfId="16356"/>
    <cellStyle name="Итог 13 5 5" xfId="30512"/>
    <cellStyle name="Итог 13 5 6" xfId="34196"/>
    <cellStyle name="Итог 13 5 7" xfId="35269"/>
    <cellStyle name="Итог 13 5 8" xfId="40232"/>
    <cellStyle name="Итог 13 6" xfId="4932"/>
    <cellStyle name="Итог 13 6 2" xfId="10908"/>
    <cellStyle name="Итог 13 6 3" xfId="16847"/>
    <cellStyle name="Итог 13 6 4" xfId="25497"/>
    <cellStyle name="Итог 13 6 5" xfId="31524"/>
    <cellStyle name="Итог 13 6 6" xfId="35760"/>
    <cellStyle name="Итог 13 6 7" xfId="40721"/>
    <cellStyle name="Итог 13 7" xfId="9095"/>
    <cellStyle name="Итог 13 7 2" xfId="15045"/>
    <cellStyle name="Итог 13 7 3" xfId="20984"/>
    <cellStyle name="Итог 13 7 4" xfId="23429"/>
    <cellStyle name="Итог 13 7 5" xfId="33983"/>
    <cellStyle name="Итог 13 7 6" xfId="39885"/>
    <cellStyle name="Итог 13 7 7" xfId="44850"/>
    <cellStyle name="Итог 13 8" xfId="9880"/>
    <cellStyle name="Итог 13 9" xfId="15819"/>
    <cellStyle name="Итог 14" xfId="2866"/>
    <cellStyle name="Итог 14 10" xfId="25918"/>
    <cellStyle name="Итог 14 11" xfId="30964"/>
    <cellStyle name="Итог 14 12" xfId="35093"/>
    <cellStyle name="Итог 14 2" xfId="2867"/>
    <cellStyle name="Итог 14 2 10" xfId="35094"/>
    <cellStyle name="Итог 14 2 2" xfId="2868"/>
    <cellStyle name="Итог 14 2 2 2" xfId="5545"/>
    <cellStyle name="Итог 14 2 2 2 2" xfId="7849"/>
    <cellStyle name="Итог 14 2 2 2 2 2" xfId="13800"/>
    <cellStyle name="Итог 14 2 2 2 2 3" xfId="19739"/>
    <cellStyle name="Итог 14 2 2 2 2 4" xfId="24547"/>
    <cellStyle name="Итог 14 2 2 2 2 5" xfId="28669"/>
    <cellStyle name="Итог 14 2 2 2 2 6" xfId="38647"/>
    <cellStyle name="Итог 14 2 2 2 2 7" xfId="43605"/>
    <cellStyle name="Итог 14 2 2 2 3" xfId="11520"/>
    <cellStyle name="Итог 14 2 2 2 4" xfId="17459"/>
    <cellStyle name="Итог 14 2 2 2 5" xfId="28962"/>
    <cellStyle name="Итог 14 2 2 2 6" xfId="29894"/>
    <cellStyle name="Итог 14 2 2 2 7" xfId="36372"/>
    <cellStyle name="Итог 14 2 2 2 8" xfId="41331"/>
    <cellStyle name="Итог 14 2 2 3" xfId="6212"/>
    <cellStyle name="Итог 14 2 2 3 2" xfId="12163"/>
    <cellStyle name="Итог 14 2 2 3 3" xfId="18102"/>
    <cellStyle name="Итог 14 2 2 3 4" xfId="30693"/>
    <cellStyle name="Итог 14 2 2 3 5" xfId="32445"/>
    <cellStyle name="Итог 14 2 2 3 6" xfId="37015"/>
    <cellStyle name="Итог 14 2 2 3 7" xfId="41971"/>
    <cellStyle name="Итог 14 2 2 4" xfId="9889"/>
    <cellStyle name="Итог 14 2 2 5" xfId="15828"/>
    <cellStyle name="Итог 14 2 2 6" xfId="31018"/>
    <cellStyle name="Итог 14 2 2 7" xfId="33000"/>
    <cellStyle name="Итог 14 2 2 8" xfId="35095"/>
    <cellStyle name="Итог 14 2 3" xfId="5074"/>
    <cellStyle name="Итог 14 2 3 2" xfId="7418"/>
    <cellStyle name="Итог 14 2 3 2 2" xfId="13369"/>
    <cellStyle name="Итог 14 2 3 2 3" xfId="19308"/>
    <cellStyle name="Итог 14 2 3 2 4" xfId="30541"/>
    <cellStyle name="Итог 14 2 3 2 5" xfId="27274"/>
    <cellStyle name="Итог 14 2 3 2 6" xfId="38218"/>
    <cellStyle name="Итог 14 2 3 2 7" xfId="43174"/>
    <cellStyle name="Итог 14 2 3 3" xfId="11050"/>
    <cellStyle name="Итог 14 2 3 4" xfId="16989"/>
    <cellStyle name="Итог 14 2 3 5" xfId="30355"/>
    <cellStyle name="Итог 14 2 3 6" xfId="25751"/>
    <cellStyle name="Итог 14 2 3 7" xfId="35902"/>
    <cellStyle name="Итог 14 2 3 8" xfId="40863"/>
    <cellStyle name="Итог 14 2 4" xfId="4827"/>
    <cellStyle name="Итог 14 2 4 2" xfId="10803"/>
    <cellStyle name="Итог 14 2 4 3" xfId="16742"/>
    <cellStyle name="Итог 14 2 4 4" xfId="30424"/>
    <cellStyle name="Итог 14 2 4 5" xfId="27631"/>
    <cellStyle name="Итог 14 2 4 6" xfId="35655"/>
    <cellStyle name="Итог 14 2 4 7" xfId="40616"/>
    <cellStyle name="Итог 14 2 5" xfId="9096"/>
    <cellStyle name="Итог 14 2 5 2" xfId="15046"/>
    <cellStyle name="Итог 14 2 5 3" xfId="20985"/>
    <cellStyle name="Итог 14 2 5 4" xfId="23428"/>
    <cellStyle name="Итог 14 2 5 5" xfId="27640"/>
    <cellStyle name="Итог 14 2 5 6" xfId="39886"/>
    <cellStyle name="Итог 14 2 5 7" xfId="44851"/>
    <cellStyle name="Итог 14 2 6" xfId="9888"/>
    <cellStyle name="Итог 14 2 7" xfId="15827"/>
    <cellStyle name="Итог 14 2 8" xfId="31019"/>
    <cellStyle name="Итог 14 2 9" xfId="27177"/>
    <cellStyle name="Итог 14 3" xfId="2869"/>
    <cellStyle name="Итог 14 3 10" xfId="35096"/>
    <cellStyle name="Итог 14 3 2" xfId="2870"/>
    <cellStyle name="Итог 14 3 2 2" xfId="5802"/>
    <cellStyle name="Итог 14 3 2 2 2" xfId="8106"/>
    <cellStyle name="Итог 14 3 2 2 2 2" xfId="14057"/>
    <cellStyle name="Итог 14 3 2 2 2 3" xfId="19996"/>
    <cellStyle name="Итог 14 3 2 2 2 4" xfId="24295"/>
    <cellStyle name="Итог 14 3 2 2 2 5" xfId="34478"/>
    <cellStyle name="Итог 14 3 2 2 2 6" xfId="38903"/>
    <cellStyle name="Итог 14 3 2 2 2 7" xfId="43862"/>
    <cellStyle name="Итог 14 3 2 2 3" xfId="11777"/>
    <cellStyle name="Итог 14 3 2 2 4" xfId="17716"/>
    <cellStyle name="Итог 14 3 2 2 5" xfId="28950"/>
    <cellStyle name="Итог 14 3 2 2 6" xfId="33872"/>
    <cellStyle name="Итог 14 3 2 2 7" xfId="36629"/>
    <cellStyle name="Итог 14 3 2 2 8" xfId="41587"/>
    <cellStyle name="Итог 14 3 2 3" xfId="6469"/>
    <cellStyle name="Итог 14 3 2 3 2" xfId="12420"/>
    <cellStyle name="Итог 14 3 2 3 3" xfId="18359"/>
    <cellStyle name="Итог 14 3 2 3 4" xfId="29149"/>
    <cellStyle name="Итог 14 3 2 3 5" xfId="28013"/>
    <cellStyle name="Итог 14 3 2 3 6" xfId="37272"/>
    <cellStyle name="Итог 14 3 2 3 7" xfId="42227"/>
    <cellStyle name="Итог 14 3 2 4" xfId="9891"/>
    <cellStyle name="Итог 14 3 2 5" xfId="15830"/>
    <cellStyle name="Итог 14 3 2 6" xfId="29640"/>
    <cellStyle name="Итог 14 3 2 7" xfId="28131"/>
    <cellStyle name="Итог 14 3 2 8" xfId="35097"/>
    <cellStyle name="Итог 14 3 3" xfId="2871"/>
    <cellStyle name="Итог 14 3 3 2" xfId="5648"/>
    <cellStyle name="Итог 14 3 3 2 2" xfId="7952"/>
    <cellStyle name="Итог 14 3 3 2 2 2" xfId="13903"/>
    <cellStyle name="Итог 14 3 3 2 2 3" xfId="19842"/>
    <cellStyle name="Итог 14 3 3 2 2 4" xfId="24446"/>
    <cellStyle name="Итог 14 3 3 2 2 5" xfId="32564"/>
    <cellStyle name="Итог 14 3 3 2 2 6" xfId="38749"/>
    <cellStyle name="Итог 14 3 3 2 2 7" xfId="43708"/>
    <cellStyle name="Итог 14 3 3 2 3" xfId="11623"/>
    <cellStyle name="Итог 14 3 3 2 4" xfId="17562"/>
    <cellStyle name="Итог 14 3 3 2 5" xfId="25377"/>
    <cellStyle name="Итог 14 3 3 2 6" xfId="29908"/>
    <cellStyle name="Итог 14 3 3 2 7" xfId="36475"/>
    <cellStyle name="Итог 14 3 3 2 8" xfId="41433"/>
    <cellStyle name="Итог 14 3 3 3" xfId="6315"/>
    <cellStyle name="Итог 14 3 3 3 2" xfId="12266"/>
    <cellStyle name="Итог 14 3 3 3 3" xfId="18205"/>
    <cellStyle name="Итог 14 3 3 3 4" xfId="25102"/>
    <cellStyle name="Итог 14 3 3 3 5" xfId="31467"/>
    <cellStyle name="Итог 14 3 3 3 6" xfId="37118"/>
    <cellStyle name="Итог 14 3 3 3 7" xfId="42073"/>
    <cellStyle name="Итог 14 3 3 4" xfId="9892"/>
    <cellStyle name="Итог 14 3 3 5" xfId="15831"/>
    <cellStyle name="Итог 14 3 3 6" xfId="27664"/>
    <cellStyle name="Итог 14 3 3 7" xfId="32919"/>
    <cellStyle name="Итог 14 3 3 8" xfId="35098"/>
    <cellStyle name="Итог 14 3 4" xfId="5150"/>
    <cellStyle name="Итог 14 3 4 2" xfId="7493"/>
    <cellStyle name="Итог 14 3 4 2 2" xfId="13444"/>
    <cellStyle name="Итог 14 3 4 2 3" xfId="19383"/>
    <cellStyle name="Итог 14 3 4 2 4" xfId="24817"/>
    <cellStyle name="Итог 14 3 4 2 5" xfId="26232"/>
    <cellStyle name="Итог 14 3 4 2 6" xfId="38292"/>
    <cellStyle name="Итог 14 3 4 2 7" xfId="43249"/>
    <cellStyle name="Итог 14 3 4 3" xfId="11126"/>
    <cellStyle name="Итог 14 3 4 4" xfId="17065"/>
    <cellStyle name="Итог 14 3 4 5" xfId="27310"/>
    <cellStyle name="Итог 14 3 4 6" xfId="27626"/>
    <cellStyle name="Итог 14 3 4 7" xfId="35978"/>
    <cellStyle name="Итог 14 3 4 8" xfId="40938"/>
    <cellStyle name="Итог 14 3 5" xfId="5254"/>
    <cellStyle name="Итог 14 3 5 2" xfId="11229"/>
    <cellStyle name="Итог 14 3 5 3" xfId="17168"/>
    <cellStyle name="Итог 14 3 5 4" xfId="29474"/>
    <cellStyle name="Итог 14 3 5 5" xfId="29981"/>
    <cellStyle name="Итог 14 3 5 6" xfId="36081"/>
    <cellStyle name="Итог 14 3 5 7" xfId="41041"/>
    <cellStyle name="Итог 14 3 6" xfId="9890"/>
    <cellStyle name="Итог 14 3 7" xfId="15829"/>
    <cellStyle name="Итог 14 3 8" xfId="28401"/>
    <cellStyle name="Итог 14 3 9" xfId="27620"/>
    <cellStyle name="Итог 14 4" xfId="2872"/>
    <cellStyle name="Итог 14 4 2" xfId="5451"/>
    <cellStyle name="Итог 14 4 2 2" xfId="7770"/>
    <cellStyle name="Итог 14 4 2 2 2" xfId="13721"/>
    <cellStyle name="Итог 14 4 2 2 3" xfId="19660"/>
    <cellStyle name="Итог 14 4 2 2 4" xfId="24623"/>
    <cellStyle name="Итог 14 4 2 2 5" xfId="33470"/>
    <cellStyle name="Итог 14 4 2 2 6" xfId="38568"/>
    <cellStyle name="Итог 14 4 2 2 7" xfId="43526"/>
    <cellStyle name="Итог 14 4 2 3" xfId="11426"/>
    <cellStyle name="Итог 14 4 2 4" xfId="17365"/>
    <cellStyle name="Итог 14 4 2 5" xfId="30795"/>
    <cellStyle name="Итог 14 4 2 6" xfId="31140"/>
    <cellStyle name="Итог 14 4 2 7" xfId="36278"/>
    <cellStyle name="Итог 14 4 2 8" xfId="41237"/>
    <cellStyle name="Итог 14 4 3" xfId="4562"/>
    <cellStyle name="Итог 14 4 3 2" xfId="10538"/>
    <cellStyle name="Итог 14 4 3 3" xfId="16477"/>
    <cellStyle name="Итог 14 4 3 4" xfId="28993"/>
    <cellStyle name="Итог 14 4 3 5" xfId="34090"/>
    <cellStyle name="Итог 14 4 3 6" xfId="35390"/>
    <cellStyle name="Итог 14 4 3 7" xfId="40353"/>
    <cellStyle name="Итог 14 4 4" xfId="9893"/>
    <cellStyle name="Итог 14 4 5" xfId="15832"/>
    <cellStyle name="Итог 14 4 6" xfId="25917"/>
    <cellStyle name="Итог 14 4 7" xfId="31894"/>
    <cellStyle name="Итог 14 4 8" xfId="35099"/>
    <cellStyle name="Итог 14 5" xfId="4393"/>
    <cellStyle name="Итог 14 5 2" xfId="6871"/>
    <cellStyle name="Итог 14 5 2 2" xfId="12822"/>
    <cellStyle name="Итог 14 5 2 3" xfId="18761"/>
    <cellStyle name="Итог 14 5 2 4" xfId="29662"/>
    <cellStyle name="Итог 14 5 2 5" xfId="31629"/>
    <cellStyle name="Итог 14 5 2 6" xfId="37674"/>
    <cellStyle name="Итог 14 5 2 7" xfId="42627"/>
    <cellStyle name="Итог 14 5 3" xfId="10418"/>
    <cellStyle name="Итог 14 5 4" xfId="16357"/>
    <cellStyle name="Итог 14 5 5" xfId="28997"/>
    <cellStyle name="Итог 14 5 6" xfId="25747"/>
    <cellStyle name="Итог 14 5 7" xfId="35270"/>
    <cellStyle name="Итог 14 5 8" xfId="40233"/>
    <cellStyle name="Итог 14 6" xfId="4931"/>
    <cellStyle name="Итог 14 6 2" xfId="10907"/>
    <cellStyle name="Итог 14 6 3" xfId="16846"/>
    <cellStyle name="Итог 14 6 4" xfId="25498"/>
    <cellStyle name="Итог 14 6 5" xfId="31525"/>
    <cellStyle name="Итог 14 6 6" xfId="35759"/>
    <cellStyle name="Итог 14 6 7" xfId="40720"/>
    <cellStyle name="Итог 14 7" xfId="9097"/>
    <cellStyle name="Итог 14 7 2" xfId="15047"/>
    <cellStyle name="Итог 14 7 3" xfId="20986"/>
    <cellStyle name="Итог 14 7 4" xfId="23427"/>
    <cellStyle name="Итог 14 7 5" xfId="28585"/>
    <cellStyle name="Итог 14 7 6" xfId="39887"/>
    <cellStyle name="Итог 14 7 7" xfId="44852"/>
    <cellStyle name="Итог 14 8" xfId="9887"/>
    <cellStyle name="Итог 14 9" xfId="15826"/>
    <cellStyle name="Итог 15" xfId="2873"/>
    <cellStyle name="Итог 15 10" xfId="27523"/>
    <cellStyle name="Итог 15 11" xfId="31588"/>
    <cellStyle name="Итог 15 12" xfId="35100"/>
    <cellStyle name="Итог 15 2" xfId="2874"/>
    <cellStyle name="Итог 15 2 10" xfId="35101"/>
    <cellStyle name="Итог 15 2 2" xfId="2875"/>
    <cellStyle name="Итог 15 2 2 2" xfId="5544"/>
    <cellStyle name="Итог 15 2 2 2 2" xfId="7848"/>
    <cellStyle name="Итог 15 2 2 2 2 2" xfId="13799"/>
    <cellStyle name="Итог 15 2 2 2 2 3" xfId="19738"/>
    <cellStyle name="Итог 15 2 2 2 2 4" xfId="24548"/>
    <cellStyle name="Итог 15 2 2 2 2 5" xfId="27799"/>
    <cellStyle name="Итог 15 2 2 2 2 6" xfId="38646"/>
    <cellStyle name="Итог 15 2 2 2 2 7" xfId="43604"/>
    <cellStyle name="Итог 15 2 2 2 3" xfId="11519"/>
    <cellStyle name="Итог 15 2 2 2 4" xfId="17458"/>
    <cellStyle name="Итог 15 2 2 2 5" xfId="30775"/>
    <cellStyle name="Итог 15 2 2 2 6" xfId="34543"/>
    <cellStyle name="Итог 15 2 2 2 7" xfId="36371"/>
    <cellStyle name="Итог 15 2 2 2 8" xfId="41330"/>
    <cellStyle name="Итог 15 2 2 3" xfId="6211"/>
    <cellStyle name="Итог 15 2 2 3 2" xfId="12162"/>
    <cellStyle name="Итог 15 2 2 3 3" xfId="18101"/>
    <cellStyle name="Итог 15 2 2 3 4" xfId="29181"/>
    <cellStyle name="Итог 15 2 2 3 5" xfId="31657"/>
    <cellStyle name="Итог 15 2 2 3 6" xfId="37014"/>
    <cellStyle name="Итог 15 2 2 3 7" xfId="41970"/>
    <cellStyle name="Итог 15 2 2 4" xfId="9896"/>
    <cellStyle name="Итог 15 2 2 5" xfId="15835"/>
    <cellStyle name="Итог 15 2 2 6" xfId="27610"/>
    <cellStyle name="Итог 15 2 2 7" xfId="34637"/>
    <cellStyle name="Итог 15 2 2 8" xfId="35102"/>
    <cellStyle name="Итог 15 2 3" xfId="5073"/>
    <cellStyle name="Итог 15 2 3 2" xfId="7417"/>
    <cellStyle name="Итог 15 2 3 2 2" xfId="13368"/>
    <cellStyle name="Итог 15 2 3 2 3" xfId="19307"/>
    <cellStyle name="Итог 15 2 3 2 4" xfId="30542"/>
    <cellStyle name="Итог 15 2 3 2 5" xfId="26353"/>
    <cellStyle name="Итог 15 2 3 2 6" xfId="38217"/>
    <cellStyle name="Итог 15 2 3 2 7" xfId="43173"/>
    <cellStyle name="Итог 15 2 3 3" xfId="11049"/>
    <cellStyle name="Итог 15 2 3 4" xfId="16988"/>
    <cellStyle name="Итог 15 2 3 5" xfId="29229"/>
    <cellStyle name="Итог 15 2 3 6" xfId="34298"/>
    <cellStyle name="Итог 15 2 3 7" xfId="35901"/>
    <cellStyle name="Итог 15 2 3 8" xfId="40862"/>
    <cellStyle name="Итог 15 2 4" xfId="4828"/>
    <cellStyle name="Итог 15 2 4 2" xfId="10804"/>
    <cellStyle name="Итог 15 2 4 3" xfId="16743"/>
    <cellStyle name="Итог 15 2 4 4" xfId="28764"/>
    <cellStyle name="Итог 15 2 4 5" xfId="31238"/>
    <cellStyle name="Итог 15 2 4 6" xfId="35656"/>
    <cellStyle name="Итог 15 2 4 7" xfId="40617"/>
    <cellStyle name="Итог 15 2 5" xfId="9098"/>
    <cellStyle name="Итог 15 2 5 2" xfId="15048"/>
    <cellStyle name="Итог 15 2 5 3" xfId="20987"/>
    <cellStyle name="Итог 15 2 5 4" xfId="23426"/>
    <cellStyle name="Итог 15 2 5 5" xfId="33584"/>
    <cellStyle name="Итог 15 2 5 6" xfId="39888"/>
    <cellStyle name="Итог 15 2 5 7" xfId="44853"/>
    <cellStyle name="Итог 15 2 6" xfId="9895"/>
    <cellStyle name="Итог 15 2 7" xfId="15834"/>
    <cellStyle name="Итог 15 2 8" xfId="29587"/>
    <cellStyle name="Итог 15 2 9" xfId="34249"/>
    <cellStyle name="Итог 15 3" xfId="2876"/>
    <cellStyle name="Итог 15 3 10" xfId="35103"/>
    <cellStyle name="Итог 15 3 2" xfId="2877"/>
    <cellStyle name="Итог 15 3 2 2" xfId="5803"/>
    <cellStyle name="Итог 15 3 2 2 2" xfId="8107"/>
    <cellStyle name="Итог 15 3 2 2 2 2" xfId="14058"/>
    <cellStyle name="Итог 15 3 2 2 2 3" xfId="19997"/>
    <cellStyle name="Итог 15 3 2 2 2 4" xfId="24294"/>
    <cellStyle name="Итог 15 3 2 2 2 5" xfId="23266"/>
    <cellStyle name="Итог 15 3 2 2 2 6" xfId="38904"/>
    <cellStyle name="Итог 15 3 2 2 2 7" xfId="43863"/>
    <cellStyle name="Итог 15 3 2 2 3" xfId="11778"/>
    <cellStyle name="Итог 15 3 2 2 4" xfId="17717"/>
    <cellStyle name="Итог 15 3 2 2 5" xfId="26920"/>
    <cellStyle name="Итог 15 3 2 2 6" xfId="33788"/>
    <cellStyle name="Итог 15 3 2 2 7" xfId="36630"/>
    <cellStyle name="Итог 15 3 2 2 8" xfId="41588"/>
    <cellStyle name="Итог 15 3 2 3" xfId="6470"/>
    <cellStyle name="Итог 15 3 2 3 2" xfId="12421"/>
    <cellStyle name="Итог 15 3 2 3 3" xfId="18360"/>
    <cellStyle name="Итог 15 3 2 3 4" xfId="30651"/>
    <cellStyle name="Итог 15 3 2 3 5" xfId="31266"/>
    <cellStyle name="Итог 15 3 2 3 6" xfId="37273"/>
    <cellStyle name="Итог 15 3 2 3 7" xfId="42228"/>
    <cellStyle name="Итог 15 3 2 4" xfId="9898"/>
    <cellStyle name="Итог 15 3 2 5" xfId="15837"/>
    <cellStyle name="Итог 15 3 2 6" xfId="29973"/>
    <cellStyle name="Итог 15 3 2 7" xfId="34572"/>
    <cellStyle name="Итог 15 3 2 8" xfId="35104"/>
    <cellStyle name="Итог 15 3 3" xfId="2878"/>
    <cellStyle name="Итог 15 3 3 2" xfId="5649"/>
    <cellStyle name="Итог 15 3 3 2 2" xfId="7953"/>
    <cellStyle name="Итог 15 3 3 2 2 2" xfId="13904"/>
    <cellStyle name="Итог 15 3 3 2 2 3" xfId="19843"/>
    <cellStyle name="Итог 15 3 3 2 2 4" xfId="24445"/>
    <cellStyle name="Итог 15 3 3 2 2 5" xfId="29039"/>
    <cellStyle name="Итог 15 3 3 2 2 6" xfId="38750"/>
    <cellStyle name="Итог 15 3 3 2 2 7" xfId="43709"/>
    <cellStyle name="Итог 15 3 3 2 3" xfId="11624"/>
    <cellStyle name="Итог 15 3 3 2 4" xfId="17563"/>
    <cellStyle name="Итог 15 3 3 2 5" xfId="30754"/>
    <cellStyle name="Итог 15 3 3 2 6" xfId="34609"/>
    <cellStyle name="Итог 15 3 3 2 7" xfId="36476"/>
    <cellStyle name="Итог 15 3 3 2 8" xfId="41434"/>
    <cellStyle name="Итог 15 3 3 3" xfId="6316"/>
    <cellStyle name="Итог 15 3 3 3 2" xfId="12267"/>
    <cellStyle name="Итог 15 3 3 3 3" xfId="18206"/>
    <cellStyle name="Итог 15 3 3 3 4" xfId="25101"/>
    <cellStyle name="Итог 15 3 3 3 5" xfId="31283"/>
    <cellStyle name="Итог 15 3 3 3 6" xfId="37119"/>
    <cellStyle name="Итог 15 3 3 3 7" xfId="42074"/>
    <cellStyle name="Итог 15 3 3 4" xfId="9899"/>
    <cellStyle name="Итог 15 3 3 5" xfId="15838"/>
    <cellStyle name="Итог 15 3 3 6" xfId="28017"/>
    <cellStyle name="Итог 15 3 3 7" xfId="31587"/>
    <cellStyle name="Итог 15 3 3 8" xfId="35105"/>
    <cellStyle name="Итог 15 3 4" xfId="5151"/>
    <cellStyle name="Итог 15 3 4 2" xfId="7494"/>
    <cellStyle name="Итог 15 3 4 2 2" xfId="13445"/>
    <cellStyle name="Итог 15 3 4 2 3" xfId="19384"/>
    <cellStyle name="Итог 15 3 4 2 4" xfId="24816"/>
    <cellStyle name="Итог 15 3 4 2 5" xfId="31806"/>
    <cellStyle name="Итог 15 3 4 2 6" xfId="38293"/>
    <cellStyle name="Итог 15 3 4 2 7" xfId="43250"/>
    <cellStyle name="Итог 15 3 4 3" xfId="11127"/>
    <cellStyle name="Итог 15 3 4 4" xfId="17066"/>
    <cellStyle name="Итог 15 3 4 5" xfId="29551"/>
    <cellStyle name="Итог 15 3 4 6" xfId="28133"/>
    <cellStyle name="Итог 15 3 4 7" xfId="35979"/>
    <cellStyle name="Итог 15 3 4 8" xfId="40939"/>
    <cellStyle name="Итог 15 3 5" xfId="5475"/>
    <cellStyle name="Итог 15 3 5 2" xfId="11450"/>
    <cellStyle name="Итог 15 3 5 3" xfId="17389"/>
    <cellStyle name="Итог 15 3 5 4" xfId="30790"/>
    <cellStyle name="Итог 15 3 5 5" xfId="26243"/>
    <cellStyle name="Итог 15 3 5 6" xfId="36302"/>
    <cellStyle name="Итог 15 3 5 7" xfId="41261"/>
    <cellStyle name="Итог 15 3 6" xfId="9897"/>
    <cellStyle name="Итог 15 3 7" xfId="15836"/>
    <cellStyle name="Итог 15 3 8" xfId="28556"/>
    <cellStyle name="Итог 15 3 9" xfId="33482"/>
    <cellStyle name="Итог 15 4" xfId="2879"/>
    <cellStyle name="Итог 15 4 2" xfId="5452"/>
    <cellStyle name="Итог 15 4 2 2" xfId="7771"/>
    <cellStyle name="Итог 15 4 2 2 2" xfId="13722"/>
    <cellStyle name="Итог 15 4 2 2 3" xfId="19661"/>
    <cellStyle name="Итог 15 4 2 2 4" xfId="24622"/>
    <cellStyle name="Итог 15 4 2 2 5" xfId="34718"/>
    <cellStyle name="Итог 15 4 2 2 6" xfId="38569"/>
    <cellStyle name="Итог 15 4 2 2 7" xfId="43527"/>
    <cellStyle name="Итог 15 4 2 3" xfId="11427"/>
    <cellStyle name="Итог 15 4 2 4" xfId="17366"/>
    <cellStyle name="Итог 15 4 2 5" xfId="27201"/>
    <cellStyle name="Итог 15 4 2 6" xfId="34859"/>
    <cellStyle name="Итог 15 4 2 7" xfId="36279"/>
    <cellStyle name="Итог 15 4 2 8" xfId="41238"/>
    <cellStyle name="Итог 15 4 3" xfId="6084"/>
    <cellStyle name="Итог 15 4 3 2" xfId="12057"/>
    <cellStyle name="Итог 15 4 3 3" xfId="17996"/>
    <cellStyle name="Итог 15 4 3 4" xfId="25179"/>
    <cellStyle name="Итог 15 4 3 5" xfId="27135"/>
    <cellStyle name="Итог 15 4 3 6" xfId="36909"/>
    <cellStyle name="Итог 15 4 3 7" xfId="41866"/>
    <cellStyle name="Итог 15 4 4" xfId="9900"/>
    <cellStyle name="Итог 15 4 5" xfId="15839"/>
    <cellStyle name="Итог 15 4 6" xfId="25916"/>
    <cellStyle name="Итог 15 4 7" xfId="31586"/>
    <cellStyle name="Итог 15 4 8" xfId="35106"/>
    <cellStyle name="Итог 15 5" xfId="4394"/>
    <cellStyle name="Итог 15 5 2" xfId="6872"/>
    <cellStyle name="Итог 15 5 2 2" xfId="12823"/>
    <cellStyle name="Итог 15 5 2 3" xfId="18762"/>
    <cellStyle name="Итог 15 5 2 4" xfId="27698"/>
    <cellStyle name="Итог 15 5 2 5" xfId="31081"/>
    <cellStyle name="Итог 15 5 2 6" xfId="37675"/>
    <cellStyle name="Итог 15 5 2 7" xfId="42628"/>
    <cellStyle name="Итог 15 5 3" xfId="10419"/>
    <cellStyle name="Итог 15 5 4" xfId="16358"/>
    <cellStyle name="Итог 15 5 5" xfId="26967"/>
    <cellStyle name="Итог 15 5 6" xfId="34585"/>
    <cellStyle name="Итог 15 5 7" xfId="35271"/>
    <cellStyle name="Итог 15 5 8" xfId="40234"/>
    <cellStyle name="Итог 15 6" xfId="4930"/>
    <cellStyle name="Итог 15 6 2" xfId="10906"/>
    <cellStyle name="Итог 15 6 3" xfId="16845"/>
    <cellStyle name="Итог 15 6 4" xfId="25499"/>
    <cellStyle name="Итог 15 6 5" xfId="32954"/>
    <cellStyle name="Итог 15 6 6" xfId="35758"/>
    <cellStyle name="Итог 15 6 7" xfId="40719"/>
    <cellStyle name="Итог 15 7" xfId="9099"/>
    <cellStyle name="Итог 15 7 2" xfId="15049"/>
    <cellStyle name="Итог 15 7 3" xfId="20988"/>
    <cellStyle name="Итог 15 7 4" xfId="26774"/>
    <cellStyle name="Итог 15 7 5" xfId="34808"/>
    <cellStyle name="Итог 15 7 6" xfId="39889"/>
    <cellStyle name="Итог 15 7 7" xfId="44854"/>
    <cellStyle name="Итог 15 8" xfId="9894"/>
    <cellStyle name="Итог 15 9" xfId="15833"/>
    <cellStyle name="Итог 16" xfId="2880"/>
    <cellStyle name="Итог 16 10" xfId="28679"/>
    <cellStyle name="Итог 16 11" xfId="31177"/>
    <cellStyle name="Итог 16 12" xfId="35107"/>
    <cellStyle name="Итог 16 2" xfId="2881"/>
    <cellStyle name="Итог 16 2 10" xfId="35108"/>
    <cellStyle name="Итог 16 2 2" xfId="2882"/>
    <cellStyle name="Итог 16 2 2 2" xfId="5543"/>
    <cellStyle name="Итог 16 2 2 2 2" xfId="7847"/>
    <cellStyle name="Итог 16 2 2 2 2 2" xfId="13798"/>
    <cellStyle name="Итог 16 2 2 2 2 3" xfId="19737"/>
    <cellStyle name="Итог 16 2 2 2 2 4" xfId="24549"/>
    <cellStyle name="Итог 16 2 2 2 2 5" xfId="31878"/>
    <cellStyle name="Итог 16 2 2 2 2 6" xfId="38645"/>
    <cellStyle name="Итог 16 2 2 2 2 7" xfId="43603"/>
    <cellStyle name="Итог 16 2 2 2 3" xfId="11518"/>
    <cellStyle name="Итог 16 2 2 2 4" xfId="17457"/>
    <cellStyle name="Итог 16 2 2 2 5" xfId="30776"/>
    <cellStyle name="Итог 16 2 2 2 6" xfId="31180"/>
    <cellStyle name="Итог 16 2 2 2 7" xfId="36370"/>
    <cellStyle name="Итог 16 2 2 2 8" xfId="41329"/>
    <cellStyle name="Итог 16 2 2 3" xfId="6210"/>
    <cellStyle name="Итог 16 2 2 3 2" xfId="12161"/>
    <cellStyle name="Итог 16 2 2 3 3" xfId="18100"/>
    <cellStyle name="Итог 16 2 2 3 4" xfId="25116"/>
    <cellStyle name="Итог 16 2 2 3 5" xfId="30125"/>
    <cellStyle name="Итог 16 2 2 3 6" xfId="37013"/>
    <cellStyle name="Итог 16 2 2 3 7" xfId="41969"/>
    <cellStyle name="Итог 16 2 2 4" xfId="9903"/>
    <cellStyle name="Итог 16 2 2 5" xfId="15842"/>
    <cellStyle name="Итог 16 2 2 6" xfId="28138"/>
    <cellStyle name="Итог 16 2 2 7" xfId="26415"/>
    <cellStyle name="Итог 16 2 2 8" xfId="35109"/>
    <cellStyle name="Итог 16 2 3" xfId="5072"/>
    <cellStyle name="Итог 16 2 3 2" xfId="7416"/>
    <cellStyle name="Итог 16 2 3 2 2" xfId="13367"/>
    <cellStyle name="Итог 16 2 3 2 3" xfId="19306"/>
    <cellStyle name="Итог 16 2 3 2 4" xfId="24844"/>
    <cellStyle name="Итог 16 2 3 2 5" xfId="32359"/>
    <cellStyle name="Итог 16 2 3 2 6" xfId="38216"/>
    <cellStyle name="Итог 16 2 3 2 7" xfId="43172"/>
    <cellStyle name="Итог 16 2 3 3" xfId="11048"/>
    <cellStyle name="Итог 16 2 3 4" xfId="16987"/>
    <cellStyle name="Итог 16 2 3 5" xfId="27580"/>
    <cellStyle name="Итог 16 2 3 6" xfId="25890"/>
    <cellStyle name="Итог 16 2 3 7" xfId="35900"/>
    <cellStyle name="Итог 16 2 3 8" xfId="40861"/>
    <cellStyle name="Итог 16 2 4" xfId="4829"/>
    <cellStyle name="Итог 16 2 4 2" xfId="10805"/>
    <cellStyle name="Итог 16 2 4 3" xfId="16744"/>
    <cellStyle name="Итог 16 2 4 4" xfId="30177"/>
    <cellStyle name="Итог 16 2 4 5" xfId="31921"/>
    <cellStyle name="Итог 16 2 4 6" xfId="35657"/>
    <cellStyle name="Итог 16 2 4 7" xfId="40618"/>
    <cellStyle name="Итог 16 2 5" xfId="9100"/>
    <cellStyle name="Итог 16 2 5 2" xfId="15050"/>
    <cellStyle name="Итог 16 2 5 3" xfId="20989"/>
    <cellStyle name="Итог 16 2 5 4" xfId="23425"/>
    <cellStyle name="Итог 16 2 5 5" xfId="32128"/>
    <cellStyle name="Итог 16 2 5 6" xfId="39890"/>
    <cellStyle name="Итог 16 2 5 7" xfId="44855"/>
    <cellStyle name="Итог 16 2 6" xfId="9902"/>
    <cellStyle name="Итог 16 2 7" xfId="15841"/>
    <cellStyle name="Итог 16 2 8" xfId="30093"/>
    <cellStyle name="Итог 16 2 9" xfId="34918"/>
    <cellStyle name="Итог 16 3" xfId="2883"/>
    <cellStyle name="Итог 16 3 10" xfId="35110"/>
    <cellStyle name="Итог 16 3 2" xfId="2884"/>
    <cellStyle name="Итог 16 3 2 2" xfId="5804"/>
    <cellStyle name="Итог 16 3 2 2 2" xfId="8108"/>
    <cellStyle name="Итог 16 3 2 2 2 2" xfId="14059"/>
    <cellStyle name="Итог 16 3 2 2 2 3" xfId="19998"/>
    <cellStyle name="Итог 16 3 2 2 2 4" xfId="24293"/>
    <cellStyle name="Итог 16 3 2 2 2 5" xfId="31901"/>
    <cellStyle name="Итог 16 3 2 2 2 6" xfId="38905"/>
    <cellStyle name="Итог 16 3 2 2 2 7" xfId="43864"/>
    <cellStyle name="Итог 16 3 2 2 3" xfId="11779"/>
    <cellStyle name="Итог 16 3 2 2 4" xfId="17718"/>
    <cellStyle name="Итог 16 3 2 2 5" xfId="30716"/>
    <cellStyle name="Итог 16 3 2 2 6" xfId="31097"/>
    <cellStyle name="Итог 16 3 2 2 7" xfId="36631"/>
    <cellStyle name="Итог 16 3 2 2 8" xfId="41589"/>
    <cellStyle name="Итог 16 3 2 3" xfId="6471"/>
    <cellStyle name="Итог 16 3 2 3 2" xfId="12422"/>
    <cellStyle name="Итог 16 3 2 3 3" xfId="18361"/>
    <cellStyle name="Итог 16 3 2 3 4" xfId="30650"/>
    <cellStyle name="Итог 16 3 2 3 5" xfId="32613"/>
    <cellStyle name="Итог 16 3 2 3 6" xfId="37274"/>
    <cellStyle name="Итог 16 3 2 3 7" xfId="42229"/>
    <cellStyle name="Итог 16 3 2 4" xfId="9905"/>
    <cellStyle name="Итог 16 3 2 5" xfId="15844"/>
    <cellStyle name="Итог 16 3 2 6" xfId="25914"/>
    <cellStyle name="Итог 16 3 2 7" xfId="33102"/>
    <cellStyle name="Итог 16 3 2 8" xfId="35111"/>
    <cellStyle name="Итог 16 3 3" xfId="2885"/>
    <cellStyle name="Итог 16 3 3 2" xfId="5650"/>
    <cellStyle name="Итог 16 3 3 2 2" xfId="7954"/>
    <cellStyle name="Итог 16 3 3 2 2 2" xfId="13905"/>
    <cellStyle name="Итог 16 3 3 2 2 3" xfId="19844"/>
    <cellStyle name="Итог 16 3 3 2 2 4" xfId="24444"/>
    <cellStyle name="Итог 16 3 3 2 2 5" xfId="33567"/>
    <cellStyle name="Итог 16 3 3 2 2 6" xfId="38751"/>
    <cellStyle name="Итог 16 3 3 2 2 7" xfId="43710"/>
    <cellStyle name="Итог 16 3 3 2 3" xfId="11625"/>
    <cellStyle name="Итог 16 3 3 2 4" xfId="17564"/>
    <cellStyle name="Итог 16 3 3 2 5" xfId="30753"/>
    <cellStyle name="Итог 16 3 3 2 6" xfId="34856"/>
    <cellStyle name="Итог 16 3 3 2 7" xfId="36477"/>
    <cellStyle name="Итог 16 3 3 2 8" xfId="41435"/>
    <cellStyle name="Итог 16 3 3 3" xfId="6317"/>
    <cellStyle name="Итог 16 3 3 3 2" xfId="12268"/>
    <cellStyle name="Итог 16 3 3 3 3" xfId="18207"/>
    <cellStyle name="Итог 16 3 3 3 4" xfId="29165"/>
    <cellStyle name="Итог 16 3 3 3 5" xfId="30979"/>
    <cellStyle name="Итог 16 3 3 3 6" xfId="37120"/>
    <cellStyle name="Итог 16 3 3 3 7" xfId="42075"/>
    <cellStyle name="Итог 16 3 3 4" xfId="9906"/>
    <cellStyle name="Итог 16 3 3 5" xfId="15845"/>
    <cellStyle name="Итог 16 3 3 6" xfId="31017"/>
    <cellStyle name="Итог 16 3 3 7" xfId="33417"/>
    <cellStyle name="Итог 16 3 3 8" xfId="35112"/>
    <cellStyle name="Итог 16 3 4" xfId="5152"/>
    <cellStyle name="Итог 16 3 4 2" xfId="7495"/>
    <cellStyle name="Итог 16 3 4 2 2" xfId="13446"/>
    <cellStyle name="Итог 16 3 4 2 3" xfId="19385"/>
    <cellStyle name="Итог 16 3 4 2 4" xfId="24815"/>
    <cellStyle name="Итог 16 3 4 2 5" xfId="31613"/>
    <cellStyle name="Итог 16 3 4 2 6" xfId="38294"/>
    <cellStyle name="Итог 16 3 4 2 7" xfId="43251"/>
    <cellStyle name="Итог 16 3 4 3" xfId="11128"/>
    <cellStyle name="Итог 16 3 4 4" xfId="17067"/>
    <cellStyle name="Итог 16 3 4 5" xfId="27578"/>
    <cellStyle name="Итог 16 3 4 6" xfId="31232"/>
    <cellStyle name="Итог 16 3 4 7" xfId="35980"/>
    <cellStyle name="Итог 16 3 4 8" xfId="40940"/>
    <cellStyle name="Итог 16 3 5" xfId="5222"/>
    <cellStyle name="Итог 16 3 5 2" xfId="11198"/>
    <cellStyle name="Итог 16 3 5 3" xfId="17137"/>
    <cellStyle name="Итог 16 3 5 4" xfId="30819"/>
    <cellStyle name="Итог 16 3 5 5" xfId="27275"/>
    <cellStyle name="Итог 16 3 5 6" xfId="36050"/>
    <cellStyle name="Итог 16 3 5 7" xfId="41010"/>
    <cellStyle name="Итог 16 3 6" xfId="9904"/>
    <cellStyle name="Итог 16 3 7" xfId="15843"/>
    <cellStyle name="Итог 16 3 8" xfId="25915"/>
    <cellStyle name="Итог 16 3 9" xfId="29730"/>
    <cellStyle name="Итог 16 4" xfId="2886"/>
    <cellStyle name="Итог 16 4 2" xfId="5453"/>
    <cellStyle name="Итог 16 4 2 2" xfId="7772"/>
    <cellStyle name="Итог 16 4 2 2 2" xfId="13723"/>
    <cellStyle name="Итог 16 4 2 2 3" xfId="19662"/>
    <cellStyle name="Итог 16 4 2 2 4" xfId="23219"/>
    <cellStyle name="Итог 16 4 2 2 5" xfId="31119"/>
    <cellStyle name="Итог 16 4 2 2 6" xfId="38570"/>
    <cellStyle name="Итог 16 4 2 2 7" xfId="43528"/>
    <cellStyle name="Итог 16 4 2 3" xfId="11428"/>
    <cellStyle name="Итог 16 4 2 4" xfId="17367"/>
    <cellStyle name="Итог 16 4 2 5" xfId="29701"/>
    <cellStyle name="Итог 16 4 2 6" xfId="32838"/>
    <cellStyle name="Итог 16 4 2 7" xfId="36280"/>
    <cellStyle name="Итог 16 4 2 8" xfId="41239"/>
    <cellStyle name="Итог 16 4 3" xfId="4561"/>
    <cellStyle name="Итог 16 4 3 2" xfId="10537"/>
    <cellStyle name="Итог 16 4 3 3" xfId="16476"/>
    <cellStyle name="Итог 16 4 3 4" xfId="30508"/>
    <cellStyle name="Итог 16 4 3 5" xfId="26716"/>
    <cellStyle name="Итог 16 4 3 6" xfId="35389"/>
    <cellStyle name="Итог 16 4 3 7" xfId="40352"/>
    <cellStyle name="Итог 16 4 4" xfId="9907"/>
    <cellStyle name="Итог 16 4 5" xfId="15846"/>
    <cellStyle name="Итог 16 4 6" xfId="31016"/>
    <cellStyle name="Итог 16 4 7" xfId="25853"/>
    <cellStyle name="Итог 16 4 8" xfId="35113"/>
    <cellStyle name="Итог 16 5" xfId="4395"/>
    <cellStyle name="Итог 16 5 2" xfId="6873"/>
    <cellStyle name="Итог 16 5 2 2" xfId="12824"/>
    <cellStyle name="Итог 16 5 2 3" xfId="18763"/>
    <cellStyle name="Итог 16 5 2 4" xfId="25029"/>
    <cellStyle name="Итог 16 5 2 5" xfId="33377"/>
    <cellStyle name="Итог 16 5 2 6" xfId="37676"/>
    <cellStyle name="Итог 16 5 2 7" xfId="42629"/>
    <cellStyle name="Итог 16 5 3" xfId="10420"/>
    <cellStyle name="Итог 16 5 4" xfId="16359"/>
    <cellStyle name="Итог 16 5 5" xfId="29314"/>
    <cellStyle name="Итог 16 5 6" xfId="31141"/>
    <cellStyle name="Итог 16 5 7" xfId="35272"/>
    <cellStyle name="Итог 16 5 8" xfId="40235"/>
    <cellStyle name="Итог 16 6" xfId="4929"/>
    <cellStyle name="Итог 16 6 2" xfId="10905"/>
    <cellStyle name="Итог 16 6 3" xfId="16844"/>
    <cellStyle name="Итог 16 6 4" xfId="28349"/>
    <cellStyle name="Итог 16 6 5" xfId="29985"/>
    <cellStyle name="Итог 16 6 6" xfId="35757"/>
    <cellStyle name="Итог 16 6 7" xfId="40718"/>
    <cellStyle name="Итог 16 7" xfId="9101"/>
    <cellStyle name="Итог 16 7 2" xfId="15051"/>
    <cellStyle name="Итог 16 7 3" xfId="20990"/>
    <cellStyle name="Итог 16 7 4" xfId="23424"/>
    <cellStyle name="Итог 16 7 5" xfId="35048"/>
    <cellStyle name="Итог 16 7 6" xfId="39891"/>
    <cellStyle name="Итог 16 7 7" xfId="44856"/>
    <cellStyle name="Итог 16 8" xfId="9901"/>
    <cellStyle name="Итог 16 9" xfId="15840"/>
    <cellStyle name="Итог 17" xfId="2887"/>
    <cellStyle name="Итог 17 10" xfId="31015"/>
    <cellStyle name="Итог 17 11" xfId="31210"/>
    <cellStyle name="Итог 17 12" xfId="35114"/>
    <cellStyle name="Итог 17 2" xfId="2888"/>
    <cellStyle name="Итог 17 2 10" xfId="35115"/>
    <cellStyle name="Итог 17 2 2" xfId="2889"/>
    <cellStyle name="Итог 17 2 2 2" xfId="5542"/>
    <cellStyle name="Итог 17 2 2 2 2" xfId="7846"/>
    <cellStyle name="Итог 17 2 2 2 2 2" xfId="13797"/>
    <cellStyle name="Итог 17 2 2 2 2 3" xfId="19736"/>
    <cellStyle name="Итог 17 2 2 2 2 4" xfId="24550"/>
    <cellStyle name="Итог 17 2 2 2 2 5" xfId="28162"/>
    <cellStyle name="Итог 17 2 2 2 2 6" xfId="38644"/>
    <cellStyle name="Итог 17 2 2 2 2 7" xfId="43602"/>
    <cellStyle name="Итог 17 2 2 2 3" xfId="11517"/>
    <cellStyle name="Итог 17 2 2 2 4" xfId="17456"/>
    <cellStyle name="Итог 17 2 2 2 5" xfId="30777"/>
    <cellStyle name="Итог 17 2 2 2 6" xfId="32261"/>
    <cellStyle name="Итог 17 2 2 2 7" xfId="36369"/>
    <cellStyle name="Итог 17 2 2 2 8" xfId="41328"/>
    <cellStyle name="Итог 17 2 2 3" xfId="6209"/>
    <cellStyle name="Итог 17 2 2 3 2" xfId="12160"/>
    <cellStyle name="Итог 17 2 2 3 3" xfId="18099"/>
    <cellStyle name="Итог 17 2 2 3 4" xfId="28224"/>
    <cellStyle name="Итог 17 2 2 3 5" xfId="28712"/>
    <cellStyle name="Итог 17 2 2 3 6" xfId="37012"/>
    <cellStyle name="Итог 17 2 2 3 7" xfId="41968"/>
    <cellStyle name="Итог 17 2 2 4" xfId="9910"/>
    <cellStyle name="Итог 17 2 2 5" xfId="15849"/>
    <cellStyle name="Итог 17 2 2 6" xfId="29513"/>
    <cellStyle name="Итог 17 2 2 7" xfId="32180"/>
    <cellStyle name="Итог 17 2 2 8" xfId="35116"/>
    <cellStyle name="Итог 17 2 3" xfId="5071"/>
    <cellStyle name="Итог 17 2 3 2" xfId="7415"/>
    <cellStyle name="Итог 17 2 3 2 2" xfId="13366"/>
    <cellStyle name="Итог 17 2 3 2 3" xfId="19305"/>
    <cellStyle name="Итог 17 2 3 2 4" xfId="27891"/>
    <cellStyle name="Итог 17 2 3 2 5" xfId="28591"/>
    <cellStyle name="Итог 17 2 3 2 6" xfId="38215"/>
    <cellStyle name="Итог 17 2 3 2 7" xfId="43171"/>
    <cellStyle name="Итог 17 2 3 3" xfId="11047"/>
    <cellStyle name="Итог 17 2 3 4" xfId="16986"/>
    <cellStyle name="Итог 17 2 3 5" xfId="29553"/>
    <cellStyle name="Итог 17 2 3 6" xfId="28157"/>
    <cellStyle name="Итог 17 2 3 7" xfId="35899"/>
    <cellStyle name="Итог 17 2 3 8" xfId="40860"/>
    <cellStyle name="Итог 17 2 4" xfId="4830"/>
    <cellStyle name="Итог 17 2 4 2" xfId="10806"/>
    <cellStyle name="Итог 17 2 4 3" xfId="16745"/>
    <cellStyle name="Итог 17 2 4 4" xfId="28226"/>
    <cellStyle name="Итог 17 2 4 5" xfId="30943"/>
    <cellStyle name="Итог 17 2 4 6" xfId="35658"/>
    <cellStyle name="Итог 17 2 4 7" xfId="40619"/>
    <cellStyle name="Итог 17 2 5" xfId="9102"/>
    <cellStyle name="Итог 17 2 5 2" xfId="15052"/>
    <cellStyle name="Итог 17 2 5 3" xfId="20991"/>
    <cellStyle name="Итог 17 2 5 4" xfId="23423"/>
    <cellStyle name="Итог 17 2 5 5" xfId="34807"/>
    <cellStyle name="Итог 17 2 5 6" xfId="39892"/>
    <cellStyle name="Итог 17 2 5 7" xfId="44857"/>
    <cellStyle name="Итог 17 2 6" xfId="9909"/>
    <cellStyle name="Итог 17 2 7" xfId="15848"/>
    <cellStyle name="Итог 17 2 8" xfId="27346"/>
    <cellStyle name="Итог 17 2 9" xfId="33912"/>
    <cellStyle name="Итог 17 3" xfId="2890"/>
    <cellStyle name="Итог 17 3 10" xfId="35117"/>
    <cellStyle name="Итог 17 3 2" xfId="2891"/>
    <cellStyle name="Итог 17 3 2 2" xfId="5805"/>
    <cellStyle name="Итог 17 3 2 2 2" xfId="8109"/>
    <cellStyle name="Итог 17 3 2 2 2 2" xfId="14060"/>
    <cellStyle name="Итог 17 3 2 2 2 3" xfId="19999"/>
    <cellStyle name="Итог 17 3 2 2 2 4" xfId="24292"/>
    <cellStyle name="Итог 17 3 2 2 2 5" xfId="34368"/>
    <cellStyle name="Итог 17 3 2 2 2 6" xfId="38906"/>
    <cellStyle name="Итог 17 3 2 2 2 7" xfId="43865"/>
    <cellStyle name="Итог 17 3 2 2 3" xfId="11780"/>
    <cellStyle name="Итог 17 3 2 2 4" xfId="17719"/>
    <cellStyle name="Итог 17 3 2 2 5" xfId="30715"/>
    <cellStyle name="Итог 17 3 2 2 6" xfId="27931"/>
    <cellStyle name="Итог 17 3 2 2 7" xfId="36632"/>
    <cellStyle name="Итог 17 3 2 2 8" xfId="41590"/>
    <cellStyle name="Итог 17 3 2 3" xfId="6472"/>
    <cellStyle name="Итог 17 3 2 3 2" xfId="12423"/>
    <cellStyle name="Итог 17 3 2 3 3" xfId="18362"/>
    <cellStyle name="Итог 17 3 2 3 4" xfId="30411"/>
    <cellStyle name="Итог 17 3 2 3 5" xfId="30945"/>
    <cellStyle name="Итог 17 3 2 3 6" xfId="37275"/>
    <cellStyle name="Итог 17 3 2 3 7" xfId="42230"/>
    <cellStyle name="Итог 17 3 2 4" xfId="9912"/>
    <cellStyle name="Итог 17 3 2 5" xfId="15851"/>
    <cellStyle name="Итог 17 3 2 6" xfId="31013"/>
    <cellStyle name="Итог 17 3 2 7" xfId="25785"/>
    <cellStyle name="Итог 17 3 2 8" xfId="35118"/>
    <cellStyle name="Итог 17 3 3" xfId="2892"/>
    <cellStyle name="Итог 17 3 3 2" xfId="5651"/>
    <cellStyle name="Итог 17 3 3 2 2" xfId="7955"/>
    <cellStyle name="Итог 17 3 3 2 2 2" xfId="13906"/>
    <cellStyle name="Итог 17 3 3 2 2 3" xfId="19845"/>
    <cellStyle name="Итог 17 3 3 2 2 4" xfId="24443"/>
    <cellStyle name="Итог 17 3 3 2 2 5" xfId="32626"/>
    <cellStyle name="Итог 17 3 3 2 2 6" xfId="38752"/>
    <cellStyle name="Итог 17 3 3 2 2 7" xfId="43711"/>
    <cellStyle name="Итог 17 3 3 2 3" xfId="11626"/>
    <cellStyle name="Итог 17 3 3 2 4" xfId="17565"/>
    <cellStyle name="Итог 17 3 3 2 5" xfId="30752"/>
    <cellStyle name="Итог 17 3 3 2 6" xfId="32119"/>
    <cellStyle name="Итог 17 3 3 2 7" xfId="36478"/>
    <cellStyle name="Итог 17 3 3 2 8" xfId="41436"/>
    <cellStyle name="Итог 17 3 3 3" xfId="6318"/>
    <cellStyle name="Итог 17 3 3 3 2" xfId="12269"/>
    <cellStyle name="Итог 17 3 3 3 3" xfId="18208"/>
    <cellStyle name="Итог 17 3 3 3 4" xfId="30336"/>
    <cellStyle name="Итог 17 3 3 3 5" xfId="31314"/>
    <cellStyle name="Итог 17 3 3 3 6" xfId="37121"/>
    <cellStyle name="Итог 17 3 3 3 7" xfId="42076"/>
    <cellStyle name="Итог 17 3 3 4" xfId="9913"/>
    <cellStyle name="Итог 17 3 3 5" xfId="15852"/>
    <cellStyle name="Итог 17 3 3 6" xfId="31012"/>
    <cellStyle name="Итог 17 3 3 7" xfId="34105"/>
    <cellStyle name="Итог 17 3 3 8" xfId="35119"/>
    <cellStyle name="Итог 17 3 4" xfId="5153"/>
    <cellStyle name="Итог 17 3 4 2" xfId="7496"/>
    <cellStyle name="Итог 17 3 4 2 2" xfId="13447"/>
    <cellStyle name="Итог 17 3 4 2 3" xfId="19386"/>
    <cellStyle name="Итог 17 3 4 2 4" xfId="24814"/>
    <cellStyle name="Итог 17 3 4 2 5" xfId="34435"/>
    <cellStyle name="Итог 17 3 4 2 6" xfId="38295"/>
    <cellStyle name="Итог 17 3 4 2 7" xfId="43252"/>
    <cellStyle name="Итог 17 3 4 3" xfId="11129"/>
    <cellStyle name="Итог 17 3 4 4" xfId="17068"/>
    <cellStyle name="Итог 17 3 4 5" xfId="29217"/>
    <cellStyle name="Итог 17 3 4 6" xfId="27666"/>
    <cellStyle name="Итог 17 3 4 7" xfId="35981"/>
    <cellStyle name="Итог 17 3 4 8" xfId="40941"/>
    <cellStyle name="Итог 17 3 5" xfId="4757"/>
    <cellStyle name="Итог 17 3 5 2" xfId="10733"/>
    <cellStyle name="Итог 17 3 5 3" xfId="16672"/>
    <cellStyle name="Итог 17 3 5 4" xfId="28987"/>
    <cellStyle name="Итог 17 3 5 5" xfId="34089"/>
    <cellStyle name="Итог 17 3 5 6" xfId="35585"/>
    <cellStyle name="Итог 17 3 5 7" xfId="40547"/>
    <cellStyle name="Итог 17 3 6" xfId="9911"/>
    <cellStyle name="Итог 17 3 7" xfId="15850"/>
    <cellStyle name="Итог 17 3 8" xfId="31014"/>
    <cellStyle name="Итог 17 3 9" xfId="27765"/>
    <cellStyle name="Итог 17 4" xfId="2893"/>
    <cellStyle name="Итог 17 4 2" xfId="5454"/>
    <cellStyle name="Итог 17 4 2 2" xfId="7773"/>
    <cellStyle name="Итог 17 4 2 2 2" xfId="13724"/>
    <cellStyle name="Итог 17 4 2 2 3" xfId="19663"/>
    <cellStyle name="Итог 17 4 2 2 4" xfId="24621"/>
    <cellStyle name="Итог 17 4 2 2 5" xfId="33066"/>
    <cellStyle name="Итог 17 4 2 2 6" xfId="38571"/>
    <cellStyle name="Итог 17 4 2 2 7" xfId="43529"/>
    <cellStyle name="Итог 17 4 2 3" xfId="11429"/>
    <cellStyle name="Итог 17 4 2 4" xfId="17368"/>
    <cellStyle name="Итог 17 4 2 5" xfId="27737"/>
    <cellStyle name="Итог 17 4 2 6" xfId="29813"/>
    <cellStyle name="Итог 17 4 2 7" xfId="36281"/>
    <cellStyle name="Итог 17 4 2 8" xfId="41240"/>
    <cellStyle name="Итог 17 4 3" xfId="4560"/>
    <cellStyle name="Итог 17 4 3 2" xfId="10536"/>
    <cellStyle name="Итог 17 4 3 3" xfId="16475"/>
    <cellStyle name="Итог 17 4 3 4" xfId="29373"/>
    <cellStyle name="Итог 17 4 3 5" xfId="34210"/>
    <cellStyle name="Итог 17 4 3 6" xfId="35388"/>
    <cellStyle name="Итог 17 4 3 7" xfId="40351"/>
    <cellStyle name="Итог 17 4 4" xfId="9914"/>
    <cellStyle name="Итог 17 4 5" xfId="15853"/>
    <cellStyle name="Итог 17 4 6" xfId="31011"/>
    <cellStyle name="Итог 17 4 7" xfId="27055"/>
    <cellStyle name="Итог 17 4 8" xfId="35120"/>
    <cellStyle name="Итог 17 5" xfId="4396"/>
    <cellStyle name="Итог 17 5 2" xfId="6874"/>
    <cellStyle name="Итог 17 5 2 2" xfId="12825"/>
    <cellStyle name="Итог 17 5 2 3" xfId="18764"/>
    <cellStyle name="Итог 17 5 2 4" xfId="25028"/>
    <cellStyle name="Итог 17 5 2 5" xfId="33419"/>
    <cellStyle name="Итог 17 5 2 6" xfId="37677"/>
    <cellStyle name="Итог 17 5 2 7" xfId="42630"/>
    <cellStyle name="Итог 17 5 3" xfId="10421"/>
    <cellStyle name="Итог 17 5 4" xfId="16360"/>
    <cellStyle name="Итог 17 5 5" xfId="30895"/>
    <cellStyle name="Итог 17 5 6" xfId="26718"/>
    <cellStyle name="Итог 17 5 7" xfId="35273"/>
    <cellStyle name="Итог 17 5 8" xfId="40236"/>
    <cellStyle name="Итог 17 6" xfId="4928"/>
    <cellStyle name="Итог 17 6 2" xfId="10904"/>
    <cellStyle name="Итог 17 6 3" xfId="16843"/>
    <cellStyle name="Итог 17 6 4" xfId="30308"/>
    <cellStyle name="Итог 17 6 5" xfId="33907"/>
    <cellStyle name="Итог 17 6 6" xfId="35756"/>
    <cellStyle name="Итог 17 6 7" xfId="40717"/>
    <cellStyle name="Итог 17 7" xfId="9103"/>
    <cellStyle name="Итог 17 7 2" xfId="15053"/>
    <cellStyle name="Итог 17 7 3" xfId="20992"/>
    <cellStyle name="Итог 17 7 4" xfId="23422"/>
    <cellStyle name="Итог 17 7 5" xfId="35049"/>
    <cellStyle name="Итог 17 7 6" xfId="39893"/>
    <cellStyle name="Итог 17 7 7" xfId="44858"/>
    <cellStyle name="Итог 17 8" xfId="9908"/>
    <cellStyle name="Итог 17 9" xfId="15847"/>
    <cellStyle name="Итог 18" xfId="2894"/>
    <cellStyle name="Итог 18 10" xfId="27538"/>
    <cellStyle name="Итог 18 11" xfId="25648"/>
    <cellStyle name="Итог 18 12" xfId="35121"/>
    <cellStyle name="Итог 18 2" xfId="2895"/>
    <cellStyle name="Итог 18 2 10" xfId="35122"/>
    <cellStyle name="Итог 18 2 2" xfId="2896"/>
    <cellStyle name="Итог 18 2 2 2" xfId="5541"/>
    <cellStyle name="Итог 18 2 2 2 2" xfId="7845"/>
    <cellStyle name="Итог 18 2 2 2 2 2" xfId="13796"/>
    <cellStyle name="Итог 18 2 2 2 2 3" xfId="19735"/>
    <cellStyle name="Итог 18 2 2 2 2 4" xfId="24551"/>
    <cellStyle name="Итог 18 2 2 2 2 5" xfId="34346"/>
    <cellStyle name="Итог 18 2 2 2 2 6" xfId="38643"/>
    <cellStyle name="Итог 18 2 2 2 2 7" xfId="43601"/>
    <cellStyle name="Итог 18 2 2 2 3" xfId="11516"/>
    <cellStyle name="Итог 18 2 2 2 4" xfId="17455"/>
    <cellStyle name="Итог 18 2 2 2 5" xfId="27686"/>
    <cellStyle name="Итог 18 2 2 2 6" xfId="33789"/>
    <cellStyle name="Итог 18 2 2 2 7" xfId="36368"/>
    <cellStyle name="Итог 18 2 2 2 8" xfId="41327"/>
    <cellStyle name="Итог 18 2 2 3" xfId="6208"/>
    <cellStyle name="Итог 18 2 2 3 2" xfId="12159"/>
    <cellStyle name="Итог 18 2 2 3 3" xfId="18098"/>
    <cellStyle name="Итог 18 2 2 3 4" xfId="30175"/>
    <cellStyle name="Итог 18 2 2 3 5" xfId="26554"/>
    <cellStyle name="Итог 18 2 2 3 6" xfId="37011"/>
    <cellStyle name="Итог 18 2 2 3 7" xfId="41967"/>
    <cellStyle name="Итог 18 2 2 4" xfId="9917"/>
    <cellStyle name="Итог 18 2 2 5" xfId="15856"/>
    <cellStyle name="Итог 18 2 2 6" xfId="31009"/>
    <cellStyle name="Итог 18 2 2 7" xfId="31585"/>
    <cellStyle name="Итог 18 2 2 8" xfId="35123"/>
    <cellStyle name="Итог 18 2 3" xfId="5070"/>
    <cellStyle name="Итог 18 2 3 2" xfId="7414"/>
    <cellStyle name="Итог 18 2 3 2 2" xfId="13365"/>
    <cellStyle name="Итог 18 2 3 2 3" xfId="19304"/>
    <cellStyle name="Итог 18 2 3 2 4" xfId="29839"/>
    <cellStyle name="Итог 18 2 3 2 5" xfId="26180"/>
    <cellStyle name="Итог 18 2 3 2 6" xfId="38214"/>
    <cellStyle name="Итог 18 2 3 2 7" xfId="43170"/>
    <cellStyle name="Итог 18 2 3 3" xfId="11046"/>
    <cellStyle name="Итог 18 2 3 4" xfId="16985"/>
    <cellStyle name="Итог 18 2 3 5" xfId="27308"/>
    <cellStyle name="Итог 18 2 3 6" xfId="32948"/>
    <cellStyle name="Итог 18 2 3 7" xfId="35898"/>
    <cellStyle name="Итог 18 2 3 8" xfId="40859"/>
    <cellStyle name="Итог 18 2 4" xfId="4831"/>
    <cellStyle name="Итог 18 2 4 2" xfId="10807"/>
    <cellStyle name="Итог 18 2 4 3" xfId="16746"/>
    <cellStyle name="Итог 18 2 4 4" xfId="25513"/>
    <cellStyle name="Итог 18 2 4 5" xfId="31397"/>
    <cellStyle name="Итог 18 2 4 6" xfId="35659"/>
    <cellStyle name="Итог 18 2 4 7" xfId="40620"/>
    <cellStyle name="Итог 18 2 5" xfId="9104"/>
    <cellStyle name="Итог 18 2 5 2" xfId="15054"/>
    <cellStyle name="Итог 18 2 5 3" xfId="20993"/>
    <cellStyle name="Итог 18 2 5 4" xfId="23421"/>
    <cellStyle name="Итог 18 2 5 5" xfId="34806"/>
    <cellStyle name="Итог 18 2 5 6" xfId="39894"/>
    <cellStyle name="Итог 18 2 5 7" xfId="44859"/>
    <cellStyle name="Итог 18 2 6" xfId="9916"/>
    <cellStyle name="Итог 18 2 7" xfId="15855"/>
    <cellStyle name="Итог 18 2 8" xfId="31010"/>
    <cellStyle name="Итог 18 2 9" xfId="34716"/>
    <cellStyle name="Итог 18 3" xfId="2897"/>
    <cellStyle name="Итог 18 3 10" xfId="35124"/>
    <cellStyle name="Итог 18 3 2" xfId="2898"/>
    <cellStyle name="Итог 18 3 2 2" xfId="5806"/>
    <cellStyle name="Итог 18 3 2 2 2" xfId="8110"/>
    <cellStyle name="Итог 18 3 2 2 2 2" xfId="14061"/>
    <cellStyle name="Итог 18 3 2 2 2 3" xfId="20000"/>
    <cellStyle name="Итог 18 3 2 2 2 4" xfId="24291"/>
    <cellStyle name="Итог 18 3 2 2 2 5" xfId="34703"/>
    <cellStyle name="Итог 18 3 2 2 2 6" xfId="38907"/>
    <cellStyle name="Итог 18 3 2 2 2 7" xfId="43866"/>
    <cellStyle name="Итог 18 3 2 2 3" xfId="11781"/>
    <cellStyle name="Итог 18 3 2 2 4" xfId="17720"/>
    <cellStyle name="Итог 18 3 2 2 5" xfId="27127"/>
    <cellStyle name="Итог 18 3 2 2 6" xfId="33869"/>
    <cellStyle name="Итог 18 3 2 2 7" xfId="36633"/>
    <cellStyle name="Итог 18 3 2 2 8" xfId="41591"/>
    <cellStyle name="Итог 18 3 2 3" xfId="6473"/>
    <cellStyle name="Итог 18 3 2 3 2" xfId="12424"/>
    <cellStyle name="Итог 18 3 2 3 3" xfId="18363"/>
    <cellStyle name="Итог 18 3 2 3 4" xfId="28751"/>
    <cellStyle name="Итог 18 3 2 3 5" xfId="26181"/>
    <cellStyle name="Итог 18 3 2 3 6" xfId="37276"/>
    <cellStyle name="Итог 18 3 2 3 7" xfId="42231"/>
    <cellStyle name="Итог 18 3 2 4" xfId="9919"/>
    <cellStyle name="Итог 18 3 2 5" xfId="15858"/>
    <cellStyle name="Итог 18 3 2 6" xfId="29877"/>
    <cellStyle name="Итог 18 3 2 7" xfId="33964"/>
    <cellStyle name="Итог 18 3 2 8" xfId="35125"/>
    <cellStyle name="Итог 18 3 3" xfId="2899"/>
    <cellStyle name="Итог 18 3 3 2" xfId="5652"/>
    <cellStyle name="Итог 18 3 3 2 2" xfId="7956"/>
    <cellStyle name="Итог 18 3 3 2 2 2" xfId="13907"/>
    <cellStyle name="Итог 18 3 3 2 2 3" xfId="19846"/>
    <cellStyle name="Итог 18 3 3 2 2 4" xfId="24442"/>
    <cellStyle name="Итог 18 3 3 2 2 5" xfId="33298"/>
    <cellStyle name="Итог 18 3 3 2 2 6" xfId="38753"/>
    <cellStyle name="Итог 18 3 3 2 2 7" xfId="43712"/>
    <cellStyle name="Итог 18 3 3 2 3" xfId="11627"/>
    <cellStyle name="Итог 18 3 3 2 4" xfId="17566"/>
    <cellStyle name="Итог 18 3 3 2 5" xfId="30751"/>
    <cellStyle name="Итог 18 3 3 2 6" xfId="33404"/>
    <cellStyle name="Итог 18 3 3 2 7" xfId="36479"/>
    <cellStyle name="Итог 18 3 3 2 8" xfId="41437"/>
    <cellStyle name="Итог 18 3 3 3" xfId="6319"/>
    <cellStyle name="Итог 18 3 3 3 2" xfId="12270"/>
    <cellStyle name="Итог 18 3 3 3 3" xfId="18209"/>
    <cellStyle name="Итог 18 3 3 3 4" xfId="28424"/>
    <cellStyle name="Итог 18 3 3 3 5" xfId="26417"/>
    <cellStyle name="Итог 18 3 3 3 6" xfId="37122"/>
    <cellStyle name="Итог 18 3 3 3 7" xfId="42077"/>
    <cellStyle name="Итог 18 3 3 4" xfId="9920"/>
    <cellStyle name="Итог 18 3 3 5" xfId="15859"/>
    <cellStyle name="Итог 18 3 3 6" xfId="27928"/>
    <cellStyle name="Итог 18 3 3 7" xfId="26642"/>
    <cellStyle name="Итог 18 3 3 8" xfId="35126"/>
    <cellStyle name="Итог 18 3 4" xfId="5154"/>
    <cellStyle name="Итог 18 3 4 2" xfId="7497"/>
    <cellStyle name="Итог 18 3 4 2 2" xfId="13448"/>
    <cellStyle name="Итог 18 3 4 2 3" xfId="19387"/>
    <cellStyle name="Итог 18 3 4 2 4" xfId="24813"/>
    <cellStyle name="Итог 18 3 4 2 5" xfId="32914"/>
    <cellStyle name="Итог 18 3 4 2 6" xfId="38296"/>
    <cellStyle name="Итог 18 3 4 2 7" xfId="43253"/>
    <cellStyle name="Итог 18 3 4 3" xfId="11130"/>
    <cellStyle name="Итог 18 3 4 4" xfId="17069"/>
    <cellStyle name="Итог 18 3 4 5" xfId="30353"/>
    <cellStyle name="Итог 18 3 4 6" xfId="34386"/>
    <cellStyle name="Итог 18 3 4 7" xfId="35982"/>
    <cellStyle name="Итог 18 3 4 8" xfId="40942"/>
    <cellStyle name="Итог 18 3 5" xfId="5476"/>
    <cellStyle name="Итог 18 3 5 2" xfId="11451"/>
    <cellStyle name="Итог 18 3 5 3" xfId="17390"/>
    <cellStyle name="Итог 18 3 5 4" xfId="30789"/>
    <cellStyle name="Итог 18 3 5 5" xfId="28031"/>
    <cellStyle name="Итог 18 3 5 6" xfId="36303"/>
    <cellStyle name="Итог 18 3 5 7" xfId="41262"/>
    <cellStyle name="Итог 18 3 6" xfId="9918"/>
    <cellStyle name="Итог 18 3 7" xfId="15857"/>
    <cellStyle name="Итог 18 3 8" xfId="28463"/>
    <cellStyle name="Итог 18 3 9" xfId="31584"/>
    <cellStyle name="Итог 18 4" xfId="2900"/>
    <cellStyle name="Итог 18 4 2" xfId="5455"/>
    <cellStyle name="Итог 18 4 2 2" xfId="7774"/>
    <cellStyle name="Итог 18 4 2 2 2" xfId="13725"/>
    <cellStyle name="Итог 18 4 2 2 3" xfId="19664"/>
    <cellStyle name="Итог 18 4 2 2 4" xfId="24620"/>
    <cellStyle name="Итог 18 4 2 2 5" xfId="28675"/>
    <cellStyle name="Итог 18 4 2 2 6" xfId="38572"/>
    <cellStyle name="Итог 18 4 2 2 7" xfId="43530"/>
    <cellStyle name="Итог 18 4 2 3" xfId="11430"/>
    <cellStyle name="Итог 18 4 2 4" xfId="17369"/>
    <cellStyle name="Итог 18 4 2 5" xfId="25416"/>
    <cellStyle name="Итог 18 4 2 6" xfId="31508"/>
    <cellStyle name="Итог 18 4 2 7" xfId="36282"/>
    <cellStyle name="Итог 18 4 2 8" xfId="41241"/>
    <cellStyle name="Итог 18 4 3" xfId="4559"/>
    <cellStyle name="Итог 18 4 3 2" xfId="10535"/>
    <cellStyle name="Итог 18 4 3 3" xfId="16474"/>
    <cellStyle name="Итог 18 4 3 4" xfId="27444"/>
    <cellStyle name="Итог 18 4 3 5" xfId="31207"/>
    <cellStyle name="Итог 18 4 3 6" xfId="35387"/>
    <cellStyle name="Итог 18 4 3 7" xfId="40350"/>
    <cellStyle name="Итог 18 4 4" xfId="9921"/>
    <cellStyle name="Итог 18 4 5" xfId="15860"/>
    <cellStyle name="Итог 18 4 6" xfId="25913"/>
    <cellStyle name="Итог 18 4 7" xfId="34912"/>
    <cellStyle name="Итог 18 4 8" xfId="35127"/>
    <cellStyle name="Итог 18 5" xfId="4397"/>
    <cellStyle name="Итог 18 5 2" xfId="6875"/>
    <cellStyle name="Итог 18 5 2 2" xfId="12826"/>
    <cellStyle name="Итог 18 5 2 3" xfId="18765"/>
    <cellStyle name="Итог 18 5 2 4" xfId="29099"/>
    <cellStyle name="Итог 18 5 2 5" xfId="26280"/>
    <cellStyle name="Итог 18 5 2 6" xfId="37678"/>
    <cellStyle name="Итог 18 5 2 7" xfId="42631"/>
    <cellStyle name="Итог 18 5 3" xfId="10422"/>
    <cellStyle name="Итог 18 5 4" xfId="16361"/>
    <cellStyle name="Итог 18 5 5" xfId="30894"/>
    <cellStyle name="Итог 18 5 6" xfId="32596"/>
    <cellStyle name="Итог 18 5 7" xfId="35274"/>
    <cellStyle name="Итог 18 5 8" xfId="40237"/>
    <cellStyle name="Итог 18 6" xfId="4927"/>
    <cellStyle name="Итог 18 6 2" xfId="10903"/>
    <cellStyle name="Итог 18 6 3" xfId="16842"/>
    <cellStyle name="Итог 18 6 4" xfId="28892"/>
    <cellStyle name="Итог 18 6 5" xfId="30265"/>
    <cellStyle name="Итог 18 6 6" xfId="35755"/>
    <cellStyle name="Итог 18 6 7" xfId="40716"/>
    <cellStyle name="Итог 18 7" xfId="9105"/>
    <cellStyle name="Итог 18 7 2" xfId="15055"/>
    <cellStyle name="Итог 18 7 3" xfId="20994"/>
    <cellStyle name="Итог 18 7 4" xfId="26773"/>
    <cellStyle name="Итог 18 7 5" xfId="32839"/>
    <cellStyle name="Итог 18 7 6" xfId="39895"/>
    <cellStyle name="Итог 18 7 7" xfId="44860"/>
    <cellStyle name="Итог 18 8" xfId="9915"/>
    <cellStyle name="Итог 18 9" xfId="15854"/>
    <cellStyle name="Итог 19" xfId="2901"/>
    <cellStyle name="Итог 19 10" xfId="25912"/>
    <cellStyle name="Итог 19 11" xfId="31583"/>
    <cellStyle name="Итог 19 12" xfId="35128"/>
    <cellStyle name="Итог 19 2" xfId="2902"/>
    <cellStyle name="Итог 19 2 10" xfId="35129"/>
    <cellStyle name="Итог 19 2 2" xfId="2903"/>
    <cellStyle name="Итог 19 2 2 2" xfId="5540"/>
    <cellStyle name="Итог 19 2 2 2 2" xfId="7844"/>
    <cellStyle name="Итог 19 2 2 2 2 2" xfId="13795"/>
    <cellStyle name="Итог 19 2 2 2 2 3" xfId="19734"/>
    <cellStyle name="Итог 19 2 2 2 2 4" xfId="24552"/>
    <cellStyle name="Итог 19 2 2 2 2 5" xfId="32355"/>
    <cellStyle name="Итог 19 2 2 2 2 6" xfId="38642"/>
    <cellStyle name="Итог 19 2 2 2 2 7" xfId="43600"/>
    <cellStyle name="Итог 19 2 2 2 3" xfId="11515"/>
    <cellStyle name="Итог 19 2 2 2 4" xfId="17454"/>
    <cellStyle name="Итог 19 2 2 2 5" xfId="30778"/>
    <cellStyle name="Итог 19 2 2 2 6" xfId="32193"/>
    <cellStyle name="Итог 19 2 2 2 7" xfId="36367"/>
    <cellStyle name="Итог 19 2 2 2 8" xfId="41326"/>
    <cellStyle name="Итог 19 2 2 3" xfId="6207"/>
    <cellStyle name="Итог 19 2 2 3 2" xfId="12158"/>
    <cellStyle name="Итог 19 2 2 3 3" xfId="18097"/>
    <cellStyle name="Итог 19 2 2 3 4" xfId="28762"/>
    <cellStyle name="Итог 19 2 2 3 5" xfId="34274"/>
    <cellStyle name="Итог 19 2 2 3 6" xfId="37010"/>
    <cellStyle name="Итог 19 2 2 3 7" xfId="41966"/>
    <cellStyle name="Итог 19 2 2 4" xfId="9924"/>
    <cellStyle name="Итог 19 2 2 5" xfId="15863"/>
    <cellStyle name="Итог 19 2 2 6" xfId="27413"/>
    <cellStyle name="Итог 19 2 2 7" xfId="31581"/>
    <cellStyle name="Итог 19 2 2 8" xfId="35130"/>
    <cellStyle name="Итог 19 2 3" xfId="5069"/>
    <cellStyle name="Итог 19 2 3 2" xfId="7413"/>
    <cellStyle name="Итог 19 2 3 2 2" xfId="13364"/>
    <cellStyle name="Итог 19 2 3 2 3" xfId="19303"/>
    <cellStyle name="Итог 19 2 3 2 4" xfId="27089"/>
    <cellStyle name="Итог 19 2 3 2 5" xfId="34670"/>
    <cellStyle name="Итог 19 2 3 2 6" xfId="38213"/>
    <cellStyle name="Итог 19 2 3 2 7" xfId="43169"/>
    <cellStyle name="Итог 19 2 3 3" xfId="11045"/>
    <cellStyle name="Итог 19 2 3 4" xfId="16984"/>
    <cellStyle name="Итог 19 2 3 5" xfId="29439"/>
    <cellStyle name="Итог 19 2 3 6" xfId="33198"/>
    <cellStyle name="Итог 19 2 3 7" xfId="35897"/>
    <cellStyle name="Итог 19 2 3 8" xfId="40858"/>
    <cellStyle name="Итог 19 2 4" xfId="4832"/>
    <cellStyle name="Итог 19 2 4 2" xfId="10808"/>
    <cellStyle name="Итог 19 2 4 3" xfId="16747"/>
    <cellStyle name="Итог 19 2 4 4" xfId="29259"/>
    <cellStyle name="Итог 19 2 4 5" xfId="30932"/>
    <cellStyle name="Итог 19 2 4 6" xfId="35660"/>
    <cellStyle name="Итог 19 2 4 7" xfId="40621"/>
    <cellStyle name="Итог 19 2 5" xfId="9106"/>
    <cellStyle name="Итог 19 2 5 2" xfId="15056"/>
    <cellStyle name="Итог 19 2 5 3" xfId="20995"/>
    <cellStyle name="Итог 19 2 5 4" xfId="23420"/>
    <cellStyle name="Итог 19 2 5 5" xfId="30236"/>
    <cellStyle name="Итог 19 2 5 6" xfId="39896"/>
    <cellStyle name="Итог 19 2 5 7" xfId="44861"/>
    <cellStyle name="Итог 19 2 6" xfId="9923"/>
    <cellStyle name="Итог 19 2 7" xfId="15862"/>
    <cellStyle name="Итог 19 2 8" xfId="31008"/>
    <cellStyle name="Итог 19 2 9" xfId="31582"/>
    <cellStyle name="Итог 19 3" xfId="2904"/>
    <cellStyle name="Итог 19 3 10" xfId="35131"/>
    <cellStyle name="Итог 19 3 2" xfId="2905"/>
    <cellStyle name="Итог 19 3 2 2" xfId="5807"/>
    <cellStyle name="Итог 19 3 2 2 2" xfId="8111"/>
    <cellStyle name="Итог 19 3 2 2 2 2" xfId="14062"/>
    <cellStyle name="Итог 19 3 2 2 2 3" xfId="20001"/>
    <cellStyle name="Итог 19 3 2 2 2 4" xfId="24290"/>
    <cellStyle name="Итог 19 3 2 2 2 5" xfId="26341"/>
    <cellStyle name="Итог 19 3 2 2 2 6" xfId="38908"/>
    <cellStyle name="Итог 19 3 2 2 2 7" xfId="43867"/>
    <cellStyle name="Итог 19 3 2 2 3" xfId="11782"/>
    <cellStyle name="Итог 19 3 2 2 4" xfId="17721"/>
    <cellStyle name="Итог 19 3 2 2 5" xfId="29788"/>
    <cellStyle name="Итог 19 3 2 2 6" xfId="25813"/>
    <cellStyle name="Итог 19 3 2 2 7" xfId="36634"/>
    <cellStyle name="Итог 19 3 2 2 8" xfId="41592"/>
    <cellStyle name="Итог 19 3 2 3" xfId="6474"/>
    <cellStyle name="Итог 19 3 2 3 2" xfId="12425"/>
    <cellStyle name="Итог 19 3 2 3 3" xfId="18364"/>
    <cellStyle name="Итог 19 3 2 3 4" xfId="30164"/>
    <cellStyle name="Итог 19 3 2 3 5" xfId="27533"/>
    <cellStyle name="Итог 19 3 2 3 6" xfId="37277"/>
    <cellStyle name="Итог 19 3 2 3 7" xfId="42232"/>
    <cellStyle name="Итог 19 3 2 4" xfId="9926"/>
    <cellStyle name="Итог 19 3 2 5" xfId="15865"/>
    <cellStyle name="Итог 19 3 2 6" xfId="31006"/>
    <cellStyle name="Итог 19 3 2 7" xfId="26650"/>
    <cellStyle name="Итог 19 3 2 8" xfId="35132"/>
    <cellStyle name="Итог 19 3 3" xfId="2906"/>
    <cellStyle name="Итог 19 3 3 2" xfId="5653"/>
    <cellStyle name="Итог 19 3 3 2 2" xfId="7957"/>
    <cellStyle name="Итог 19 3 3 2 2 2" xfId="13908"/>
    <cellStyle name="Итог 19 3 3 2 2 3" xfId="19847"/>
    <cellStyle name="Итог 19 3 3 2 2 4" xfId="24441"/>
    <cellStyle name="Итог 19 3 3 2 2 5" xfId="34369"/>
    <cellStyle name="Итог 19 3 3 2 2 6" xfId="38754"/>
    <cellStyle name="Итог 19 3 3 2 2 7" xfId="43713"/>
    <cellStyle name="Итог 19 3 3 2 3" xfId="11628"/>
    <cellStyle name="Итог 19 3 3 2 4" xfId="17567"/>
    <cellStyle name="Итог 19 3 3 2 5" xfId="30750"/>
    <cellStyle name="Итог 19 3 3 2 6" xfId="34383"/>
    <cellStyle name="Итог 19 3 3 2 7" xfId="36480"/>
    <cellStyle name="Итог 19 3 3 2 8" xfId="41438"/>
    <cellStyle name="Итог 19 3 3 3" xfId="6320"/>
    <cellStyle name="Итог 19 3 3 3 2" xfId="12271"/>
    <cellStyle name="Итог 19 3 3 3 3" xfId="18210"/>
    <cellStyle name="Итог 19 3 3 3 4" xfId="29346"/>
    <cellStyle name="Итог 19 3 3 3 5" xfId="34759"/>
    <cellStyle name="Итог 19 3 3 3 6" xfId="37123"/>
    <cellStyle name="Итог 19 3 3 3 7" xfId="42078"/>
    <cellStyle name="Итог 19 3 3 4" xfId="9927"/>
    <cellStyle name="Итог 19 3 3 5" xfId="15866"/>
    <cellStyle name="Итог 19 3 3 6" xfId="31005"/>
    <cellStyle name="Итог 19 3 3 7" xfId="31579"/>
    <cellStyle name="Итог 19 3 3 8" xfId="35133"/>
    <cellStyle name="Итог 19 3 4" xfId="5155"/>
    <cellStyle name="Итог 19 3 4 2" xfId="7498"/>
    <cellStyle name="Итог 19 3 4 2 2" xfId="13449"/>
    <cellStyle name="Итог 19 3 4 2 3" xfId="19388"/>
    <cellStyle name="Итог 19 3 4 2 4" xfId="24812"/>
    <cellStyle name="Итог 19 3 4 2 5" xfId="31643"/>
    <cellStyle name="Итог 19 3 4 2 6" xfId="38297"/>
    <cellStyle name="Итог 19 3 4 2 7" xfId="43254"/>
    <cellStyle name="Итог 19 3 4 3" xfId="11131"/>
    <cellStyle name="Итог 19 3 4 4" xfId="17070"/>
    <cellStyle name="Итог 19 3 4 5" xfId="28522"/>
    <cellStyle name="Итог 19 3 4 6" xfId="32972"/>
    <cellStyle name="Итог 19 3 4 7" xfId="35983"/>
    <cellStyle name="Итог 19 3 4 8" xfId="40943"/>
    <cellStyle name="Итог 19 3 5" xfId="5221"/>
    <cellStyle name="Итог 19 3 5 2" xfId="11197"/>
    <cellStyle name="Итог 19 3 5 3" xfId="17136"/>
    <cellStyle name="Итог 19 3 5 4" xfId="30820"/>
    <cellStyle name="Итог 19 3 5 5" xfId="33142"/>
    <cellStyle name="Итог 19 3 5 6" xfId="36049"/>
    <cellStyle name="Итог 19 3 5 7" xfId="41009"/>
    <cellStyle name="Итог 19 3 6" xfId="9925"/>
    <cellStyle name="Итог 19 3 7" xfId="15864"/>
    <cellStyle name="Итог 19 3 8" xfId="31007"/>
    <cellStyle name="Итог 19 3 9" xfId="31580"/>
    <cellStyle name="Итог 19 4" xfId="2907"/>
    <cellStyle name="Итог 19 4 2" xfId="5456"/>
    <cellStyle name="Итог 19 4 2 2" xfId="7775"/>
    <cellStyle name="Итог 19 4 2 2 2" xfId="13726"/>
    <cellStyle name="Итог 19 4 2 2 3" xfId="19665"/>
    <cellStyle name="Итог 19 4 2 2 4" xfId="24619"/>
    <cellStyle name="Итог 19 4 2 2 5" xfId="34134"/>
    <cellStyle name="Итог 19 4 2 2 6" xfId="38573"/>
    <cellStyle name="Итог 19 4 2 2 7" xfId="43531"/>
    <cellStyle name="Итог 19 4 2 3" xfId="11431"/>
    <cellStyle name="Итог 19 4 2 4" xfId="17370"/>
    <cellStyle name="Итог 19 4 2 5" xfId="27318"/>
    <cellStyle name="Итог 19 4 2 6" xfId="32974"/>
    <cellStyle name="Итог 19 4 2 7" xfId="36283"/>
    <cellStyle name="Итог 19 4 2 8" xfId="41242"/>
    <cellStyle name="Итог 19 4 3" xfId="4558"/>
    <cellStyle name="Итог 19 4 3 2" xfId="10534"/>
    <cellStyle name="Итог 19 4 3 3" xfId="16473"/>
    <cellStyle name="Итог 19 4 3 4" xfId="29455"/>
    <cellStyle name="Итог 19 4 3 5" xfId="31407"/>
    <cellStyle name="Итог 19 4 3 6" xfId="35386"/>
    <cellStyle name="Итог 19 4 3 7" xfId="40349"/>
    <cellStyle name="Итог 19 4 4" xfId="9928"/>
    <cellStyle name="Итог 19 4 5" xfId="15867"/>
    <cellStyle name="Итог 19 4 6" xfId="29019"/>
    <cellStyle name="Итог 19 4 7" xfId="31578"/>
    <cellStyle name="Итог 19 4 8" xfId="35134"/>
    <cellStyle name="Итог 19 5" xfId="4398"/>
    <cellStyle name="Итог 19 5 2" xfId="6876"/>
    <cellStyle name="Итог 19 5 2 2" xfId="12827"/>
    <cellStyle name="Итог 19 5 2 3" xfId="18766"/>
    <cellStyle name="Итог 19 5 2 4" xfId="29495"/>
    <cellStyle name="Итог 19 5 2 5" xfId="32303"/>
    <cellStyle name="Итог 19 5 2 6" xfId="37679"/>
    <cellStyle name="Итог 19 5 2 7" xfId="42632"/>
    <cellStyle name="Итог 19 5 3" xfId="10423"/>
    <cellStyle name="Итог 19 5 4" xfId="16362"/>
    <cellStyle name="Итог 19 5 5" xfId="29389"/>
    <cellStyle name="Итог 19 5 6" xfId="32555"/>
    <cellStyle name="Итог 19 5 7" xfId="35275"/>
    <cellStyle name="Итог 19 5 8" xfId="40238"/>
    <cellStyle name="Итог 19 6" xfId="4926"/>
    <cellStyle name="Итог 19 6 2" xfId="10902"/>
    <cellStyle name="Итог 19 6 3" xfId="16841"/>
    <cellStyle name="Итог 19 6 4" xfId="30442"/>
    <cellStyle name="Итог 19 6 5" xfId="31296"/>
    <cellStyle name="Итог 19 6 6" xfId="35754"/>
    <cellStyle name="Итог 19 6 7" xfId="40715"/>
    <cellStyle name="Итог 19 7" xfId="9107"/>
    <cellStyle name="Итог 19 7 2" xfId="15057"/>
    <cellStyle name="Итог 19 7 3" xfId="20996"/>
    <cellStyle name="Итог 19 7 4" xfId="23419"/>
    <cellStyle name="Итог 19 7 5" xfId="31162"/>
    <cellStyle name="Итог 19 7 6" xfId="39897"/>
    <cellStyle name="Итог 19 7 7" xfId="44862"/>
    <cellStyle name="Итог 19 8" xfId="9922"/>
    <cellStyle name="Итог 19 9" xfId="15861"/>
    <cellStyle name="Итог 2" xfId="52"/>
    <cellStyle name="Итог 2 10" xfId="15269"/>
    <cellStyle name="Итог 2 11" xfId="28336"/>
    <cellStyle name="Итог 2 12" xfId="30272"/>
    <cellStyle name="Итог 2 2" xfId="2908"/>
    <cellStyle name="Итог 2 2 10" xfId="31194"/>
    <cellStyle name="Итог 2 2 2" xfId="2909"/>
    <cellStyle name="Итог 2 2 2 10" xfId="31004"/>
    <cellStyle name="Итог 2 2 2 11" xfId="34207"/>
    <cellStyle name="Итог 2 2 2 2" xfId="2910"/>
    <cellStyle name="Итог 2 2 2 2 2" xfId="5538"/>
    <cellStyle name="Итог 2 2 2 2 2 2" xfId="7842"/>
    <cellStyle name="Итог 2 2 2 2 2 2 2" xfId="13793"/>
    <cellStyle name="Итог 2 2 2 2 2 2 3" xfId="19732"/>
    <cellStyle name="Итог 2 2 2 2 2 2 4" xfId="22556"/>
    <cellStyle name="Итог 2 2 2 2 2 2 5" xfId="24554"/>
    <cellStyle name="Итог 2 2 2 2 2 2 6" xfId="34422"/>
    <cellStyle name="Итог 2 2 2 2 2 2 7" xfId="38640"/>
    <cellStyle name="Итог 2 2 2 2 2 2 8" xfId="43598"/>
    <cellStyle name="Итог 2 2 2 2 2 3" xfId="11513"/>
    <cellStyle name="Итог 2 2 2 2 2 4" xfId="17452"/>
    <cellStyle name="Итог 2 2 2 2 2 5" xfId="21609"/>
    <cellStyle name="Итог 2 2 2 2 2 6" xfId="25400"/>
    <cellStyle name="Итог 2 2 2 2 2 7" xfId="30982"/>
    <cellStyle name="Итог 2 2 2 2 2 8" xfId="36365"/>
    <cellStyle name="Итог 2 2 2 2 2 9" xfId="41324"/>
    <cellStyle name="Итог 2 2 2 2 3" xfId="6205"/>
    <cellStyle name="Итог 2 2 2 2 3 2" xfId="12156"/>
    <cellStyle name="Итог 2 2 2 2 3 3" xfId="18095"/>
    <cellStyle name="Итог 2 2 2 2 3 4" xfId="21779"/>
    <cellStyle name="Итог 2 2 2 2 3 5" xfId="30694"/>
    <cellStyle name="Итог 2 2 2 2 3 6" xfId="28337"/>
    <cellStyle name="Итог 2 2 2 2 3 7" xfId="37008"/>
    <cellStyle name="Итог 2 2 2 2 3 8" xfId="41964"/>
    <cellStyle name="Итог 2 2 2 2 4" xfId="9108"/>
    <cellStyle name="Итог 2 2 2 2 4 2" xfId="15058"/>
    <cellStyle name="Итог 2 2 2 2 4 3" xfId="20997"/>
    <cellStyle name="Итог 2 2 2 2 4 4" xfId="23106"/>
    <cellStyle name="Итог 2 2 2 2 4 5" xfId="26772"/>
    <cellStyle name="Итог 2 2 2 2 4 6" xfId="30910"/>
    <cellStyle name="Итог 2 2 2 2 4 7" xfId="39898"/>
    <cellStyle name="Итог 2 2 2 2 4 8" xfId="44863"/>
    <cellStyle name="Итог 2 2 2 2 5" xfId="9109"/>
    <cellStyle name="Итог 2 2 2 2 5 2" xfId="15059"/>
    <cellStyle name="Итог 2 2 2 2 5 3" xfId="20998"/>
    <cellStyle name="Итог 2 2 2 2 5 4" xfId="23107"/>
    <cellStyle name="Итог 2 2 2 2 5 5" xfId="26771"/>
    <cellStyle name="Итог 2 2 2 2 5 6" xfId="33525"/>
    <cellStyle name="Итог 2 2 2 2 5 7" xfId="39899"/>
    <cellStyle name="Итог 2 2 2 2 5 8" xfId="44864"/>
    <cellStyle name="Итог 2 2 2 2 6" xfId="9931"/>
    <cellStyle name="Итог 2 2 2 2 7" xfId="15870"/>
    <cellStyle name="Итог 2 2 2 2 8" xfId="31003"/>
    <cellStyle name="Итог 2 2 2 2 9" xfId="26661"/>
    <cellStyle name="Итог 2 2 2 3" xfId="5067"/>
    <cellStyle name="Итог 2 2 2 3 10" xfId="25480"/>
    <cellStyle name="Итог 2 2 2 3 11" xfId="28781"/>
    <cellStyle name="Итог 2 2 2 3 12" xfId="35895"/>
    <cellStyle name="Итог 2 2 2 3 13" xfId="40856"/>
    <cellStyle name="Итог 2 2 2 3 2" xfId="9110"/>
    <cellStyle name="Итог 2 2 2 3 2 2" xfId="15060"/>
    <cellStyle name="Итог 2 2 2 3 2 3" xfId="20999"/>
    <cellStyle name="Итог 2 2 2 3 2 4" xfId="23108"/>
    <cellStyle name="Итог 2 2 2 3 2 5" xfId="26770"/>
    <cellStyle name="Итог 2 2 2 3 2 6" xfId="30701"/>
    <cellStyle name="Итог 2 2 2 3 2 7" xfId="39900"/>
    <cellStyle name="Итог 2 2 2 3 2 8" xfId="44865"/>
    <cellStyle name="Итог 2 2 2 3 3" xfId="9111"/>
    <cellStyle name="Итог 2 2 2 3 3 2" xfId="15061"/>
    <cellStyle name="Итог 2 2 2 3 3 3" xfId="21000"/>
    <cellStyle name="Итог 2 2 2 3 3 4" xfId="23109"/>
    <cellStyle name="Итог 2 2 2 3 3 5" xfId="26769"/>
    <cellStyle name="Итог 2 2 2 3 3 6" xfId="34064"/>
    <cellStyle name="Итог 2 2 2 3 3 7" xfId="39901"/>
    <cellStyle name="Итог 2 2 2 3 3 8" xfId="44866"/>
    <cellStyle name="Итог 2 2 2 3 4" xfId="9112"/>
    <cellStyle name="Итог 2 2 2 3 4 2" xfId="15062"/>
    <cellStyle name="Итог 2 2 2 3 4 3" xfId="21001"/>
    <cellStyle name="Итог 2 2 2 3 4 4" xfId="23110"/>
    <cellStyle name="Итог 2 2 2 3 4 5" xfId="26768"/>
    <cellStyle name="Итог 2 2 2 3 4 6" xfId="25653"/>
    <cellStyle name="Итог 2 2 2 3 4 7" xfId="39902"/>
    <cellStyle name="Итог 2 2 2 3 4 8" xfId="44867"/>
    <cellStyle name="Итог 2 2 2 3 5" xfId="9113"/>
    <cellStyle name="Итог 2 2 2 3 5 2" xfId="15063"/>
    <cellStyle name="Итог 2 2 2 3 5 3" xfId="21002"/>
    <cellStyle name="Итог 2 2 2 3 5 4" xfId="23111"/>
    <cellStyle name="Итог 2 2 2 3 5 5" xfId="26767"/>
    <cellStyle name="Итог 2 2 2 3 5 6" xfId="34805"/>
    <cellStyle name="Итог 2 2 2 3 5 7" xfId="39903"/>
    <cellStyle name="Итог 2 2 2 3 5 8" xfId="44868"/>
    <cellStyle name="Итог 2 2 2 3 6" xfId="7411"/>
    <cellStyle name="Итог 2 2 2 3 6 2" xfId="13362"/>
    <cellStyle name="Итог 2 2 2 3 6 3" xfId="19301"/>
    <cellStyle name="Итог 2 2 2 3 6 4" xfId="22423"/>
    <cellStyle name="Итог 2 2 2 3 6 5" xfId="30544"/>
    <cellStyle name="Итог 2 2 2 3 6 6" xfId="25608"/>
    <cellStyle name="Итог 2 2 2 3 6 7" xfId="38211"/>
    <cellStyle name="Итог 2 2 2 3 6 8" xfId="43167"/>
    <cellStyle name="Итог 2 2 2 3 7" xfId="11043"/>
    <cellStyle name="Итог 2 2 2 3 8" xfId="16982"/>
    <cellStyle name="Итог 2 2 2 3 9" xfId="21469"/>
    <cellStyle name="Итог 2 2 2 4" xfId="4834"/>
    <cellStyle name="Итог 2 2 2 4 2" xfId="10810"/>
    <cellStyle name="Итог 2 2 2 4 3" xfId="16749"/>
    <cellStyle name="Итог 2 2 2 4 4" xfId="21375"/>
    <cellStyle name="Итог 2 2 2 4 5" xfId="30860"/>
    <cellStyle name="Итог 2 2 2 4 6" xfId="32947"/>
    <cellStyle name="Итог 2 2 2 4 7" xfId="35662"/>
    <cellStyle name="Итог 2 2 2 4 8" xfId="40623"/>
    <cellStyle name="Итог 2 2 2 5" xfId="9114"/>
    <cellStyle name="Итог 2 2 2 5 2" xfId="15064"/>
    <cellStyle name="Итог 2 2 2 5 3" xfId="21003"/>
    <cellStyle name="Итог 2 2 2 5 4" xfId="23112"/>
    <cellStyle name="Итог 2 2 2 5 5" xfId="23418"/>
    <cellStyle name="Итог 2 2 2 5 6" xfId="33394"/>
    <cellStyle name="Итог 2 2 2 5 7" xfId="39904"/>
    <cellStyle name="Итог 2 2 2 5 8" xfId="44869"/>
    <cellStyle name="Итог 2 2 2 6" xfId="9115"/>
    <cellStyle name="Итог 2 2 2 6 2" xfId="15065"/>
    <cellStyle name="Итог 2 2 2 6 3" xfId="21004"/>
    <cellStyle name="Итог 2 2 2 6 4" xfId="23113"/>
    <cellStyle name="Итог 2 2 2 6 5" xfId="26766"/>
    <cellStyle name="Итог 2 2 2 6 6" xfId="31777"/>
    <cellStyle name="Итог 2 2 2 6 7" xfId="39905"/>
    <cellStyle name="Итог 2 2 2 6 8" xfId="44870"/>
    <cellStyle name="Итог 2 2 2 7" xfId="9116"/>
    <cellStyle name="Итог 2 2 2 7 2" xfId="15066"/>
    <cellStyle name="Итог 2 2 2 7 3" xfId="21005"/>
    <cellStyle name="Итог 2 2 2 7 4" xfId="23114"/>
    <cellStyle name="Итог 2 2 2 7 5" xfId="23417"/>
    <cellStyle name="Итог 2 2 2 7 6" xfId="34804"/>
    <cellStyle name="Итог 2 2 2 7 7" xfId="39906"/>
    <cellStyle name="Итог 2 2 2 7 8" xfId="44871"/>
    <cellStyle name="Итог 2 2 2 8" xfId="9930"/>
    <cellStyle name="Итог 2 2 2 9" xfId="15869"/>
    <cellStyle name="Итог 2 2 3" xfId="2911"/>
    <cellStyle name="Итог 2 2 3 2" xfId="5346"/>
    <cellStyle name="Итог 2 2 3 2 2" xfId="7665"/>
    <cellStyle name="Итог 2 2 3 2 2 2" xfId="13616"/>
    <cellStyle name="Итог 2 2 3 2 2 3" xfId="19555"/>
    <cellStyle name="Итог 2 2 3 2 2 4" xfId="22515"/>
    <cellStyle name="Итог 2 2 3 2 2 5" xfId="24709"/>
    <cellStyle name="Итог 2 2 3 2 2 6" xfId="34000"/>
    <cellStyle name="Итог 2 2 3 2 2 7" xfId="38463"/>
    <cellStyle name="Итог 2 2 3 2 2 8" xfId="43421"/>
    <cellStyle name="Итог 2 2 3 2 3" xfId="11321"/>
    <cellStyle name="Итог 2 2 3 2 4" xfId="17260"/>
    <cellStyle name="Итог 2 2 3 2 5" xfId="21566"/>
    <cellStyle name="Итог 2 2 3 2 6" xfId="27833"/>
    <cellStyle name="Итог 2 2 3 2 7" xfId="32466"/>
    <cellStyle name="Итог 2 2 3 2 8" xfId="36173"/>
    <cellStyle name="Итог 2 2 3 2 9" xfId="41132"/>
    <cellStyle name="Итог 2 2 3 3" xfId="4645"/>
    <cellStyle name="Итог 2 2 3 3 2" xfId="10621"/>
    <cellStyle name="Итог 2 2 3 3 3" xfId="16560"/>
    <cellStyle name="Итог 2 2 3 3 4" xfId="21305"/>
    <cellStyle name="Итог 2 2 3 3 5" xfId="25541"/>
    <cellStyle name="Итог 2 2 3 3 6" xfId="33930"/>
    <cellStyle name="Итог 2 2 3 3 7" xfId="35473"/>
    <cellStyle name="Итог 2 2 3 3 8" xfId="40436"/>
    <cellStyle name="Итог 2 2 3 4" xfId="9117"/>
    <cellStyle name="Итог 2 2 3 4 2" xfId="15067"/>
    <cellStyle name="Итог 2 2 3 4 3" xfId="21006"/>
    <cellStyle name="Итог 2 2 3 4 4" xfId="23115"/>
    <cellStyle name="Итог 2 2 3 4 5" xfId="23416"/>
    <cellStyle name="Итог 2 2 3 4 6" xfId="34803"/>
    <cellStyle name="Итог 2 2 3 4 7" xfId="39907"/>
    <cellStyle name="Итог 2 2 3 4 8" xfId="44872"/>
    <cellStyle name="Итог 2 2 3 5" xfId="9118"/>
    <cellStyle name="Итог 2 2 3 5 2" xfId="15068"/>
    <cellStyle name="Итог 2 2 3 5 3" xfId="21007"/>
    <cellStyle name="Итог 2 2 3 5 4" xfId="23116"/>
    <cellStyle name="Итог 2 2 3 5 5" xfId="23415"/>
    <cellStyle name="Итог 2 2 3 5 6" xfId="31804"/>
    <cellStyle name="Итог 2 2 3 5 7" xfId="39908"/>
    <cellStyle name="Итог 2 2 3 5 8" xfId="44873"/>
    <cellStyle name="Итог 2 2 3 6" xfId="9932"/>
    <cellStyle name="Итог 2 2 3 7" xfId="15871"/>
    <cellStyle name="Итог 2 2 3 8" xfId="27175"/>
    <cellStyle name="Итог 2 2 3 9" xfId="27286"/>
    <cellStyle name="Итог 2 2 4" xfId="4399"/>
    <cellStyle name="Итог 2 2 4 10" xfId="32686"/>
    <cellStyle name="Итог 2 2 4 11" xfId="35276"/>
    <cellStyle name="Итог 2 2 4 12" xfId="40239"/>
    <cellStyle name="Итог 2 2 4 2" xfId="6877"/>
    <cellStyle name="Итог 2 2 4 2 2" xfId="12828"/>
    <cellStyle name="Итог 2 2 4 2 3" xfId="18767"/>
    <cellStyle name="Итог 2 2 4 2 4" xfId="21967"/>
    <cellStyle name="Итог 2 2 4 2 5" xfId="27507"/>
    <cellStyle name="Итог 2 2 4 2 6" xfId="33131"/>
    <cellStyle name="Итог 2 2 4 2 7" xfId="37680"/>
    <cellStyle name="Итог 2 2 4 2 8" xfId="42633"/>
    <cellStyle name="Итог 2 2 4 3" xfId="9119"/>
    <cellStyle name="Итог 2 2 4 3 2" xfId="15069"/>
    <cellStyle name="Итог 2 2 4 3 3" xfId="21008"/>
    <cellStyle name="Итог 2 2 4 3 4" xfId="23117"/>
    <cellStyle name="Итог 2 2 4 3 5" xfId="26765"/>
    <cellStyle name="Итог 2 2 4 3 6" xfId="35050"/>
    <cellStyle name="Итог 2 2 4 3 7" xfId="39909"/>
    <cellStyle name="Итог 2 2 4 3 8" xfId="44874"/>
    <cellStyle name="Итог 2 2 4 4" xfId="9120"/>
    <cellStyle name="Итог 2 2 4 4 2" xfId="15070"/>
    <cellStyle name="Итог 2 2 4 4 3" xfId="21009"/>
    <cellStyle name="Итог 2 2 4 4 4" xfId="23118"/>
    <cellStyle name="Итог 2 2 4 4 5" xfId="26764"/>
    <cellStyle name="Итог 2 2 4 4 6" xfId="31945"/>
    <cellStyle name="Итог 2 2 4 4 7" xfId="39910"/>
    <cellStyle name="Итог 2 2 4 4 8" xfId="44875"/>
    <cellStyle name="Итог 2 2 4 5" xfId="9121"/>
    <cellStyle name="Итог 2 2 4 5 2" xfId="15071"/>
    <cellStyle name="Итог 2 2 4 5 3" xfId="21010"/>
    <cellStyle name="Итог 2 2 4 5 4" xfId="23119"/>
    <cellStyle name="Итог 2 2 4 5 5" xfId="23414"/>
    <cellStyle name="Итог 2 2 4 5 6" xfId="33894"/>
    <cellStyle name="Итог 2 2 4 5 7" xfId="39911"/>
    <cellStyle name="Итог 2 2 4 5 8" xfId="44876"/>
    <cellStyle name="Итог 2 2 4 6" xfId="10424"/>
    <cellStyle name="Итог 2 2 4 7" xfId="16363"/>
    <cellStyle name="Итог 2 2 4 8" xfId="21271"/>
    <cellStyle name="Итог 2 2 4 9" xfId="27186"/>
    <cellStyle name="Итог 2 2 5" xfId="4924"/>
    <cellStyle name="Итог 2 2 5 2" xfId="10900"/>
    <cellStyle name="Итог 2 2 5 3" xfId="16839"/>
    <cellStyle name="Итог 2 2 5 4" xfId="21404"/>
    <cellStyle name="Итог 2 2 5 5" xfId="28110"/>
    <cellStyle name="Итог 2 2 5 6" xfId="32012"/>
    <cellStyle name="Итог 2 2 5 7" xfId="35752"/>
    <cellStyle name="Итог 2 2 5 8" xfId="40713"/>
    <cellStyle name="Итог 2 2 6" xfId="9122"/>
    <cellStyle name="Итог 2 2 6 2" xfId="15072"/>
    <cellStyle name="Итог 2 2 6 3" xfId="21011"/>
    <cellStyle name="Итог 2 2 6 4" xfId="23120"/>
    <cellStyle name="Итог 2 2 6 5" xfId="23413"/>
    <cellStyle name="Итог 2 2 6 6" xfId="32379"/>
    <cellStyle name="Итог 2 2 6 7" xfId="39912"/>
    <cellStyle name="Итог 2 2 6 8" xfId="44877"/>
    <cellStyle name="Итог 2 2 7" xfId="9929"/>
    <cellStyle name="Итог 2 2 8" xfId="15868"/>
    <cellStyle name="Итог 2 2 9" xfId="26996"/>
    <cellStyle name="Итог 2 3" xfId="2912"/>
    <cellStyle name="Итог 2 3 10" xfId="29733"/>
    <cellStyle name="Итог 2 3 11" xfId="34873"/>
    <cellStyle name="Итог 2 3 2" xfId="2913"/>
    <cellStyle name="Итог 2 3 2 2" xfId="5539"/>
    <cellStyle name="Итог 2 3 2 2 2" xfId="7843"/>
    <cellStyle name="Итог 2 3 2 2 2 2" xfId="13794"/>
    <cellStyle name="Итог 2 3 2 2 2 3" xfId="19733"/>
    <cellStyle name="Итог 2 3 2 2 2 4" xfId="22557"/>
    <cellStyle name="Итог 2 3 2 2 2 5" xfId="24553"/>
    <cellStyle name="Итог 2 3 2 2 2 6" xfId="26389"/>
    <cellStyle name="Итог 2 3 2 2 2 7" xfId="38641"/>
    <cellStyle name="Итог 2 3 2 2 2 8" xfId="43599"/>
    <cellStyle name="Итог 2 3 2 2 3" xfId="11514"/>
    <cellStyle name="Итог 2 3 2 2 4" xfId="17453"/>
    <cellStyle name="Итог 2 3 2 2 5" xfId="21610"/>
    <cellStyle name="Итог 2 3 2 2 6" xfId="25399"/>
    <cellStyle name="Итог 2 3 2 2 7" xfId="28242"/>
    <cellStyle name="Итог 2 3 2 2 8" xfId="36366"/>
    <cellStyle name="Итог 2 3 2 2 9" xfId="41325"/>
    <cellStyle name="Итог 2 3 2 3" xfId="6206"/>
    <cellStyle name="Итог 2 3 2 3 2" xfId="12157"/>
    <cellStyle name="Итог 2 3 2 3 3" xfId="18096"/>
    <cellStyle name="Итог 2 3 2 3 4" xfId="21780"/>
    <cellStyle name="Итог 2 3 2 3 5" xfId="30422"/>
    <cellStyle name="Итог 2 3 2 3 6" xfId="26725"/>
    <cellStyle name="Итог 2 3 2 3 7" xfId="37009"/>
    <cellStyle name="Итог 2 3 2 3 8" xfId="41965"/>
    <cellStyle name="Итог 2 3 2 4" xfId="9123"/>
    <cellStyle name="Итог 2 3 2 4 2" xfId="15073"/>
    <cellStyle name="Итог 2 3 2 4 3" xfId="21012"/>
    <cellStyle name="Итог 2 3 2 4 4" xfId="23121"/>
    <cellStyle name="Итог 2 3 2 4 5" xfId="23412"/>
    <cellStyle name="Итог 2 3 2 4 6" xfId="30003"/>
    <cellStyle name="Итог 2 3 2 4 7" xfId="39913"/>
    <cellStyle name="Итог 2 3 2 4 8" xfId="44878"/>
    <cellStyle name="Итог 2 3 2 5" xfId="9124"/>
    <cellStyle name="Итог 2 3 2 5 2" xfId="15074"/>
    <cellStyle name="Итог 2 3 2 5 3" xfId="21013"/>
    <cellStyle name="Итог 2 3 2 5 4" xfId="23122"/>
    <cellStyle name="Итог 2 3 2 5 5" xfId="23411"/>
    <cellStyle name="Итог 2 3 2 5 6" xfId="28044"/>
    <cellStyle name="Итог 2 3 2 5 7" xfId="39914"/>
    <cellStyle name="Итог 2 3 2 5 8" xfId="44879"/>
    <cellStyle name="Итог 2 3 2 6" xfId="9934"/>
    <cellStyle name="Итог 2 3 2 7" xfId="15873"/>
    <cellStyle name="Итог 2 3 2 8" xfId="27768"/>
    <cellStyle name="Итог 2 3 2 9" xfId="31577"/>
    <cellStyle name="Итог 2 3 3" xfId="5068"/>
    <cellStyle name="Итог 2 3 3 10" xfId="29226"/>
    <cellStyle name="Итог 2 3 3 11" xfId="26212"/>
    <cellStyle name="Итог 2 3 3 12" xfId="35896"/>
    <cellStyle name="Итог 2 3 3 13" xfId="40857"/>
    <cellStyle name="Итог 2 3 3 2" xfId="9125"/>
    <cellStyle name="Итог 2 3 3 2 2" xfId="15075"/>
    <cellStyle name="Итог 2 3 3 2 3" xfId="21014"/>
    <cellStyle name="Итог 2 3 3 2 4" xfId="23123"/>
    <cellStyle name="Итог 2 3 3 2 5" xfId="23410"/>
    <cellStyle name="Итог 2 3 3 2 6" xfId="26511"/>
    <cellStyle name="Итог 2 3 3 2 7" xfId="39915"/>
    <cellStyle name="Итог 2 3 3 2 8" xfId="44880"/>
    <cellStyle name="Итог 2 3 3 3" xfId="9126"/>
    <cellStyle name="Итог 2 3 3 3 2" xfId="15076"/>
    <cellStyle name="Итог 2 3 3 3 3" xfId="21015"/>
    <cellStyle name="Итог 2 3 3 3 4" xfId="23124"/>
    <cellStyle name="Итог 2 3 3 3 5" xfId="23409"/>
    <cellStyle name="Итог 2 3 3 3 6" xfId="32906"/>
    <cellStyle name="Итог 2 3 3 3 7" xfId="39916"/>
    <cellStyle name="Итог 2 3 3 3 8" xfId="44881"/>
    <cellStyle name="Итог 2 3 3 4" xfId="9127"/>
    <cellStyle name="Итог 2 3 3 4 2" xfId="15077"/>
    <cellStyle name="Итог 2 3 3 4 3" xfId="21016"/>
    <cellStyle name="Итог 2 3 3 4 4" xfId="23125"/>
    <cellStyle name="Итог 2 3 3 4 5" xfId="23408"/>
    <cellStyle name="Итог 2 3 3 4 6" xfId="33393"/>
    <cellStyle name="Итог 2 3 3 4 7" xfId="39917"/>
    <cellStyle name="Итог 2 3 3 4 8" xfId="44882"/>
    <cellStyle name="Итог 2 3 3 5" xfId="9128"/>
    <cellStyle name="Итог 2 3 3 5 2" xfId="15078"/>
    <cellStyle name="Итог 2 3 3 5 3" xfId="21017"/>
    <cellStyle name="Итог 2 3 3 5 4" xfId="23126"/>
    <cellStyle name="Итог 2 3 3 5 5" xfId="23407"/>
    <cellStyle name="Итог 2 3 3 5 6" xfId="31776"/>
    <cellStyle name="Итог 2 3 3 5 7" xfId="39918"/>
    <cellStyle name="Итог 2 3 3 5 8" xfId="44883"/>
    <cellStyle name="Итог 2 3 3 6" xfId="7412"/>
    <cellStyle name="Итог 2 3 3 6 2" xfId="13363"/>
    <cellStyle name="Итог 2 3 3 6 3" xfId="19302"/>
    <cellStyle name="Итог 2 3 3 6 4" xfId="22424"/>
    <cellStyle name="Итог 2 3 3 6 5" xfId="30543"/>
    <cellStyle name="Итог 2 3 3 6 6" xfId="34735"/>
    <cellStyle name="Итог 2 3 3 6 7" xfId="38212"/>
    <cellStyle name="Итог 2 3 3 6 8" xfId="43168"/>
    <cellStyle name="Итог 2 3 3 7" xfId="11044"/>
    <cellStyle name="Итог 2 3 3 8" xfId="16983"/>
    <cellStyle name="Итог 2 3 3 9" xfId="21470"/>
    <cellStyle name="Итог 2 3 4" xfId="4833"/>
    <cellStyle name="Итог 2 3 4 2" xfId="10809"/>
    <cellStyle name="Итог 2 3 4 3" xfId="16748"/>
    <cellStyle name="Итог 2 3 4 4" xfId="21374"/>
    <cellStyle name="Итог 2 3 4 5" xfId="30861"/>
    <cellStyle name="Итог 2 3 4 6" xfId="32201"/>
    <cellStyle name="Итог 2 3 4 7" xfId="35661"/>
    <cellStyle name="Итог 2 3 4 8" xfId="40622"/>
    <cellStyle name="Итог 2 3 5" xfId="9129"/>
    <cellStyle name="Итог 2 3 5 2" xfId="15079"/>
    <cellStyle name="Итог 2 3 5 3" xfId="21018"/>
    <cellStyle name="Итог 2 3 5 4" xfId="23127"/>
    <cellStyle name="Итог 2 3 5 5" xfId="23406"/>
    <cellStyle name="Итог 2 3 5 6" xfId="25652"/>
    <cellStyle name="Итог 2 3 5 7" xfId="39919"/>
    <cellStyle name="Итог 2 3 5 8" xfId="44884"/>
    <cellStyle name="Итог 2 3 6" xfId="9130"/>
    <cellStyle name="Итог 2 3 6 2" xfId="15080"/>
    <cellStyle name="Итог 2 3 6 3" xfId="21019"/>
    <cellStyle name="Итог 2 3 6 4" xfId="23128"/>
    <cellStyle name="Итог 2 3 6 5" xfId="23405"/>
    <cellStyle name="Итог 2 3 6 6" xfId="34802"/>
    <cellStyle name="Итог 2 3 6 7" xfId="39920"/>
    <cellStyle name="Итог 2 3 6 8" xfId="44885"/>
    <cellStyle name="Итог 2 3 7" xfId="9131"/>
    <cellStyle name="Итог 2 3 7 2" xfId="15081"/>
    <cellStyle name="Итог 2 3 7 3" xfId="21020"/>
    <cellStyle name="Итог 2 3 7 4" xfId="23129"/>
    <cellStyle name="Итог 2 3 7 5" xfId="23404"/>
    <cellStyle name="Итог 2 3 7 6" xfId="34801"/>
    <cellStyle name="Итог 2 3 7 7" xfId="39921"/>
    <cellStyle name="Итог 2 3 7 8" xfId="44886"/>
    <cellStyle name="Итог 2 3 8" xfId="9933"/>
    <cellStyle name="Итог 2 3 9" xfId="15872"/>
    <cellStyle name="Итог 2 4" xfId="2914"/>
    <cellStyle name="Итог 2 4 2" xfId="2915"/>
    <cellStyle name="Итог 2 4 2 2" xfId="5808"/>
    <cellStyle name="Итог 2 4 2 2 2" xfId="8112"/>
    <cellStyle name="Итог 2 4 2 2 2 2" xfId="14063"/>
    <cellStyle name="Итог 2 4 2 2 2 3" xfId="20002"/>
    <cellStyle name="Итог 2 4 2 2 2 4" xfId="22609"/>
    <cellStyle name="Итог 2 4 2 2 2 5" xfId="24289"/>
    <cellStyle name="Итог 2 4 2 2 2 6" xfId="32758"/>
    <cellStyle name="Итог 2 4 2 2 2 7" xfId="38909"/>
    <cellStyle name="Итог 2 4 2 2 2 8" xfId="43868"/>
    <cellStyle name="Итог 2 4 2 2 3" xfId="11783"/>
    <cellStyle name="Итог 2 4 2 2 4" xfId="17722"/>
    <cellStyle name="Итог 2 4 2 2 5" xfId="21662"/>
    <cellStyle name="Итог 2 4 2 2 6" xfId="27827"/>
    <cellStyle name="Итог 2 4 2 2 7" xfId="27382"/>
    <cellStyle name="Итог 2 4 2 2 8" xfId="36635"/>
    <cellStyle name="Итог 2 4 2 2 9" xfId="41593"/>
    <cellStyle name="Итог 2 4 2 3" xfId="6475"/>
    <cellStyle name="Итог 2 4 2 3 2" xfId="12426"/>
    <cellStyle name="Итог 2 4 2 3 3" xfId="18365"/>
    <cellStyle name="Итог 2 4 2 3 4" xfId="21832"/>
    <cellStyle name="Итог 2 4 2 3 5" xfId="28213"/>
    <cellStyle name="Итог 2 4 2 3 6" xfId="31462"/>
    <cellStyle name="Итог 2 4 2 3 7" xfId="37278"/>
    <cellStyle name="Итог 2 4 2 3 8" xfId="42233"/>
    <cellStyle name="Итог 2 4 2 4" xfId="9936"/>
    <cellStyle name="Итог 2 4 2 5" xfId="15875"/>
    <cellStyle name="Итог 2 4 2 6" xfId="31002"/>
    <cellStyle name="Итог 2 4 2 7" xfId="31576"/>
    <cellStyle name="Итог 2 4 3" xfId="2916"/>
    <cellStyle name="Итог 2 4 3 2" xfId="5654"/>
    <cellStyle name="Итог 2 4 3 2 2" xfId="7958"/>
    <cellStyle name="Итог 2 4 3 2 2 2" xfId="13909"/>
    <cellStyle name="Итог 2 4 3 2 2 3" xfId="19848"/>
    <cellStyle name="Итог 2 4 3 2 2 4" xfId="22580"/>
    <cellStyle name="Итог 2 4 3 2 2 5" xfId="24440"/>
    <cellStyle name="Итог 2 4 3 2 2 6" xfId="32432"/>
    <cellStyle name="Итог 2 4 3 2 2 7" xfId="38755"/>
    <cellStyle name="Итог 2 4 3 2 2 8" xfId="43714"/>
    <cellStyle name="Итог 2 4 3 2 3" xfId="11629"/>
    <cellStyle name="Итог 2 4 3 2 4" xfId="17568"/>
    <cellStyle name="Итог 2 4 3 2 5" xfId="21633"/>
    <cellStyle name="Итог 2 4 3 2 6" xfId="30749"/>
    <cellStyle name="Итог 2 4 3 2 7" xfId="31225"/>
    <cellStyle name="Итог 2 4 3 2 8" xfId="36481"/>
    <cellStyle name="Итог 2 4 3 2 9" xfId="41439"/>
    <cellStyle name="Итог 2 4 3 3" xfId="6321"/>
    <cellStyle name="Итог 2 4 3 3 2" xfId="12272"/>
    <cellStyle name="Итог 2 4 3 3 3" xfId="18211"/>
    <cellStyle name="Итог 2 4 3 3 4" xfId="21803"/>
    <cellStyle name="Итог 2 4 3 3 5" xfId="30481"/>
    <cellStyle name="Итог 2 4 3 3 6" xfId="25629"/>
    <cellStyle name="Итог 2 4 3 3 7" xfId="37124"/>
    <cellStyle name="Итог 2 4 3 3 8" xfId="42079"/>
    <cellStyle name="Итог 2 4 3 4" xfId="9937"/>
    <cellStyle name="Итог 2 4 3 5" xfId="15876"/>
    <cellStyle name="Итог 2 4 3 6" xfId="31001"/>
    <cellStyle name="Итог 2 4 3 7" xfId="34991"/>
    <cellStyle name="Итог 2 4 4" xfId="5156"/>
    <cellStyle name="Итог 2 4 4 2" xfId="7499"/>
    <cellStyle name="Итог 2 4 4 2 2" xfId="13450"/>
    <cellStyle name="Итог 2 4 4 2 3" xfId="19389"/>
    <cellStyle name="Итог 2 4 4 2 4" xfId="22447"/>
    <cellStyle name="Итог 2 4 4 2 5" xfId="24811"/>
    <cellStyle name="Итог 2 4 4 2 6" xfId="34758"/>
    <cellStyle name="Итог 2 4 4 2 7" xfId="38298"/>
    <cellStyle name="Итог 2 4 4 2 8" xfId="43255"/>
    <cellStyle name="Итог 2 4 4 3" xfId="11132"/>
    <cellStyle name="Итог 2 4 4 4" xfId="17071"/>
    <cellStyle name="Итог 2 4 4 5" xfId="21493"/>
    <cellStyle name="Итог 2 4 4 6" xfId="29938"/>
    <cellStyle name="Итог 2 4 4 7" xfId="31434"/>
    <cellStyle name="Итог 2 4 4 8" xfId="35984"/>
    <cellStyle name="Итог 2 4 4 9" xfId="40944"/>
    <cellStyle name="Итог 2 4 5" xfId="5049"/>
    <cellStyle name="Итог 2 4 5 2" xfId="11025"/>
    <cellStyle name="Итог 2 4 5 3" xfId="16964"/>
    <cellStyle name="Итог 2 4 5 4" xfId="21454"/>
    <cellStyle name="Итог 2 4 5 5" xfId="25484"/>
    <cellStyle name="Итог 2 4 5 6" xfId="29881"/>
    <cellStyle name="Итог 2 4 5 7" xfId="35877"/>
    <cellStyle name="Итог 2 4 5 8" xfId="40838"/>
    <cellStyle name="Итог 2 4 6" xfId="9935"/>
    <cellStyle name="Итог 2 4 7" xfId="15874"/>
    <cellStyle name="Итог 2 4 8" xfId="25911"/>
    <cellStyle name="Итог 2 4 9" xfId="26645"/>
    <cellStyle name="Итог 2 5" xfId="2917"/>
    <cellStyle name="Итог 2 5 2" xfId="5232"/>
    <cellStyle name="Итог 2 5 2 2" xfId="7564"/>
    <cellStyle name="Итог 2 5 2 2 2" xfId="13515"/>
    <cellStyle name="Итог 2 5 2 2 3" xfId="19454"/>
    <cellStyle name="Итог 2 5 2 2 4" xfId="22457"/>
    <cellStyle name="Итог 2 5 2 2 5" xfId="24749"/>
    <cellStyle name="Итог 2 5 2 2 6" xfId="27181"/>
    <cellStyle name="Итог 2 5 2 2 7" xfId="38363"/>
    <cellStyle name="Итог 2 5 2 2 8" xfId="43320"/>
    <cellStyle name="Итог 2 5 2 3" xfId="11208"/>
    <cellStyle name="Итог 2 5 2 4" xfId="17147"/>
    <cellStyle name="Итог 2 5 2 5" xfId="21505"/>
    <cellStyle name="Итог 2 5 2 6" xfId="27576"/>
    <cellStyle name="Итог 2 5 2 7" xfId="32050"/>
    <cellStyle name="Итог 2 5 2 8" xfId="36060"/>
    <cellStyle name="Итог 2 5 2 9" xfId="41020"/>
    <cellStyle name="Итог 2 5 3" xfId="6132"/>
    <cellStyle name="Итог 2 5 3 2" xfId="12095"/>
    <cellStyle name="Итог 2 5 3 3" xfId="18034"/>
    <cellStyle name="Итог 2 5 3 4" xfId="21749"/>
    <cellStyle name="Итог 2 5 3 5" xfId="28620"/>
    <cellStyle name="Итог 2 5 3 6" xfId="30033"/>
    <cellStyle name="Итог 2 5 3 7" xfId="36947"/>
    <cellStyle name="Итог 2 5 3 8" xfId="41904"/>
    <cellStyle name="Итог 2 5 4" xfId="9132"/>
    <cellStyle name="Итог 2 5 4 2" xfId="15082"/>
    <cellStyle name="Итог 2 5 4 3" xfId="21021"/>
    <cellStyle name="Итог 2 5 4 4" xfId="23130"/>
    <cellStyle name="Итог 2 5 4 5" xfId="23403"/>
    <cellStyle name="Итог 2 5 4 6" xfId="31947"/>
    <cellStyle name="Итог 2 5 4 7" xfId="39922"/>
    <cellStyle name="Итог 2 5 4 8" xfId="44887"/>
    <cellStyle name="Итог 2 5 5" xfId="9133"/>
    <cellStyle name="Итог 2 5 5 2" xfId="15083"/>
    <cellStyle name="Итог 2 5 5 3" xfId="21022"/>
    <cellStyle name="Итог 2 5 5 4" xfId="23131"/>
    <cellStyle name="Итог 2 5 5 5" xfId="26763"/>
    <cellStyle name="Итог 2 5 5 6" xfId="33891"/>
    <cellStyle name="Итог 2 5 5 7" xfId="39923"/>
    <cellStyle name="Итог 2 5 5 8" xfId="44888"/>
    <cellStyle name="Итог 2 5 6" xfId="9938"/>
    <cellStyle name="Итог 2 5 7" xfId="15877"/>
    <cellStyle name="Итог 2 5 8" xfId="31000"/>
    <cellStyle name="Итог 2 5 9" xfId="31575"/>
    <cellStyle name="Итог 2 6" xfId="2918"/>
    <cellStyle name="Итог 2 6 2" xfId="5345"/>
    <cellStyle name="Итог 2 6 2 2" xfId="7664"/>
    <cellStyle name="Итог 2 6 2 2 2" xfId="13615"/>
    <cellStyle name="Итог 2 6 2 2 3" xfId="19554"/>
    <cellStyle name="Итог 2 6 2 2 4" xfId="22514"/>
    <cellStyle name="Итог 2 6 2 2 5" xfId="24710"/>
    <cellStyle name="Итог 2 6 2 2 6" xfId="26711"/>
    <cellStyle name="Итог 2 6 2 2 7" xfId="38462"/>
    <cellStyle name="Итог 2 6 2 2 8" xfId="43420"/>
    <cellStyle name="Итог 2 6 2 3" xfId="11320"/>
    <cellStyle name="Итог 2 6 2 4" xfId="17259"/>
    <cellStyle name="Итог 2 6 2 5" xfId="21565"/>
    <cellStyle name="Итог 2 6 2 6" xfId="29794"/>
    <cellStyle name="Итог 2 6 2 7" xfId="25806"/>
    <cellStyle name="Итог 2 6 2 8" xfId="36172"/>
    <cellStyle name="Итог 2 6 2 9" xfId="41131"/>
    <cellStyle name="Итог 2 6 3" xfId="4646"/>
    <cellStyle name="Итог 2 6 3 2" xfId="10622"/>
    <cellStyle name="Итог 2 6 3 3" xfId="16561"/>
    <cellStyle name="Итог 2 6 3 4" xfId="21306"/>
    <cellStyle name="Итог 2 6 3 5" xfId="25540"/>
    <cellStyle name="Итог 2 6 3 6" xfId="34489"/>
    <cellStyle name="Итог 2 6 3 7" xfId="35474"/>
    <cellStyle name="Итог 2 6 3 8" xfId="40437"/>
    <cellStyle name="Итог 2 6 4" xfId="9134"/>
    <cellStyle name="Итог 2 6 4 2" xfId="15084"/>
    <cellStyle name="Итог 2 6 4 3" xfId="21023"/>
    <cellStyle name="Итог 2 6 4 4" xfId="23132"/>
    <cellStyle name="Итог 2 6 4 5" xfId="23402"/>
    <cellStyle name="Итог 2 6 4 6" xfId="32376"/>
    <cellStyle name="Итог 2 6 4 7" xfId="39924"/>
    <cellStyle name="Итог 2 6 4 8" xfId="44889"/>
    <cellStyle name="Итог 2 6 5" xfId="9135"/>
    <cellStyle name="Итог 2 6 5 2" xfId="15085"/>
    <cellStyle name="Итог 2 6 5 3" xfId="21024"/>
    <cellStyle name="Итог 2 6 5 4" xfId="23133"/>
    <cellStyle name="Итог 2 6 5 5" xfId="23401"/>
    <cellStyle name="Итог 2 6 5 6" xfId="34068"/>
    <cellStyle name="Итог 2 6 5 7" xfId="39925"/>
    <cellStyle name="Итог 2 6 5 8" xfId="44890"/>
    <cellStyle name="Итог 2 6 6" xfId="9939"/>
    <cellStyle name="Итог 2 6 7" xfId="15878"/>
    <cellStyle name="Итог 2 6 8" xfId="27347"/>
    <cellStyle name="Итог 2 6 9" xfId="34385"/>
    <cellStyle name="Итог 2 7" xfId="4400"/>
    <cellStyle name="Итог 2 7 2" xfId="6878"/>
    <cellStyle name="Итог 2 7 2 2" xfId="12829"/>
    <cellStyle name="Итог 2 7 2 3" xfId="18768"/>
    <cellStyle name="Итог 2 7 2 4" xfId="21968"/>
    <cellStyle name="Итог 2 7 2 5" xfId="29323"/>
    <cellStyle name="Итог 2 7 2 6" xfId="33658"/>
    <cellStyle name="Итог 2 7 2 7" xfId="37681"/>
    <cellStyle name="Итог 2 7 2 8" xfId="42634"/>
    <cellStyle name="Итог 2 7 3" xfId="10425"/>
    <cellStyle name="Итог 2 7 4" xfId="16364"/>
    <cellStyle name="Итог 2 7 5" xfId="21272"/>
    <cellStyle name="Итог 2 7 6" xfId="29720"/>
    <cellStyle name="Итог 2 7 7" xfId="26435"/>
    <cellStyle name="Итог 2 7 8" xfId="35277"/>
    <cellStyle name="Итог 2 7 9" xfId="40240"/>
    <cellStyle name="Итог 2 8" xfId="4925"/>
    <cellStyle name="Итог 2 8 2" xfId="10901"/>
    <cellStyle name="Итог 2 8 3" xfId="16840"/>
    <cellStyle name="Итог 2 8 4" xfId="21405"/>
    <cellStyle name="Итог 2 8 5" xfId="29248"/>
    <cellStyle name="Итог 2 8 6" xfId="31029"/>
    <cellStyle name="Итог 2 8 7" xfId="35753"/>
    <cellStyle name="Итог 2 8 8" xfId="40714"/>
    <cellStyle name="Итог 2 9" xfId="9330"/>
    <cellStyle name="Итог 2_46EE.2011(v1.0)" xfId="2919"/>
    <cellStyle name="Итог 20" xfId="2920"/>
    <cellStyle name="Итог 20 10" xfId="30999"/>
    <cellStyle name="Итог 20 11" xfId="33749"/>
    <cellStyle name="Итог 20 12" xfId="35135"/>
    <cellStyle name="Итог 20 2" xfId="2921"/>
    <cellStyle name="Итог 20 2 10" xfId="35136"/>
    <cellStyle name="Итог 20 2 2" xfId="2922"/>
    <cellStyle name="Итог 20 2 2 2" xfId="5537"/>
    <cellStyle name="Итог 20 2 2 2 2" xfId="7841"/>
    <cellStyle name="Итог 20 2 2 2 2 2" xfId="13792"/>
    <cellStyle name="Итог 20 2 2 2 2 3" xfId="19731"/>
    <cellStyle name="Итог 20 2 2 2 2 4" xfId="24555"/>
    <cellStyle name="Итог 20 2 2 2 2 5" xfId="25642"/>
    <cellStyle name="Итог 20 2 2 2 2 6" xfId="38639"/>
    <cellStyle name="Итог 20 2 2 2 2 7" xfId="43597"/>
    <cellStyle name="Итог 20 2 2 2 3" xfId="11512"/>
    <cellStyle name="Итог 20 2 2 2 4" xfId="17451"/>
    <cellStyle name="Итог 20 2 2 2 5" xfId="28095"/>
    <cellStyle name="Итог 20 2 2 2 6" xfId="33707"/>
    <cellStyle name="Итог 20 2 2 2 7" xfId="36364"/>
    <cellStyle name="Итог 20 2 2 2 8" xfId="41323"/>
    <cellStyle name="Итог 20 2 2 3" xfId="6204"/>
    <cellStyle name="Итог 20 2 2 3 2" xfId="12155"/>
    <cellStyle name="Итог 20 2 2 3 3" xfId="18094"/>
    <cellStyle name="Итог 20 2 2 3 4" xfId="30695"/>
    <cellStyle name="Итог 20 2 2 3 5" xfId="28052"/>
    <cellStyle name="Итог 20 2 2 3 6" xfId="37007"/>
    <cellStyle name="Итог 20 2 2 3 7" xfId="41963"/>
    <cellStyle name="Итог 20 2 2 4" xfId="9942"/>
    <cellStyle name="Итог 20 2 2 5" xfId="15881"/>
    <cellStyle name="Итог 20 2 2 6" xfId="30997"/>
    <cellStyle name="Итог 20 2 2 7" xfId="26728"/>
    <cellStyle name="Итог 20 2 2 8" xfId="35137"/>
    <cellStyle name="Итог 20 2 3" xfId="5066"/>
    <cellStyle name="Итог 20 2 3 2" xfId="7410"/>
    <cellStyle name="Итог 20 2 3 2 2" xfId="13361"/>
    <cellStyle name="Итог 20 2 3 2 3" xfId="19300"/>
    <cellStyle name="Итог 20 2 3 2 4" xfId="24845"/>
    <cellStyle name="Итог 20 2 3 2 5" xfId="32879"/>
    <cellStyle name="Итог 20 2 3 2 6" xfId="38210"/>
    <cellStyle name="Итог 20 2 3 2 7" xfId="43166"/>
    <cellStyle name="Итог 20 2 3 3" xfId="11042"/>
    <cellStyle name="Итог 20 2 3 4" xfId="16981"/>
    <cellStyle name="Итог 20 2 3 5" xfId="27840"/>
    <cellStyle name="Итог 20 2 3 6" xfId="33435"/>
    <cellStyle name="Итог 20 2 3 7" xfId="35894"/>
    <cellStyle name="Итог 20 2 3 8" xfId="40855"/>
    <cellStyle name="Итог 20 2 4" xfId="4835"/>
    <cellStyle name="Итог 20 2 4 2" xfId="10811"/>
    <cellStyle name="Итог 20 2 4 3" xfId="16750"/>
    <cellStyle name="Итог 20 2 4 4" xfId="29396"/>
    <cellStyle name="Итог 20 2 4 5" xfId="34014"/>
    <cellStyle name="Итог 20 2 4 6" xfId="35663"/>
    <cellStyle name="Итог 20 2 4 7" xfId="40624"/>
    <cellStyle name="Итог 20 2 5" xfId="9136"/>
    <cellStyle name="Итог 20 2 5 2" xfId="15086"/>
    <cellStyle name="Итог 20 2 5 3" xfId="21025"/>
    <cellStyle name="Итог 20 2 5 4" xfId="23400"/>
    <cellStyle name="Итог 20 2 5 5" xfId="30117"/>
    <cellStyle name="Итог 20 2 5 6" xfId="39926"/>
    <cellStyle name="Итог 20 2 5 7" xfId="44891"/>
    <cellStyle name="Итог 20 2 6" xfId="9941"/>
    <cellStyle name="Итог 20 2 7" xfId="15880"/>
    <cellStyle name="Итог 20 2 8" xfId="30998"/>
    <cellStyle name="Итог 20 2 9" xfId="31574"/>
    <cellStyle name="Итог 20 3" xfId="2923"/>
    <cellStyle name="Итог 20 3 10" xfId="35138"/>
    <cellStyle name="Итог 20 3 2" xfId="2924"/>
    <cellStyle name="Итог 20 3 2 2" xfId="5809"/>
    <cellStyle name="Итог 20 3 2 2 2" xfId="8113"/>
    <cellStyle name="Итог 20 3 2 2 2 2" xfId="14064"/>
    <cellStyle name="Итог 20 3 2 2 2 3" xfId="20003"/>
    <cellStyle name="Итог 20 3 2 2 2 4" xfId="24288"/>
    <cellStyle name="Итог 20 3 2 2 2 5" xfId="30948"/>
    <cellStyle name="Итог 20 3 2 2 2 6" xfId="38910"/>
    <cellStyle name="Итог 20 3 2 2 2 7" xfId="43869"/>
    <cellStyle name="Итог 20 3 2 2 3" xfId="11784"/>
    <cellStyle name="Итог 20 3 2 2 4" xfId="17723"/>
    <cellStyle name="Итог 20 3 2 2 5" xfId="25349"/>
    <cellStyle name="Итог 20 3 2 2 6" xfId="31474"/>
    <cellStyle name="Итог 20 3 2 2 7" xfId="36636"/>
    <cellStyle name="Итог 20 3 2 2 8" xfId="41594"/>
    <cellStyle name="Итог 20 3 2 3" xfId="6476"/>
    <cellStyle name="Итог 20 3 2 3 2" xfId="12427"/>
    <cellStyle name="Итог 20 3 2 3 3" xfId="18366"/>
    <cellStyle name="Итог 20 3 2 3 4" xfId="25081"/>
    <cellStyle name="Итог 20 3 2 3 5" xfId="34980"/>
    <cellStyle name="Итог 20 3 2 3 6" xfId="37279"/>
    <cellStyle name="Итог 20 3 2 3 7" xfId="42234"/>
    <cellStyle name="Итог 20 3 2 4" xfId="9944"/>
    <cellStyle name="Итог 20 3 2 5" xfId="15883"/>
    <cellStyle name="Итог 20 3 2 6" xfId="27537"/>
    <cellStyle name="Итог 20 3 2 7" xfId="25878"/>
    <cellStyle name="Итог 20 3 2 8" xfId="35139"/>
    <cellStyle name="Итог 20 3 3" xfId="2925"/>
    <cellStyle name="Итог 20 3 3 2" xfId="5655"/>
    <cellStyle name="Итог 20 3 3 2 2" xfId="7959"/>
    <cellStyle name="Итог 20 3 3 2 2 2" xfId="13910"/>
    <cellStyle name="Итог 20 3 3 2 2 3" xfId="19849"/>
    <cellStyle name="Итог 20 3 3 2 2 4" xfId="24439"/>
    <cellStyle name="Итог 20 3 3 2 2 5" xfId="25938"/>
    <cellStyle name="Итог 20 3 3 2 2 6" xfId="38756"/>
    <cellStyle name="Итог 20 3 3 2 2 7" xfId="43715"/>
    <cellStyle name="Итог 20 3 3 2 3" xfId="11630"/>
    <cellStyle name="Итог 20 3 3 2 4" xfId="17569"/>
    <cellStyle name="Итог 20 3 3 2 5" xfId="27479"/>
    <cellStyle name="Итог 20 3 3 2 6" xfId="26620"/>
    <cellStyle name="Итог 20 3 3 2 7" xfId="36482"/>
    <cellStyle name="Итог 20 3 3 2 8" xfId="41440"/>
    <cellStyle name="Итог 20 3 3 3" xfId="6322"/>
    <cellStyle name="Итог 20 3 3 3 2" xfId="12273"/>
    <cellStyle name="Итог 20 3 3 3 3" xfId="18212"/>
    <cellStyle name="Итог 20 3 3 3 4" xfId="28938"/>
    <cellStyle name="Итог 20 3 3 3 5" xfId="25861"/>
    <cellStyle name="Итог 20 3 3 3 6" xfId="37125"/>
    <cellStyle name="Итог 20 3 3 3 7" xfId="42080"/>
    <cellStyle name="Итог 20 3 3 4" xfId="9945"/>
    <cellStyle name="Итог 20 3 3 5" xfId="15884"/>
    <cellStyle name="Итог 20 3 3 6" xfId="30995"/>
    <cellStyle name="Итог 20 3 3 7" xfId="34872"/>
    <cellStyle name="Итог 20 3 3 8" xfId="35140"/>
    <cellStyle name="Итог 20 3 4" xfId="5157"/>
    <cellStyle name="Итог 20 3 4 2" xfId="7500"/>
    <cellStyle name="Итог 20 3 4 2 2" xfId="13451"/>
    <cellStyle name="Итог 20 3 4 2 3" xfId="19390"/>
    <cellStyle name="Итог 20 3 4 2 4" xfId="24810"/>
    <cellStyle name="Итог 20 3 4 2 5" xfId="31708"/>
    <cellStyle name="Итог 20 3 4 2 6" xfId="38299"/>
    <cellStyle name="Итог 20 3 4 2 7" xfId="43256"/>
    <cellStyle name="Итог 20 3 4 3" xfId="11133"/>
    <cellStyle name="Итог 20 3 4 4" xfId="17072"/>
    <cellStyle name="Итог 20 3 4 5" xfId="27987"/>
    <cellStyle name="Итог 20 3 4 6" xfId="28780"/>
    <cellStyle name="Итог 20 3 4 7" xfId="35985"/>
    <cellStyle name="Итог 20 3 4 8" xfId="40945"/>
    <cellStyle name="Итог 20 3 5" xfId="4756"/>
    <cellStyle name="Итог 20 3 5 2" xfId="10732"/>
    <cellStyle name="Итог 20 3 5 3" xfId="16671"/>
    <cellStyle name="Итог 20 3 5 4" xfId="30502"/>
    <cellStyle name="Итог 20 3 5 5" xfId="34497"/>
    <cellStyle name="Итог 20 3 5 6" xfId="35584"/>
    <cellStyle name="Итог 20 3 5 7" xfId="40546"/>
    <cellStyle name="Итог 20 3 6" xfId="9943"/>
    <cellStyle name="Итог 20 3 7" xfId="15882"/>
    <cellStyle name="Итог 20 3 8" xfId="30996"/>
    <cellStyle name="Итог 20 3 9" xfId="33246"/>
    <cellStyle name="Итог 20 4" xfId="2926"/>
    <cellStyle name="Итог 20 4 2" xfId="5457"/>
    <cellStyle name="Итог 20 4 2 2" xfId="7776"/>
    <cellStyle name="Итог 20 4 2 2 2" xfId="13727"/>
    <cellStyle name="Итог 20 4 2 2 3" xfId="19666"/>
    <cellStyle name="Итог 20 4 2 2 4" xfId="24618"/>
    <cellStyle name="Итог 20 4 2 2 5" xfId="32172"/>
    <cellStyle name="Итог 20 4 2 2 6" xfId="38574"/>
    <cellStyle name="Итог 20 4 2 2 7" xfId="43532"/>
    <cellStyle name="Итог 20 4 2 3" xfId="11432"/>
    <cellStyle name="Итог 20 4 2 4" xfId="17371"/>
    <cellStyle name="Итог 20 4 2 5" xfId="29543"/>
    <cellStyle name="Итог 20 4 2 6" xfId="34039"/>
    <cellStyle name="Итог 20 4 2 7" xfId="36284"/>
    <cellStyle name="Итог 20 4 2 8" xfId="41243"/>
    <cellStyle name="Итог 20 4 3" xfId="4557"/>
    <cellStyle name="Итог 20 4 3 2" xfId="10533"/>
    <cellStyle name="Итог 20 4 3 3" xfId="16472"/>
    <cellStyle name="Итог 20 4 3 4" xfId="29294"/>
    <cellStyle name="Итог 20 4 3 5" xfId="25863"/>
    <cellStyle name="Итог 20 4 3 6" xfId="35385"/>
    <cellStyle name="Итог 20 4 3 7" xfId="40348"/>
    <cellStyle name="Итог 20 4 4" xfId="9946"/>
    <cellStyle name="Итог 20 4 5" xfId="15885"/>
    <cellStyle name="Итог 20 4 6" xfId="30994"/>
    <cellStyle name="Итог 20 4 7" xfId="31573"/>
    <cellStyle name="Итог 20 4 8" xfId="35141"/>
    <cellStyle name="Итог 20 5" xfId="4401"/>
    <cellStyle name="Итог 20 5 2" xfId="6879"/>
    <cellStyle name="Итог 20 5 2 2" xfId="12830"/>
    <cellStyle name="Итог 20 5 2 3" xfId="18769"/>
    <cellStyle name="Итог 20 5 2 4" xfId="30458"/>
    <cellStyle name="Итог 20 5 2 5" xfId="34381"/>
    <cellStyle name="Итог 20 5 2 6" xfId="37682"/>
    <cellStyle name="Итог 20 5 2 7" xfId="42635"/>
    <cellStyle name="Итог 20 5 3" xfId="10426"/>
    <cellStyle name="Итог 20 5 4" xfId="16365"/>
    <cellStyle name="Итог 20 5 5" xfId="27757"/>
    <cellStyle name="Итог 20 5 6" xfId="32093"/>
    <cellStyle name="Итог 20 5 7" xfId="35278"/>
    <cellStyle name="Итог 20 5 8" xfId="40241"/>
    <cellStyle name="Итог 20 6" xfId="4923"/>
    <cellStyle name="Итог 20 6 2" xfId="10899"/>
    <cellStyle name="Итог 20 6 3" xfId="16838"/>
    <cellStyle name="Итог 20 6 4" xfId="30068"/>
    <cellStyle name="Итог 20 6 5" xfId="23271"/>
    <cellStyle name="Итог 20 6 6" xfId="35751"/>
    <cellStyle name="Итог 20 6 7" xfId="40712"/>
    <cellStyle name="Итог 20 7" xfId="9137"/>
    <cellStyle name="Итог 20 7 2" xfId="15087"/>
    <cellStyle name="Итог 20 7 3" xfId="21026"/>
    <cellStyle name="Итог 20 7 4" xfId="23399"/>
    <cellStyle name="Итог 20 7 5" xfId="32020"/>
    <cellStyle name="Итог 20 7 6" xfId="39927"/>
    <cellStyle name="Итог 20 7 7" xfId="44892"/>
    <cellStyle name="Итог 20 8" xfId="9940"/>
    <cellStyle name="Итог 20 9" xfId="15879"/>
    <cellStyle name="Итог 3" xfId="2927"/>
    <cellStyle name="Итог 3 10" xfId="15886"/>
    <cellStyle name="Итог 3 11" xfId="28462"/>
    <cellStyle name="Итог 3 12" xfId="31572"/>
    <cellStyle name="Итог 3 2" xfId="2928"/>
    <cellStyle name="Итог 3 2 10" xfId="29876"/>
    <cellStyle name="Итог 3 2 11" xfId="31571"/>
    <cellStyle name="Итог 3 2 2" xfId="2929"/>
    <cellStyle name="Итог 3 2 2 2" xfId="2930"/>
    <cellStyle name="Итог 3 2 2 2 2" xfId="5535"/>
    <cellStyle name="Итог 3 2 2 2 2 2" xfId="7839"/>
    <cellStyle name="Итог 3 2 2 2 2 2 2" xfId="13790"/>
    <cellStyle name="Итог 3 2 2 2 2 2 3" xfId="19729"/>
    <cellStyle name="Итог 3 2 2 2 2 2 4" xfId="22554"/>
    <cellStyle name="Итог 3 2 2 2 2 2 5" xfId="24557"/>
    <cellStyle name="Итог 3 2 2 2 2 2 6" xfId="29028"/>
    <cellStyle name="Итог 3 2 2 2 2 2 7" xfId="38637"/>
    <cellStyle name="Итог 3 2 2 2 2 2 8" xfId="43595"/>
    <cellStyle name="Итог 3 2 2 2 2 3" xfId="11510"/>
    <cellStyle name="Итог 3 2 2 2 2 4" xfId="17449"/>
    <cellStyle name="Итог 3 2 2 2 2 5" xfId="21607"/>
    <cellStyle name="Итог 3 2 2 2 2 6" xfId="28635"/>
    <cellStyle name="Итог 3 2 2 2 2 7" xfId="32497"/>
    <cellStyle name="Итог 3 2 2 2 2 8" xfId="36362"/>
    <cellStyle name="Итог 3 2 2 2 2 9" xfId="41321"/>
    <cellStyle name="Итог 3 2 2 2 3" xfId="6202"/>
    <cellStyle name="Итог 3 2 2 2 3 2" xfId="12153"/>
    <cellStyle name="Итог 3 2 2 2 3 3" xfId="18092"/>
    <cellStyle name="Итог 3 2 2 2 3 4" xfId="21777"/>
    <cellStyle name="Итог 3 2 2 2 3 5" xfId="26908"/>
    <cellStyle name="Итог 3 2 2 2 3 6" xfId="28593"/>
    <cellStyle name="Итог 3 2 2 2 3 7" xfId="37005"/>
    <cellStyle name="Итог 3 2 2 2 3 8" xfId="41961"/>
    <cellStyle name="Итог 3 2 2 2 4" xfId="9950"/>
    <cellStyle name="Итог 3 2 2 2 5" xfId="15889"/>
    <cellStyle name="Итог 3 2 2 2 6" xfId="25910"/>
    <cellStyle name="Итог 3 2 2 2 7" xfId="32105"/>
    <cellStyle name="Итог 3 2 2 3" xfId="5064"/>
    <cellStyle name="Итог 3 2 2 3 2" xfId="7408"/>
    <cellStyle name="Итог 3 2 2 3 2 2" xfId="13359"/>
    <cellStyle name="Итог 3 2 2 3 2 3" xfId="19298"/>
    <cellStyle name="Итог 3 2 2 3 2 4" xfId="22421"/>
    <cellStyle name="Итог 3 2 2 3 2 5" xfId="30130"/>
    <cellStyle name="Итог 3 2 2 3 2 6" xfId="28452"/>
    <cellStyle name="Итог 3 2 2 3 2 7" xfId="38208"/>
    <cellStyle name="Итог 3 2 2 3 2 8" xfId="43164"/>
    <cellStyle name="Итог 3 2 2 3 3" xfId="11040"/>
    <cellStyle name="Итог 3 2 2 3 4" xfId="16979"/>
    <cellStyle name="Итог 3 2 2 3 5" xfId="21467"/>
    <cellStyle name="Итог 3 2 2 3 6" xfId="27120"/>
    <cellStyle name="Итог 3 2 2 3 7" xfId="32001"/>
    <cellStyle name="Итог 3 2 2 3 8" xfId="35892"/>
    <cellStyle name="Итог 3 2 2 3 9" xfId="40853"/>
    <cellStyle name="Итог 3 2 2 4" xfId="4837"/>
    <cellStyle name="Итог 3 2 2 4 2" xfId="10813"/>
    <cellStyle name="Итог 3 2 2 4 3" xfId="16752"/>
    <cellStyle name="Итог 3 2 2 4 4" xfId="21377"/>
    <cellStyle name="Итог 3 2 2 4 5" xfId="29710"/>
    <cellStyle name="Итог 3 2 2 4 6" xfId="29814"/>
    <cellStyle name="Итог 3 2 2 4 7" xfId="35665"/>
    <cellStyle name="Итог 3 2 2 4 8" xfId="40626"/>
    <cellStyle name="Итог 3 2 2 5" xfId="9138"/>
    <cellStyle name="Итог 3 2 2 5 2" xfId="15088"/>
    <cellStyle name="Итог 3 2 2 5 3" xfId="21027"/>
    <cellStyle name="Итог 3 2 2 5 4" xfId="23134"/>
    <cellStyle name="Итог 3 2 2 5 5" xfId="23398"/>
    <cellStyle name="Итог 3 2 2 5 6" xfId="31710"/>
    <cellStyle name="Итог 3 2 2 5 7" xfId="39928"/>
    <cellStyle name="Итог 3 2 2 5 8" xfId="44893"/>
    <cellStyle name="Итог 3 2 2 6" xfId="9949"/>
    <cellStyle name="Итог 3 2 2 7" xfId="15888"/>
    <cellStyle name="Итог 3 2 2 8" xfId="27927"/>
    <cellStyle name="Итог 3 2 2 9" xfId="23269"/>
    <cellStyle name="Итог 3 2 3" xfId="2931"/>
    <cellStyle name="Итог 3 2 3 2" xfId="5348"/>
    <cellStyle name="Итог 3 2 3 2 2" xfId="7667"/>
    <cellStyle name="Итог 3 2 3 2 2 2" xfId="13618"/>
    <cellStyle name="Итог 3 2 3 2 2 3" xfId="19557"/>
    <cellStyle name="Итог 3 2 3 2 2 4" xfId="22517"/>
    <cellStyle name="Итог 3 2 3 2 2 5" xfId="24707"/>
    <cellStyle name="Итог 3 2 3 2 2 6" xfId="26253"/>
    <cellStyle name="Итог 3 2 3 2 2 7" xfId="38465"/>
    <cellStyle name="Итог 3 2 3 2 2 8" xfId="43423"/>
    <cellStyle name="Итог 3 2 3 2 3" xfId="11323"/>
    <cellStyle name="Итог 3 2 3 2 4" xfId="17262"/>
    <cellStyle name="Итог 3 2 3 2 5" xfId="21568"/>
    <cellStyle name="Итог 3 2 3 2 6" xfId="29184"/>
    <cellStyle name="Итог 3 2 3 2 7" xfId="26491"/>
    <cellStyle name="Итог 3 2 3 2 8" xfId="36175"/>
    <cellStyle name="Итог 3 2 3 2 9" xfId="41134"/>
    <cellStyle name="Итог 3 2 3 3" xfId="4643"/>
    <cellStyle name="Итог 3 2 3 3 2" xfId="10619"/>
    <cellStyle name="Итог 3 2 3 3 3" xfId="16558"/>
    <cellStyle name="Итог 3 2 3 3 4" xfId="21303"/>
    <cellStyle name="Итог 3 2 3 3 5" xfId="27752"/>
    <cellStyle name="Итог 3 2 3 3 6" xfId="25750"/>
    <cellStyle name="Итог 3 2 3 3 7" xfId="35471"/>
    <cellStyle name="Итог 3 2 3 3 8" xfId="40434"/>
    <cellStyle name="Итог 3 2 3 4" xfId="9139"/>
    <cellStyle name="Итог 3 2 3 4 2" xfId="15089"/>
    <cellStyle name="Итог 3 2 3 4 3" xfId="21028"/>
    <cellStyle name="Итог 3 2 3 4 4" xfId="23135"/>
    <cellStyle name="Итог 3 2 3 4 5" xfId="23397"/>
    <cellStyle name="Итог 3 2 3 4 6" xfId="25651"/>
    <cellStyle name="Итог 3 2 3 4 7" xfId="39929"/>
    <cellStyle name="Итог 3 2 3 4 8" xfId="44894"/>
    <cellStyle name="Итог 3 2 3 5" xfId="9140"/>
    <cellStyle name="Итог 3 2 3 5 2" xfId="15090"/>
    <cellStyle name="Итог 3 2 3 5 3" xfId="21029"/>
    <cellStyle name="Итог 3 2 3 5 4" xfId="23136"/>
    <cellStyle name="Итог 3 2 3 5 5" xfId="23396"/>
    <cellStyle name="Итог 3 2 3 5 6" xfId="23186"/>
    <cellStyle name="Итог 3 2 3 5 7" xfId="39930"/>
    <cellStyle name="Итог 3 2 3 5 8" xfId="44895"/>
    <cellStyle name="Итог 3 2 3 6" xfId="9951"/>
    <cellStyle name="Итог 3 2 3 7" xfId="15890"/>
    <cellStyle name="Итог 3 2 3 8" xfId="25909"/>
    <cellStyle name="Итог 3 2 3 9" xfId="30947"/>
    <cellStyle name="Итог 3 2 4" xfId="4402"/>
    <cellStyle name="Итог 3 2 4 2" xfId="6880"/>
    <cellStyle name="Итог 3 2 4 2 2" xfId="12831"/>
    <cellStyle name="Итог 3 2 4 2 3" xfId="18770"/>
    <cellStyle name="Итог 3 2 4 2 4" xfId="21969"/>
    <cellStyle name="Итог 3 2 4 2 5" xfId="28915"/>
    <cellStyle name="Итог 3 2 4 2 6" xfId="25868"/>
    <cellStyle name="Итог 3 2 4 2 7" xfId="37683"/>
    <cellStyle name="Итог 3 2 4 2 8" xfId="42636"/>
    <cellStyle name="Итог 3 2 4 3" xfId="10427"/>
    <cellStyle name="Итог 3 2 4 4" xfId="16366"/>
    <cellStyle name="Итог 3 2 4 5" xfId="21273"/>
    <cellStyle name="Итог 3 2 4 6" xfId="25575"/>
    <cellStyle name="Итог 3 2 4 7" xfId="33855"/>
    <cellStyle name="Итог 3 2 4 8" xfId="35279"/>
    <cellStyle name="Итог 3 2 4 9" xfId="40242"/>
    <cellStyle name="Итог 3 2 5" xfId="4921"/>
    <cellStyle name="Итог 3 2 5 2" xfId="10897"/>
    <cellStyle name="Итог 3 2 5 3" xfId="16836"/>
    <cellStyle name="Итог 3 2 5 4" xfId="21402"/>
    <cellStyle name="Итог 3 2 5 5" xfId="30378"/>
    <cellStyle name="Итог 3 2 5 6" xfId="34484"/>
    <cellStyle name="Итог 3 2 5 7" xfId="35749"/>
    <cellStyle name="Итог 3 2 5 8" xfId="40710"/>
    <cellStyle name="Итог 3 2 6" xfId="9141"/>
    <cellStyle name="Итог 3 2 6 2" xfId="15091"/>
    <cellStyle name="Итог 3 2 6 3" xfId="21030"/>
    <cellStyle name="Итог 3 2 6 4" xfId="23137"/>
    <cellStyle name="Итог 3 2 6 5" xfId="23395"/>
    <cellStyle name="Итог 3 2 6 6" xfId="31654"/>
    <cellStyle name="Итог 3 2 6 7" xfId="39931"/>
    <cellStyle name="Итог 3 2 6 8" xfId="44896"/>
    <cellStyle name="Итог 3 2 7" xfId="9142"/>
    <cellStyle name="Итог 3 2 7 2" xfId="15092"/>
    <cellStyle name="Итог 3 2 7 3" xfId="21031"/>
    <cellStyle name="Итог 3 2 7 4" xfId="23138"/>
    <cellStyle name="Итог 3 2 7 5" xfId="23394"/>
    <cellStyle name="Итог 3 2 7 6" xfId="34712"/>
    <cellStyle name="Итог 3 2 7 7" xfId="39932"/>
    <cellStyle name="Итог 3 2 7 8" xfId="44897"/>
    <cellStyle name="Итог 3 2 8" xfId="9948"/>
    <cellStyle name="Итог 3 2 9" xfId="15887"/>
    <cellStyle name="Итог 3 3" xfId="2932"/>
    <cellStyle name="Итог 3 3 2" xfId="2933"/>
    <cellStyle name="Итог 3 3 2 2" xfId="5536"/>
    <cellStyle name="Итог 3 3 2 2 2" xfId="7840"/>
    <cellStyle name="Итог 3 3 2 2 2 2" xfId="13791"/>
    <cellStyle name="Итог 3 3 2 2 2 3" xfId="19730"/>
    <cellStyle name="Итог 3 3 2 2 2 4" xfId="22555"/>
    <cellStyle name="Итог 3 3 2 2 2 5" xfId="24556"/>
    <cellStyle name="Итог 3 3 2 2 2 6" xfId="31974"/>
    <cellStyle name="Итог 3 3 2 2 2 7" xfId="38638"/>
    <cellStyle name="Итог 3 3 2 2 2 8" xfId="43596"/>
    <cellStyle name="Итог 3 3 2 2 3" xfId="11511"/>
    <cellStyle name="Итог 3 3 2 2 4" xfId="17450"/>
    <cellStyle name="Итог 3 3 2 2 5" xfId="21608"/>
    <cellStyle name="Итог 3 3 2 2 6" xfId="30053"/>
    <cellStyle name="Итог 3 3 2 2 7" xfId="25744"/>
    <cellStyle name="Итог 3 3 2 2 8" xfId="36363"/>
    <cellStyle name="Итог 3 3 2 2 9" xfId="41322"/>
    <cellStyle name="Итог 3 3 2 3" xfId="6203"/>
    <cellStyle name="Итог 3 3 2 3 2" xfId="12154"/>
    <cellStyle name="Итог 3 3 2 3 3" xfId="18093"/>
    <cellStyle name="Итог 3 3 2 3 4" xfId="21778"/>
    <cellStyle name="Итог 3 3 2 3 5" xfId="29182"/>
    <cellStyle name="Итог 3 3 2 3 6" xfId="30010"/>
    <cellStyle name="Итог 3 3 2 3 7" xfId="37006"/>
    <cellStyle name="Итог 3 3 2 3 8" xfId="41962"/>
    <cellStyle name="Итог 3 3 2 4" xfId="9953"/>
    <cellStyle name="Итог 3 3 2 5" xfId="15892"/>
    <cellStyle name="Итог 3 3 2 6" xfId="23233"/>
    <cellStyle name="Итог 3 3 2 7" xfId="27882"/>
    <cellStyle name="Итог 3 3 3" xfId="5065"/>
    <cellStyle name="Итог 3 3 3 2" xfId="7409"/>
    <cellStyle name="Итог 3 3 3 2 2" xfId="13360"/>
    <cellStyle name="Итог 3 3 3 2 3" xfId="19299"/>
    <cellStyle name="Итог 3 3 3 2 4" xfId="22422"/>
    <cellStyle name="Итог 3 3 3 2 5" xfId="28181"/>
    <cellStyle name="Итог 3 3 3 2 6" xfId="34620"/>
    <cellStyle name="Итог 3 3 3 2 7" xfId="38209"/>
    <cellStyle name="Итог 3 3 3 2 8" xfId="43165"/>
    <cellStyle name="Итог 3 3 3 3" xfId="11041"/>
    <cellStyle name="Итог 3 3 3 4" xfId="16980"/>
    <cellStyle name="Итог 3 3 3 5" xfId="21468"/>
    <cellStyle name="Итог 3 3 3 6" xfId="29801"/>
    <cellStyle name="Итог 3 3 3 7" xfId="26216"/>
    <cellStyle name="Итог 3 3 3 8" xfId="35893"/>
    <cellStyle name="Итог 3 3 3 9" xfId="40854"/>
    <cellStyle name="Итог 3 3 4" xfId="4836"/>
    <cellStyle name="Итог 3 3 4 2" xfId="10812"/>
    <cellStyle name="Итог 3 3 4 3" xfId="16751"/>
    <cellStyle name="Итог 3 3 4 4" xfId="21376"/>
    <cellStyle name="Итог 3 3 4 5" xfId="27194"/>
    <cellStyle name="Итог 3 3 4 6" xfId="32932"/>
    <cellStyle name="Итог 3 3 4 7" xfId="35664"/>
    <cellStyle name="Итог 3 3 4 8" xfId="40625"/>
    <cellStyle name="Итог 3 3 5" xfId="9143"/>
    <cellStyle name="Итог 3 3 5 2" xfId="15093"/>
    <cellStyle name="Итог 3 3 5 3" xfId="21032"/>
    <cellStyle name="Итог 3 3 5 4" xfId="23139"/>
    <cellStyle name="Итог 3 3 5 5" xfId="26762"/>
    <cellStyle name="Итог 3 3 5 6" xfId="27423"/>
    <cellStyle name="Итог 3 3 5 7" xfId="39933"/>
    <cellStyle name="Итог 3 3 5 8" xfId="44898"/>
    <cellStyle name="Итог 3 3 6" xfId="9952"/>
    <cellStyle name="Итог 3 3 7" xfId="15891"/>
    <cellStyle name="Итог 3 3 8" xfId="25908"/>
    <cellStyle name="Итог 3 3 9" xfId="32453"/>
    <cellStyle name="Итог 3 4" xfId="2934"/>
    <cellStyle name="Итог 3 4 2" xfId="2935"/>
    <cellStyle name="Итог 3 4 2 2" xfId="5810"/>
    <cellStyle name="Итог 3 4 2 2 2" xfId="8114"/>
    <cellStyle name="Итог 3 4 2 2 2 2" xfId="14065"/>
    <cellStyle name="Итог 3 4 2 2 2 3" xfId="20004"/>
    <cellStyle name="Итог 3 4 2 2 2 4" xfId="22610"/>
    <cellStyle name="Итог 3 4 2 2 2 5" xfId="24287"/>
    <cellStyle name="Итог 3 4 2 2 2 6" xfId="34487"/>
    <cellStyle name="Итог 3 4 2 2 2 7" xfId="38911"/>
    <cellStyle name="Итог 3 4 2 2 2 8" xfId="43870"/>
    <cellStyle name="Итог 3 4 2 2 3" xfId="11785"/>
    <cellStyle name="Итог 3 4 2 2 4" xfId="17724"/>
    <cellStyle name="Итог 3 4 2 2 5" xfId="21663"/>
    <cellStyle name="Итог 3 4 2 2 6" xfId="27327"/>
    <cellStyle name="Итог 3 4 2 2 7" xfId="25623"/>
    <cellStyle name="Итог 3 4 2 2 8" xfId="36637"/>
    <cellStyle name="Итог 3 4 2 2 9" xfId="41595"/>
    <cellStyle name="Итог 3 4 2 3" xfId="6477"/>
    <cellStyle name="Итог 3 4 2 3 2" xfId="12428"/>
    <cellStyle name="Итог 3 4 2 3 3" xfId="18367"/>
    <cellStyle name="Итог 3 4 2 3 4" xfId="21833"/>
    <cellStyle name="Итог 3 4 2 3 5" xfId="29148"/>
    <cellStyle name="Итог 3 4 2 3 6" xfId="31418"/>
    <cellStyle name="Итог 3 4 2 3 7" xfId="37280"/>
    <cellStyle name="Итог 3 4 2 3 8" xfId="42235"/>
    <cellStyle name="Итог 3 4 2 4" xfId="9955"/>
    <cellStyle name="Итог 3 4 2 5" xfId="15894"/>
    <cellStyle name="Итог 3 4 2 6" xfId="27415"/>
    <cellStyle name="Итог 3 4 2 7" xfId="26443"/>
    <cellStyle name="Итог 3 4 3" xfId="2936"/>
    <cellStyle name="Итог 3 4 3 2" xfId="5656"/>
    <cellStyle name="Итог 3 4 3 2 2" xfId="7960"/>
    <cellStyle name="Итог 3 4 3 2 2 2" xfId="13911"/>
    <cellStyle name="Итог 3 4 3 2 2 3" xfId="19850"/>
    <cellStyle name="Итог 3 4 3 2 2 4" xfId="22581"/>
    <cellStyle name="Итог 3 4 3 2 2 5" xfId="24438"/>
    <cellStyle name="Итог 3 4 3 2 2 6" xfId="34603"/>
    <cellStyle name="Итог 3 4 3 2 2 7" xfId="38757"/>
    <cellStyle name="Итог 3 4 3 2 2 8" xfId="43716"/>
    <cellStyle name="Итог 3 4 3 2 3" xfId="11631"/>
    <cellStyle name="Итог 3 4 3 2 4" xfId="17570"/>
    <cellStyle name="Итог 3 4 3 2 5" xfId="21634"/>
    <cellStyle name="Итог 3 4 3 2 6" xfId="30748"/>
    <cellStyle name="Итог 3 4 3 2 7" xfId="33285"/>
    <cellStyle name="Итог 3 4 3 2 8" xfId="36483"/>
    <cellStyle name="Итог 3 4 3 2 9" xfId="41441"/>
    <cellStyle name="Итог 3 4 3 3" xfId="6323"/>
    <cellStyle name="Итог 3 4 3 3 2" xfId="12274"/>
    <cellStyle name="Итог 3 4 3 3 3" xfId="18213"/>
    <cellStyle name="Итог 3 4 3 3 4" xfId="21804"/>
    <cellStyle name="Итог 3 4 3 3 5" xfId="26903"/>
    <cellStyle name="Итог 3 4 3 3 6" xfId="34414"/>
    <cellStyle name="Итог 3 4 3 3 7" xfId="37126"/>
    <cellStyle name="Итог 3 4 3 3 8" xfId="42081"/>
    <cellStyle name="Итог 3 4 3 4" xfId="9956"/>
    <cellStyle name="Итог 3 4 3 5" xfId="15895"/>
    <cellStyle name="Итог 3 4 3 6" xfId="29018"/>
    <cellStyle name="Итог 3 4 3 7" xfId="33778"/>
    <cellStyle name="Итог 3 4 4" xfId="5158"/>
    <cellStyle name="Итог 3 4 4 2" xfId="7501"/>
    <cellStyle name="Итог 3 4 4 2 2" xfId="13452"/>
    <cellStyle name="Итог 3 4 4 2 3" xfId="19391"/>
    <cellStyle name="Итог 3 4 4 2 4" xfId="22448"/>
    <cellStyle name="Итог 3 4 4 2 5" xfId="24809"/>
    <cellStyle name="Итог 3 4 4 2 6" xfId="31695"/>
    <cellStyle name="Итог 3 4 4 2 7" xfId="38300"/>
    <cellStyle name="Итог 3 4 4 2 8" xfId="43257"/>
    <cellStyle name="Итог 3 4 4 3" xfId="11134"/>
    <cellStyle name="Итог 3 4 4 4" xfId="17073"/>
    <cellStyle name="Итог 3 4 4 5" xfId="21494"/>
    <cellStyle name="Итог 3 4 4 6" xfId="25467"/>
    <cellStyle name="Итог 3 4 4 7" xfId="27271"/>
    <cellStyle name="Итог 3 4 4 8" xfId="35986"/>
    <cellStyle name="Итог 3 4 4 9" xfId="40946"/>
    <cellStyle name="Итог 3 4 5" xfId="4755"/>
    <cellStyle name="Итог 3 4 5 2" xfId="10731"/>
    <cellStyle name="Итог 3 4 5 3" xfId="16670"/>
    <cellStyle name="Итог 3 4 5 4" xfId="21352"/>
    <cellStyle name="Итог 3 4 5 5" xfId="29367"/>
    <cellStyle name="Итог 3 4 5 6" xfId="31342"/>
    <cellStyle name="Итог 3 4 5 7" xfId="35583"/>
    <cellStyle name="Итог 3 4 5 8" xfId="40545"/>
    <cellStyle name="Итог 3 4 6" xfId="9954"/>
    <cellStyle name="Итог 3 4 7" xfId="15893"/>
    <cellStyle name="Итог 3 4 8" xfId="30993"/>
    <cellStyle name="Итог 3 4 9" xfId="32023"/>
    <cellStyle name="Итог 3 5" xfId="2937"/>
    <cellStyle name="Итог 3 5 2" xfId="5347"/>
    <cellStyle name="Итог 3 5 2 2" xfId="7666"/>
    <cellStyle name="Итог 3 5 2 2 2" xfId="13617"/>
    <cellStyle name="Итог 3 5 2 2 3" xfId="19556"/>
    <cellStyle name="Итог 3 5 2 2 4" xfId="22516"/>
    <cellStyle name="Итог 3 5 2 2 5" xfId="24708"/>
    <cellStyle name="Итог 3 5 2 2 6" xfId="33845"/>
    <cellStyle name="Итог 3 5 2 2 7" xfId="38464"/>
    <cellStyle name="Итог 3 5 2 2 8" xfId="43422"/>
    <cellStyle name="Итог 3 5 2 3" xfId="11322"/>
    <cellStyle name="Итог 3 5 2 4" xfId="17261"/>
    <cellStyle name="Итог 3 5 2 5" xfId="21567"/>
    <cellStyle name="Итог 3 5 2 6" xfId="25438"/>
    <cellStyle name="Итог 3 5 2 7" xfId="30928"/>
    <cellStyle name="Итог 3 5 2 8" xfId="36174"/>
    <cellStyle name="Итог 3 5 2 9" xfId="41133"/>
    <cellStyle name="Итог 3 5 3" xfId="4644"/>
    <cellStyle name="Итог 3 5 3 2" xfId="10620"/>
    <cellStyle name="Итог 3 5 3 3" xfId="16559"/>
    <cellStyle name="Итог 3 5 3 4" xfId="21304"/>
    <cellStyle name="Итог 3 5 3 5" xfId="25542"/>
    <cellStyle name="Итог 3 5 3 6" xfId="32858"/>
    <cellStyle name="Итог 3 5 3 7" xfId="35472"/>
    <cellStyle name="Итог 3 5 3 8" xfId="40435"/>
    <cellStyle name="Итог 3 5 4" xfId="9957"/>
    <cellStyle name="Итог 3 5 5" xfId="15896"/>
    <cellStyle name="Итог 3 5 6" xfId="26995"/>
    <cellStyle name="Итог 3 5 7" xfId="32249"/>
    <cellStyle name="Итог 3 6" xfId="4403"/>
    <cellStyle name="Итог 3 6 2" xfId="6881"/>
    <cellStyle name="Итог 3 6 2 2" xfId="12832"/>
    <cellStyle name="Итог 3 6 2 3" xfId="18771"/>
    <cellStyle name="Итог 3 6 2 4" xfId="21970"/>
    <cellStyle name="Итог 3 6 2 5" xfId="26880"/>
    <cellStyle name="Итог 3 6 2 6" xfId="26244"/>
    <cellStyle name="Итог 3 6 2 7" xfId="37684"/>
    <cellStyle name="Итог 3 6 2 8" xfId="42637"/>
    <cellStyle name="Итог 3 6 3" xfId="10428"/>
    <cellStyle name="Итог 3 6 4" xfId="16367"/>
    <cellStyle name="Итог 3 6 5" xfId="21274"/>
    <cellStyle name="Итог 3 6 6" xfId="29310"/>
    <cellStyle name="Итог 3 6 7" xfId="30209"/>
    <cellStyle name="Итог 3 6 8" xfId="35280"/>
    <cellStyle name="Итог 3 6 9" xfId="40243"/>
    <cellStyle name="Итог 3 7" xfId="4922"/>
    <cellStyle name="Итог 3 7 2" xfId="10898"/>
    <cellStyle name="Итог 3 7 3" xfId="16837"/>
    <cellStyle name="Итог 3 7 4" xfId="21403"/>
    <cellStyle name="Итог 3 7 5" xfId="28650"/>
    <cellStyle name="Итог 3 7 6" xfId="33418"/>
    <cellStyle name="Итог 3 7 7" xfId="35750"/>
    <cellStyle name="Итог 3 7 8" xfId="40711"/>
    <cellStyle name="Итог 3 8" xfId="9144"/>
    <cellStyle name="Итог 3 8 2" xfId="15094"/>
    <cellStyle name="Итог 3 8 3" xfId="21033"/>
    <cellStyle name="Итог 3 8 4" xfId="23140"/>
    <cellStyle name="Итог 3 8 5" xfId="23393"/>
    <cellStyle name="Итог 3 8 6" xfId="33781"/>
    <cellStyle name="Итог 3 8 7" xfId="39934"/>
    <cellStyle name="Итог 3 8 8" xfId="44899"/>
    <cellStyle name="Итог 3 9" xfId="9947"/>
    <cellStyle name="Итог 3_46EE.2011(v1.0)" xfId="2938"/>
    <cellStyle name="Итог 4" xfId="2939"/>
    <cellStyle name="Итог 4 10" xfId="15897"/>
    <cellStyle name="Итог 4 11" xfId="29820"/>
    <cellStyle name="Итог 4 12" xfId="32696"/>
    <cellStyle name="Итог 4 2" xfId="2940"/>
    <cellStyle name="Итог 4 2 10" xfId="27860"/>
    <cellStyle name="Итог 4 2 11" xfId="33530"/>
    <cellStyle name="Итог 4 2 2" xfId="2941"/>
    <cellStyle name="Итог 4 2 2 2" xfId="2942"/>
    <cellStyle name="Итог 4 2 2 2 2" xfId="5533"/>
    <cellStyle name="Итог 4 2 2 2 2 2" xfId="7837"/>
    <cellStyle name="Итог 4 2 2 2 2 2 2" xfId="13788"/>
    <cellStyle name="Итог 4 2 2 2 2 2 3" xfId="19727"/>
    <cellStyle name="Итог 4 2 2 2 2 2 4" xfId="22552"/>
    <cellStyle name="Итог 4 2 2 2 2 2 5" xfId="24559"/>
    <cellStyle name="Итог 4 2 2 2 2 2 6" xfId="33277"/>
    <cellStyle name="Итог 4 2 2 2 2 2 7" xfId="38635"/>
    <cellStyle name="Итог 4 2 2 2 2 2 8" xfId="43593"/>
    <cellStyle name="Итог 4 2 2 2 2 3" xfId="11508"/>
    <cellStyle name="Итог 4 2 2 2 2 4" xfId="17447"/>
    <cellStyle name="Итог 4 2 2 2 2 5" xfId="21605"/>
    <cellStyle name="Итог 4 2 2 2 2 6" xfId="27977"/>
    <cellStyle name="Итог 4 2 2 2 2 7" xfId="30109"/>
    <cellStyle name="Итог 4 2 2 2 2 8" xfId="36360"/>
    <cellStyle name="Итог 4 2 2 2 2 9" xfId="41319"/>
    <cellStyle name="Итог 4 2 2 2 3" xfId="6200"/>
    <cellStyle name="Итог 4 2 2 2 3 2" xfId="12151"/>
    <cellStyle name="Итог 4 2 2 2 3 3" xfId="18090"/>
    <cellStyle name="Итог 4 2 2 2 3 4" xfId="21775"/>
    <cellStyle name="Итог 4 2 2 2 3 5" xfId="30486"/>
    <cellStyle name="Итог 4 2 2 2 3 6" xfId="29632"/>
    <cellStyle name="Итог 4 2 2 2 3 7" xfId="37003"/>
    <cellStyle name="Итог 4 2 2 2 3 8" xfId="41959"/>
    <cellStyle name="Итог 4 2 2 2 4" xfId="9961"/>
    <cellStyle name="Итог 4 2 2 2 5" xfId="15900"/>
    <cellStyle name="Итог 4 2 2 2 6" xfId="27656"/>
    <cellStyle name="Итог 4 2 2 2 7" xfId="26222"/>
    <cellStyle name="Итог 4 2 2 3" xfId="5062"/>
    <cellStyle name="Итог 4 2 2 3 2" xfId="7406"/>
    <cellStyle name="Итог 4 2 2 3 2 2" xfId="13357"/>
    <cellStyle name="Итог 4 2 2 3 2 3" xfId="19296"/>
    <cellStyle name="Итог 4 2 2 3 2 4" xfId="22419"/>
    <cellStyle name="Итог 4 2 2 3 2 5" xfId="27491"/>
    <cellStyle name="Итог 4 2 2 3 2 6" xfId="27646"/>
    <cellStyle name="Итог 4 2 2 3 2 7" xfId="38206"/>
    <cellStyle name="Итог 4 2 2 3 2 8" xfId="43162"/>
    <cellStyle name="Итог 4 2 2 3 3" xfId="11038"/>
    <cellStyle name="Итог 4 2 2 3 4" xfId="16977"/>
    <cellStyle name="Итог 4 2 2 3 5" xfId="21465"/>
    <cellStyle name="Итог 4 2 2 3 6" xfId="30827"/>
    <cellStyle name="Итог 4 2 2 3 7" xfId="27800"/>
    <cellStyle name="Итог 4 2 2 3 8" xfId="35890"/>
    <cellStyle name="Итог 4 2 2 3 9" xfId="40851"/>
    <cellStyle name="Итог 4 2 2 4" xfId="4839"/>
    <cellStyle name="Итог 4 2 2 4 2" xfId="10815"/>
    <cellStyle name="Итог 4 2 2 4 3" xfId="16754"/>
    <cellStyle name="Итог 4 2 2 4 4" xfId="21379"/>
    <cellStyle name="Итог 4 2 2 4 5" xfId="25512"/>
    <cellStyle name="Итог 4 2 2 4 6" xfId="32769"/>
    <cellStyle name="Итог 4 2 2 4 7" xfId="35667"/>
    <cellStyle name="Итог 4 2 2 4 8" xfId="40628"/>
    <cellStyle name="Итог 4 2 2 5" xfId="9145"/>
    <cellStyle name="Итог 4 2 2 5 2" xfId="15095"/>
    <cellStyle name="Итог 4 2 2 5 3" xfId="21034"/>
    <cellStyle name="Итог 4 2 2 5 4" xfId="23141"/>
    <cellStyle name="Итог 4 2 2 5 5" xfId="23392"/>
    <cellStyle name="Итог 4 2 2 5 6" xfId="33130"/>
    <cellStyle name="Итог 4 2 2 5 7" xfId="39935"/>
    <cellStyle name="Итог 4 2 2 5 8" xfId="44900"/>
    <cellStyle name="Итог 4 2 2 6" xfId="9960"/>
    <cellStyle name="Итог 4 2 2 7" xfId="15899"/>
    <cellStyle name="Итог 4 2 2 8" xfId="25907"/>
    <cellStyle name="Итог 4 2 2 9" xfId="34679"/>
    <cellStyle name="Итог 4 2 3" xfId="2943"/>
    <cellStyle name="Итог 4 2 3 2" xfId="5350"/>
    <cellStyle name="Итог 4 2 3 2 2" xfId="7669"/>
    <cellStyle name="Итог 4 2 3 2 2 2" xfId="13620"/>
    <cellStyle name="Итог 4 2 3 2 2 3" xfId="19559"/>
    <cellStyle name="Итог 4 2 3 2 2 4" xfId="22519"/>
    <cellStyle name="Итог 4 2 3 2 2 5" xfId="24705"/>
    <cellStyle name="Итог 4 2 3 2 2 6" xfId="32418"/>
    <cellStyle name="Итог 4 2 3 2 2 7" xfId="38467"/>
    <cellStyle name="Итог 4 2 3 2 2 8" xfId="43425"/>
    <cellStyle name="Итог 4 2 3 2 3" xfId="11325"/>
    <cellStyle name="Итог 4 2 3 2 4" xfId="17264"/>
    <cellStyle name="Итог 4 2 3 2 5" xfId="21570"/>
    <cellStyle name="Итог 4 2 3 2 6" xfId="27315"/>
    <cellStyle name="Итог 4 2 3 2 7" xfId="27049"/>
    <cellStyle name="Итог 4 2 3 2 8" xfId="36177"/>
    <cellStyle name="Итог 4 2 3 2 9" xfId="41136"/>
    <cellStyle name="Итог 4 2 3 3" xfId="4641"/>
    <cellStyle name="Итог 4 2 3 3 2" xfId="10617"/>
    <cellStyle name="Итог 4 2 3 3 3" xfId="16556"/>
    <cellStyle name="Итог 4 2 3 3 4" xfId="21301"/>
    <cellStyle name="Итог 4 2 3 3 5" xfId="27190"/>
    <cellStyle name="Итог 4 2 3 3 6" xfId="34731"/>
    <cellStyle name="Итог 4 2 3 3 7" xfId="35469"/>
    <cellStyle name="Итог 4 2 3 3 8" xfId="40432"/>
    <cellStyle name="Итог 4 2 3 4" xfId="9146"/>
    <cellStyle name="Итог 4 2 3 4 2" xfId="15096"/>
    <cellStyle name="Итог 4 2 3 4 3" xfId="21035"/>
    <cellStyle name="Итог 4 2 3 4 4" xfId="23142"/>
    <cellStyle name="Итог 4 2 3 4 5" xfId="23391"/>
    <cellStyle name="Итог 4 2 3 4 6" xfId="32253"/>
    <cellStyle name="Итог 4 2 3 4 7" xfId="39936"/>
    <cellStyle name="Итог 4 2 3 4 8" xfId="44901"/>
    <cellStyle name="Итог 4 2 3 5" xfId="9147"/>
    <cellStyle name="Итог 4 2 3 5 2" xfId="15097"/>
    <cellStyle name="Итог 4 2 3 5 3" xfId="21036"/>
    <cellStyle name="Итог 4 2 3 5 4" xfId="23143"/>
    <cellStyle name="Итог 4 2 3 5 5" xfId="23390"/>
    <cellStyle name="Итог 4 2 3 5 6" xfId="33010"/>
    <cellStyle name="Итог 4 2 3 5 7" xfId="39937"/>
    <cellStyle name="Итог 4 2 3 5 8" xfId="44902"/>
    <cellStyle name="Итог 4 2 3 6" xfId="9962"/>
    <cellStyle name="Итог 4 2 3 7" xfId="15901"/>
    <cellStyle name="Итог 4 2 3 8" xfId="29586"/>
    <cellStyle name="Итог 4 2 3 9" xfId="34513"/>
    <cellStyle name="Итог 4 2 4" xfId="4404"/>
    <cellStyle name="Итог 4 2 4 2" xfId="6882"/>
    <cellStyle name="Итог 4 2 4 2 2" xfId="12833"/>
    <cellStyle name="Итог 4 2 4 2 3" xfId="18772"/>
    <cellStyle name="Итог 4 2 4 2 4" xfId="21971"/>
    <cellStyle name="Итог 4 2 4 2 5" xfId="29101"/>
    <cellStyle name="Итог 4 2 4 2 6" xfId="26648"/>
    <cellStyle name="Итог 4 2 4 2 7" xfId="37685"/>
    <cellStyle name="Итог 4 2 4 2 8" xfId="42638"/>
    <cellStyle name="Итог 4 2 4 3" xfId="10429"/>
    <cellStyle name="Итог 4 2 4 4" xfId="16368"/>
    <cellStyle name="Итог 4 2 4 5" xfId="21275"/>
    <cellStyle name="Итог 4 2 4 6" xfId="29429"/>
    <cellStyle name="Итог 4 2 4 7" xfId="28256"/>
    <cellStyle name="Итог 4 2 4 8" xfId="35281"/>
    <cellStyle name="Итог 4 2 4 9" xfId="40244"/>
    <cellStyle name="Итог 4 2 5" xfId="4919"/>
    <cellStyle name="Итог 4 2 5 2" xfId="10895"/>
    <cellStyle name="Итог 4 2 5 3" xfId="16834"/>
    <cellStyle name="Итог 4 2 5 4" xfId="21400"/>
    <cellStyle name="Итог 4 2 5 5" xfId="29247"/>
    <cellStyle name="Итог 4 2 5 6" xfId="31526"/>
    <cellStyle name="Итог 4 2 5 7" xfId="35747"/>
    <cellStyle name="Итог 4 2 5 8" xfId="40708"/>
    <cellStyle name="Итог 4 2 6" xfId="9148"/>
    <cellStyle name="Итог 4 2 6 2" xfId="15098"/>
    <cellStyle name="Итог 4 2 6 3" xfId="21037"/>
    <cellStyle name="Итог 4 2 6 4" xfId="23144"/>
    <cellStyle name="Итог 4 2 6 5" xfId="23389"/>
    <cellStyle name="Итог 4 2 6 6" xfId="34078"/>
    <cellStyle name="Итог 4 2 6 7" xfId="39938"/>
    <cellStyle name="Итог 4 2 6 8" xfId="44903"/>
    <cellStyle name="Итог 4 2 7" xfId="9149"/>
    <cellStyle name="Итог 4 2 7 2" xfId="15099"/>
    <cellStyle name="Итог 4 2 7 3" xfId="21038"/>
    <cellStyle name="Итог 4 2 7 4" xfId="23145"/>
    <cellStyle name="Итог 4 2 7 5" xfId="23388"/>
    <cellStyle name="Итог 4 2 7 6" xfId="34200"/>
    <cellStyle name="Итог 4 2 7 7" xfId="39939"/>
    <cellStyle name="Итог 4 2 7 8" xfId="44904"/>
    <cellStyle name="Итог 4 2 8" xfId="9959"/>
    <cellStyle name="Итог 4 2 9" xfId="15898"/>
    <cellStyle name="Итог 4 3" xfId="2944"/>
    <cellStyle name="Итог 4 3 2" xfId="2945"/>
    <cellStyle name="Итог 4 3 2 2" xfId="5534"/>
    <cellStyle name="Итог 4 3 2 2 2" xfId="7838"/>
    <cellStyle name="Итог 4 3 2 2 2 2" xfId="13789"/>
    <cellStyle name="Итог 4 3 2 2 2 3" xfId="19728"/>
    <cellStyle name="Итог 4 3 2 2 2 4" xfId="22553"/>
    <cellStyle name="Итог 4 3 2 2 2 5" xfId="24558"/>
    <cellStyle name="Итог 4 3 2 2 2 6" xfId="33864"/>
    <cellStyle name="Итог 4 3 2 2 2 7" xfId="38636"/>
    <cellStyle name="Итог 4 3 2 2 2 8" xfId="43594"/>
    <cellStyle name="Итог 4 3 2 2 3" xfId="11509"/>
    <cellStyle name="Итог 4 3 2 2 4" xfId="17448"/>
    <cellStyle name="Итог 4 3 2 2 5" xfId="21606"/>
    <cellStyle name="Итог 4 3 2 2 6" xfId="25401"/>
    <cellStyle name="Итог 4 3 2 2 7" xfId="34003"/>
    <cellStyle name="Итог 4 3 2 2 8" xfId="36361"/>
    <cellStyle name="Итог 4 3 2 2 9" xfId="41320"/>
    <cellStyle name="Итог 4 3 2 3" xfId="6201"/>
    <cellStyle name="Итог 4 3 2 3 2" xfId="12152"/>
    <cellStyle name="Итог 4 3 2 3 3" xfId="18091"/>
    <cellStyle name="Итог 4 3 2 3 4" xfId="21776"/>
    <cellStyle name="Итог 4 3 2 3 5" xfId="28943"/>
    <cellStyle name="Итог 4 3 2 3 6" xfId="27648"/>
    <cellStyle name="Итог 4 3 2 3 7" xfId="37004"/>
    <cellStyle name="Итог 4 3 2 3 8" xfId="41960"/>
    <cellStyle name="Итог 4 3 2 4" xfId="9964"/>
    <cellStyle name="Итог 4 3 2 5" xfId="15903"/>
    <cellStyle name="Итог 4 3 2 6" xfId="28555"/>
    <cellStyle name="Итог 4 3 2 7" xfId="33006"/>
    <cellStyle name="Итог 4 3 3" xfId="5063"/>
    <cellStyle name="Итог 4 3 3 2" xfId="7407"/>
    <cellStyle name="Итог 4 3 3 2 2" xfId="13358"/>
    <cellStyle name="Итог 4 3 3 2 3" xfId="19297"/>
    <cellStyle name="Итог 4 3 3 2 4" xfId="22420"/>
    <cellStyle name="Итог 4 3 3 2 5" xfId="28717"/>
    <cellStyle name="Итог 4 3 3 2 6" xfId="34666"/>
    <cellStyle name="Итог 4 3 3 2 7" xfId="38207"/>
    <cellStyle name="Итог 4 3 3 2 8" xfId="43163"/>
    <cellStyle name="Итог 4 3 3 3" xfId="11039"/>
    <cellStyle name="Итог 4 3 3 4" xfId="16978"/>
    <cellStyle name="Итог 4 3 3 5" xfId="21466"/>
    <cellStyle name="Итог 4 3 3 6" xfId="29385"/>
    <cellStyle name="Итог 4 3 3 7" xfId="32356"/>
    <cellStyle name="Итог 4 3 3 8" xfId="35891"/>
    <cellStyle name="Итог 4 3 3 9" xfId="40852"/>
    <cellStyle name="Итог 4 3 4" xfId="4838"/>
    <cellStyle name="Итог 4 3 4 2" xfId="10814"/>
    <cellStyle name="Итог 4 3 4 3" xfId="16753"/>
    <cellStyle name="Итог 4 3 4 4" xfId="21378"/>
    <cellStyle name="Итог 4 3 4 5" xfId="27746"/>
    <cellStyle name="Итог 4 3 4 6" xfId="27071"/>
    <cellStyle name="Итог 4 3 4 7" xfId="35666"/>
    <cellStyle name="Итог 4 3 4 8" xfId="40627"/>
    <cellStyle name="Итог 4 3 5" xfId="9150"/>
    <cellStyle name="Итог 4 3 5 2" xfId="15100"/>
    <cellStyle name="Итог 4 3 5 3" xfId="21039"/>
    <cellStyle name="Итог 4 3 5 4" xfId="23146"/>
    <cellStyle name="Итог 4 3 5 5" xfId="23387"/>
    <cellStyle name="Итог 4 3 5 6" xfId="33945"/>
    <cellStyle name="Итог 4 3 5 7" xfId="39940"/>
    <cellStyle name="Итог 4 3 5 8" xfId="44905"/>
    <cellStyle name="Итог 4 3 6" xfId="9963"/>
    <cellStyle name="Итог 4 3 7" xfId="15902"/>
    <cellStyle name="Итог 4 3 8" xfId="27609"/>
    <cellStyle name="Итог 4 3 9" xfId="27682"/>
    <cellStyle name="Итог 4 4" xfId="2946"/>
    <cellStyle name="Итог 4 4 2" xfId="2947"/>
    <cellStyle name="Итог 4 4 2 2" xfId="5811"/>
    <cellStyle name="Итог 4 4 2 2 2" xfId="8115"/>
    <cellStyle name="Итог 4 4 2 2 2 2" xfId="14066"/>
    <cellStyle name="Итог 4 4 2 2 2 3" xfId="20005"/>
    <cellStyle name="Итог 4 4 2 2 2 4" xfId="22611"/>
    <cellStyle name="Итог 4 4 2 2 2 5" xfId="24286"/>
    <cellStyle name="Итог 4 4 2 2 2 6" xfId="31707"/>
    <cellStyle name="Итог 4 4 2 2 2 7" xfId="38912"/>
    <cellStyle name="Итог 4 4 2 2 2 8" xfId="43871"/>
    <cellStyle name="Итог 4 4 2 2 3" xfId="11786"/>
    <cellStyle name="Итог 4 4 2 2 4" xfId="17725"/>
    <cellStyle name="Итог 4 4 2 2 5" xfId="21664"/>
    <cellStyle name="Итог 4 4 2 2 6" xfId="29532"/>
    <cellStyle name="Итог 4 4 2 2 7" xfId="31662"/>
    <cellStyle name="Итог 4 4 2 2 8" xfId="36638"/>
    <cellStyle name="Итог 4 4 2 2 9" xfId="41596"/>
    <cellStyle name="Итог 4 4 2 3" xfId="6478"/>
    <cellStyle name="Итог 4 4 2 3 2" xfId="12429"/>
    <cellStyle name="Итог 4 4 2 3 3" xfId="18368"/>
    <cellStyle name="Итог 4 4 2 3 4" xfId="21834"/>
    <cellStyle name="Итог 4 4 2 3 5" xfId="30649"/>
    <cellStyle name="Итог 4 4 2 3 6" xfId="34243"/>
    <cellStyle name="Итог 4 4 2 3 7" xfId="37281"/>
    <cellStyle name="Итог 4 4 2 3 8" xfId="42236"/>
    <cellStyle name="Итог 4 4 2 4" xfId="9966"/>
    <cellStyle name="Итог 4 4 2 5" xfId="15905"/>
    <cellStyle name="Итог 4 4 2 6" xfId="28016"/>
    <cellStyle name="Итог 4 4 2 7" xfId="26365"/>
    <cellStyle name="Итог 4 4 3" xfId="2948"/>
    <cellStyle name="Итог 4 4 3 2" xfId="5657"/>
    <cellStyle name="Итог 4 4 3 2 2" xfId="7961"/>
    <cellStyle name="Итог 4 4 3 2 2 2" xfId="13912"/>
    <cellStyle name="Итог 4 4 3 2 2 3" xfId="19851"/>
    <cellStyle name="Итог 4 4 3 2 2 4" xfId="22582"/>
    <cellStyle name="Итог 4 4 3 2 2 5" xfId="24437"/>
    <cellStyle name="Итог 4 4 3 2 2 6" xfId="32850"/>
    <cellStyle name="Итог 4 4 3 2 2 7" xfId="38758"/>
    <cellStyle name="Итог 4 4 3 2 2 8" xfId="43717"/>
    <cellStyle name="Итог 4 4 3 2 3" xfId="11632"/>
    <cellStyle name="Итог 4 4 3 2 4" xfId="17571"/>
    <cellStyle name="Итог 4 4 3 2 5" xfId="21635"/>
    <cellStyle name="Итог 4 4 3 2 6" xfId="30747"/>
    <cellStyle name="Итог 4 4 3 2 7" xfId="34355"/>
    <cellStyle name="Итог 4 4 3 2 8" xfId="36484"/>
    <cellStyle name="Итог 4 4 3 2 9" xfId="41442"/>
    <cellStyle name="Итог 4 4 3 3" xfId="6324"/>
    <cellStyle name="Итог 4 4 3 3 2" xfId="12275"/>
    <cellStyle name="Итог 4 4 3 3 3" xfId="18214"/>
    <cellStyle name="Итог 4 4 3 3 4" xfId="21805"/>
    <cellStyle name="Итог 4 4 3 3 5" xfId="29167"/>
    <cellStyle name="Итог 4 4 3 3 6" xfId="33949"/>
    <cellStyle name="Итог 4 4 3 3 7" xfId="37127"/>
    <cellStyle name="Итог 4 4 3 3 8" xfId="42082"/>
    <cellStyle name="Итог 4 4 3 4" xfId="9967"/>
    <cellStyle name="Итог 4 4 3 5" xfId="15906"/>
    <cellStyle name="Итог 4 4 3 6" xfId="25906"/>
    <cellStyle name="Итог 4 4 3 7" xfId="33088"/>
    <cellStyle name="Итог 4 4 4" xfId="5159"/>
    <cellStyle name="Итог 4 4 4 2" xfId="7502"/>
    <cellStyle name="Итог 4 4 4 2 2" xfId="13453"/>
    <cellStyle name="Итог 4 4 4 2 3" xfId="19392"/>
    <cellStyle name="Итог 4 4 4 2 4" xfId="22449"/>
    <cellStyle name="Итог 4 4 4 2 5" xfId="24808"/>
    <cellStyle name="Итог 4 4 4 2 6" xfId="26462"/>
    <cellStyle name="Итог 4 4 4 2 7" xfId="38301"/>
    <cellStyle name="Итог 4 4 4 2 8" xfId="43258"/>
    <cellStyle name="Итог 4 4 4 3" xfId="11135"/>
    <cellStyle name="Итог 4 4 4 4" xfId="17074"/>
    <cellStyle name="Итог 4 4 4 5" xfId="21495"/>
    <cellStyle name="Итог 4 4 4 6" xfId="29215"/>
    <cellStyle name="Итог 4 4 4 7" xfId="32770"/>
    <cellStyle name="Итог 4 4 4 8" xfId="35987"/>
    <cellStyle name="Итог 4 4 4 9" xfId="40947"/>
    <cellStyle name="Итог 4 4 5" xfId="5253"/>
    <cellStyle name="Итог 4 4 5 2" xfId="11228"/>
    <cellStyle name="Итог 4 4 5 3" xfId="17167"/>
    <cellStyle name="Итог 4 4 5 4" xfId="21511"/>
    <cellStyle name="Итог 4 4 5 5" xfId="29195"/>
    <cellStyle name="Итог 4 4 5 6" xfId="31404"/>
    <cellStyle name="Итог 4 4 5 7" xfId="36080"/>
    <cellStyle name="Итог 4 4 5 8" xfId="41040"/>
    <cellStyle name="Итог 4 4 6" xfId="9965"/>
    <cellStyle name="Итог 4 4 7" xfId="15904"/>
    <cellStyle name="Итог 4 4 8" xfId="29972"/>
    <cellStyle name="Итог 4 4 9" xfId="33244"/>
    <cellStyle name="Итог 4 5" xfId="2949"/>
    <cellStyle name="Итог 4 5 2" xfId="5349"/>
    <cellStyle name="Итог 4 5 2 2" xfId="7668"/>
    <cellStyle name="Итог 4 5 2 2 2" xfId="13619"/>
    <cellStyle name="Итог 4 5 2 2 3" xfId="19558"/>
    <cellStyle name="Итог 4 5 2 2 4" xfId="22518"/>
    <cellStyle name="Итог 4 5 2 2 5" xfId="24706"/>
    <cellStyle name="Итог 4 5 2 2 6" xfId="33204"/>
    <cellStyle name="Итог 4 5 2 2 7" xfId="38466"/>
    <cellStyle name="Итог 4 5 2 2 8" xfId="43424"/>
    <cellStyle name="Итог 4 5 2 3" xfId="11324"/>
    <cellStyle name="Итог 4 5 2 4" xfId="17263"/>
    <cellStyle name="Итог 4 5 2 5" xfId="21569"/>
    <cellStyle name="Итог 4 5 2 6" xfId="29446"/>
    <cellStyle name="Итог 4 5 2 7" xfId="31891"/>
    <cellStyle name="Итог 4 5 2 8" xfId="36176"/>
    <cellStyle name="Итог 4 5 2 9" xfId="41135"/>
    <cellStyle name="Итог 4 5 3" xfId="4642"/>
    <cellStyle name="Итог 4 5 3 2" xfId="10618"/>
    <cellStyle name="Итог 4 5 3 3" xfId="16557"/>
    <cellStyle name="Итог 4 5 3 4" xfId="21302"/>
    <cellStyle name="Итог 4 5 3 5" xfId="29716"/>
    <cellStyle name="Итог 4 5 3 6" xfId="32394"/>
    <cellStyle name="Итог 4 5 3 7" xfId="35470"/>
    <cellStyle name="Итог 4 5 3 8" xfId="40433"/>
    <cellStyle name="Итог 4 5 4" xfId="9968"/>
    <cellStyle name="Итог 4 5 5" xfId="15907"/>
    <cellStyle name="Итог 4 5 6" xfId="28678"/>
    <cellStyle name="Итог 4 5 7" xfId="27421"/>
    <cellStyle name="Итог 4 6" xfId="4405"/>
    <cellStyle name="Итог 4 6 2" xfId="6883"/>
    <cellStyle name="Итог 4 6 2 2" xfId="12834"/>
    <cellStyle name="Итог 4 6 2 3" xfId="18773"/>
    <cellStyle name="Итог 4 6 2 4" xfId="21972"/>
    <cellStyle name="Итог 4 6 2 5" xfId="30586"/>
    <cellStyle name="Итог 4 6 2 6" xfId="34611"/>
    <cellStyle name="Итог 4 6 2 7" xfId="37686"/>
    <cellStyle name="Итог 4 6 2 8" xfId="42639"/>
    <cellStyle name="Итог 4 6 3" xfId="10430"/>
    <cellStyle name="Итог 4 6 4" xfId="16369"/>
    <cellStyle name="Итог 4 6 5" xfId="21276"/>
    <cellStyle name="Итог 4 6 6" xfId="27298"/>
    <cellStyle name="Итог 4 6 7" xfId="34867"/>
    <cellStyle name="Итог 4 6 8" xfId="35282"/>
    <cellStyle name="Итог 4 6 9" xfId="40245"/>
    <cellStyle name="Итог 4 7" xfId="4920"/>
    <cellStyle name="Итог 4 7 2" xfId="10896"/>
    <cellStyle name="Итог 4 7 3" xfId="16835"/>
    <cellStyle name="Итог 4 7 4" xfId="21401"/>
    <cellStyle name="Итог 4 7 5" xfId="30846"/>
    <cellStyle name="Итог 4 7 6" xfId="29576"/>
    <cellStyle name="Итог 4 7 7" xfId="35748"/>
    <cellStyle name="Итог 4 7 8" xfId="40709"/>
    <cellStyle name="Итог 4 8" xfId="9151"/>
    <cellStyle name="Итог 4 8 2" xfId="15101"/>
    <cellStyle name="Итог 4 8 3" xfId="21040"/>
    <cellStyle name="Итог 4 8 4" xfId="23147"/>
    <cellStyle name="Итог 4 8 5" xfId="23386"/>
    <cellStyle name="Итог 4 8 6" xfId="32573"/>
    <cellStyle name="Итог 4 8 7" xfId="39941"/>
    <cellStyle name="Итог 4 8 8" xfId="44906"/>
    <cellStyle name="Итог 4 9" xfId="9958"/>
    <cellStyle name="Итог 4_46EE.2011(v1.0)" xfId="2950"/>
    <cellStyle name="Итог 5" xfId="2951"/>
    <cellStyle name="Итог 5 10" xfId="15908"/>
    <cellStyle name="Итог 5 11" xfId="28137"/>
    <cellStyle name="Итог 5 12" xfId="29722"/>
    <cellStyle name="Итог 5 2" xfId="2952"/>
    <cellStyle name="Итог 5 2 10" xfId="25905"/>
    <cellStyle name="Итог 5 2 11" xfId="29578"/>
    <cellStyle name="Итог 5 2 2" xfId="2953"/>
    <cellStyle name="Итог 5 2 2 2" xfId="2954"/>
    <cellStyle name="Итог 5 2 2 2 2" xfId="5531"/>
    <cellStyle name="Итог 5 2 2 2 2 2" xfId="7835"/>
    <cellStyle name="Итог 5 2 2 2 2 2 2" xfId="13786"/>
    <cellStyle name="Итог 5 2 2 2 2 2 3" xfId="19725"/>
    <cellStyle name="Итог 5 2 2 2 2 2 4" xfId="22550"/>
    <cellStyle name="Итог 5 2 2 2 2 2 5" xfId="24561"/>
    <cellStyle name="Итог 5 2 2 2 2 2 6" xfId="34506"/>
    <cellStyle name="Итог 5 2 2 2 2 2 7" xfId="38633"/>
    <cellStyle name="Итог 5 2 2 2 2 2 8" xfId="43591"/>
    <cellStyle name="Итог 5 2 2 2 2 3" xfId="11506"/>
    <cellStyle name="Итог 5 2 2 2 2 4" xfId="17445"/>
    <cellStyle name="Итог 5 2 2 2 2 5" xfId="21603"/>
    <cellStyle name="Итог 5 2 2 2 2 6" xfId="28512"/>
    <cellStyle name="Итог 5 2 2 2 2 7" xfId="32937"/>
    <cellStyle name="Итог 5 2 2 2 2 8" xfId="36358"/>
    <cellStyle name="Итог 5 2 2 2 2 9" xfId="41317"/>
    <cellStyle name="Итог 5 2 2 2 3" xfId="6198"/>
    <cellStyle name="Итог 5 2 2 2 3 2" xfId="12149"/>
    <cellStyle name="Итог 5 2 2 2 3 3" xfId="18088"/>
    <cellStyle name="Итог 5 2 2 2 3 4" xfId="21773"/>
    <cellStyle name="Итог 5 2 2 2 3 5" xfId="28421"/>
    <cellStyle name="Итог 5 2 2 2 3 6" xfId="34041"/>
    <cellStyle name="Итог 5 2 2 2 3 7" xfId="37001"/>
    <cellStyle name="Итог 5 2 2 2 3 8" xfId="41957"/>
    <cellStyle name="Итог 5 2 2 2 4" xfId="9972"/>
    <cellStyle name="Итог 5 2 2 2 5" xfId="15911"/>
    <cellStyle name="Итог 5 2 2 2 6" xfId="30992"/>
    <cellStyle name="Итог 5 2 2 2 7" xfId="31817"/>
    <cellStyle name="Итог 5 2 2 3" xfId="5060"/>
    <cellStyle name="Итог 5 2 2 3 2" xfId="7404"/>
    <cellStyle name="Итог 5 2 2 3 2 2" xfId="13355"/>
    <cellStyle name="Итог 5 2 2 3 2 3" xfId="19294"/>
    <cellStyle name="Итог 5 2 2 3 2 4" xfId="22417"/>
    <cellStyle name="Итог 5 2 2 3 2 5" xfId="27516"/>
    <cellStyle name="Итог 5 2 2 3 2 6" xfId="34625"/>
    <cellStyle name="Итог 5 2 2 3 2 7" xfId="38204"/>
    <cellStyle name="Итог 5 2 2 3 2 8" xfId="43160"/>
    <cellStyle name="Итог 5 2 2 3 3" xfId="11036"/>
    <cellStyle name="Итог 5 2 2 3 4" xfId="16975"/>
    <cellStyle name="Итог 5 2 2 3 5" xfId="21463"/>
    <cellStyle name="Итог 5 2 2 3 6" xfId="29230"/>
    <cellStyle name="Итог 5 2 2 3 7" xfId="25783"/>
    <cellStyle name="Итог 5 2 2 3 8" xfId="35888"/>
    <cellStyle name="Итог 5 2 2 3 9" xfId="40849"/>
    <cellStyle name="Итог 5 2 2 4" xfId="4841"/>
    <cellStyle name="Итог 5 2 2 4 2" xfId="10817"/>
    <cellStyle name="Итог 5 2 2 4 3" xfId="16756"/>
    <cellStyle name="Итог 5 2 2 4 4" xfId="21381"/>
    <cellStyle name="Итог 5 2 2 4 5" xfId="25510"/>
    <cellStyle name="Итог 5 2 2 4 6" xfId="31077"/>
    <cellStyle name="Итог 5 2 2 4 7" xfId="35669"/>
    <cellStyle name="Итог 5 2 2 4 8" xfId="40630"/>
    <cellStyle name="Итог 5 2 2 5" xfId="9152"/>
    <cellStyle name="Итог 5 2 2 5 2" xfId="15102"/>
    <cellStyle name="Итог 5 2 2 5 3" xfId="21041"/>
    <cellStyle name="Итог 5 2 2 5 4" xfId="23148"/>
    <cellStyle name="Итог 5 2 2 5 5" xfId="23385"/>
    <cellStyle name="Итог 5 2 2 5 6" xfId="28167"/>
    <cellStyle name="Итог 5 2 2 5 7" xfId="39942"/>
    <cellStyle name="Итог 5 2 2 5 8" xfId="44907"/>
    <cellStyle name="Итог 5 2 2 6" xfId="9971"/>
    <cellStyle name="Итог 5 2 2 7" xfId="15910"/>
    <cellStyle name="Итог 5 2 2 8" xfId="25904"/>
    <cellStyle name="Итог 5 2 2 9" xfId="29740"/>
    <cellStyle name="Итог 5 2 3" xfId="2955"/>
    <cellStyle name="Итог 5 2 3 2" xfId="5352"/>
    <cellStyle name="Итог 5 2 3 2 2" xfId="7671"/>
    <cellStyle name="Итог 5 2 3 2 2 2" xfId="13622"/>
    <cellStyle name="Итог 5 2 3 2 2 3" xfId="19561"/>
    <cellStyle name="Итог 5 2 3 2 2 4" xfId="22521"/>
    <cellStyle name="Итог 5 2 3 2 2 5" xfId="29449"/>
    <cellStyle name="Итог 5 2 3 2 2 6" xfId="26278"/>
    <cellStyle name="Итог 5 2 3 2 2 7" xfId="38469"/>
    <cellStyle name="Итог 5 2 3 2 2 8" xfId="43427"/>
    <cellStyle name="Итог 5 2 3 2 3" xfId="11327"/>
    <cellStyle name="Итог 5 2 3 2 4" xfId="17266"/>
    <cellStyle name="Итог 5 2 3 2 5" xfId="21572"/>
    <cellStyle name="Итог 5 2 3 2 6" xfId="27573"/>
    <cellStyle name="Итог 5 2 3 2 7" xfId="33583"/>
    <cellStyle name="Итог 5 2 3 2 8" xfId="36179"/>
    <cellStyle name="Итог 5 2 3 2 9" xfId="41138"/>
    <cellStyle name="Итог 5 2 3 3" xfId="4640"/>
    <cellStyle name="Итог 5 2 3 3 2" xfId="10616"/>
    <cellStyle name="Итог 5 2 3 3 3" xfId="16555"/>
    <cellStyle name="Итог 5 2 3 3 4" xfId="21300"/>
    <cellStyle name="Итог 5 2 3 3 5" xfId="29392"/>
    <cellStyle name="Итог 5 2 3 3 6" xfId="34013"/>
    <cellStyle name="Итог 5 2 3 3 7" xfId="35468"/>
    <cellStyle name="Итог 5 2 3 3 8" xfId="40431"/>
    <cellStyle name="Итог 5 2 3 4" xfId="9153"/>
    <cellStyle name="Итог 5 2 3 4 2" xfId="15103"/>
    <cellStyle name="Итог 5 2 3 4 3" xfId="21042"/>
    <cellStyle name="Итог 5 2 3 4 4" xfId="23149"/>
    <cellStyle name="Итог 5 2 3 4 5" xfId="23384"/>
    <cellStyle name="Итог 5 2 3 4 6" xfId="33114"/>
    <cellStyle name="Итог 5 2 3 4 7" xfId="39943"/>
    <cellStyle name="Итог 5 2 3 4 8" xfId="44908"/>
    <cellStyle name="Итог 5 2 3 5" xfId="9154"/>
    <cellStyle name="Итог 5 2 3 5 2" xfId="15104"/>
    <cellStyle name="Итог 5 2 3 5 3" xfId="21043"/>
    <cellStyle name="Итог 5 2 3 5 4" xfId="23150"/>
    <cellStyle name="Итог 5 2 3 5 5" xfId="23383"/>
    <cellStyle name="Итог 5 2 3 5 6" xfId="34183"/>
    <cellStyle name="Итог 5 2 3 5 7" xfId="39944"/>
    <cellStyle name="Итог 5 2 3 5 8" xfId="44909"/>
    <cellStyle name="Итог 5 2 3 6" xfId="9973"/>
    <cellStyle name="Итог 5 2 3 7" xfId="15912"/>
    <cellStyle name="Итог 5 2 3 8" xfId="27345"/>
    <cellStyle name="Итог 5 2 3 9" xfId="27617"/>
    <cellStyle name="Итог 5 2 4" xfId="4406"/>
    <cellStyle name="Итог 5 2 4 2" xfId="6884"/>
    <cellStyle name="Итог 5 2 4 2 2" xfId="12835"/>
    <cellStyle name="Итог 5 2 4 2 3" xfId="18774"/>
    <cellStyle name="Итог 5 2 4 2 4" xfId="21973"/>
    <cellStyle name="Итог 5 2 4 2 5" xfId="30585"/>
    <cellStyle name="Итог 5 2 4 2 6" xfId="33820"/>
    <cellStyle name="Итог 5 2 4 2 7" xfId="37687"/>
    <cellStyle name="Итог 5 2 4 2 8" xfId="42640"/>
    <cellStyle name="Итог 5 2 4 3" xfId="10431"/>
    <cellStyle name="Итог 5 2 4 4" xfId="16370"/>
    <cellStyle name="Итог 5 2 4 5" xfId="21277"/>
    <cellStyle name="Итог 5 2 4 6" xfId="29564"/>
    <cellStyle name="Итог 5 2 4 7" xfId="32059"/>
    <cellStyle name="Итог 5 2 4 8" xfId="35283"/>
    <cellStyle name="Итог 5 2 4 9" xfId="40246"/>
    <cellStyle name="Итог 5 2 5" xfId="4917"/>
    <cellStyle name="Итог 5 2 5 2" xfId="10893"/>
    <cellStyle name="Итог 5 2 5 3" xfId="16832"/>
    <cellStyle name="Итог 5 2 5 4" xfId="21398"/>
    <cellStyle name="Итог 5 2 5 5" xfId="27992"/>
    <cellStyle name="Итог 5 2 5 6" xfId="34551"/>
    <cellStyle name="Итог 5 2 5 7" xfId="35745"/>
    <cellStyle name="Итог 5 2 5 8" xfId="40706"/>
    <cellStyle name="Итог 5 2 6" xfId="9155"/>
    <cellStyle name="Итог 5 2 6 2" xfId="15105"/>
    <cellStyle name="Итог 5 2 6 3" xfId="21044"/>
    <cellStyle name="Итог 5 2 6 4" xfId="23151"/>
    <cellStyle name="Итог 5 2 6 5" xfId="23382"/>
    <cellStyle name="Итог 5 2 6 6" xfId="32673"/>
    <cellStyle name="Итог 5 2 6 7" xfId="39945"/>
    <cellStyle name="Итог 5 2 6 8" xfId="44910"/>
    <cellStyle name="Итог 5 2 7" xfId="9156"/>
    <cellStyle name="Итог 5 2 7 2" xfId="15106"/>
    <cellStyle name="Итог 5 2 7 3" xfId="21045"/>
    <cellStyle name="Итог 5 2 7 4" xfId="23152"/>
    <cellStyle name="Итог 5 2 7 5" xfId="23381"/>
    <cellStyle name="Итог 5 2 7 6" xfId="26510"/>
    <cellStyle name="Итог 5 2 7 7" xfId="39946"/>
    <cellStyle name="Итог 5 2 7 8" xfId="44911"/>
    <cellStyle name="Итог 5 2 8" xfId="9970"/>
    <cellStyle name="Итог 5 2 9" xfId="15909"/>
    <cellStyle name="Итог 5 3" xfId="2956"/>
    <cellStyle name="Итог 5 3 2" xfId="2957"/>
    <cellStyle name="Итог 5 3 2 2" xfId="5532"/>
    <cellStyle name="Итог 5 3 2 2 2" xfId="7836"/>
    <cellStyle name="Итог 5 3 2 2 2 2" xfId="13787"/>
    <cellStyle name="Итог 5 3 2 2 2 3" xfId="19726"/>
    <cellStyle name="Итог 5 3 2 2 2 4" xfId="22551"/>
    <cellStyle name="Итог 5 3 2 2 2 5" xfId="24560"/>
    <cellStyle name="Итог 5 3 2 2 2 6" xfId="30273"/>
    <cellStyle name="Итог 5 3 2 2 2 7" xfId="38634"/>
    <cellStyle name="Итог 5 3 2 2 2 8" xfId="43592"/>
    <cellStyle name="Итог 5 3 2 2 3" xfId="11507"/>
    <cellStyle name="Итог 5 3 2 2 4" xfId="17446"/>
    <cellStyle name="Итог 5 3 2 2 5" xfId="21604"/>
    <cellStyle name="Итог 5 3 2 2 6" xfId="29928"/>
    <cellStyle name="Итог 5 3 2 2 7" xfId="27381"/>
    <cellStyle name="Итог 5 3 2 2 8" xfId="36359"/>
    <cellStyle name="Итог 5 3 2 2 9" xfId="41318"/>
    <cellStyle name="Итог 5 3 2 3" xfId="6199"/>
    <cellStyle name="Итог 5 3 2 3 2" xfId="12150"/>
    <cellStyle name="Итог 5 3 2 3 3" xfId="18089"/>
    <cellStyle name="Итог 5 3 2 3 4" xfId="21774"/>
    <cellStyle name="Итог 5 3 2 3 5" xfId="29351"/>
    <cellStyle name="Итог 5 3 2 3 6" xfId="27258"/>
    <cellStyle name="Итог 5 3 2 3 7" xfId="37002"/>
    <cellStyle name="Итог 5 3 2 3 8" xfId="41958"/>
    <cellStyle name="Итог 5 3 2 4" xfId="9975"/>
    <cellStyle name="Итог 5 3 2 5" xfId="15914"/>
    <cellStyle name="Итог 5 3 2 6" xfId="27539"/>
    <cellStyle name="Итог 5 3 2 7" xfId="32399"/>
    <cellStyle name="Итог 5 3 3" xfId="5061"/>
    <cellStyle name="Итог 5 3 3 2" xfId="7405"/>
    <cellStyle name="Итог 5 3 3 2 2" xfId="13356"/>
    <cellStyle name="Итог 5 3 3 2 3" xfId="19295"/>
    <cellStyle name="Итог 5 3 3 2 4" xfId="22418"/>
    <cellStyle name="Итог 5 3 3 2 5" xfId="29479"/>
    <cellStyle name="Итог 5 3 3 2 6" xfId="33679"/>
    <cellStyle name="Итог 5 3 3 2 7" xfId="38205"/>
    <cellStyle name="Итог 5 3 3 2 8" xfId="43161"/>
    <cellStyle name="Итог 5 3 3 3" xfId="11037"/>
    <cellStyle name="Итог 5 3 3 4" xfId="16976"/>
    <cellStyle name="Итог 5 3 3 5" xfId="21464"/>
    <cellStyle name="Итог 5 3 3 6" xfId="30828"/>
    <cellStyle name="Итог 5 3 3 7" xfId="33037"/>
    <cellStyle name="Итог 5 3 3 8" xfId="35889"/>
    <cellStyle name="Итог 5 3 3 9" xfId="40850"/>
    <cellStyle name="Итог 5 3 4" xfId="4840"/>
    <cellStyle name="Итог 5 3 4 2" xfId="10816"/>
    <cellStyle name="Итог 5 3 4 3" xfId="16755"/>
    <cellStyle name="Итог 5 3 4 4" xfId="21380"/>
    <cellStyle name="Итог 5 3 4 5" xfId="25511"/>
    <cellStyle name="Итог 5 3 4 6" xfId="33053"/>
    <cellStyle name="Итог 5 3 4 7" xfId="35668"/>
    <cellStyle name="Итог 5 3 4 8" xfId="40629"/>
    <cellStyle name="Итог 5 3 5" xfId="9157"/>
    <cellStyle name="Итог 5 3 5 2" xfId="15107"/>
    <cellStyle name="Итог 5 3 5 3" xfId="21046"/>
    <cellStyle name="Итог 5 3 5 4" xfId="23153"/>
    <cellStyle name="Итог 5 3 5 5" xfId="26761"/>
    <cellStyle name="Итог 5 3 5 6" xfId="26509"/>
    <cellStyle name="Итог 5 3 5 7" xfId="39947"/>
    <cellStyle name="Итог 5 3 5 8" xfId="44912"/>
    <cellStyle name="Итог 5 3 6" xfId="9974"/>
    <cellStyle name="Итог 5 3 7" xfId="15913"/>
    <cellStyle name="Итог 5 3 8" xfId="29514"/>
    <cellStyle name="Итог 5 3 9" xfId="31209"/>
    <cellStyle name="Итог 5 4" xfId="2958"/>
    <cellStyle name="Итог 5 4 2" xfId="2959"/>
    <cellStyle name="Итог 5 4 2 2" xfId="5812"/>
    <cellStyle name="Итог 5 4 2 2 2" xfId="8116"/>
    <cellStyle name="Итог 5 4 2 2 2 2" xfId="14067"/>
    <cellStyle name="Итог 5 4 2 2 2 3" xfId="20006"/>
    <cellStyle name="Итог 5 4 2 2 2 4" xfId="22612"/>
    <cellStyle name="Итог 5 4 2 2 2 5" xfId="24285"/>
    <cellStyle name="Итог 5 4 2 2 2 6" xfId="34721"/>
    <cellStyle name="Итог 5 4 2 2 2 7" xfId="38913"/>
    <cellStyle name="Итог 5 4 2 2 2 8" xfId="43872"/>
    <cellStyle name="Итог 5 4 2 2 3" xfId="11787"/>
    <cellStyle name="Итог 5 4 2 2 4" xfId="17726"/>
    <cellStyle name="Итог 5 4 2 2 5" xfId="21665"/>
    <cellStyle name="Итог 5 4 2 2 6" xfId="27559"/>
    <cellStyle name="Итог 5 4 2 2 7" xfId="31318"/>
    <cellStyle name="Итог 5 4 2 2 8" xfId="36639"/>
    <cellStyle name="Итог 5 4 2 2 9" xfId="41597"/>
    <cellStyle name="Итог 5 4 2 3" xfId="6479"/>
    <cellStyle name="Итог 5 4 2 3 2" xfId="12430"/>
    <cellStyle name="Итог 5 4 2 3 3" xfId="18369"/>
    <cellStyle name="Итог 5 4 2 3 4" xfId="21835"/>
    <cellStyle name="Итог 5 4 2 3 5" xfId="30648"/>
    <cellStyle name="Итог 5 4 2 3 6" xfId="34944"/>
    <cellStyle name="Итог 5 4 2 3 7" xfId="37282"/>
    <cellStyle name="Итог 5 4 2 3 8" xfId="42237"/>
    <cellStyle name="Итог 5 4 2 4" xfId="9977"/>
    <cellStyle name="Итог 5 4 2 5" xfId="15916"/>
    <cellStyle name="Итог 5 4 2 6" xfId="29878"/>
    <cellStyle name="Итог 5 4 2 7" xfId="28239"/>
    <cellStyle name="Итог 5 4 3" xfId="2960"/>
    <cellStyle name="Итог 5 4 3 2" xfId="5658"/>
    <cellStyle name="Итог 5 4 3 2 2" xfId="7962"/>
    <cellStyle name="Итог 5 4 3 2 2 2" xfId="13913"/>
    <cellStyle name="Итог 5 4 3 2 2 3" xfId="19852"/>
    <cellStyle name="Итог 5 4 3 2 2 4" xfId="22583"/>
    <cellStyle name="Итог 5 4 3 2 2 5" xfId="24436"/>
    <cellStyle name="Итог 5 4 3 2 2 6" xfId="33829"/>
    <cellStyle name="Итог 5 4 3 2 2 7" xfId="38759"/>
    <cellStyle name="Итог 5 4 3 2 2 8" xfId="43718"/>
    <cellStyle name="Итог 5 4 3 2 3" xfId="11633"/>
    <cellStyle name="Итог 5 4 3 2 4" xfId="17572"/>
    <cellStyle name="Итог 5 4 3 2 5" xfId="21636"/>
    <cellStyle name="Итог 5 4 3 2 6" xfId="30746"/>
    <cellStyle name="Итог 5 4 3 2 7" xfId="26700"/>
    <cellStyle name="Итог 5 4 3 2 8" xfId="36485"/>
    <cellStyle name="Итог 5 4 3 2 9" xfId="41443"/>
    <cellStyle name="Итог 5 4 3 3" xfId="6325"/>
    <cellStyle name="Итог 5 4 3 3 2" xfId="12276"/>
    <cellStyle name="Итог 5 4 3 3 3" xfId="18215"/>
    <cellStyle name="Итог 5 4 3 3 4" xfId="21806"/>
    <cellStyle name="Итог 5 4 3 3 5" xfId="30675"/>
    <cellStyle name="Итог 5 4 3 3 6" xfId="27388"/>
    <cellStyle name="Итог 5 4 3 3 7" xfId="37128"/>
    <cellStyle name="Итог 5 4 3 3 8" xfId="42083"/>
    <cellStyle name="Итог 5 4 3 4" xfId="9978"/>
    <cellStyle name="Итог 5 4 3 5" xfId="15917"/>
    <cellStyle name="Итог 5 4 3 6" xfId="27929"/>
    <cellStyle name="Итог 5 4 3 7" xfId="26420"/>
    <cellStyle name="Итог 5 4 4" xfId="5160"/>
    <cellStyle name="Итог 5 4 4 2" xfId="7503"/>
    <cellStyle name="Итог 5 4 4 2 2" xfId="13454"/>
    <cellStyle name="Итог 5 4 4 2 3" xfId="19393"/>
    <cellStyle name="Итог 5 4 4 2 4" xfId="22450"/>
    <cellStyle name="Итог 5 4 4 2 5" xfId="24807"/>
    <cellStyle name="Итог 5 4 4 2 6" xfId="33718"/>
    <cellStyle name="Итог 5 4 4 2 7" xfId="38302"/>
    <cellStyle name="Итог 5 4 4 2 8" xfId="43259"/>
    <cellStyle name="Итог 5 4 4 3" xfId="11136"/>
    <cellStyle name="Итог 5 4 4 4" xfId="17075"/>
    <cellStyle name="Итог 5 4 4 5" xfId="21496"/>
    <cellStyle name="Итог 5 4 4 6" xfId="30373"/>
    <cellStyle name="Итог 5 4 4 7" xfId="32938"/>
    <cellStyle name="Итог 5 4 4 8" xfId="35988"/>
    <cellStyle name="Итог 5 4 4 9" xfId="40948"/>
    <cellStyle name="Итог 5 4 5" xfId="5473"/>
    <cellStyle name="Итог 5 4 5 2" xfId="11448"/>
    <cellStyle name="Итог 5 4 5 3" xfId="17387"/>
    <cellStyle name="Итог 5 4 5 4" xfId="21592"/>
    <cellStyle name="Итог 5 4 5 5" xfId="28966"/>
    <cellStyle name="Итог 5 4 5 6" xfId="31506"/>
    <cellStyle name="Итог 5 4 5 7" xfId="36300"/>
    <cellStyle name="Итог 5 4 5 8" xfId="41259"/>
    <cellStyle name="Итог 5 4 6" xfId="9976"/>
    <cellStyle name="Итог 5 4 7" xfId="15915"/>
    <cellStyle name="Итог 5 4 8" xfId="28464"/>
    <cellStyle name="Итог 5 4 9" xfId="34521"/>
    <cellStyle name="Итог 5 5" xfId="2961"/>
    <cellStyle name="Итог 5 5 2" xfId="5351"/>
    <cellStyle name="Итог 5 5 2 2" xfId="7670"/>
    <cellStyle name="Итог 5 5 2 2 2" xfId="13621"/>
    <cellStyle name="Итог 5 5 2 2 3" xfId="19560"/>
    <cellStyle name="Итог 5 5 2 2 4" xfId="22520"/>
    <cellStyle name="Итог 5 5 2 2 5" xfId="27521"/>
    <cellStyle name="Итог 5 5 2 2 6" xfId="25643"/>
    <cellStyle name="Итог 5 5 2 2 7" xfId="38468"/>
    <cellStyle name="Итог 5 5 2 2 8" xfId="43426"/>
    <cellStyle name="Итог 5 5 2 3" xfId="11326"/>
    <cellStyle name="Итог 5 5 2 4" xfId="17265"/>
    <cellStyle name="Итог 5 5 2 5" xfId="21571"/>
    <cellStyle name="Итог 5 5 2 6" xfId="29546"/>
    <cellStyle name="Итог 5 5 2 7" xfId="31025"/>
    <cellStyle name="Итог 5 5 2 8" xfId="36178"/>
    <cellStyle name="Итог 5 5 2 9" xfId="41137"/>
    <cellStyle name="Итог 5 5 3" xfId="5243"/>
    <cellStyle name="Итог 5 5 3 2" xfId="11218"/>
    <cellStyle name="Итог 5 5 3 3" xfId="17157"/>
    <cellStyle name="Итог 5 5 3 4" xfId="21507"/>
    <cellStyle name="Итог 5 5 3 5" xfId="28103"/>
    <cellStyle name="Итог 5 5 3 6" xfId="27818"/>
    <cellStyle name="Итог 5 5 3 7" xfId="36070"/>
    <cellStyle name="Итог 5 5 3 8" xfId="41030"/>
    <cellStyle name="Итог 5 5 4" xfId="9979"/>
    <cellStyle name="Итог 5 5 5" xfId="15918"/>
    <cellStyle name="Итог 5 5 6" xfId="25903"/>
    <cellStyle name="Итог 5 5 7" xfId="32599"/>
    <cellStyle name="Итог 5 6" xfId="4407"/>
    <cellStyle name="Итог 5 6 2" xfId="6885"/>
    <cellStyle name="Итог 5 6 2 2" xfId="12836"/>
    <cellStyle name="Итог 5 6 2 3" xfId="18775"/>
    <cellStyle name="Итог 5 6 2 4" xfId="21974"/>
    <cellStyle name="Итог 5 6 2 5" xfId="30395"/>
    <cellStyle name="Итог 5 6 2 6" xfId="31104"/>
    <cellStyle name="Итог 5 6 2 7" xfId="37688"/>
    <cellStyle name="Итог 5 6 2 8" xfId="42641"/>
    <cellStyle name="Итог 5 6 3" xfId="10432"/>
    <cellStyle name="Итог 5 6 4" xfId="16371"/>
    <cellStyle name="Итог 5 6 5" xfId="21278"/>
    <cellStyle name="Итог 5 6 6" xfId="27591"/>
    <cellStyle name="Итог 5 6 7" xfId="28008"/>
    <cellStyle name="Итог 5 6 8" xfId="35284"/>
    <cellStyle name="Итог 5 6 9" xfId="40247"/>
    <cellStyle name="Итог 5 7" xfId="4918"/>
    <cellStyle name="Итог 5 7 2" xfId="10894"/>
    <cellStyle name="Итог 5 7 3" xfId="16833"/>
    <cellStyle name="Итог 5 7 4" xfId="21399"/>
    <cellStyle name="Итог 5 7 5" xfId="25500"/>
    <cellStyle name="Итог 5 7 6" xfId="27851"/>
    <cellStyle name="Итог 5 7 7" xfId="35746"/>
    <cellStyle name="Итог 5 7 8" xfId="40707"/>
    <cellStyle name="Итог 5 8" xfId="9158"/>
    <cellStyle name="Итог 5 8 2" xfId="15108"/>
    <cellStyle name="Итог 5 8 3" xfId="21047"/>
    <cellStyle name="Итог 5 8 4" xfId="23154"/>
    <cellStyle name="Итог 5 8 5" xfId="26760"/>
    <cellStyle name="Итог 5 8 6" xfId="34800"/>
    <cellStyle name="Итог 5 8 7" xfId="39948"/>
    <cellStyle name="Итог 5 8 8" xfId="44913"/>
    <cellStyle name="Итог 5 9" xfId="9969"/>
    <cellStyle name="Итог 5_46EE.2011(v1.0)" xfId="2962"/>
    <cellStyle name="Итог 6" xfId="2963"/>
    <cellStyle name="Итог 6 10" xfId="15919"/>
    <cellStyle name="Итог 6 11" xfId="25902"/>
    <cellStyle name="Итог 6 12" xfId="33317"/>
    <cellStyle name="Итог 6 2" xfId="2964"/>
    <cellStyle name="Итог 6 2 10" xfId="30991"/>
    <cellStyle name="Итог 6 2 11" xfId="27604"/>
    <cellStyle name="Итог 6 2 2" xfId="2965"/>
    <cellStyle name="Итог 6 2 2 2" xfId="2966"/>
    <cellStyle name="Итог 6 2 2 2 2" xfId="5529"/>
    <cellStyle name="Итог 6 2 2 2 2 2" xfId="7833"/>
    <cellStyle name="Итог 6 2 2 2 2 2 2" xfId="13784"/>
    <cellStyle name="Итог 6 2 2 2 2 2 3" xfId="19723"/>
    <cellStyle name="Итог 6 2 2 2 2 2 4" xfId="22548"/>
    <cellStyle name="Итог 6 2 2 2 2 2 5" xfId="24563"/>
    <cellStyle name="Итог 6 2 2 2 2 2 6" xfId="31735"/>
    <cellStyle name="Итог 6 2 2 2 2 2 7" xfId="38631"/>
    <cellStyle name="Итог 6 2 2 2 2 2 8" xfId="43589"/>
    <cellStyle name="Итог 6 2 2 2 2 3" xfId="11504"/>
    <cellStyle name="Итог 6 2 2 2 2 4" xfId="17443"/>
    <cellStyle name="Итог 6 2 2 2 2 5" xfId="21601"/>
    <cellStyle name="Итог 6 2 2 2 2 6" xfId="29541"/>
    <cellStyle name="Итог 6 2 2 2 2 7" xfId="34075"/>
    <cellStyle name="Итог 6 2 2 2 2 8" xfId="36356"/>
    <cellStyle name="Итог 6 2 2 2 2 9" xfId="41315"/>
    <cellStyle name="Итог 6 2 2 2 3" xfId="6196"/>
    <cellStyle name="Итог 6 2 2 2 3 2" xfId="12147"/>
    <cellStyle name="Итог 6 2 2 2 3 3" xfId="18086"/>
    <cellStyle name="Итог 6 2 2 2 3 4" xfId="21771"/>
    <cellStyle name="Итог 6 2 2 2 3 5" xfId="29180"/>
    <cellStyle name="Итог 6 2 2 2 3 6" xfId="32312"/>
    <cellStyle name="Итог 6 2 2 2 3 7" xfId="36999"/>
    <cellStyle name="Итог 6 2 2 2 3 8" xfId="41955"/>
    <cellStyle name="Итог 6 2 2 2 4" xfId="9983"/>
    <cellStyle name="Итог 6 2 2 2 5" xfId="15922"/>
    <cellStyle name="Итог 6 2 2 2 6" xfId="29017"/>
    <cellStyle name="Итог 6 2 2 2 7" xfId="27045"/>
    <cellStyle name="Итог 6 2 2 3" xfId="5058"/>
    <cellStyle name="Итог 6 2 2 3 2" xfId="7402"/>
    <cellStyle name="Итог 6 2 2 3 2 2" xfId="13353"/>
    <cellStyle name="Итог 6 2 2 3 2 3" xfId="19292"/>
    <cellStyle name="Итог 6 2 2 3 2 4" xfId="22415"/>
    <cellStyle name="Итог 6 2 2 3 2 5" xfId="27821"/>
    <cellStyle name="Итог 6 2 2 3 2 6" xfId="31200"/>
    <cellStyle name="Итог 6 2 2 3 2 7" xfId="38202"/>
    <cellStyle name="Итог 6 2 2 3 2 8" xfId="43158"/>
    <cellStyle name="Итог 6 2 2 3 3" xfId="11034"/>
    <cellStyle name="Итог 6 2 2 3 4" xfId="16973"/>
    <cellStyle name="Итог 6 2 2 3 5" xfId="21461"/>
    <cellStyle name="Итог 6 2 2 3 6" xfId="28979"/>
    <cellStyle name="Итог 6 2 2 3 7" xfId="26237"/>
    <cellStyle name="Итог 6 2 2 3 8" xfId="35886"/>
    <cellStyle name="Итог 6 2 2 3 9" xfId="40847"/>
    <cellStyle name="Итог 6 2 2 4" xfId="4843"/>
    <cellStyle name="Итог 6 2 2 4 2" xfId="10819"/>
    <cellStyle name="Итог 6 2 2 4 3" xfId="16758"/>
    <cellStyle name="Итог 6 2 2 4 4" xfId="21383"/>
    <cellStyle name="Итог 6 2 2 4 5" xfId="29465"/>
    <cellStyle name="Итог 6 2 2 4 6" xfId="32814"/>
    <cellStyle name="Итог 6 2 2 4 7" xfId="35671"/>
    <cellStyle name="Итог 6 2 2 4 8" xfId="40632"/>
    <cellStyle name="Итог 6 2 2 5" xfId="9159"/>
    <cellStyle name="Итог 6 2 2 5 2" xfId="15109"/>
    <cellStyle name="Итог 6 2 2 5 3" xfId="21048"/>
    <cellStyle name="Итог 6 2 2 5 4" xfId="23155"/>
    <cellStyle name="Итог 6 2 2 5 5" xfId="23380"/>
    <cellStyle name="Итог 6 2 2 5 6" xfId="32130"/>
    <cellStyle name="Итог 6 2 2 5 7" xfId="39949"/>
    <cellStyle name="Итог 6 2 2 5 8" xfId="44914"/>
    <cellStyle name="Итог 6 2 2 6" xfId="9982"/>
    <cellStyle name="Итог 6 2 2 7" xfId="15921"/>
    <cellStyle name="Итог 6 2 2 8" xfId="27416"/>
    <cellStyle name="Итог 6 2 2 9" xfId="32539"/>
    <cellStyle name="Итог 6 2 3" xfId="2967"/>
    <cellStyle name="Итог 6 2 3 2" xfId="5354"/>
    <cellStyle name="Итог 6 2 3 2 2" xfId="7673"/>
    <cellStyle name="Итог 6 2 3 2 2 2" xfId="13624"/>
    <cellStyle name="Итог 6 2 3 2 2 3" xfId="19563"/>
    <cellStyle name="Итог 6 2 3 2 2 4" xfId="22523"/>
    <cellStyle name="Итог 6 2 3 2 2 5" xfId="30522"/>
    <cellStyle name="Итог 6 2 3 2 2 6" xfId="32107"/>
    <cellStyle name="Итог 6 2 3 2 2 7" xfId="38471"/>
    <cellStyle name="Итог 6 2 3 2 2 8" xfId="43429"/>
    <cellStyle name="Итог 6 2 3 2 3" xfId="11329"/>
    <cellStyle name="Итог 6 2 3 2 4" xfId="17268"/>
    <cellStyle name="Итог 6 2 3 2 5" xfId="21574"/>
    <cellStyle name="Итог 6 2 3 2 6" xfId="30348"/>
    <cellStyle name="Итог 6 2 3 2 7" xfId="25753"/>
    <cellStyle name="Итог 6 2 3 2 8" xfId="36181"/>
    <cellStyle name="Итог 6 2 3 2 9" xfId="41140"/>
    <cellStyle name="Итог 6 2 3 3" xfId="4638"/>
    <cellStyle name="Итог 6 2 3 3 2" xfId="10614"/>
    <cellStyle name="Итог 6 2 3 3 3" xfId="16553"/>
    <cellStyle name="Итог 6 2 3 3 4" xfId="21298"/>
    <cellStyle name="Итог 6 2 3 3 5" xfId="30879"/>
    <cellStyle name="Итог 6 2 3 3 6" xfId="32200"/>
    <cellStyle name="Итог 6 2 3 3 7" xfId="35466"/>
    <cellStyle name="Итог 6 2 3 3 8" xfId="40429"/>
    <cellStyle name="Итог 6 2 3 4" xfId="9160"/>
    <cellStyle name="Итог 6 2 3 4 2" xfId="15110"/>
    <cellStyle name="Итог 6 2 3 4 3" xfId="21049"/>
    <cellStyle name="Итог 6 2 3 4 4" xfId="23156"/>
    <cellStyle name="Итог 6 2 3 4 5" xfId="23379"/>
    <cellStyle name="Итог 6 2 3 4 6" xfId="34799"/>
    <cellStyle name="Итог 6 2 3 4 7" xfId="39950"/>
    <cellStyle name="Итог 6 2 3 4 8" xfId="44915"/>
    <cellStyle name="Итог 6 2 3 5" xfId="9161"/>
    <cellStyle name="Итог 6 2 3 5 2" xfId="15111"/>
    <cellStyle name="Итог 6 2 3 5 3" xfId="21050"/>
    <cellStyle name="Итог 6 2 3 5 4" xfId="23157"/>
    <cellStyle name="Итог 6 2 3 5 5" xfId="23378"/>
    <cellStyle name="Итог 6 2 3 5 6" xfId="34675"/>
    <cellStyle name="Итог 6 2 3 5 7" xfId="39951"/>
    <cellStyle name="Итог 6 2 3 5 8" xfId="44916"/>
    <cellStyle name="Итог 6 2 3 6" xfId="9984"/>
    <cellStyle name="Итог 6 2 3 7" xfId="15923"/>
    <cellStyle name="Итог 6 2 3 8" xfId="26994"/>
    <cellStyle name="Итог 6 2 3 9" xfId="27266"/>
    <cellStyle name="Итог 6 2 4" xfId="4408"/>
    <cellStyle name="Итог 6 2 4 2" xfId="6886"/>
    <cellStyle name="Итог 6 2 4 2 2" xfId="12837"/>
    <cellStyle name="Итог 6 2 4 2 3" xfId="18776"/>
    <cellStyle name="Итог 6 2 4 2 4" xfId="21975"/>
    <cellStyle name="Итог 6 2 4 2 5" xfId="28735"/>
    <cellStyle name="Итог 6 2 4 2 6" xfId="31736"/>
    <cellStyle name="Итог 6 2 4 2 7" xfId="37689"/>
    <cellStyle name="Итог 6 2 4 2 8" xfId="42642"/>
    <cellStyle name="Итог 6 2 4 3" xfId="10433"/>
    <cellStyle name="Итог 6 2 4 4" xfId="16372"/>
    <cellStyle name="Итог 6 2 4 5" xfId="21279"/>
    <cellStyle name="Итог 6 2 4 6" xfId="29313"/>
    <cellStyle name="Итог 6 2 4 7" xfId="31298"/>
    <cellStyle name="Итог 6 2 4 8" xfId="35285"/>
    <cellStyle name="Итог 6 2 4 9" xfId="40248"/>
    <cellStyle name="Итог 6 2 5" xfId="4915"/>
    <cellStyle name="Итог 6 2 5 2" xfId="10891"/>
    <cellStyle name="Итог 6 2 5 3" xfId="16830"/>
    <cellStyle name="Итог 6 2 5 4" xfId="21396"/>
    <cellStyle name="Итог 6 2 5 5" xfId="28527"/>
    <cellStyle name="Итог 6 2 5 6" xfId="23273"/>
    <cellStyle name="Итог 6 2 5 7" xfId="35743"/>
    <cellStyle name="Итог 6 2 5 8" xfId="40704"/>
    <cellStyle name="Итог 6 2 6" xfId="9162"/>
    <cellStyle name="Итог 6 2 6 2" xfId="15112"/>
    <cellStyle name="Итог 6 2 6 3" xfId="21051"/>
    <cellStyle name="Итог 6 2 6 4" xfId="23158"/>
    <cellStyle name="Итог 6 2 6 5" xfId="26759"/>
    <cellStyle name="Итог 6 2 6 6" xfId="26207"/>
    <cellStyle name="Итог 6 2 6 7" xfId="39952"/>
    <cellStyle name="Итог 6 2 6 8" xfId="44917"/>
    <cellStyle name="Итог 6 2 7" xfId="9163"/>
    <cellStyle name="Итог 6 2 7 2" xfId="15113"/>
    <cellStyle name="Итог 6 2 7 3" xfId="21052"/>
    <cellStyle name="Итог 6 2 7 4" xfId="23159"/>
    <cellStyle name="Итог 6 2 7 5" xfId="26758"/>
    <cellStyle name="Итог 6 2 7 6" xfId="27872"/>
    <cellStyle name="Итог 6 2 7 7" xfId="39953"/>
    <cellStyle name="Итог 6 2 7 8" xfId="44918"/>
    <cellStyle name="Итог 6 2 8" xfId="9981"/>
    <cellStyle name="Итог 6 2 9" xfId="15920"/>
    <cellStyle name="Итог 6 3" xfId="2968"/>
    <cellStyle name="Итог 6 3 2" xfId="2969"/>
    <cellStyle name="Итог 6 3 2 2" xfId="5530"/>
    <cellStyle name="Итог 6 3 2 2 2" xfId="7834"/>
    <cellStyle name="Итог 6 3 2 2 2 2" xfId="13785"/>
    <cellStyle name="Итог 6 3 2 2 2 3" xfId="19724"/>
    <cellStyle name="Итог 6 3 2 2 2 4" xfId="22549"/>
    <cellStyle name="Итог 6 3 2 2 2 5" xfId="24562"/>
    <cellStyle name="Итог 6 3 2 2 2 6" xfId="29870"/>
    <cellStyle name="Итог 6 3 2 2 2 7" xfId="38632"/>
    <cellStyle name="Итог 6 3 2 2 2 8" xfId="43590"/>
    <cellStyle name="Итог 6 3 2 2 3" xfId="11505"/>
    <cellStyle name="Итог 6 3 2 2 4" xfId="17444"/>
    <cellStyle name="Итог 6 3 2 2 5" xfId="21602"/>
    <cellStyle name="Итог 6 3 2 2 6" xfId="27568"/>
    <cellStyle name="Итог 6 3 2 2 7" xfId="32570"/>
    <cellStyle name="Итог 6 3 2 2 8" xfId="36357"/>
    <cellStyle name="Итог 6 3 2 2 9" xfId="41316"/>
    <cellStyle name="Итог 6 3 2 3" xfId="6197"/>
    <cellStyle name="Итог 6 3 2 3 2" xfId="12148"/>
    <cellStyle name="Итог 6 3 2 3 3" xfId="18087"/>
    <cellStyle name="Итог 6 3 2 3 4" xfId="21772"/>
    <cellStyle name="Итог 6 3 2 3 5" xfId="30333"/>
    <cellStyle name="Итог 6 3 2 3 6" xfId="26663"/>
    <cellStyle name="Итог 6 3 2 3 7" xfId="37000"/>
    <cellStyle name="Итог 6 3 2 3 8" xfId="41956"/>
    <cellStyle name="Итог 6 3 2 4" xfId="9986"/>
    <cellStyle name="Итог 6 3 2 5" xfId="15925"/>
    <cellStyle name="Итог 6 3 2 6" xfId="29819"/>
    <cellStyle name="Итог 6 3 2 7" xfId="31195"/>
    <cellStyle name="Итог 6 3 3" xfId="5059"/>
    <cellStyle name="Итог 6 3 3 2" xfId="7403"/>
    <cellStyle name="Итог 6 3 3 2 2" xfId="13354"/>
    <cellStyle name="Итог 6 3 3 2 3" xfId="19293"/>
    <cellStyle name="Итог 6 3 3 2 4" xfId="22416"/>
    <cellStyle name="Итог 6 3 3 2 5" xfId="24846"/>
    <cellStyle name="Итог 6 3 3 2 6" xfId="34930"/>
    <cellStyle name="Итог 6 3 3 2 7" xfId="38203"/>
    <cellStyle name="Итог 6 3 3 2 8" xfId="43159"/>
    <cellStyle name="Итог 6 3 3 3" xfId="11035"/>
    <cellStyle name="Итог 6 3 3 4" xfId="16974"/>
    <cellStyle name="Итог 6 3 3 5" xfId="21462"/>
    <cellStyle name="Итог 6 3 3 6" xfId="26949"/>
    <cellStyle name="Итог 6 3 3 7" xfId="32003"/>
    <cellStyle name="Итог 6 3 3 8" xfId="35887"/>
    <cellStyle name="Итог 6 3 3 9" xfId="40848"/>
    <cellStyle name="Итог 6 3 4" xfId="4842"/>
    <cellStyle name="Итог 6 3 4 2" xfId="10818"/>
    <cellStyle name="Итог 6 3 4 3" xfId="16757"/>
    <cellStyle name="Итог 6 3 4 4" xfId="21382"/>
    <cellStyle name="Итог 6 3 4 5" xfId="29251"/>
    <cellStyle name="Итог 6 3 4 6" xfId="28477"/>
    <cellStyle name="Итог 6 3 4 7" xfId="35670"/>
    <cellStyle name="Итог 6 3 4 8" xfId="40631"/>
    <cellStyle name="Итог 6 3 5" xfId="9164"/>
    <cellStyle name="Итог 6 3 5 2" xfId="15114"/>
    <cellStyle name="Итог 6 3 5 3" xfId="21053"/>
    <cellStyle name="Итог 6 3 5 4" xfId="23160"/>
    <cellStyle name="Итог 6 3 5 5" xfId="23377"/>
    <cellStyle name="Итог 6 3 5 6" xfId="34627"/>
    <cellStyle name="Итог 6 3 5 7" xfId="39954"/>
    <cellStyle name="Итог 6 3 5 8" xfId="44919"/>
    <cellStyle name="Итог 6 3 6" xfId="9985"/>
    <cellStyle name="Итог 6 3 7" xfId="15924"/>
    <cellStyle name="Итог 6 3 8" xfId="27106"/>
    <cellStyle name="Итог 6 3 9" xfId="26651"/>
    <cellStyle name="Итог 6 4" xfId="2970"/>
    <cellStyle name="Итог 6 4 2" xfId="2971"/>
    <cellStyle name="Итог 6 4 2 2" xfId="5813"/>
    <cellStyle name="Итог 6 4 2 2 2" xfId="8117"/>
    <cellStyle name="Итог 6 4 2 2 2 2" xfId="14068"/>
    <cellStyle name="Итог 6 4 2 2 2 3" xfId="20007"/>
    <cellStyle name="Итог 6 4 2 2 2 4" xfId="22613"/>
    <cellStyle name="Итог 6 4 2 2 2 5" xfId="24284"/>
    <cellStyle name="Итог 6 4 2 2 2 6" xfId="32849"/>
    <cellStyle name="Итог 6 4 2 2 2 7" xfId="38914"/>
    <cellStyle name="Итог 6 4 2 2 2 8" xfId="43873"/>
    <cellStyle name="Итог 6 4 2 2 3" xfId="11788"/>
    <cellStyle name="Итог 6 4 2 2 4" xfId="17727"/>
    <cellStyle name="Итог 6 4 2 2 5" xfId="21666"/>
    <cellStyle name="Итог 6 4 2 2 6" xfId="28503"/>
    <cellStyle name="Итог 6 4 2 2 7" xfId="25761"/>
    <cellStyle name="Итог 6 4 2 2 8" xfId="36640"/>
    <cellStyle name="Итог 6 4 2 2 9" xfId="41598"/>
    <cellStyle name="Итог 6 4 2 3" xfId="6480"/>
    <cellStyle name="Итог 6 4 2 3 2" xfId="12431"/>
    <cellStyle name="Итог 6 4 2 3 3" xfId="18370"/>
    <cellStyle name="Итог 6 4 2 3 4" xfId="21836"/>
    <cellStyle name="Итог 6 4 2 3 5" xfId="29409"/>
    <cellStyle name="Итог 6 4 2 3 6" xfId="34268"/>
    <cellStyle name="Итог 6 4 2 3 7" xfId="37283"/>
    <cellStyle name="Итог 6 4 2 3 8" xfId="42238"/>
    <cellStyle name="Итог 6 4 2 4" xfId="9988"/>
    <cellStyle name="Итог 6 4 2 5" xfId="15927"/>
    <cellStyle name="Итог 6 4 2 6" xfId="25901"/>
    <cellStyle name="Итог 6 4 2 7" xfId="26662"/>
    <cellStyle name="Итог 6 4 3" xfId="2972"/>
    <cellStyle name="Итог 6 4 3 2" xfId="5659"/>
    <cellStyle name="Итог 6 4 3 2 2" xfId="7963"/>
    <cellStyle name="Итог 6 4 3 2 2 2" xfId="13914"/>
    <cellStyle name="Итог 6 4 3 2 2 3" xfId="19853"/>
    <cellStyle name="Итог 6 4 3 2 2 4" xfId="22584"/>
    <cellStyle name="Итог 6 4 3 2 2 5" xfId="24435"/>
    <cellStyle name="Итог 6 4 3 2 2 6" xfId="25962"/>
    <cellStyle name="Итог 6 4 3 2 2 7" xfId="38760"/>
    <cellStyle name="Итог 6 4 3 2 2 8" xfId="43719"/>
    <cellStyle name="Итог 6 4 3 2 3" xfId="11634"/>
    <cellStyle name="Итог 6 4 3 2 4" xfId="17573"/>
    <cellStyle name="Итог 6 4 3 2 5" xfId="21637"/>
    <cellStyle name="Итог 6 4 3 2 6" xfId="28956"/>
    <cellStyle name="Итог 6 4 3 2 7" xfId="33134"/>
    <cellStyle name="Итог 6 4 3 2 8" xfId="36486"/>
    <cellStyle name="Итог 6 4 3 2 9" xfId="41444"/>
    <cellStyle name="Итог 6 4 3 3" xfId="6326"/>
    <cellStyle name="Итог 6 4 3 3 2" xfId="12277"/>
    <cellStyle name="Итог 6 4 3 3 3" xfId="18216"/>
    <cellStyle name="Итог 6 4 3 3 4" xfId="21807"/>
    <cellStyle name="Итог 6 4 3 3 5" xfId="30674"/>
    <cellStyle name="Итог 6 4 3 3 6" xfId="32321"/>
    <cellStyle name="Итог 6 4 3 3 7" xfId="37129"/>
    <cellStyle name="Итог 6 4 3 3 8" xfId="42084"/>
    <cellStyle name="Итог 6 4 3 4" xfId="9989"/>
    <cellStyle name="Итог 6 4 3 5" xfId="15928"/>
    <cellStyle name="Итог 6 4 3 6" xfId="27874"/>
    <cellStyle name="Итог 6 4 3 7" xfId="31649"/>
    <cellStyle name="Итог 6 4 4" xfId="5161"/>
    <cellStyle name="Итог 6 4 4 2" xfId="7504"/>
    <cellStyle name="Итог 6 4 4 2 2" xfId="13455"/>
    <cellStyle name="Итог 6 4 4 2 3" xfId="19394"/>
    <cellStyle name="Итог 6 4 4 2 4" xfId="22451"/>
    <cellStyle name="Итог 6 4 4 2 5" xfId="24806"/>
    <cellStyle name="Итог 6 4 4 2 6" xfId="34963"/>
    <cellStyle name="Итог 6 4 4 2 7" xfId="38303"/>
    <cellStyle name="Итог 6 4 4 2 8" xfId="43260"/>
    <cellStyle name="Итог 6 4 4 3" xfId="11137"/>
    <cellStyle name="Итог 6 4 4 4" xfId="17076"/>
    <cellStyle name="Итог 6 4 4 5" xfId="21497"/>
    <cellStyle name="Итог 6 4 4 6" xfId="28645"/>
    <cellStyle name="Итог 6 4 4 7" xfId="32024"/>
    <cellStyle name="Итог 6 4 4 8" xfId="35989"/>
    <cellStyle name="Итог 6 4 4 9" xfId="40949"/>
    <cellStyle name="Итог 6 4 5" xfId="5220"/>
    <cellStyle name="Итог 6 4 5 2" xfId="11196"/>
    <cellStyle name="Итог 6 4 5 3" xfId="17135"/>
    <cellStyle name="Итог 6 4 5 4" xfId="21502"/>
    <cellStyle name="Итог 6 4 5 5" xfId="29206"/>
    <cellStyle name="Итог 6 4 5 6" xfId="28681"/>
    <cellStyle name="Итог 6 4 5 7" xfId="36048"/>
    <cellStyle name="Итог 6 4 5 8" xfId="41008"/>
    <cellStyle name="Итог 6 4 6" xfId="9987"/>
    <cellStyle name="Итог 6 4 7" xfId="15926"/>
    <cellStyle name="Итог 6 4 8" xfId="27859"/>
    <cellStyle name="Итог 6 4 9" xfId="33137"/>
    <cellStyle name="Итог 6 5" xfId="2973"/>
    <cellStyle name="Итог 6 5 2" xfId="5353"/>
    <cellStyle name="Итог 6 5 2 2" xfId="7672"/>
    <cellStyle name="Итог 6 5 2 2 2" xfId="13623"/>
    <cellStyle name="Итог 6 5 2 2 3" xfId="19562"/>
    <cellStyle name="Итог 6 5 2 2 4" xfId="22522"/>
    <cellStyle name="Итог 6 5 2 2 5" xfId="27422"/>
    <cellStyle name="Итог 6 5 2 2 6" xfId="25807"/>
    <cellStyle name="Итог 6 5 2 2 7" xfId="38470"/>
    <cellStyle name="Итог 6 5 2 2 8" xfId="43428"/>
    <cellStyle name="Итог 6 5 2 3" xfId="11328"/>
    <cellStyle name="Итог 6 5 2 4" xfId="17267"/>
    <cellStyle name="Итог 6 5 2 5" xfId="21573"/>
    <cellStyle name="Итог 6 5 2 6" xfId="29187"/>
    <cellStyle name="Итог 6 5 2 7" xfId="28559"/>
    <cellStyle name="Итог 6 5 2 8" xfId="36180"/>
    <cellStyle name="Итог 6 5 2 9" xfId="41139"/>
    <cellStyle name="Итог 6 5 3" xfId="4639"/>
    <cellStyle name="Итог 6 5 3 2" xfId="10615"/>
    <cellStyle name="Итог 6 5 3 3" xfId="16554"/>
    <cellStyle name="Итог 6 5 3 4" xfId="21299"/>
    <cellStyle name="Итог 6 5 3 5" xfId="30878"/>
    <cellStyle name="Итог 6 5 3 6" xfId="32946"/>
    <cellStyle name="Итог 6 5 3 7" xfId="35467"/>
    <cellStyle name="Итог 6 5 3 8" xfId="40430"/>
    <cellStyle name="Итог 6 5 4" xfId="9990"/>
    <cellStyle name="Итог 6 5 5" xfId="15929"/>
    <cellStyle name="Итог 6 5 6" xfId="29585"/>
    <cellStyle name="Итог 6 5 7" xfId="31648"/>
    <cellStyle name="Итог 6 6" xfId="4409"/>
    <cellStyle name="Итог 6 6 2" xfId="6887"/>
    <cellStyle name="Итог 6 6 2 2" xfId="12838"/>
    <cellStyle name="Итог 6 6 2 3" xfId="18777"/>
    <cellStyle name="Итог 6 6 2 4" xfId="21976"/>
    <cellStyle name="Итог 6 6 2 5" xfId="30148"/>
    <cellStyle name="Итог 6 6 2 6" xfId="29871"/>
    <cellStyle name="Итог 6 6 2 7" xfId="37690"/>
    <cellStyle name="Итог 6 6 2 8" xfId="42643"/>
    <cellStyle name="Итог 6 6 3" xfId="10434"/>
    <cellStyle name="Итог 6 6 4" xfId="16373"/>
    <cellStyle name="Итог 6 6 5" xfId="21280"/>
    <cellStyle name="Итог 6 6 6" xfId="30366"/>
    <cellStyle name="Итог 6 6 7" xfId="33682"/>
    <cellStyle name="Итог 6 6 8" xfId="35286"/>
    <cellStyle name="Итог 6 6 9" xfId="40249"/>
    <cellStyle name="Итог 6 7" xfId="4916"/>
    <cellStyle name="Итог 6 7 2" xfId="10892"/>
    <cellStyle name="Итог 6 7 3" xfId="16831"/>
    <cellStyle name="Итог 6 7 4" xfId="21397"/>
    <cellStyle name="Итог 6 7 5" xfId="29943"/>
    <cellStyle name="Итог 6 7 6" xfId="33421"/>
    <cellStyle name="Итог 6 7 7" xfId="35744"/>
    <cellStyle name="Итог 6 7 8" xfId="40705"/>
    <cellStyle name="Итог 6 8" xfId="9165"/>
    <cellStyle name="Итог 6 8 2" xfId="15115"/>
    <cellStyle name="Итог 6 8 3" xfId="21054"/>
    <cellStyle name="Итог 6 8 4" xfId="23161"/>
    <cellStyle name="Итог 6 8 5" xfId="23376"/>
    <cellStyle name="Итог 6 8 6" xfId="34798"/>
    <cellStyle name="Итог 6 8 7" xfId="39955"/>
    <cellStyle name="Итог 6 8 8" xfId="44920"/>
    <cellStyle name="Итог 6 9" xfId="9980"/>
    <cellStyle name="Итог 6_46EE.2011(v1.0)" xfId="2974"/>
    <cellStyle name="Итог 7" xfId="2975"/>
    <cellStyle name="Итог 7 10" xfId="15930"/>
    <cellStyle name="Итог 7 11" xfId="28554"/>
    <cellStyle name="Итог 7 12" xfId="31570"/>
    <cellStyle name="Итог 7 2" xfId="2976"/>
    <cellStyle name="Итог 7 2 10" xfId="29971"/>
    <cellStyle name="Итог 7 2 11" xfId="33578"/>
    <cellStyle name="Итог 7 2 2" xfId="2977"/>
    <cellStyle name="Итог 7 2 2 2" xfId="2978"/>
    <cellStyle name="Итог 7 2 2 2 2" xfId="5527"/>
    <cellStyle name="Итог 7 2 2 2 2 2" xfId="7831"/>
    <cellStyle name="Итог 7 2 2 2 2 2 2" xfId="13782"/>
    <cellStyle name="Итог 7 2 2 2 2 2 3" xfId="19721"/>
    <cellStyle name="Итог 7 2 2 2 2 2 4" xfId="22546"/>
    <cellStyle name="Итог 7 2 2 2 2 2 5" xfId="24565"/>
    <cellStyle name="Итог 7 2 2 2 2 2 6" xfId="32775"/>
    <cellStyle name="Итог 7 2 2 2 2 2 7" xfId="38629"/>
    <cellStyle name="Итог 7 2 2 2 2 2 8" xfId="43587"/>
    <cellStyle name="Итог 7 2 2 2 2 3" xfId="11502"/>
    <cellStyle name="Итог 7 2 2 2 2 4" xfId="17441"/>
    <cellStyle name="Итог 7 2 2 2 2 5" xfId="21599"/>
    <cellStyle name="Итог 7 2 2 2 2 6" xfId="25402"/>
    <cellStyle name="Итог 7 2 2 2 2 7" xfId="31503"/>
    <cellStyle name="Итог 7 2 2 2 2 8" xfId="36354"/>
    <cellStyle name="Итог 7 2 2 2 2 9" xfId="41313"/>
    <cellStyle name="Итог 7 2 2 2 3" xfId="6194"/>
    <cellStyle name="Итог 7 2 2 2 3 2" xfId="12145"/>
    <cellStyle name="Итог 7 2 2 2 3 3" xfId="18084"/>
    <cellStyle name="Итог 7 2 2 2 3 4" xfId="21769"/>
    <cellStyle name="Итог 7 2 2 2 3 5" xfId="25118"/>
    <cellStyle name="Итог 7 2 2 2 3 6" xfId="30295"/>
    <cellStyle name="Итог 7 2 2 2 3 7" xfId="36997"/>
    <cellStyle name="Итог 7 2 2 2 3 8" xfId="41953"/>
    <cellStyle name="Итог 7 2 2 2 4" xfId="9994"/>
    <cellStyle name="Итог 7 2 2 2 5" xfId="15933"/>
    <cellStyle name="Итог 7 2 2 2 6" xfId="25900"/>
    <cellStyle name="Итог 7 2 2 2 7" xfId="26185"/>
    <cellStyle name="Итог 7 2 2 3" xfId="5056"/>
    <cellStyle name="Итог 7 2 2 3 2" xfId="7400"/>
    <cellStyle name="Итог 7 2 2 3 2 2" xfId="13351"/>
    <cellStyle name="Итог 7 2 2 3 2 3" xfId="19290"/>
    <cellStyle name="Итог 7 2 2 3 2 4" xfId="22413"/>
    <cellStyle name="Итог 7 2 2 3 2 5" xfId="28374"/>
    <cellStyle name="Итог 7 2 2 3 2 6" xfId="26677"/>
    <cellStyle name="Итог 7 2 2 3 2 7" xfId="38200"/>
    <cellStyle name="Итог 7 2 2 3 2 8" xfId="43156"/>
    <cellStyle name="Итог 7 2 2 3 3" xfId="11032"/>
    <cellStyle name="Итог 7 2 2 3 4" xfId="16971"/>
    <cellStyle name="Итог 7 2 2 3 5" xfId="21459"/>
    <cellStyle name="Итог 7 2 2 3 6" xfId="29359"/>
    <cellStyle name="Итог 7 2 2 3 7" xfId="30918"/>
    <cellStyle name="Итог 7 2 2 3 8" xfId="35884"/>
    <cellStyle name="Итог 7 2 2 3 9" xfId="40845"/>
    <cellStyle name="Итог 7 2 2 4" xfId="4845"/>
    <cellStyle name="Итог 7 2 2 4 2" xfId="10821"/>
    <cellStyle name="Итог 7 2 2 4 3" xfId="16760"/>
    <cellStyle name="Итог 7 2 2 4 4" xfId="21385"/>
    <cellStyle name="Итог 7 2 2 4 5" xfId="29364"/>
    <cellStyle name="Итог 7 2 2 4 6" xfId="31531"/>
    <cellStyle name="Итог 7 2 2 4 7" xfId="35673"/>
    <cellStyle name="Итог 7 2 2 4 8" xfId="40634"/>
    <cellStyle name="Итог 7 2 2 5" xfId="9166"/>
    <cellStyle name="Итог 7 2 2 5 2" xfId="15116"/>
    <cellStyle name="Итог 7 2 2 5 3" xfId="21055"/>
    <cellStyle name="Итог 7 2 2 5 4" xfId="23162"/>
    <cellStyle name="Итог 7 2 2 5 5" xfId="23375"/>
    <cellStyle name="Итог 7 2 2 5 6" xfId="27430"/>
    <cellStyle name="Итог 7 2 2 5 7" xfId="39956"/>
    <cellStyle name="Итог 7 2 2 5 8" xfId="44921"/>
    <cellStyle name="Итог 7 2 2 6" xfId="9993"/>
    <cellStyle name="Итог 7 2 2 7" xfId="15932"/>
    <cellStyle name="Итог 7 2 2 8" xfId="28015"/>
    <cellStyle name="Итог 7 2 2 9" xfId="34706"/>
    <cellStyle name="Итог 7 2 3" xfId="2979"/>
    <cellStyle name="Итог 7 2 3 2" xfId="5356"/>
    <cellStyle name="Итог 7 2 3 2 2" xfId="7675"/>
    <cellStyle name="Итог 7 2 3 2 2 2" xfId="13626"/>
    <cellStyle name="Итог 7 2 3 2 2 3" xfId="19565"/>
    <cellStyle name="Итог 7 2 3 2 2 4" xfId="22525"/>
    <cellStyle name="Итог 7 2 3 2 2 5" xfId="29781"/>
    <cellStyle name="Итог 7 2 3 2 2 6" xfId="31998"/>
    <cellStyle name="Итог 7 2 3 2 2 7" xfId="38473"/>
    <cellStyle name="Итог 7 2 3 2 2 8" xfId="43431"/>
    <cellStyle name="Итог 7 2 3 2 3" xfId="11331"/>
    <cellStyle name="Итог 7 2 3 2 4" xfId="17270"/>
    <cellStyle name="Итог 7 2 3 2 5" xfId="21576"/>
    <cellStyle name="Итог 7 2 3 2 6" xfId="29933"/>
    <cellStyle name="Итог 7 2 3 2 7" xfId="34960"/>
    <cellStyle name="Итог 7 2 3 2 8" xfId="36183"/>
    <cellStyle name="Итог 7 2 3 2 9" xfId="41142"/>
    <cellStyle name="Итог 7 2 3 3" xfId="4636"/>
    <cellStyle name="Итог 7 2 3 3 2" xfId="10612"/>
    <cellStyle name="Итог 7 2 3 3 3" xfId="16551"/>
    <cellStyle name="Итог 7 2 3 3 4" xfId="21296"/>
    <cellStyle name="Итог 7 2 3 3 5" xfId="25543"/>
    <cellStyle name="Итог 7 2 3 3 6" xfId="34221"/>
    <cellStyle name="Итог 7 2 3 3 7" xfId="35464"/>
    <cellStyle name="Итог 7 2 3 3 8" xfId="40427"/>
    <cellStyle name="Итог 7 2 3 4" xfId="9167"/>
    <cellStyle name="Итог 7 2 3 4 2" xfId="15117"/>
    <cellStyle name="Итог 7 2 3 4 3" xfId="21056"/>
    <cellStyle name="Итог 7 2 3 4 4" xfId="23163"/>
    <cellStyle name="Итог 7 2 3 4 5" xfId="23374"/>
    <cellStyle name="Итог 7 2 3 4 6" xfId="29880"/>
    <cellStyle name="Итог 7 2 3 4 7" xfId="39957"/>
    <cellStyle name="Итог 7 2 3 4 8" xfId="44922"/>
    <cellStyle name="Итог 7 2 3 5" xfId="9168"/>
    <cellStyle name="Итог 7 2 3 5 2" xfId="15118"/>
    <cellStyle name="Итог 7 2 3 5 3" xfId="21057"/>
    <cellStyle name="Итог 7 2 3 5 4" xfId="23164"/>
    <cellStyle name="Итог 7 2 3 5 5" xfId="23373"/>
    <cellStyle name="Итог 7 2 3 5 6" xfId="29864"/>
    <cellStyle name="Итог 7 2 3 5 7" xfId="39958"/>
    <cellStyle name="Итог 7 2 3 5 8" xfId="44923"/>
    <cellStyle name="Итог 7 2 3 6" xfId="9995"/>
    <cellStyle name="Итог 7 2 3 7" xfId="15934"/>
    <cellStyle name="Итог 7 2 3 8" xfId="28677"/>
    <cellStyle name="Итог 7 2 3 9" xfId="29605"/>
    <cellStyle name="Итог 7 2 4" xfId="4410"/>
    <cellStyle name="Итог 7 2 4 2" xfId="6888"/>
    <cellStyle name="Итог 7 2 4 2 2" xfId="12839"/>
    <cellStyle name="Итог 7 2 4 2 3" xfId="18778"/>
    <cellStyle name="Итог 7 2 4 2 4" xfId="21977"/>
    <cellStyle name="Итог 7 2 4 2 5" xfId="28197"/>
    <cellStyle name="Итог 7 2 4 2 6" xfId="26727"/>
    <cellStyle name="Итог 7 2 4 2 7" xfId="37691"/>
    <cellStyle name="Итог 7 2 4 2 8" xfId="42644"/>
    <cellStyle name="Итог 7 2 4 3" xfId="10435"/>
    <cellStyle name="Итог 7 2 4 4" xfId="16374"/>
    <cellStyle name="Итог 7 2 4 5" xfId="21281"/>
    <cellStyle name="Итог 7 2 4 6" xfId="28535"/>
    <cellStyle name="Итог 7 2 4 7" xfId="31274"/>
    <cellStyle name="Итог 7 2 4 8" xfId="35287"/>
    <cellStyle name="Итог 7 2 4 9" xfId="40250"/>
    <cellStyle name="Итог 7 2 5" xfId="4913"/>
    <cellStyle name="Итог 7 2 5 2" xfId="10889"/>
    <cellStyle name="Итог 7 2 5 3" xfId="16828"/>
    <cellStyle name="Итог 7 2 5 4" xfId="21394"/>
    <cellStyle name="Итог 7 2 5 5" xfId="30847"/>
    <cellStyle name="Итог 7 2 5 6" xfId="31527"/>
    <cellStyle name="Итог 7 2 5 7" xfId="35741"/>
    <cellStyle name="Итог 7 2 5 8" xfId="40702"/>
    <cellStyle name="Итог 7 2 6" xfId="9169"/>
    <cellStyle name="Итог 7 2 6 2" xfId="15119"/>
    <cellStyle name="Итог 7 2 6 3" xfId="21058"/>
    <cellStyle name="Итог 7 2 6 4" xfId="23165"/>
    <cellStyle name="Итог 7 2 6 5" xfId="23372"/>
    <cellStyle name="Итог 7 2 6 6" xfId="34797"/>
    <cellStyle name="Итог 7 2 6 7" xfId="39959"/>
    <cellStyle name="Итог 7 2 6 8" xfId="44924"/>
    <cellStyle name="Итог 7 2 7" xfId="9170"/>
    <cellStyle name="Итог 7 2 7 2" xfId="15120"/>
    <cellStyle name="Итог 7 2 7 3" xfId="21059"/>
    <cellStyle name="Итог 7 2 7 4" xfId="23166"/>
    <cellStyle name="Итог 7 2 7 5" xfId="26757"/>
    <cellStyle name="Итог 7 2 7 6" xfId="29991"/>
    <cellStyle name="Итог 7 2 7 7" xfId="39960"/>
    <cellStyle name="Итог 7 2 7 8" xfId="44925"/>
    <cellStyle name="Итог 7 2 8" xfId="9992"/>
    <cellStyle name="Итог 7 2 9" xfId="15931"/>
    <cellStyle name="Итог 7 3" xfId="2980"/>
    <cellStyle name="Итог 7 3 2" xfId="2981"/>
    <cellStyle name="Итог 7 3 2 2" xfId="5528"/>
    <cellStyle name="Итог 7 3 2 2 2" xfId="7832"/>
    <cellStyle name="Итог 7 3 2 2 2 2" xfId="13783"/>
    <cellStyle name="Итог 7 3 2 2 2 3" xfId="19722"/>
    <cellStyle name="Итог 7 3 2 2 2 4" xfId="22547"/>
    <cellStyle name="Итог 7 3 2 2 2 5" xfId="24564"/>
    <cellStyle name="Итог 7 3 2 2 2 6" xfId="27807"/>
    <cellStyle name="Итог 7 3 2 2 2 7" xfId="38630"/>
    <cellStyle name="Итог 7 3 2 2 2 8" xfId="43588"/>
    <cellStyle name="Итог 7 3 2 2 3" xfId="11503"/>
    <cellStyle name="Итог 7 3 2 2 4" xfId="17442"/>
    <cellStyle name="Итог 7 3 2 2 5" xfId="21600"/>
    <cellStyle name="Итог 7 3 2 2 6" xfId="27320"/>
    <cellStyle name="Итог 7 3 2 2 7" xfId="31179"/>
    <cellStyle name="Итог 7 3 2 2 8" xfId="36355"/>
    <cellStyle name="Итог 7 3 2 2 9" xfId="41314"/>
    <cellStyle name="Итог 7 3 2 3" xfId="6195"/>
    <cellStyle name="Итог 7 3 2 3 2" xfId="12146"/>
    <cellStyle name="Итог 7 3 2 3 3" xfId="18085"/>
    <cellStyle name="Итог 7 3 2 3 4" xfId="21770"/>
    <cellStyle name="Итог 7 3 2 3 5" xfId="25117"/>
    <cellStyle name="Итог 7 3 2 3 6" xfId="31197"/>
    <cellStyle name="Итог 7 3 2 3 7" xfId="36998"/>
    <cellStyle name="Итог 7 3 2 3 8" xfId="41954"/>
    <cellStyle name="Итог 7 3 2 4" xfId="9997"/>
    <cellStyle name="Итог 7 3 2 5" xfId="15936"/>
    <cellStyle name="Итог 7 3 2 6" xfId="28136"/>
    <cellStyle name="Итог 7 3 2 7" xfId="30926"/>
    <cellStyle name="Итог 7 3 3" xfId="5057"/>
    <cellStyle name="Итог 7 3 3 2" xfId="7401"/>
    <cellStyle name="Итог 7 3 3 2 2" xfId="13352"/>
    <cellStyle name="Итог 7 3 3 2 3" xfId="19291"/>
    <cellStyle name="Итог 7 3 3 2 4" xfId="22414"/>
    <cellStyle name="Итог 7 3 3 2 5" xfId="29782"/>
    <cellStyle name="Итог 7 3 3 2 6" xfId="31034"/>
    <cellStyle name="Итог 7 3 3 2 7" xfId="38201"/>
    <cellStyle name="Итог 7 3 3 2 8" xfId="43157"/>
    <cellStyle name="Итог 7 3 3 3" xfId="11033"/>
    <cellStyle name="Итог 7 3 3 4" xfId="16972"/>
    <cellStyle name="Итог 7 3 3 5" xfId="21460"/>
    <cellStyle name="Итог 7 3 3 6" xfId="30494"/>
    <cellStyle name="Итог 7 3 3 7" xfId="28404"/>
    <cellStyle name="Итог 7 3 3 8" xfId="35885"/>
    <cellStyle name="Итог 7 3 3 9" xfId="40846"/>
    <cellStyle name="Итог 7 3 4" xfId="4844"/>
    <cellStyle name="Итог 7 3 4 2" xfId="10820"/>
    <cellStyle name="Итог 7 3 4 3" xfId="16759"/>
    <cellStyle name="Итог 7 3 4 4" xfId="21384"/>
    <cellStyle name="Итог 7 3 4 5" xfId="27454"/>
    <cellStyle name="Итог 7 3 4 6" xfId="31532"/>
    <cellStyle name="Итог 7 3 4 7" xfId="35672"/>
    <cellStyle name="Итог 7 3 4 8" xfId="40633"/>
    <cellStyle name="Итог 7 3 5" xfId="9171"/>
    <cellStyle name="Итог 7 3 5 2" xfId="15121"/>
    <cellStyle name="Итог 7 3 5 3" xfId="21060"/>
    <cellStyle name="Итог 7 3 5 4" xfId="23167"/>
    <cellStyle name="Итог 7 3 5 5" xfId="23371"/>
    <cellStyle name="Итог 7 3 5 6" xfId="28459"/>
    <cellStyle name="Итог 7 3 5 7" xfId="39961"/>
    <cellStyle name="Итог 7 3 5 8" xfId="44926"/>
    <cellStyle name="Итог 7 3 6" xfId="9996"/>
    <cellStyle name="Итог 7 3 7" xfId="15935"/>
    <cellStyle name="Итог 7 3 8" xfId="30092"/>
    <cellStyle name="Итог 7 3 9" xfId="32803"/>
    <cellStyle name="Итог 7 4" xfId="2982"/>
    <cellStyle name="Итог 7 4 2" xfId="2983"/>
    <cellStyle name="Итог 7 4 2 2" xfId="5814"/>
    <cellStyle name="Итог 7 4 2 2 2" xfId="8118"/>
    <cellStyle name="Итог 7 4 2 2 2 2" xfId="14069"/>
    <cellStyle name="Итог 7 4 2 2 2 3" xfId="20008"/>
    <cellStyle name="Итог 7 4 2 2 2 4" xfId="22614"/>
    <cellStyle name="Итог 7 4 2 2 2 5" xfId="24283"/>
    <cellStyle name="Итог 7 4 2 2 2 6" xfId="31118"/>
    <cellStyle name="Итог 7 4 2 2 2 7" xfId="38915"/>
    <cellStyle name="Итог 7 4 2 2 2 8" xfId="43874"/>
    <cellStyle name="Итог 7 4 2 2 3" xfId="11789"/>
    <cellStyle name="Итог 7 4 2 2 4" xfId="17728"/>
    <cellStyle name="Итог 7 4 2 2 5" xfId="21667"/>
    <cellStyle name="Итог 7 4 2 2 6" xfId="29919"/>
    <cellStyle name="Итог 7 4 2 2 7" xfId="32924"/>
    <cellStyle name="Итог 7 4 2 2 8" xfId="36641"/>
    <cellStyle name="Итог 7 4 2 2 9" xfId="41599"/>
    <cellStyle name="Итог 7 4 2 3" xfId="6481"/>
    <cellStyle name="Итог 7 4 2 3 2" xfId="12432"/>
    <cellStyle name="Итог 7 4 2 3 3" xfId="18371"/>
    <cellStyle name="Итог 7 4 2 3 4" xfId="21837"/>
    <cellStyle name="Итог 7 4 2 3 5" xfId="27222"/>
    <cellStyle name="Итог 7 4 2 3 6" xfId="31110"/>
    <cellStyle name="Итог 7 4 2 3 7" xfId="37284"/>
    <cellStyle name="Итог 7 4 2 3 8" xfId="42239"/>
    <cellStyle name="Итог 7 4 2 4" xfId="9999"/>
    <cellStyle name="Итог 7 4 2 5" xfId="15938"/>
    <cellStyle name="Итог 7 4 2 6" xfId="25898"/>
    <cellStyle name="Итог 7 4 2 7" xfId="34477"/>
    <cellStyle name="Итог 7 4 3" xfId="2984"/>
    <cellStyle name="Итог 7 4 3 2" xfId="5660"/>
    <cellStyle name="Итог 7 4 3 2 2" xfId="7964"/>
    <cellStyle name="Итог 7 4 3 2 2 2" xfId="13915"/>
    <cellStyle name="Итог 7 4 3 2 2 3" xfId="19854"/>
    <cellStyle name="Итог 7 4 3 2 2 4" xfId="22585"/>
    <cellStyle name="Итог 7 4 3 2 2 5" xfId="24434"/>
    <cellStyle name="Итог 7 4 3 2 2 6" xfId="33508"/>
    <cellStyle name="Итог 7 4 3 2 2 7" xfId="38761"/>
    <cellStyle name="Итог 7 4 3 2 2 8" xfId="43720"/>
    <cellStyle name="Итог 7 4 3 2 3" xfId="11635"/>
    <cellStyle name="Итог 7 4 3 2 4" xfId="17574"/>
    <cellStyle name="Итог 7 4 3 2 5" xfId="21638"/>
    <cellStyle name="Итог 7 4 3 2 6" xfId="26926"/>
    <cellStyle name="Итог 7 4 3 2 7" xfId="27184"/>
    <cellStyle name="Итог 7 4 3 2 8" xfId="36487"/>
    <cellStyle name="Итог 7 4 3 2 9" xfId="41445"/>
    <cellStyle name="Итог 7 4 3 3" xfId="6327"/>
    <cellStyle name="Итог 7 4 3 3 2" xfId="12278"/>
    <cellStyle name="Итог 7 4 3 3 3" xfId="18217"/>
    <cellStyle name="Итог 7 4 3 3 4" xfId="21808"/>
    <cellStyle name="Итог 7 4 3 3 5" xfId="30417"/>
    <cellStyle name="Итог 7 4 3 3 6" xfId="34542"/>
    <cellStyle name="Итог 7 4 3 3 7" xfId="37130"/>
    <cellStyle name="Итог 7 4 3 3 8" xfId="42085"/>
    <cellStyle name="Итог 7 4 3 4" xfId="10000"/>
    <cellStyle name="Итог 7 4 3 5" xfId="15939"/>
    <cellStyle name="Итог 7 4 3 6" xfId="30990"/>
    <cellStyle name="Итог 7 4 3 7" xfId="34914"/>
    <cellStyle name="Итог 7 4 4" xfId="5162"/>
    <cellStyle name="Итог 7 4 4 2" xfId="7505"/>
    <cellStyle name="Итог 7 4 4 2 2" xfId="13456"/>
    <cellStyle name="Итог 7 4 4 2 3" xfId="19395"/>
    <cellStyle name="Итог 7 4 4 2 4" xfId="22452"/>
    <cellStyle name="Итог 7 4 4 2 5" xfId="24805"/>
    <cellStyle name="Итог 7 4 4 2 6" xfId="32936"/>
    <cellStyle name="Итог 7 4 4 2 7" xfId="38304"/>
    <cellStyle name="Итог 7 4 4 2 8" xfId="43261"/>
    <cellStyle name="Итог 7 4 4 3" xfId="11138"/>
    <cellStyle name="Итог 7 4 4 4" xfId="17077"/>
    <cellStyle name="Итог 7 4 4 5" xfId="21498"/>
    <cellStyle name="Итог 7 4 4 6" xfId="30063"/>
    <cellStyle name="Итог 7 4 4 7" xfId="33171"/>
    <cellStyle name="Итог 7 4 4 8" xfId="35990"/>
    <cellStyle name="Итог 7 4 4 9" xfId="40950"/>
    <cellStyle name="Итог 7 4 5" xfId="4754"/>
    <cellStyle name="Итог 7 4 5 2" xfId="10730"/>
    <cellStyle name="Итог 7 4 5 3" xfId="16669"/>
    <cellStyle name="Итог 7 4 5 4" xfId="21351"/>
    <cellStyle name="Итог 7 4 5 5" xfId="27450"/>
    <cellStyle name="Итог 7 4 5 6" xfId="33492"/>
    <cellStyle name="Итог 7 4 5 7" xfId="35582"/>
    <cellStyle name="Итог 7 4 5 8" xfId="40544"/>
    <cellStyle name="Итог 7 4 6" xfId="9998"/>
    <cellStyle name="Итог 7 4 7" xfId="15937"/>
    <cellStyle name="Итог 7 4 8" xfId="25899"/>
    <cellStyle name="Итог 7 4 9" xfId="31076"/>
    <cellStyle name="Итог 7 5" xfId="2985"/>
    <cellStyle name="Итог 7 5 2" xfId="5355"/>
    <cellStyle name="Итог 7 5 2 2" xfId="7674"/>
    <cellStyle name="Итог 7 5 2 2 2" xfId="13625"/>
    <cellStyle name="Итог 7 5 2 2 3" xfId="19564"/>
    <cellStyle name="Итог 7 5 2 2 4" xfId="22524"/>
    <cellStyle name="Итог 7 5 2 2 5" xfId="27132"/>
    <cellStyle name="Итог 7 5 2 2 6" xfId="31442"/>
    <cellStyle name="Итог 7 5 2 2 7" xfId="38472"/>
    <cellStyle name="Итог 7 5 2 2 8" xfId="43430"/>
    <cellStyle name="Итог 7 5 2 3" xfId="11330"/>
    <cellStyle name="Итог 7 5 2 4" xfId="17269"/>
    <cellStyle name="Итог 7 5 2 5" xfId="21575"/>
    <cellStyle name="Итог 7 5 2 6" xfId="28517"/>
    <cellStyle name="Итог 7 5 2 7" xfId="32953"/>
    <cellStyle name="Итог 7 5 2 8" xfId="36182"/>
    <cellStyle name="Итог 7 5 2 9" xfId="41141"/>
    <cellStyle name="Итог 7 5 3" xfId="4637"/>
    <cellStyle name="Итог 7 5 3 2" xfId="10613"/>
    <cellStyle name="Итог 7 5 3 3" xfId="16552"/>
    <cellStyle name="Итог 7 5 3 4" xfId="21297"/>
    <cellStyle name="Итог 7 5 3 5" xfId="29286"/>
    <cellStyle name="Итог 7 5 3 6" xfId="26979"/>
    <cellStyle name="Итог 7 5 3 7" xfId="35465"/>
    <cellStyle name="Итог 7 5 3 8" xfId="40428"/>
    <cellStyle name="Итог 7 5 4" xfId="10001"/>
    <cellStyle name="Итог 7 5 5" xfId="15940"/>
    <cellStyle name="Итог 7 5 6" xfId="27344"/>
    <cellStyle name="Итог 7 5 7" xfId="34437"/>
    <cellStyle name="Итог 7 6" xfId="4411"/>
    <cellStyle name="Итог 7 6 2" xfId="6889"/>
    <cellStyle name="Итог 7 6 2 2" xfId="12840"/>
    <cellStyle name="Итог 7 6 2 3" xfId="18779"/>
    <cellStyle name="Итог 7 6 2 4" xfId="21978"/>
    <cellStyle name="Итог 7 6 2 5" xfId="25027"/>
    <cellStyle name="Итог 7 6 2 6" xfId="28858"/>
    <cellStyle name="Итог 7 6 2 7" xfId="37692"/>
    <cellStyle name="Итог 7 6 2 8" xfId="42645"/>
    <cellStyle name="Итог 7 6 3" xfId="10436"/>
    <cellStyle name="Итог 7 6 4" xfId="16375"/>
    <cellStyle name="Итог 7 6 5" xfId="21282"/>
    <cellStyle name="Итог 7 6 6" xfId="29951"/>
    <cellStyle name="Итог 7 6 7" xfId="31439"/>
    <cellStyle name="Итог 7 6 8" xfId="35288"/>
    <cellStyle name="Итог 7 6 9" xfId="40251"/>
    <cellStyle name="Итог 7 7" xfId="4914"/>
    <cellStyle name="Итог 7 7 2" xfId="10890"/>
    <cellStyle name="Итог 7 7 3" xfId="16829"/>
    <cellStyle name="Итог 7 7 4" xfId="21395"/>
    <cellStyle name="Итог 7 7 5" xfId="30358"/>
    <cellStyle name="Итог 7 7 6" xfId="33436"/>
    <cellStyle name="Итог 7 7 7" xfId="35742"/>
    <cellStyle name="Итог 7 7 8" xfId="40703"/>
    <cellStyle name="Итог 7 8" xfId="9172"/>
    <cellStyle name="Итог 7 8 2" xfId="15122"/>
    <cellStyle name="Итог 7 8 3" xfId="21061"/>
    <cellStyle name="Итог 7 8 4" xfId="23168"/>
    <cellStyle name="Итог 7 8 5" xfId="23370"/>
    <cellStyle name="Итог 7 8 6" xfId="33489"/>
    <cellStyle name="Итог 7 8 7" xfId="39962"/>
    <cellStyle name="Итог 7 8 8" xfId="44927"/>
    <cellStyle name="Итог 7 9" xfId="9991"/>
    <cellStyle name="Итог 7_46EE.2011(v1.0)" xfId="2986"/>
    <cellStyle name="Итог 8" xfId="2987"/>
    <cellStyle name="Итог 8 10" xfId="15941"/>
    <cellStyle name="Итог 8 11" xfId="27540"/>
    <cellStyle name="Итог 8 12" xfId="31345"/>
    <cellStyle name="Итог 8 2" xfId="2988"/>
    <cellStyle name="Итог 8 2 10" xfId="28465"/>
    <cellStyle name="Итог 8 2 11" xfId="26669"/>
    <cellStyle name="Итог 8 2 2" xfId="2989"/>
    <cellStyle name="Итог 8 2 2 2" xfId="2990"/>
    <cellStyle name="Итог 8 2 2 2 2" xfId="5525"/>
    <cellStyle name="Итог 8 2 2 2 2 2" xfId="7829"/>
    <cellStyle name="Итог 8 2 2 2 2 2 2" xfId="13780"/>
    <cellStyle name="Итог 8 2 2 2 2 2 3" xfId="19719"/>
    <cellStyle name="Итог 8 2 2 2 2 2 4" xfId="22544"/>
    <cellStyle name="Итог 8 2 2 2 2 2 5" xfId="24567"/>
    <cellStyle name="Итог 8 2 2 2 2 2 6" xfId="28009"/>
    <cellStyle name="Итог 8 2 2 2 2 2 7" xfId="38627"/>
    <cellStyle name="Итог 8 2 2 2 2 2 8" xfId="43585"/>
    <cellStyle name="Итог 8 2 2 2 2 3" xfId="11500"/>
    <cellStyle name="Итог 8 2 2 2 2 4" xfId="17439"/>
    <cellStyle name="Итог 8 2 2 2 2 5" xfId="21597"/>
    <cellStyle name="Итог 8 2 2 2 2 6" xfId="29697"/>
    <cellStyle name="Итог 8 2 2 2 2 7" xfId="33966"/>
    <cellStyle name="Итог 8 2 2 2 2 8" xfId="36352"/>
    <cellStyle name="Итог 8 2 2 2 2 9" xfId="41311"/>
    <cellStyle name="Итог 8 2 2 2 3" xfId="6192"/>
    <cellStyle name="Итог 8 2 2 2 3 2" xfId="12143"/>
    <cellStyle name="Итог 8 2 2 2 3 3" xfId="18082"/>
    <cellStyle name="Итог 8 2 2 2 3 4" xfId="21767"/>
    <cellStyle name="Итог 8 2 2 2 3 5" xfId="25120"/>
    <cellStyle name="Итог 8 2 2 2 3 6" xfId="32046"/>
    <cellStyle name="Итог 8 2 2 2 3 7" xfId="36995"/>
    <cellStyle name="Итог 8 2 2 2 3 8" xfId="41951"/>
    <cellStyle name="Итог 8 2 2 2 4" xfId="10005"/>
    <cellStyle name="Итог 8 2 2 2 5" xfId="15944"/>
    <cellStyle name="Итог 8 2 2 2 6" xfId="27930"/>
    <cellStyle name="Итог 8 2 2 2 7" xfId="28166"/>
    <cellStyle name="Итог 8 2 2 3" xfId="5054"/>
    <cellStyle name="Итог 8 2 2 3 2" xfId="7398"/>
    <cellStyle name="Итог 8 2 2 3 2 2" xfId="13349"/>
    <cellStyle name="Итог 8 2 2 3 2 3" xfId="19288"/>
    <cellStyle name="Итог 8 2 2 3 2 4" xfId="22411"/>
    <cellStyle name="Итог 8 2 2 3 2 5" xfId="30546"/>
    <cellStyle name="Итог 8 2 2 3 2 6" xfId="28297"/>
    <cellStyle name="Итог 8 2 2 3 2 7" xfId="38198"/>
    <cellStyle name="Итог 8 2 2 3 2 8" xfId="43154"/>
    <cellStyle name="Итог 8 2 2 3 3" xfId="11030"/>
    <cellStyle name="Итог 8 2 2 3 4" xfId="16969"/>
    <cellStyle name="Итог 8 2 2 3 5" xfId="21457"/>
    <cellStyle name="Итог 8 2 2 3 6" xfId="29469"/>
    <cellStyle name="Итог 8 2 2 3 7" xfId="33959"/>
    <cellStyle name="Итог 8 2 2 3 8" xfId="35882"/>
    <cellStyle name="Итог 8 2 2 3 9" xfId="40843"/>
    <cellStyle name="Итог 8 2 2 4" xfId="4847"/>
    <cellStyle name="Итог 8 2 2 4 2" xfId="10823"/>
    <cellStyle name="Итог 8 2 2 4 3" xfId="16762"/>
    <cellStyle name="Итог 8 2 2 4 4" xfId="21387"/>
    <cellStyle name="Итог 8 2 2 4 5" xfId="28984"/>
    <cellStyle name="Итог 8 2 2 4 6" xfId="33713"/>
    <cellStyle name="Итог 8 2 2 4 7" xfId="35675"/>
    <cellStyle name="Итог 8 2 2 4 8" xfId="40636"/>
    <cellStyle name="Итог 8 2 2 5" xfId="9173"/>
    <cellStyle name="Итог 8 2 2 5 2" xfId="15123"/>
    <cellStyle name="Итог 8 2 2 5 3" xfId="21062"/>
    <cellStyle name="Итог 8 2 2 5 4" xfId="23169"/>
    <cellStyle name="Итог 8 2 2 5 5" xfId="23369"/>
    <cellStyle name="Итог 8 2 2 5 6" xfId="34260"/>
    <cellStyle name="Итог 8 2 2 5 7" xfId="39963"/>
    <cellStyle name="Итог 8 2 2 5 8" xfId="44928"/>
    <cellStyle name="Итог 8 2 2 6" xfId="10004"/>
    <cellStyle name="Итог 8 2 2 7" xfId="15943"/>
    <cellStyle name="Итог 8 2 2 8" xfId="29879"/>
    <cellStyle name="Итог 8 2 2 9" xfId="34729"/>
    <cellStyle name="Итог 8 2 3" xfId="2991"/>
    <cellStyle name="Итог 8 2 3 2" xfId="5358"/>
    <cellStyle name="Итог 8 2 3 2 2" xfId="7677"/>
    <cellStyle name="Итог 8 2 3 2 2 2" xfId="13628"/>
    <cellStyle name="Итог 8 2 3 2 2 3" xfId="19567"/>
    <cellStyle name="Итог 8 2 3 2 2 4" xfId="22527"/>
    <cellStyle name="Итог 8 2 3 2 2 5" xfId="28716"/>
    <cellStyle name="Итог 8 2 3 2 2 6" xfId="32103"/>
    <cellStyle name="Итог 8 2 3 2 2 7" xfId="38475"/>
    <cellStyle name="Итог 8 2 3 2 2 8" xfId="43433"/>
    <cellStyle name="Итог 8 2 3 2 3" xfId="11333"/>
    <cellStyle name="Итог 8 2 3 2 4" xfId="17272"/>
    <cellStyle name="Итог 8 2 3 2 5" xfId="21578"/>
    <cellStyle name="Итог 8 2 3 2 6" xfId="25437"/>
    <cellStyle name="Итог 8 2 3 2 7" xfId="26183"/>
    <cellStyle name="Итог 8 2 3 2 8" xfId="36185"/>
    <cellStyle name="Итог 8 2 3 2 9" xfId="41144"/>
    <cellStyle name="Итог 8 2 3 3" xfId="4634"/>
    <cellStyle name="Итог 8 2 3 3 2" xfId="10610"/>
    <cellStyle name="Итог 8 2 3 3 3" xfId="16549"/>
    <cellStyle name="Итог 8 2 3 3 4" xfId="21294"/>
    <cellStyle name="Итог 8 2 3 3 5" xfId="30180"/>
    <cellStyle name="Итог 8 2 3 3 6" xfId="33442"/>
    <cellStyle name="Итог 8 2 3 3 7" xfId="35462"/>
    <cellStyle name="Итог 8 2 3 3 8" xfId="40425"/>
    <cellStyle name="Итог 8 2 3 4" xfId="9174"/>
    <cellStyle name="Итог 8 2 3 4 2" xfId="15124"/>
    <cellStyle name="Итог 8 2 3 4 3" xfId="21063"/>
    <cellStyle name="Итог 8 2 3 4 4" xfId="23170"/>
    <cellStyle name="Итог 8 2 3 4 5" xfId="23368"/>
    <cellStyle name="Итог 8 2 3 4 6" xfId="35051"/>
    <cellStyle name="Итог 8 2 3 4 7" xfId="39964"/>
    <cellStyle name="Итог 8 2 3 4 8" xfId="44929"/>
    <cellStyle name="Итог 8 2 3 5" xfId="9175"/>
    <cellStyle name="Итог 8 2 3 5 2" xfId="15125"/>
    <cellStyle name="Итог 8 2 3 5 3" xfId="21064"/>
    <cellStyle name="Итог 8 2 3 5 4" xfId="23171"/>
    <cellStyle name="Итог 8 2 3 5 5" xfId="23367"/>
    <cellStyle name="Итог 8 2 3 5 6" xfId="33392"/>
    <cellStyle name="Итог 8 2 3 5 7" xfId="39965"/>
    <cellStyle name="Итог 8 2 3 5 8" xfId="44930"/>
    <cellStyle name="Итог 8 2 3 6" xfId="10006"/>
    <cellStyle name="Итог 8 2 3 7" xfId="15945"/>
    <cellStyle name="Итог 8 2 3 8" xfId="25897"/>
    <cellStyle name="Итог 8 2 3 9" xfId="31364"/>
    <cellStyle name="Итог 8 2 4" xfId="4412"/>
    <cellStyle name="Итог 8 2 4 2" xfId="6890"/>
    <cellStyle name="Итог 8 2 4 2 2" xfId="12841"/>
    <cellStyle name="Итог 8 2 4 2 3" xfId="18780"/>
    <cellStyle name="Итог 8 2 4 2 4" xfId="21979"/>
    <cellStyle name="Итог 8 2 4 2 5" xfId="29100"/>
    <cellStyle name="Итог 8 2 4 2 6" xfId="33817"/>
    <cellStyle name="Итог 8 2 4 2 7" xfId="37693"/>
    <cellStyle name="Итог 8 2 4 2 8" xfId="42646"/>
    <cellStyle name="Итог 8 2 4 3" xfId="10437"/>
    <cellStyle name="Итог 8 2 4 4" xfId="16376"/>
    <cellStyle name="Итог 8 2 4 5" xfId="21283"/>
    <cellStyle name="Итог 8 2 4 6" xfId="28000"/>
    <cellStyle name="Итог 8 2 4 7" xfId="31704"/>
    <cellStyle name="Итог 8 2 4 8" xfId="35289"/>
    <cellStyle name="Итог 8 2 4 9" xfId="40252"/>
    <cellStyle name="Итог 8 2 5" xfId="4911"/>
    <cellStyle name="Итог 8 2 5 2" xfId="10887"/>
    <cellStyle name="Итог 8 2 5 3" xfId="16826"/>
    <cellStyle name="Итог 8 2 5 4" xfId="21392"/>
    <cellStyle name="Итог 8 2 5 5" xfId="29249"/>
    <cellStyle name="Итог 8 2 5 6" xfId="25884"/>
    <cellStyle name="Итог 8 2 5 7" xfId="35739"/>
    <cellStyle name="Итог 8 2 5 8" xfId="40700"/>
    <cellStyle name="Итог 8 2 6" xfId="9176"/>
    <cellStyle name="Итог 8 2 6 2" xfId="15126"/>
    <cellStyle name="Итог 8 2 6 3" xfId="21065"/>
    <cellStyle name="Итог 8 2 6 4" xfId="23172"/>
    <cellStyle name="Итог 8 2 6 5" xfId="26756"/>
    <cellStyle name="Итог 8 2 6 6" xfId="31775"/>
    <cellStyle name="Итог 8 2 6 7" xfId="39966"/>
    <cellStyle name="Итог 8 2 6 8" xfId="44931"/>
    <cellStyle name="Итог 8 2 7" xfId="9177"/>
    <cellStyle name="Итог 8 2 7 2" xfId="15127"/>
    <cellStyle name="Итог 8 2 7 3" xfId="21066"/>
    <cellStyle name="Итог 8 2 7 4" xfId="23173"/>
    <cellStyle name="Итог 8 2 7 5" xfId="23366"/>
    <cellStyle name="Итог 8 2 7 6" xfId="34796"/>
    <cellStyle name="Итог 8 2 7 7" xfId="39967"/>
    <cellStyle name="Итог 8 2 7 8" xfId="44932"/>
    <cellStyle name="Итог 8 2 8" xfId="10003"/>
    <cellStyle name="Итог 8 2 9" xfId="15942"/>
    <cellStyle name="Итог 8 3" xfId="2992"/>
    <cellStyle name="Итог 8 3 2" xfId="2993"/>
    <cellStyle name="Итог 8 3 2 2" xfId="5526"/>
    <cellStyle name="Итог 8 3 2 2 2" xfId="7830"/>
    <cellStyle name="Итог 8 3 2 2 2 2" xfId="13781"/>
    <cellStyle name="Итог 8 3 2 2 2 3" xfId="19720"/>
    <cellStyle name="Итог 8 3 2 2 2 4" xfId="22545"/>
    <cellStyle name="Итог 8 3 2 2 2 5" xfId="24566"/>
    <cellStyle name="Итог 8 3 2 2 2 6" xfId="31953"/>
    <cellStyle name="Итог 8 3 2 2 2 7" xfId="38628"/>
    <cellStyle name="Итог 8 3 2 2 2 8" xfId="43586"/>
    <cellStyle name="Итог 8 3 2 2 3" xfId="11501"/>
    <cellStyle name="Итог 8 3 2 2 4" xfId="17440"/>
    <cellStyle name="Итог 8 3 2 2 5" xfId="21598"/>
    <cellStyle name="Итог 8 3 2 2 6" xfId="27733"/>
    <cellStyle name="Итог 8 3 2 2 7" xfId="32455"/>
    <cellStyle name="Итог 8 3 2 2 8" xfId="36353"/>
    <cellStyle name="Итог 8 3 2 2 9" xfId="41312"/>
    <cellStyle name="Итог 8 3 2 3" xfId="6193"/>
    <cellStyle name="Итог 8 3 2 3 2" xfId="12144"/>
    <cellStyle name="Итог 8 3 2 3 3" xfId="18083"/>
    <cellStyle name="Итог 8 3 2 3 4" xfId="21768"/>
    <cellStyle name="Итог 8 3 2 3 5" xfId="25119"/>
    <cellStyle name="Итог 8 3 2 3 6" xfId="33941"/>
    <cellStyle name="Итог 8 3 2 3 7" xfId="36996"/>
    <cellStyle name="Итог 8 3 2 3 8" xfId="41952"/>
    <cellStyle name="Итог 8 3 2 4" xfId="10008"/>
    <cellStyle name="Итог 8 3 2 5" xfId="15947"/>
    <cellStyle name="Итог 8 3 2 6" xfId="25895"/>
    <cellStyle name="Итог 8 3 2 7" xfId="29964"/>
    <cellStyle name="Итог 8 3 3" xfId="5055"/>
    <cellStyle name="Итог 8 3 3 2" xfId="7399"/>
    <cellStyle name="Итог 8 3 3 2 2" xfId="13350"/>
    <cellStyle name="Итог 8 3 3 2 3" xfId="19289"/>
    <cellStyle name="Итог 8 3 3 2 4" xfId="22412"/>
    <cellStyle name="Итог 8 3 3 2 5" xfId="30545"/>
    <cellStyle name="Итог 8 3 3 2 6" xfId="31386"/>
    <cellStyle name="Итог 8 3 3 2 7" xfId="38199"/>
    <cellStyle name="Итог 8 3 3 2 8" xfId="43155"/>
    <cellStyle name="Итог 8 3 3 3" xfId="11031"/>
    <cellStyle name="Итог 8 3 3 4" xfId="16970"/>
    <cellStyle name="Итог 8 3 3 5" xfId="21458"/>
    <cellStyle name="Итог 8 3 3 6" xfId="27458"/>
    <cellStyle name="Итог 8 3 3 7" xfId="34937"/>
    <cellStyle name="Итог 8 3 3 8" xfId="35883"/>
    <cellStyle name="Итог 8 3 3 9" xfId="40844"/>
    <cellStyle name="Итог 8 3 4" xfId="4846"/>
    <cellStyle name="Итог 8 3 4 2" xfId="10822"/>
    <cellStyle name="Итог 8 3 4 3" xfId="16761"/>
    <cellStyle name="Итог 8 3 4 4" xfId="21386"/>
    <cellStyle name="Итог 8 3 4 5" xfId="30499"/>
    <cellStyle name="Итог 8 3 4 6" xfId="32764"/>
    <cellStyle name="Итог 8 3 4 7" xfId="35674"/>
    <cellStyle name="Итог 8 3 4 8" xfId="40635"/>
    <cellStyle name="Итог 8 3 5" xfId="9178"/>
    <cellStyle name="Итог 8 3 5 2" xfId="15128"/>
    <cellStyle name="Итог 8 3 5 3" xfId="21067"/>
    <cellStyle name="Итог 8 3 5 4" xfId="23174"/>
    <cellStyle name="Итог 8 3 5 5" xfId="23365"/>
    <cellStyle name="Итог 8 3 5 6" xfId="28570"/>
    <cellStyle name="Итог 8 3 5 7" xfId="39968"/>
    <cellStyle name="Итог 8 3 5 8" xfId="44933"/>
    <cellStyle name="Итог 8 3 6" xfId="10007"/>
    <cellStyle name="Итог 8 3 7" xfId="15946"/>
    <cellStyle name="Итог 8 3 8" xfId="25896"/>
    <cellStyle name="Итог 8 3 9" xfId="33662"/>
    <cellStyle name="Итог 8 4" xfId="2994"/>
    <cellStyle name="Итог 8 4 2" xfId="2995"/>
    <cellStyle name="Итог 8 4 2 2" xfId="5815"/>
    <cellStyle name="Итог 8 4 2 2 2" xfId="8119"/>
    <cellStyle name="Итог 8 4 2 2 2 2" xfId="14070"/>
    <cellStyle name="Итог 8 4 2 2 2 3" xfId="20009"/>
    <cellStyle name="Итог 8 4 2 2 2 4" xfId="22615"/>
    <cellStyle name="Итог 8 4 2 2 2 5" xfId="24282"/>
    <cellStyle name="Итог 8 4 2 2 2 6" xfId="27144"/>
    <cellStyle name="Итог 8 4 2 2 2 7" xfId="38916"/>
    <cellStyle name="Итог 8 4 2 2 2 8" xfId="43875"/>
    <cellStyle name="Итог 8 4 2 2 3" xfId="11790"/>
    <cellStyle name="Итог 8 4 2 2 4" xfId="17729"/>
    <cellStyle name="Итог 8 4 2 2 5" xfId="21668"/>
    <cellStyle name="Итог 8 4 2 2 6" xfId="27968"/>
    <cellStyle name="Итог 8 4 2 2 7" xfId="32868"/>
    <cellStyle name="Итог 8 4 2 2 8" xfId="36642"/>
    <cellStyle name="Итог 8 4 2 2 9" xfId="41600"/>
    <cellStyle name="Итог 8 4 2 3" xfId="6482"/>
    <cellStyle name="Итог 8 4 2 3 2" xfId="12433"/>
    <cellStyle name="Итог 8 4 2 3 3" xfId="18372"/>
    <cellStyle name="Итог 8 4 2 3 4" xfId="21838"/>
    <cellStyle name="Итог 8 4 2 3 5" xfId="29678"/>
    <cellStyle name="Итог 8 4 2 3 6" xfId="34595"/>
    <cellStyle name="Итог 8 4 2 3 7" xfId="37285"/>
    <cellStyle name="Итог 8 4 2 3 8" xfId="42240"/>
    <cellStyle name="Итог 8 4 2 4" xfId="10010"/>
    <cellStyle name="Итог 8 4 2 5" xfId="15949"/>
    <cellStyle name="Итог 8 4 2 6" xfId="27417"/>
    <cellStyle name="Итог 8 4 2 7" xfId="34990"/>
    <cellStyle name="Итог 8 4 3" xfId="2996"/>
    <cellStyle name="Итог 8 4 3 2" xfId="5661"/>
    <cellStyle name="Итог 8 4 3 2 2" xfId="7965"/>
    <cellStyle name="Итог 8 4 3 2 2 2" xfId="13916"/>
    <cellStyle name="Итог 8 4 3 2 2 3" xfId="19855"/>
    <cellStyle name="Итог 8 4 3 2 2 4" xfId="22586"/>
    <cellStyle name="Итог 8 4 3 2 2 5" xfId="23214"/>
    <cellStyle name="Итог 8 4 3 2 2 6" xfId="33542"/>
    <cellStyle name="Итог 8 4 3 2 2 7" xfId="38762"/>
    <cellStyle name="Итог 8 4 3 2 2 8" xfId="43721"/>
    <cellStyle name="Итог 8 4 3 2 3" xfId="11636"/>
    <cellStyle name="Итог 8 4 3 2 4" xfId="17575"/>
    <cellStyle name="Итог 8 4 3 2 5" xfId="21639"/>
    <cellStyle name="Итог 8 4 3 2 6" xfId="30745"/>
    <cellStyle name="Итог 8 4 3 2 7" xfId="31790"/>
    <cellStyle name="Итог 8 4 3 2 8" xfId="36488"/>
    <cellStyle name="Итог 8 4 3 2 9" xfId="41446"/>
    <cellStyle name="Итог 8 4 3 3" xfId="6328"/>
    <cellStyle name="Итог 8 4 3 3 2" xfId="12279"/>
    <cellStyle name="Итог 8 4 3 3 3" xfId="18218"/>
    <cellStyle name="Итог 8 4 3 3 4" xfId="21809"/>
    <cellStyle name="Итог 8 4 3 3 5" xfId="28757"/>
    <cellStyle name="Итог 8 4 3 3 6" xfId="26618"/>
    <cellStyle name="Итог 8 4 3 3 7" xfId="37131"/>
    <cellStyle name="Итог 8 4 3 3 8" xfId="42086"/>
    <cellStyle name="Итог 8 4 3 4" xfId="10011"/>
    <cellStyle name="Итог 8 4 3 5" xfId="15950"/>
    <cellStyle name="Итог 8 4 3 6" xfId="29016"/>
    <cellStyle name="Итог 8 4 3 7" xfId="29582"/>
    <cellStyle name="Итог 8 4 4" xfId="5163"/>
    <cellStyle name="Итог 8 4 4 2" xfId="7506"/>
    <cellStyle name="Итог 8 4 4 2 2" xfId="13457"/>
    <cellStyle name="Итог 8 4 4 2 3" xfId="19396"/>
    <cellStyle name="Итог 8 4 4 2 4" xfId="22453"/>
    <cellStyle name="Итог 8 4 4 2 5" xfId="24804"/>
    <cellStyle name="Итог 8 4 4 2 6" xfId="25843"/>
    <cellStyle name="Итог 8 4 4 2 7" xfId="38305"/>
    <cellStyle name="Итог 8 4 4 2 8" xfId="43262"/>
    <cellStyle name="Итог 8 4 4 3" xfId="11139"/>
    <cellStyle name="Итог 8 4 4 4" xfId="17078"/>
    <cellStyle name="Итог 8 4 4 5" xfId="21499"/>
    <cellStyle name="Итог 8 4 4 6" xfId="28105"/>
    <cellStyle name="Итог 8 4 4 7" xfId="28028"/>
    <cellStyle name="Итог 8 4 4 8" xfId="35991"/>
    <cellStyle name="Итог 8 4 4 9" xfId="40951"/>
    <cellStyle name="Итог 8 4 5" xfId="5474"/>
    <cellStyle name="Итог 8 4 5 2" xfId="11449"/>
    <cellStyle name="Итог 8 4 5 3" xfId="17388"/>
    <cellStyle name="Итог 8 4 5 4" xfId="21593"/>
    <cellStyle name="Итог 8 4 5 5" xfId="26936"/>
    <cellStyle name="Итог 8 4 5 6" xfId="29601"/>
    <cellStyle name="Итог 8 4 5 7" xfId="36301"/>
    <cellStyle name="Итог 8 4 5 8" xfId="41260"/>
    <cellStyle name="Итог 8 4 6" xfId="10009"/>
    <cellStyle name="Итог 8 4 7" xfId="15948"/>
    <cellStyle name="Итог 8 4 8" xfId="30989"/>
    <cellStyle name="Итог 8 4 9" xfId="28010"/>
    <cellStyle name="Итог 8 5" xfId="2997"/>
    <cellStyle name="Итог 8 5 2" xfId="5357"/>
    <cellStyle name="Итог 8 5 2 2" xfId="7676"/>
    <cellStyle name="Итог 8 5 2 2 2" xfId="13627"/>
    <cellStyle name="Итог 8 5 2 2 3" xfId="19566"/>
    <cellStyle name="Итог 8 5 2 2 4" xfId="22526"/>
    <cellStyle name="Итог 8 5 2 2 5" xfId="27820"/>
    <cellStyle name="Итог 8 5 2 2 6" xfId="26708"/>
    <cellStyle name="Итог 8 5 2 2 7" xfId="38474"/>
    <cellStyle name="Итог 8 5 2 2 8" xfId="43432"/>
    <cellStyle name="Итог 8 5 2 3" xfId="11332"/>
    <cellStyle name="Итог 8 5 2 4" xfId="17271"/>
    <cellStyle name="Итог 8 5 2 5" xfId="21577"/>
    <cellStyle name="Итог 8 5 2 6" xfId="27982"/>
    <cellStyle name="Итог 8 5 2 7" xfId="34251"/>
    <cellStyle name="Итог 8 5 2 8" xfId="36184"/>
    <cellStyle name="Итог 8 5 2 9" xfId="41143"/>
    <cellStyle name="Итог 8 5 3" xfId="4635"/>
    <cellStyle name="Итог 8 5 3 2" xfId="10611"/>
    <cellStyle name="Итог 8 5 3 3" xfId="16550"/>
    <cellStyle name="Итог 8 5 3 4" xfId="21295"/>
    <cellStyle name="Итог 8 5 3 5" xfId="28229"/>
    <cellStyle name="Итог 8 5 3 6" xfId="34168"/>
    <cellStyle name="Итог 8 5 3 7" xfId="35463"/>
    <cellStyle name="Итог 8 5 3 8" xfId="40426"/>
    <cellStyle name="Итог 8 5 4" xfId="10012"/>
    <cellStyle name="Итог 8 5 5" xfId="15951"/>
    <cellStyle name="Итог 8 5 6" xfId="26993"/>
    <cellStyle name="Итог 8 5 7" xfId="26503"/>
    <cellStyle name="Итог 8 6" xfId="4413"/>
    <cellStyle name="Итог 8 6 2" xfId="6891"/>
    <cellStyle name="Итог 8 6 2 2" xfId="12842"/>
    <cellStyle name="Итог 8 6 2 3" xfId="18781"/>
    <cellStyle name="Итог 8 6 2 4" xfId="21980"/>
    <cellStyle name="Итог 8 6 2 5" xfId="30584"/>
    <cellStyle name="Итог 8 6 2 6" xfId="28691"/>
    <cellStyle name="Итог 8 6 2 7" xfId="37694"/>
    <cellStyle name="Итог 8 6 2 8" xfId="42647"/>
    <cellStyle name="Итог 8 6 3" xfId="10438"/>
    <cellStyle name="Итог 8 6 4" xfId="16377"/>
    <cellStyle name="Итог 8 6 5" xfId="21284"/>
    <cellStyle name="Итог 8 6 6" xfId="25574"/>
    <cellStyle name="Итог 8 6 7" xfId="25576"/>
    <cellStyle name="Итог 8 6 8" xfId="35290"/>
    <cellStyle name="Итог 8 6 9" xfId="40253"/>
    <cellStyle name="Итог 8 7" xfId="4912"/>
    <cellStyle name="Итог 8 7 2" xfId="10888"/>
    <cellStyle name="Итог 8 7 3" xfId="16827"/>
    <cellStyle name="Итог 8 7 4" xfId="21393"/>
    <cellStyle name="Итог 8 7 5" xfId="30848"/>
    <cellStyle name="Итог 8 7 6" xfId="34638"/>
    <cellStyle name="Итог 8 7 7" xfId="35740"/>
    <cellStyle name="Итог 8 7 8" xfId="40701"/>
    <cellStyle name="Итог 8 8" xfId="9179"/>
    <cellStyle name="Итог 8 8 2" xfId="15129"/>
    <cellStyle name="Итог 8 8 3" xfId="21068"/>
    <cellStyle name="Итог 8 8 4" xfId="23175"/>
    <cellStyle name="Итог 8 8 5" xfId="26755"/>
    <cellStyle name="Итог 8 8 6" xfId="25877"/>
    <cellStyle name="Итог 8 8 7" xfId="39969"/>
    <cellStyle name="Итог 8 8 8" xfId="44934"/>
    <cellStyle name="Итог 8 9" xfId="10002"/>
    <cellStyle name="Итог 8_46EE.2011(v1.0)" xfId="2998"/>
    <cellStyle name="Итог 9" xfId="2999"/>
    <cellStyle name="Итог 9 10" xfId="15952"/>
    <cellStyle name="Итог 9 11" xfId="29818"/>
    <cellStyle name="Итог 9 12" xfId="34903"/>
    <cellStyle name="Итог 9 2" xfId="3000"/>
    <cellStyle name="Итог 9 2 10" xfId="27858"/>
    <cellStyle name="Итог 9 2 11" xfId="34929"/>
    <cellStyle name="Итог 9 2 2" xfId="3001"/>
    <cellStyle name="Итог 9 2 2 2" xfId="3002"/>
    <cellStyle name="Итог 9 2 2 2 2" xfId="5523"/>
    <cellStyle name="Итог 9 2 2 2 2 2" xfId="7827"/>
    <cellStyle name="Итог 9 2 2 2 2 2 2" xfId="13778"/>
    <cellStyle name="Итог 9 2 2 2 2 2 3" xfId="19717"/>
    <cellStyle name="Итог 9 2 2 2 2 2 4" xfId="22542"/>
    <cellStyle name="Итог 9 2 2 2 2 2 5" xfId="24568"/>
    <cellStyle name="Итог 9 2 2 2 2 2 6" xfId="33835"/>
    <cellStyle name="Итог 9 2 2 2 2 2 7" xfId="38625"/>
    <cellStyle name="Итог 9 2 2 2 2 2 8" xfId="43583"/>
    <cellStyle name="Итог 9 2 2 2 2 3" xfId="11498"/>
    <cellStyle name="Итог 9 2 2 2 2 4" xfId="17437"/>
    <cellStyle name="Итог 9 2 2 2 2 5" xfId="21595"/>
    <cellStyle name="Итог 9 2 2 2 2 6" xfId="30779"/>
    <cellStyle name="Итог 9 2 2 2 2 7" xfId="31828"/>
    <cellStyle name="Итог 9 2 2 2 2 8" xfId="36350"/>
    <cellStyle name="Итог 9 2 2 2 2 9" xfId="41309"/>
    <cellStyle name="Итог 9 2 2 2 3" xfId="6190"/>
    <cellStyle name="Итог 9 2 2 2 3 2" xfId="12141"/>
    <cellStyle name="Итог 9 2 2 2 3 3" xfId="18080"/>
    <cellStyle name="Итог 9 2 2 2 3 4" xfId="21765"/>
    <cellStyle name="Итог 9 2 2 2 3 5" xfId="25122"/>
    <cellStyle name="Итог 9 2 2 2 3 6" xfId="33206"/>
    <cellStyle name="Итог 9 2 2 2 3 7" xfId="36993"/>
    <cellStyle name="Итог 9 2 2 2 3 8" xfId="41949"/>
    <cellStyle name="Итог 9 2 2 2 4" xfId="10016"/>
    <cellStyle name="Итог 9 2 2 2 5" xfId="15955"/>
    <cellStyle name="Итог 9 2 2 2 6" xfId="27282"/>
    <cellStyle name="Итог 9 2 2 2 7" xfId="31647"/>
    <cellStyle name="Итог 9 2 2 3" xfId="5052"/>
    <cellStyle name="Итог 9 2 2 3 2" xfId="7396"/>
    <cellStyle name="Итог 9 2 2 3 2 2" xfId="13347"/>
    <cellStyle name="Итог 9 2 2 3 2 3" xfId="19286"/>
    <cellStyle name="Итог 9 2 2 3 2 4" xfId="22409"/>
    <cellStyle name="Итог 9 2 2 3 2 5" xfId="27490"/>
    <cellStyle name="Итог 9 2 2 3 2 6" xfId="32444"/>
    <cellStyle name="Итог 9 2 2 3 2 7" xfId="38196"/>
    <cellStyle name="Итог 9 2 2 3 2 8" xfId="43152"/>
    <cellStyle name="Итог 9 2 2 3 3" xfId="11028"/>
    <cellStyle name="Итог 9 2 2 3 4" xfId="16967"/>
    <cellStyle name="Итог 9 2 2 3 5" xfId="21455"/>
    <cellStyle name="Итог 9 2 2 3 6" xfId="25481"/>
    <cellStyle name="Итог 9 2 2 3 7" xfId="33305"/>
    <cellStyle name="Итог 9 2 2 3 8" xfId="35880"/>
    <cellStyle name="Итог 9 2 2 3 9" xfId="40841"/>
    <cellStyle name="Итог 9 2 2 4" xfId="4849"/>
    <cellStyle name="Итог 9 2 2 4 2" xfId="10825"/>
    <cellStyle name="Итог 9 2 2 4 3" xfId="16764"/>
    <cellStyle name="Итог 9 2 2 4 4" xfId="21389"/>
    <cellStyle name="Итог 9 2 2 4 5" xfId="29256"/>
    <cellStyle name="Итог 9 2 2 4 6" xfId="29724"/>
    <cellStyle name="Итог 9 2 2 4 7" xfId="35677"/>
    <cellStyle name="Итог 9 2 2 4 8" xfId="40638"/>
    <cellStyle name="Итог 9 2 2 5" xfId="9180"/>
    <cellStyle name="Итог 9 2 2 5 2" xfId="15130"/>
    <cellStyle name="Итог 9 2 2 5 3" xfId="21069"/>
    <cellStyle name="Итог 9 2 2 5 4" xfId="23176"/>
    <cellStyle name="Итог 9 2 2 5 5" xfId="23364"/>
    <cellStyle name="Итог 9 2 2 5 6" xfId="33847"/>
    <cellStyle name="Итог 9 2 2 5 7" xfId="39970"/>
    <cellStyle name="Итог 9 2 2 5 8" xfId="44935"/>
    <cellStyle name="Итог 9 2 2 6" xfId="10015"/>
    <cellStyle name="Итог 9 2 2 7" xfId="15954"/>
    <cellStyle name="Итог 9 2 2 8" xfId="25894"/>
    <cellStyle name="Итог 9 2 2 9" xfId="30914"/>
    <cellStyle name="Итог 9 2 3" xfId="3003"/>
    <cellStyle name="Итог 9 2 3 2" xfId="5360"/>
    <cellStyle name="Итог 9 2 3 2 2" xfId="7679"/>
    <cellStyle name="Итог 9 2 3 2 2 2" xfId="13630"/>
    <cellStyle name="Итог 9 2 3 2 2 3" xfId="19569"/>
    <cellStyle name="Итог 9 2 3 2 2 4" xfId="22529"/>
    <cellStyle name="Итог 9 2 3 2 2 5" xfId="28180"/>
    <cellStyle name="Итог 9 2 3 2 2 6" xfId="26496"/>
    <cellStyle name="Итог 9 2 3 2 2 7" xfId="38477"/>
    <cellStyle name="Итог 9 2 3 2 2 8" xfId="43435"/>
    <cellStyle name="Итог 9 2 3 2 3" xfId="11335"/>
    <cellStyle name="Итог 9 2 3 2 4" xfId="17274"/>
    <cellStyle name="Итог 9 2 3 2 5" xfId="21580"/>
    <cellStyle name="Итог 9 2 3 2 6" xfId="30368"/>
    <cellStyle name="Итог 9 2 3 2 7" xfId="34380"/>
    <cellStyle name="Итог 9 2 3 2 8" xfId="36187"/>
    <cellStyle name="Итог 9 2 3 2 9" xfId="41146"/>
    <cellStyle name="Итог 9 2 3 3" xfId="6106"/>
    <cellStyle name="Итог 9 2 3 3 2" xfId="12077"/>
    <cellStyle name="Итог 9 2 3 3 3" xfId="18016"/>
    <cellStyle name="Итог 9 2 3 3 4" xfId="21740"/>
    <cellStyle name="Итог 9 2 3 3 5" xfId="25159"/>
    <cellStyle name="Итог 9 2 3 3 6" xfId="27257"/>
    <cellStyle name="Итог 9 2 3 3 7" xfId="36929"/>
    <cellStyle name="Итог 9 2 3 3 8" xfId="41886"/>
    <cellStyle name="Итог 9 2 3 4" xfId="9181"/>
    <cellStyle name="Итог 9 2 3 4 2" xfId="15131"/>
    <cellStyle name="Итог 9 2 3 4 3" xfId="21070"/>
    <cellStyle name="Итог 9 2 3 4 4" xfId="23177"/>
    <cellStyle name="Итог 9 2 3 4 5" xfId="23363"/>
    <cellStyle name="Итог 9 2 3 4 6" xfId="34150"/>
    <cellStyle name="Итог 9 2 3 4 7" xfId="39971"/>
    <cellStyle name="Итог 9 2 3 4 8" xfId="44936"/>
    <cellStyle name="Итог 9 2 3 5" xfId="9182"/>
    <cellStyle name="Итог 9 2 3 5 2" xfId="15132"/>
    <cellStyle name="Итог 9 2 3 5 3" xfId="21071"/>
    <cellStyle name="Итог 9 2 3 5 4" xfId="23178"/>
    <cellStyle name="Итог 9 2 3 5 5" xfId="23362"/>
    <cellStyle name="Итог 9 2 3 5 6" xfId="31030"/>
    <cellStyle name="Итог 9 2 3 5 7" xfId="39972"/>
    <cellStyle name="Итог 9 2 3 5 8" xfId="44937"/>
    <cellStyle name="Итог 9 2 3 6" xfId="10017"/>
    <cellStyle name="Итог 9 2 3 7" xfId="15956"/>
    <cellStyle name="Итог 9 2 3 8" xfId="29584"/>
    <cellStyle name="Итог 9 2 3 9" xfId="34871"/>
    <cellStyle name="Итог 9 2 4" xfId="4414"/>
    <cellStyle name="Итог 9 2 4 2" xfId="6892"/>
    <cellStyle name="Итог 9 2 4 2 2" xfId="12843"/>
    <cellStyle name="Итог 9 2 4 2 3" xfId="18782"/>
    <cellStyle name="Итог 9 2 4 2 4" xfId="21981"/>
    <cellStyle name="Итог 9 2 4 2 5" xfId="30583"/>
    <cellStyle name="Итог 9 2 4 2 6" xfId="31368"/>
    <cellStyle name="Итог 9 2 4 2 7" xfId="37695"/>
    <cellStyle name="Итог 9 2 4 2 8" xfId="42648"/>
    <cellStyle name="Итог 9 2 4 3" xfId="10439"/>
    <cellStyle name="Итог 9 2 4 4" xfId="16378"/>
    <cellStyle name="Итог 9 2 4 5" xfId="21285"/>
    <cellStyle name="Итог 9 2 4 6" xfId="29311"/>
    <cellStyle name="Итог 9 2 4 7" xfId="28069"/>
    <cellStyle name="Итог 9 2 4 8" xfId="35291"/>
    <cellStyle name="Итог 9 2 4 9" xfId="40254"/>
    <cellStyle name="Итог 9 2 5" xfId="4909"/>
    <cellStyle name="Итог 9 2 5 2" xfId="10885"/>
    <cellStyle name="Итог 9 2 5 3" xfId="16824"/>
    <cellStyle name="Итог 9 2 5 4" xfId="21390"/>
    <cellStyle name="Итог 9 2 5 5" xfId="29556"/>
    <cellStyle name="Итог 9 2 5 6" xfId="28668"/>
    <cellStyle name="Итог 9 2 5 7" xfId="35737"/>
    <cellStyle name="Итог 9 2 5 8" xfId="40698"/>
    <cellStyle name="Итог 9 2 6" xfId="9183"/>
    <cellStyle name="Итог 9 2 6 2" xfId="15133"/>
    <cellStyle name="Итог 9 2 6 3" xfId="21072"/>
    <cellStyle name="Итог 9 2 6 4" xfId="23179"/>
    <cellStyle name="Итог 9 2 6 5" xfId="23361"/>
    <cellStyle name="Итог 9 2 6 6" xfId="34597"/>
    <cellStyle name="Итог 9 2 6 7" xfId="39973"/>
    <cellStyle name="Итог 9 2 6 8" xfId="44938"/>
    <cellStyle name="Итог 9 2 7" xfId="9184"/>
    <cellStyle name="Итог 9 2 7 2" xfId="15134"/>
    <cellStyle name="Итог 9 2 7 3" xfId="21073"/>
    <cellStyle name="Итог 9 2 7 4" xfId="23180"/>
    <cellStyle name="Итог 9 2 7 5" xfId="23360"/>
    <cellStyle name="Итог 9 2 7 6" xfId="34795"/>
    <cellStyle name="Итог 9 2 7 7" xfId="39974"/>
    <cellStyle name="Итог 9 2 7 8" xfId="44939"/>
    <cellStyle name="Итог 9 2 8" xfId="10014"/>
    <cellStyle name="Итог 9 2 9" xfId="15953"/>
    <cellStyle name="Итог 9 3" xfId="3004"/>
    <cellStyle name="Итог 9 3 2" xfId="3005"/>
    <cellStyle name="Итог 9 3 2 2" xfId="5524"/>
    <cellStyle name="Итог 9 3 2 2 2" xfId="7828"/>
    <cellStyle name="Итог 9 3 2 2 2 2" xfId="13779"/>
    <cellStyle name="Итог 9 3 2 2 2 3" xfId="19718"/>
    <cellStyle name="Итог 9 3 2 2 2 4" xfId="22543"/>
    <cellStyle name="Итог 9 3 2 2 2 5" xfId="23217"/>
    <cellStyle name="Итог 9 3 2 2 2 6" xfId="31108"/>
    <cellStyle name="Итог 9 3 2 2 2 7" xfId="38626"/>
    <cellStyle name="Итог 9 3 2 2 2 8" xfId="43584"/>
    <cellStyle name="Итог 9 3 2 2 3" xfId="11499"/>
    <cellStyle name="Итог 9 3 2 2 4" xfId="17438"/>
    <cellStyle name="Итог 9 3 2 2 5" xfId="21596"/>
    <cellStyle name="Итог 9 3 2 2 6" xfId="27205"/>
    <cellStyle name="Итог 9 3 2 2 7" xfId="34035"/>
    <cellStyle name="Итог 9 3 2 2 8" xfId="36351"/>
    <cellStyle name="Итог 9 3 2 2 9" xfId="41310"/>
    <cellStyle name="Итог 9 3 2 3" xfId="6191"/>
    <cellStyle name="Итог 9 3 2 3 2" xfId="12142"/>
    <cellStyle name="Итог 9 3 2 3 3" xfId="18081"/>
    <cellStyle name="Итог 9 3 2 3 4" xfId="21766"/>
    <cellStyle name="Итог 9 3 2 3 5" xfId="25121"/>
    <cellStyle name="Итог 9 3 2 3 6" xfId="34234"/>
    <cellStyle name="Итог 9 3 2 3 7" xfId="36994"/>
    <cellStyle name="Итог 9 3 2 3 8" xfId="41950"/>
    <cellStyle name="Итог 9 3 2 4" xfId="10019"/>
    <cellStyle name="Итог 9 3 2 5" xfId="15958"/>
    <cellStyle name="Итог 9 3 2 6" xfId="28553"/>
    <cellStyle name="Итог 9 3 2 7" xfId="31569"/>
    <cellStyle name="Итог 9 3 3" xfId="5053"/>
    <cellStyle name="Итог 9 3 3 2" xfId="7397"/>
    <cellStyle name="Итог 9 3 3 2 2" xfId="13348"/>
    <cellStyle name="Итог 9 3 3 2 3" xfId="19287"/>
    <cellStyle name="Итог 9 3 3 2 4" xfId="22410"/>
    <cellStyle name="Итог 9 3 3 2 5" xfId="24847"/>
    <cellStyle name="Итог 9 3 3 2 6" xfId="32544"/>
    <cellStyle name="Итог 9 3 3 2 7" xfId="38197"/>
    <cellStyle name="Итог 9 3 3 2 8" xfId="43153"/>
    <cellStyle name="Итог 9 3 3 3" xfId="11029"/>
    <cellStyle name="Итог 9 3 3 4" xfId="16968"/>
    <cellStyle name="Итог 9 3 3 5" xfId="21456"/>
    <cellStyle name="Итог 9 3 3 6" xfId="29225"/>
    <cellStyle name="Итог 9 3 3 7" xfId="34951"/>
    <cellStyle name="Итог 9 3 3 8" xfId="35881"/>
    <cellStyle name="Итог 9 3 3 9" xfId="40842"/>
    <cellStyle name="Итог 9 3 4" xfId="4848"/>
    <cellStyle name="Итог 9 3 4 2" xfId="10824"/>
    <cellStyle name="Итог 9 3 4 3" xfId="16763"/>
    <cellStyle name="Итог 9 3 4 4" xfId="21388"/>
    <cellStyle name="Итог 9 3 4 5" xfId="26954"/>
    <cellStyle name="Итог 9 3 4 6" xfId="34108"/>
    <cellStyle name="Итог 9 3 4 7" xfId="35676"/>
    <cellStyle name="Итог 9 3 4 8" xfId="40637"/>
    <cellStyle name="Итог 9 3 5" xfId="9185"/>
    <cellStyle name="Итог 9 3 5 2" xfId="15135"/>
    <cellStyle name="Итог 9 3 5 3" xfId="21074"/>
    <cellStyle name="Итог 9 3 5 4" xfId="23181"/>
    <cellStyle name="Итог 9 3 5 5" xfId="23359"/>
    <cellStyle name="Итог 9 3 5 6" xfId="34155"/>
    <cellStyle name="Итог 9 3 5 7" xfId="39975"/>
    <cellStyle name="Итог 9 3 5 8" xfId="44940"/>
    <cellStyle name="Итог 9 3 6" xfId="10018"/>
    <cellStyle name="Итог 9 3 7" xfId="15957"/>
    <cellStyle name="Итог 9 3 8" xfId="27608"/>
    <cellStyle name="Итог 9 3 9" xfId="32197"/>
    <cellStyle name="Итог 9 4" xfId="3006"/>
    <cellStyle name="Итог 9 4 2" xfId="3007"/>
    <cellStyle name="Итог 9 4 2 2" xfId="5816"/>
    <cellStyle name="Итог 9 4 2 2 2" xfId="8120"/>
    <cellStyle name="Итог 9 4 2 2 2 2" xfId="14071"/>
    <cellStyle name="Итог 9 4 2 2 2 3" xfId="20010"/>
    <cellStyle name="Итог 9 4 2 2 2 4" xfId="22616"/>
    <cellStyle name="Итог 9 4 2 2 2 5" xfId="24281"/>
    <cellStyle name="Итог 9 4 2 2 2 6" xfId="32543"/>
    <cellStyle name="Итог 9 4 2 2 2 7" xfId="38917"/>
    <cellStyle name="Итог 9 4 2 2 2 8" xfId="43876"/>
    <cellStyle name="Итог 9 4 2 2 3" xfId="11791"/>
    <cellStyle name="Итог 9 4 2 2 4" xfId="17730"/>
    <cellStyle name="Итог 9 4 2 2 5" xfId="21669"/>
    <cellStyle name="Итог 9 4 2 2 6" xfId="25348"/>
    <cellStyle name="Итог 9 4 2 2 7" xfId="29022"/>
    <cellStyle name="Итог 9 4 2 2 8" xfId="36643"/>
    <cellStyle name="Итог 9 4 2 2 9" xfId="41601"/>
    <cellStyle name="Итог 9 4 2 3" xfId="6483"/>
    <cellStyle name="Итог 9 4 2 3 2" xfId="12434"/>
    <cellStyle name="Итог 9 4 2 3 3" xfId="18373"/>
    <cellStyle name="Итог 9 4 2 3 4" xfId="21839"/>
    <cellStyle name="Итог 9 4 2 3 5" xfId="27714"/>
    <cellStyle name="Итог 9 4 2 3 6" xfId="31619"/>
    <cellStyle name="Итог 9 4 2 3 7" xfId="37286"/>
    <cellStyle name="Итог 9 4 2 3 8" xfId="42241"/>
    <cellStyle name="Итог 9 4 2 4" xfId="10021"/>
    <cellStyle name="Итог 9 4 2 5" xfId="15960"/>
    <cellStyle name="Итог 9 4 2 6" xfId="28014"/>
    <cellStyle name="Итог 9 4 2 7" xfId="30027"/>
    <cellStyle name="Итог 9 4 3" xfId="3008"/>
    <cellStyle name="Итог 9 4 3 2" xfId="5662"/>
    <cellStyle name="Итог 9 4 3 2 2" xfId="7966"/>
    <cellStyle name="Итог 9 4 3 2 2 2" xfId="13917"/>
    <cellStyle name="Итог 9 4 3 2 2 3" xfId="19856"/>
    <cellStyle name="Итог 9 4 3 2 2 4" xfId="22587"/>
    <cellStyle name="Итог 9 4 3 2 2 5" xfId="24433"/>
    <cellStyle name="Итог 9 4 3 2 2 6" xfId="26384"/>
    <cellStyle name="Итог 9 4 3 2 2 7" xfId="38763"/>
    <cellStyle name="Итог 9 4 3 2 2 8" xfId="43722"/>
    <cellStyle name="Итог 9 4 3 2 3" xfId="11637"/>
    <cellStyle name="Итог 9 4 3 2 4" xfId="17576"/>
    <cellStyle name="Итог 9 4 3 2 5" xfId="21640"/>
    <cellStyle name="Итог 9 4 3 2 6" xfId="30744"/>
    <cellStyle name="Итог 9 4 3 2 7" xfId="28849"/>
    <cellStyle name="Итог 9 4 3 2 8" xfId="36489"/>
    <cellStyle name="Итог 9 4 3 2 9" xfId="41447"/>
    <cellStyle name="Итог 9 4 3 3" xfId="6329"/>
    <cellStyle name="Итог 9 4 3 3 2" xfId="12280"/>
    <cellStyle name="Итог 9 4 3 3 3" xfId="18219"/>
    <cellStyle name="Итог 9 4 3 3 4" xfId="21810"/>
    <cellStyle name="Итог 9 4 3 3 5" xfId="30170"/>
    <cellStyle name="Итог 9 4 3 3 6" xfId="32667"/>
    <cellStyle name="Итог 9 4 3 3 7" xfId="37132"/>
    <cellStyle name="Итог 9 4 3 3 8" xfId="42087"/>
    <cellStyle name="Итог 9 4 3 4" xfId="10022"/>
    <cellStyle name="Итог 9 4 3 5" xfId="15961"/>
    <cellStyle name="Итог 9 4 3 6" xfId="25893"/>
    <cellStyle name="Итог 9 4 3 7" xfId="34624"/>
    <cellStyle name="Итог 9 4 4" xfId="5164"/>
    <cellStyle name="Итог 9 4 4 2" xfId="7507"/>
    <cellStyle name="Итог 9 4 4 2 2" xfId="13458"/>
    <cellStyle name="Итог 9 4 4 2 3" xfId="19397"/>
    <cellStyle name="Итог 9 4 4 2 4" xfId="22454"/>
    <cellStyle name="Итог 9 4 4 2 5" xfId="24803"/>
    <cellStyle name="Итог 9 4 4 2 6" xfId="32302"/>
    <cellStyle name="Итог 9 4 4 2 7" xfId="38306"/>
    <cellStyle name="Итог 9 4 4 2 8" xfId="43263"/>
    <cellStyle name="Итог 9 4 4 3" xfId="11140"/>
    <cellStyle name="Итог 9 4 4 4" xfId="17079"/>
    <cellStyle name="Итог 9 4 4 5" xfId="21500"/>
    <cellStyle name="Итог 9 4 4 6" xfId="29216"/>
    <cellStyle name="Итог 9 4 4 7" xfId="32274"/>
    <cellStyle name="Итог 9 4 4 8" xfId="35992"/>
    <cellStyle name="Итог 9 4 4 9" xfId="40952"/>
    <cellStyle name="Итог 9 4 5" xfId="5219"/>
    <cellStyle name="Итог 9 4 5 2" xfId="11195"/>
    <cellStyle name="Итог 9 4 5 3" xfId="17134"/>
    <cellStyle name="Итог 9 4 5 4" xfId="21501"/>
    <cellStyle name="Итог 9 4 5 5" xfId="26945"/>
    <cellStyle name="Итог 9 4 5 6" xfId="34115"/>
    <cellStyle name="Итог 9 4 5 7" xfId="36047"/>
    <cellStyle name="Итог 9 4 5 8" xfId="41007"/>
    <cellStyle name="Итог 9 4 6" xfId="10020"/>
    <cellStyle name="Итог 9 4 7" xfId="15959"/>
    <cellStyle name="Итог 9 4 8" xfId="29970"/>
    <cellStyle name="Итог 9 4 9" xfId="26400"/>
    <cellStyle name="Итог 9 5" xfId="3009"/>
    <cellStyle name="Итог 9 5 2" xfId="5359"/>
    <cellStyle name="Итог 9 5 2 2" xfId="7678"/>
    <cellStyle name="Итог 9 5 2 2 2" xfId="13629"/>
    <cellStyle name="Итог 9 5 2 2 3" xfId="19568"/>
    <cellStyle name="Итог 9 5 2 2 4" xfId="22528"/>
    <cellStyle name="Итог 9 5 2 2 5" xfId="30129"/>
    <cellStyle name="Итог 9 5 2 2 6" xfId="26192"/>
    <cellStyle name="Итог 9 5 2 2 7" xfId="38476"/>
    <cellStyle name="Итог 9 5 2 2 8" xfId="43434"/>
    <cellStyle name="Итог 9 5 2 3" xfId="11334"/>
    <cellStyle name="Итог 9 5 2 4" xfId="17273"/>
    <cellStyle name="Итог 9 5 2 5" xfId="21579"/>
    <cellStyle name="Итог 9 5 2 6" xfId="29185"/>
    <cellStyle name="Итог 9 5 2 7" xfId="26422"/>
    <cellStyle name="Итог 9 5 2 8" xfId="36186"/>
    <cellStyle name="Итог 9 5 2 9" xfId="41145"/>
    <cellStyle name="Итог 9 5 3" xfId="5242"/>
    <cellStyle name="Итог 9 5 3 2" xfId="11217"/>
    <cellStyle name="Итог 9 5 3 3" xfId="17156"/>
    <cellStyle name="Итог 9 5 3 4" xfId="21506"/>
    <cellStyle name="Итог 9 5 3 5" xfId="30061"/>
    <cellStyle name="Итог 9 5 3 6" xfId="32005"/>
    <cellStyle name="Итог 9 5 3 7" xfId="36069"/>
    <cellStyle name="Итог 9 5 3 8" xfId="41029"/>
    <cellStyle name="Итог 9 5 4" xfId="10023"/>
    <cellStyle name="Итог 9 5 5" xfId="15962"/>
    <cellStyle name="Итог 9 5 6" xfId="28676"/>
    <cellStyle name="Итог 9 5 7" xfId="26187"/>
    <cellStyle name="Итог 9 6" xfId="4415"/>
    <cellStyle name="Итог 9 6 2" xfId="6893"/>
    <cellStyle name="Итог 9 6 2 2" xfId="12844"/>
    <cellStyle name="Итог 9 6 2 3" xfId="18783"/>
    <cellStyle name="Итог 9 6 2 4" xfId="21982"/>
    <cellStyle name="Итог 9 6 2 5" xfId="29423"/>
    <cellStyle name="Итог 9 6 2 6" xfId="33232"/>
    <cellStyle name="Итог 9 6 2 7" xfId="37696"/>
    <cellStyle name="Итог 9 6 2 8" xfId="42649"/>
    <cellStyle name="Итог 9 6 3" xfId="10440"/>
    <cellStyle name="Итог 9 6 4" xfId="16379"/>
    <cellStyle name="Итог 9 6 5" xfId="21286"/>
    <cellStyle name="Итог 9 6 6" xfId="30386"/>
    <cellStyle name="Итог 9 6 7" xfId="31860"/>
    <cellStyle name="Итог 9 6 8" xfId="35292"/>
    <cellStyle name="Итог 9 6 9" xfId="40255"/>
    <cellStyle name="Итог 9 7" xfId="4910"/>
    <cellStyle name="Итог 9 7 2" xfId="10886"/>
    <cellStyle name="Итог 9 7 3" xfId="16825"/>
    <cellStyle name="Итог 9 7 4" xfId="21391"/>
    <cellStyle name="Итог 9 7 5" xfId="27583"/>
    <cellStyle name="Итог 9 7 6" xfId="31899"/>
    <cellStyle name="Итог 9 7 7" xfId="35738"/>
    <cellStyle name="Итог 9 7 8" xfId="40699"/>
    <cellStyle name="Итог 9 8" xfId="9186"/>
    <cellStyle name="Итог 9 8 2" xfId="15136"/>
    <cellStyle name="Итог 9 8 3" xfId="21075"/>
    <cellStyle name="Итог 9 8 4" xfId="23182"/>
    <cellStyle name="Итог 9 8 5" xfId="23358"/>
    <cellStyle name="Итог 9 8 6" xfId="27777"/>
    <cellStyle name="Итог 9 8 7" xfId="39976"/>
    <cellStyle name="Итог 9 8 8" xfId="44941"/>
    <cellStyle name="Итог 9 9" xfId="10013"/>
    <cellStyle name="Итог 9_46EE.2011(v1.0)" xfId="3010"/>
    <cellStyle name="Итого" xfId="3011"/>
    <cellStyle name="Итого 2" xfId="3012"/>
    <cellStyle name="Итого 2 2" xfId="3013"/>
    <cellStyle name="Итого 2 2 2" xfId="5569"/>
    <cellStyle name="Итого 2 2 2 2" xfId="7873"/>
    <cellStyle name="Итого 2 2 2 2 2" xfId="13824"/>
    <cellStyle name="Итого 2 2 2 2 3" xfId="19763"/>
    <cellStyle name="Итого 2 2 2 2 4" xfId="24524"/>
    <cellStyle name="Итого 2 2 2 2 5" xfId="31633"/>
    <cellStyle name="Итого 2 2 2 2 6" xfId="38670"/>
    <cellStyle name="Итого 2 2 2 2 7" xfId="43629"/>
    <cellStyle name="Итого 2 2 2 3" xfId="11544"/>
    <cellStyle name="Итого 2 2 2 4" xfId="17483"/>
    <cellStyle name="Итого 2 2 2 5" xfId="27976"/>
    <cellStyle name="Итого 2 2 2 6" xfId="34739"/>
    <cellStyle name="Итого 2 2 2 7" xfId="36396"/>
    <cellStyle name="Итого 2 2 2 8" xfId="41354"/>
    <cellStyle name="Итого 2 2 3" xfId="6236"/>
    <cellStyle name="Итого 2 2 3 2" xfId="12187"/>
    <cellStyle name="Итого 2 2 3 3" xfId="18126"/>
    <cellStyle name="Итого 2 2 3 4" xfId="29178"/>
    <cellStyle name="Итого 2 2 3 5" xfId="25791"/>
    <cellStyle name="Итого 2 2 3 6" xfId="37039"/>
    <cellStyle name="Итого 2 2 3 7" xfId="41994"/>
    <cellStyle name="Итого 2 3" xfId="3014"/>
    <cellStyle name="Итого 2 3 2" xfId="6018"/>
    <cellStyle name="Итого 2 3 2 2" xfId="8322"/>
    <cellStyle name="Итого 2 3 2 2 2" xfId="14273"/>
    <cellStyle name="Итого 2 3 2 2 3" xfId="20212"/>
    <cellStyle name="Итого 2 3 2 2 4" xfId="24082"/>
    <cellStyle name="Итого 2 3 2 2 5" xfId="33372"/>
    <cellStyle name="Итого 2 3 2 2 6" xfId="39118"/>
    <cellStyle name="Итого 2 3 2 2 7" xfId="44078"/>
    <cellStyle name="Итого 2 3 2 3" xfId="11993"/>
    <cellStyle name="Итого 2 3 2 4" xfId="17932"/>
    <cellStyle name="Итого 2 3 2 5" xfId="25242"/>
    <cellStyle name="Итого 2 3 2 6" xfId="32530"/>
    <cellStyle name="Итого 2 3 2 7" xfId="36845"/>
    <cellStyle name="Итого 2 3 2 8" xfId="41802"/>
    <cellStyle name="Итого 2 3 3" xfId="6683"/>
    <cellStyle name="Итого 2 3 3 2" xfId="12634"/>
    <cellStyle name="Итого 2 3 3 3" xfId="18573"/>
    <cellStyle name="Итого 2 3 3 4" xfId="28923"/>
    <cellStyle name="Итого 2 3 3 5" xfId="34558"/>
    <cellStyle name="Итого 2 3 3 6" xfId="37486"/>
    <cellStyle name="Итого 2 3 3 7" xfId="42440"/>
    <cellStyle name="Итого 2 4" xfId="3015"/>
    <cellStyle name="Итого 2 4 2" xfId="5941"/>
    <cellStyle name="Итого 2 4 2 2" xfId="8245"/>
    <cellStyle name="Итого 2 4 2 2 2" xfId="14196"/>
    <cellStyle name="Итого 2 4 2 2 3" xfId="20135"/>
    <cellStyle name="Итого 2 4 2 2 4" xfId="24158"/>
    <cellStyle name="Итого 2 4 2 2 5" xfId="27270"/>
    <cellStyle name="Итого 2 4 2 2 6" xfId="39041"/>
    <cellStyle name="Итого 2 4 2 2 7" xfId="44001"/>
    <cellStyle name="Итого 2 4 2 3" xfId="11916"/>
    <cellStyle name="Итого 2 4 2 4" xfId="17855"/>
    <cellStyle name="Итого 2 4 2 5" xfId="26912"/>
    <cellStyle name="Итого 2 4 2 6" xfId="31994"/>
    <cellStyle name="Итого 2 4 2 7" xfId="36768"/>
    <cellStyle name="Итого 2 4 2 8" xfId="41725"/>
    <cellStyle name="Итого 2 4 3" xfId="6608"/>
    <cellStyle name="Итого 2 4 3 2" xfId="12559"/>
    <cellStyle name="Итого 2 4 3 3" xfId="18498"/>
    <cellStyle name="Итого 2 4 3 4" xfId="28430"/>
    <cellStyle name="Итого 2 4 3 5" xfId="26987"/>
    <cellStyle name="Итого 2 4 3 6" xfId="37411"/>
    <cellStyle name="Итого 2 4 3 7" xfId="42365"/>
    <cellStyle name="Итого 2 5" xfId="9187"/>
    <cellStyle name="Итого 2 5 2" xfId="15137"/>
    <cellStyle name="Итого 2 5 3" xfId="21076"/>
    <cellStyle name="Итого 2 5 4" xfId="28372"/>
    <cellStyle name="Итого 2 5 5" xfId="29012"/>
    <cellStyle name="Итого 2 5 6" xfId="39977"/>
    <cellStyle name="Итого 2 5 7" xfId="44942"/>
    <cellStyle name="Итого 3" xfId="3016"/>
    <cellStyle name="Итого 3 2" xfId="3017"/>
    <cellStyle name="Итого 3 2 2" xfId="6045"/>
    <cellStyle name="Итого 3 2 2 2" xfId="8349"/>
    <cellStyle name="Итого 3 2 2 2 2" xfId="14300"/>
    <cellStyle name="Итого 3 2 2 2 3" xfId="20239"/>
    <cellStyle name="Итого 3 2 2 2 4" xfId="24056"/>
    <cellStyle name="Итого 3 2 2 2 5" xfId="32178"/>
    <cellStyle name="Итого 3 2 2 2 6" xfId="39145"/>
    <cellStyle name="Итого 3 2 2 2 7" xfId="44105"/>
    <cellStyle name="Итого 3 2 2 3" xfId="12020"/>
    <cellStyle name="Итого 3 2 2 4" xfId="17959"/>
    <cellStyle name="Итого 3 2 2 5" xfId="25216"/>
    <cellStyle name="Итого 3 2 2 6" xfId="27815"/>
    <cellStyle name="Итого 3 2 2 7" xfId="36872"/>
    <cellStyle name="Итого 3 2 2 8" xfId="41829"/>
    <cellStyle name="Итого 3 2 3" xfId="6710"/>
    <cellStyle name="Итого 3 2 3 2" xfId="12661"/>
    <cellStyle name="Итого 3 2 3 3" xfId="18600"/>
    <cellStyle name="Итого 3 2 3 4" xfId="29330"/>
    <cellStyle name="Итого 3 2 3 5" xfId="31256"/>
    <cellStyle name="Итого 3 2 3 6" xfId="37513"/>
    <cellStyle name="Итого 3 2 3 7" xfId="42467"/>
    <cellStyle name="Итого 3 3" xfId="5723"/>
    <cellStyle name="Итого 3 3 2" xfId="8027"/>
    <cellStyle name="Итого 3 3 2 2" xfId="13978"/>
    <cellStyle name="Итого 3 3 2 3" xfId="19917"/>
    <cellStyle name="Итого 3 3 2 4" xfId="24373"/>
    <cellStyle name="Итого 3 3 2 5" xfId="30952"/>
    <cellStyle name="Итого 3 3 2 6" xfId="38824"/>
    <cellStyle name="Итого 3 3 2 7" xfId="43783"/>
    <cellStyle name="Итого 3 3 3" xfId="11698"/>
    <cellStyle name="Итого 3 3 4" xfId="17637"/>
    <cellStyle name="Итого 3 3 5" xfId="29536"/>
    <cellStyle name="Итого 3 3 6" xfId="31487"/>
    <cellStyle name="Итого 3 3 7" xfId="36550"/>
    <cellStyle name="Итого 3 3 8" xfId="41508"/>
    <cellStyle name="Итого 3 4" xfId="6390"/>
    <cellStyle name="Итого 3 4 2" xfId="12341"/>
    <cellStyle name="Итого 3 4 3" xfId="18280"/>
    <cellStyle name="Итого 3 4 4" xfId="30337"/>
    <cellStyle name="Итого 3 4 5" xfId="32273"/>
    <cellStyle name="Итого 3 4 6" xfId="37193"/>
    <cellStyle name="Итого 3 4 7" xfId="42148"/>
    <cellStyle name="Итого 4" xfId="3018"/>
    <cellStyle name="Итого 4 2" xfId="5361"/>
    <cellStyle name="Итого 4 2 2" xfId="7680"/>
    <cellStyle name="Итого 4 2 2 2" xfId="13631"/>
    <cellStyle name="Итого 4 2 2 3" xfId="19570"/>
    <cellStyle name="Итого 4 2 2 4" xfId="24704"/>
    <cellStyle name="Итого 4 2 2 5" xfId="34467"/>
    <cellStyle name="Итого 4 2 2 6" xfId="38478"/>
    <cellStyle name="Итого 4 2 2 7" xfId="43436"/>
    <cellStyle name="Итого 4 2 3" xfId="11336"/>
    <cellStyle name="Итого 4 2 4" xfId="17275"/>
    <cellStyle name="Итого 4 2 5" xfId="28640"/>
    <cellStyle name="Итого 4 2 6" xfId="32860"/>
    <cellStyle name="Итого 4 2 7" xfId="36188"/>
    <cellStyle name="Итого 4 2 8" xfId="41147"/>
    <cellStyle name="Итого 4 3" xfId="4633"/>
    <cellStyle name="Итого 4 3 2" xfId="10609"/>
    <cellStyle name="Итого 4 3 3" xfId="16548"/>
    <cellStyle name="Итого 4 3 4" xfId="28767"/>
    <cellStyle name="Итого 4 3 5" xfId="34407"/>
    <cellStyle name="Итого 4 3 6" xfId="35461"/>
    <cellStyle name="Итого 4 3 7" xfId="40424"/>
    <cellStyle name="Итого 5" xfId="3019"/>
    <cellStyle name="Итого 5 2" xfId="5924"/>
    <cellStyle name="Итого 5 2 2" xfId="8228"/>
    <cellStyle name="Итого 5 2 2 2" xfId="14179"/>
    <cellStyle name="Итого 5 2 2 3" xfId="20118"/>
    <cellStyle name="Итого 5 2 2 4" xfId="24175"/>
    <cellStyle name="Итого 5 2 2 5" xfId="33349"/>
    <cellStyle name="Итого 5 2 2 6" xfId="39024"/>
    <cellStyle name="Итого 5 2 2 7" xfId="43984"/>
    <cellStyle name="Итого 5 2 3" xfId="11899"/>
    <cellStyle name="Итого 5 2 4" xfId="17838"/>
    <cellStyle name="Итого 5 2 5" xfId="29914"/>
    <cellStyle name="Итого 5 2 6" xfId="32205"/>
    <cellStyle name="Итого 5 2 7" xfId="36751"/>
    <cellStyle name="Итого 5 2 8" xfId="41708"/>
    <cellStyle name="Итого 5 3" xfId="6591"/>
    <cellStyle name="Итого 5 3 2" xfId="12542"/>
    <cellStyle name="Итого 5 3 3" xfId="18481"/>
    <cellStyle name="Итого 5 3 4" xfId="30630"/>
    <cellStyle name="Итого 5 3 5" xfId="31430"/>
    <cellStyle name="Итого 5 3 6" xfId="37394"/>
    <cellStyle name="Итого 5 3 7" xfId="42348"/>
    <cellStyle name="Итого 6" xfId="3020"/>
    <cellStyle name="Итого 6 2" xfId="5922"/>
    <cellStyle name="Итого 6 2 2" xfId="8226"/>
    <cellStyle name="Итого 6 2 2 2" xfId="14177"/>
    <cellStyle name="Итого 6 2 2 3" xfId="20116"/>
    <cellStyle name="Итого 6 2 2 4" xfId="24177"/>
    <cellStyle name="Итого 6 2 2 5" xfId="26468"/>
    <cellStyle name="Итого 6 2 2 6" xfId="39022"/>
    <cellStyle name="Итого 6 2 2 7" xfId="43982"/>
    <cellStyle name="Итого 6 2 3" xfId="11897"/>
    <cellStyle name="Итого 6 2 4" xfId="17836"/>
    <cellStyle name="Итого 6 2 5" xfId="27554"/>
    <cellStyle name="Итого 6 2 6" xfId="34925"/>
    <cellStyle name="Итого 6 2 7" xfId="36749"/>
    <cellStyle name="Итого 6 2 8" xfId="41706"/>
    <cellStyle name="Итого 6 3" xfId="6589"/>
    <cellStyle name="Итого 6 3 2" xfId="12540"/>
    <cellStyle name="Итого 6 3 3" xfId="18479"/>
    <cellStyle name="Итого 6 3 4" xfId="29134"/>
    <cellStyle name="Итого 6 3 5" xfId="33358"/>
    <cellStyle name="Итого 6 3 6" xfId="37392"/>
    <cellStyle name="Итого 6 3 7" xfId="42346"/>
    <cellStyle name="ИТОГОВЫЙ" xfId="3021"/>
    <cellStyle name="ИТОГОВЫЙ 2" xfId="3022"/>
    <cellStyle name="ИТОГОВЫЙ 3" xfId="3023"/>
    <cellStyle name="ИТОГОВЫЙ 4" xfId="3024"/>
    <cellStyle name="ИТОГОВЫЙ 5" xfId="3025"/>
    <cellStyle name="ИТОГОВЫЙ 6" xfId="3026"/>
    <cellStyle name="ИТОГОВЫЙ 7" xfId="3027"/>
    <cellStyle name="ИТОГОВЫЙ 8" xfId="3028"/>
    <cellStyle name="ИТОГОВЫЙ 9" xfId="3029"/>
    <cellStyle name="ИТОГОВЫЙ_1" xfId="3030"/>
    <cellStyle name="Контрольная ячейка 10" xfId="3031"/>
    <cellStyle name="Контрольная ячейка 11" xfId="3032"/>
    <cellStyle name="Контрольная ячейка 12" xfId="3033"/>
    <cellStyle name="Контрольная ячейка 13" xfId="3034"/>
    <cellStyle name="Контрольная ячейка 14" xfId="3035"/>
    <cellStyle name="Контрольная ячейка 15" xfId="3036"/>
    <cellStyle name="Контрольная ячейка 16" xfId="3037"/>
    <cellStyle name="Контрольная ячейка 17" xfId="3038"/>
    <cellStyle name="Контрольная ячейка 18" xfId="3039"/>
    <cellStyle name="Контрольная ячейка 19" xfId="3040"/>
    <cellStyle name="Контрольная ячейка 2" xfId="53"/>
    <cellStyle name="Контрольная ячейка 2 2" xfId="3041"/>
    <cellStyle name="Контрольная ячейка 2 2 2" xfId="3042"/>
    <cellStyle name="Контрольная ячейка 2_46EE.2011(v1.0)" xfId="3043"/>
    <cellStyle name="Контрольная ячейка 20" xfId="3044"/>
    <cellStyle name="Контрольная ячейка 3" xfId="3045"/>
    <cellStyle name="Контрольная ячейка 3 2" xfId="3046"/>
    <cellStyle name="Контрольная ячейка 3_46EE.2011(v1.0)" xfId="3047"/>
    <cellStyle name="Контрольная ячейка 4" xfId="3048"/>
    <cellStyle name="Контрольная ячейка 4 2" xfId="3049"/>
    <cellStyle name="Контрольная ячейка 4_46EE.2011(v1.0)" xfId="3050"/>
    <cellStyle name="Контрольная ячейка 5" xfId="3051"/>
    <cellStyle name="Контрольная ячейка 5 2" xfId="3052"/>
    <cellStyle name="Контрольная ячейка 5_46EE.2011(v1.0)" xfId="3053"/>
    <cellStyle name="Контрольная ячейка 6" xfId="3054"/>
    <cellStyle name="Контрольная ячейка 6 2" xfId="3055"/>
    <cellStyle name="Контрольная ячейка 6_46EE.2011(v1.0)" xfId="3056"/>
    <cellStyle name="Контрольная ячейка 7" xfId="3057"/>
    <cellStyle name="Контрольная ячейка 7 2" xfId="3058"/>
    <cellStyle name="Контрольная ячейка 7_46EE.2011(v1.0)" xfId="3059"/>
    <cellStyle name="Контрольная ячейка 8" xfId="3060"/>
    <cellStyle name="Контрольная ячейка 8 2" xfId="3061"/>
    <cellStyle name="Контрольная ячейка 8_46EE.2011(v1.0)" xfId="3062"/>
    <cellStyle name="Контрольная ячейка 9" xfId="3063"/>
    <cellStyle name="Контрольная ячейка 9 2" xfId="3064"/>
    <cellStyle name="Контрольная ячейка 9_46EE.2011(v1.0)" xfId="3065"/>
    <cellStyle name="Миша (бланки отчетности)" xfId="3066"/>
    <cellStyle name="Мои наименования показателей" xfId="3072"/>
    <cellStyle name="Мои наименования показателей 2" xfId="3073"/>
    <cellStyle name="Мои наименования показателей 2 2" xfId="3074"/>
    <cellStyle name="Мои наименования показателей 2 3" xfId="3075"/>
    <cellStyle name="Мои наименования показателей 2 4" xfId="3076"/>
    <cellStyle name="Мои наименования показателей 2 5" xfId="3077"/>
    <cellStyle name="Мои наименования показателей 2 6" xfId="3078"/>
    <cellStyle name="Мои наименования показателей 2 7" xfId="3079"/>
    <cellStyle name="Мои наименования показателей 2 8" xfId="3080"/>
    <cellStyle name="Мои наименования показателей 2 9" xfId="3081"/>
    <cellStyle name="Мои наименования показателей 2_1" xfId="3082"/>
    <cellStyle name="Мои наименования показателей 3" xfId="3083"/>
    <cellStyle name="Мои наименования показателей 3 2" xfId="3084"/>
    <cellStyle name="Мои наименования показателей 3 3" xfId="3085"/>
    <cellStyle name="Мои наименования показателей 3 4" xfId="3086"/>
    <cellStyle name="Мои наименования показателей 3 5" xfId="3087"/>
    <cellStyle name="Мои наименования показателей 3 6" xfId="3088"/>
    <cellStyle name="Мои наименования показателей 3 7" xfId="3089"/>
    <cellStyle name="Мои наименования показателей 3 8" xfId="3090"/>
    <cellStyle name="Мои наименования показателей 3 9" xfId="3091"/>
    <cellStyle name="Мои наименования показателей 3_1" xfId="3092"/>
    <cellStyle name="Мои наименования показателей 4" xfId="3093"/>
    <cellStyle name="Мои наименования показателей 4 2" xfId="3094"/>
    <cellStyle name="Мои наименования показателей 4 3" xfId="3095"/>
    <cellStyle name="Мои наименования показателей 4 4" xfId="3096"/>
    <cellStyle name="Мои наименования показателей 4 5" xfId="3097"/>
    <cellStyle name="Мои наименования показателей 4 6" xfId="3098"/>
    <cellStyle name="Мои наименования показателей 4 7" xfId="3099"/>
    <cellStyle name="Мои наименования показателей 4 8" xfId="3100"/>
    <cellStyle name="Мои наименования показателей 4 9" xfId="3101"/>
    <cellStyle name="Мои наименования показателей 4_1" xfId="3102"/>
    <cellStyle name="Мои наименования показателей 5" xfId="3103"/>
    <cellStyle name="Мои наименования показателей 5 2" xfId="3104"/>
    <cellStyle name="Мои наименования показателей 5 3" xfId="3105"/>
    <cellStyle name="Мои наименования показателей 5 4" xfId="3106"/>
    <cellStyle name="Мои наименования показателей 5 5" xfId="3107"/>
    <cellStyle name="Мои наименования показателей 5 6" xfId="3108"/>
    <cellStyle name="Мои наименования показателей 5 7" xfId="3109"/>
    <cellStyle name="Мои наименования показателей 5 8" xfId="3110"/>
    <cellStyle name="Мои наименования показателей 5 9" xfId="3111"/>
    <cellStyle name="Мои наименования показателей 5_1" xfId="3112"/>
    <cellStyle name="Мои наименования показателей 6" xfId="3113"/>
    <cellStyle name="Мои наименования показателей 6 2" xfId="3114"/>
    <cellStyle name="Мои наименования показателей 6 3" xfId="3115"/>
    <cellStyle name="Мои наименования показателей 6_46EE.2011(v1.0)" xfId="3116"/>
    <cellStyle name="Мои наименования показателей 7" xfId="3117"/>
    <cellStyle name="Мои наименования показателей 7 2" xfId="3118"/>
    <cellStyle name="Мои наименования показателей 7 3" xfId="3119"/>
    <cellStyle name="Мои наименования показателей 7_46EE.2011(v1.0)" xfId="3120"/>
    <cellStyle name="Мои наименования показателей 8" xfId="3121"/>
    <cellStyle name="Мои наименования показателей 8 2" xfId="3122"/>
    <cellStyle name="Мои наименования показателей 8 3" xfId="3123"/>
    <cellStyle name="Мои наименования показателей 8_46EE.2011(v1.0)" xfId="3124"/>
    <cellStyle name="Мои наименования показателей_46EE.2011" xfId="3125"/>
    <cellStyle name="мой" xfId="3067"/>
    <cellStyle name="Мой заголовок" xfId="3068"/>
    <cellStyle name="Мой заголовок листа" xfId="3069"/>
    <cellStyle name="Мой заголовок листа 2" xfId="3070"/>
    <cellStyle name="Мой заголовок_Копия Якутскэнерго+Сахаэнерго АБ" xfId="3071"/>
    <cellStyle name="назв фил" xfId="3126"/>
    <cellStyle name="назв фил 2" xfId="3127"/>
    <cellStyle name="назв фил 2 2" xfId="3128"/>
    <cellStyle name="назв фил 2 2 2" xfId="5570"/>
    <cellStyle name="назв фил 2 2 2 2" xfId="7874"/>
    <cellStyle name="назв фил 2 2 2 2 2" xfId="13825"/>
    <cellStyle name="назв фил 2 2 2 2 3" xfId="19764"/>
    <cellStyle name="назв фил 2 2 2 2 4" xfId="24523"/>
    <cellStyle name="назв фил 2 2 2 2 5" xfId="32993"/>
    <cellStyle name="назв фил 2 2 2 2 6" xfId="38671"/>
    <cellStyle name="назв фил 2 2 2 2 7" xfId="43630"/>
    <cellStyle name="назв фил 2 2 2 3" xfId="11545"/>
    <cellStyle name="назв фил 2 2 2 4" xfId="17484"/>
    <cellStyle name="назв фил 2 2 2 5" xfId="25394"/>
    <cellStyle name="назв фил 2 2 2 6" xfId="27944"/>
    <cellStyle name="назв фил 2 2 2 7" xfId="36397"/>
    <cellStyle name="назв фил 2 2 2 8" xfId="41355"/>
    <cellStyle name="назв фил 2 2 3" xfId="6237"/>
    <cellStyle name="назв фил 2 2 3 2" xfId="12188"/>
    <cellStyle name="назв фил 2 2 3 3" xfId="18127"/>
    <cellStyle name="назв фил 2 2 3 4" xfId="30689"/>
    <cellStyle name="назв фил 2 2 3 5" xfId="31375"/>
    <cellStyle name="назв фил 2 2 3 6" xfId="37040"/>
    <cellStyle name="назв фил 2 2 3 7" xfId="41995"/>
    <cellStyle name="назв фил 2 3" xfId="3129"/>
    <cellStyle name="назв фил 2 3 2" xfId="6019"/>
    <cellStyle name="назв фил 2 3 2 2" xfId="8323"/>
    <cellStyle name="назв фил 2 3 2 2 2" xfId="14274"/>
    <cellStyle name="назв фил 2 3 2 2 3" xfId="20213"/>
    <cellStyle name="назв фил 2 3 2 2 4" xfId="24081"/>
    <cellStyle name="назв фил 2 3 2 2 5" xfId="34026"/>
    <cellStyle name="назв фил 2 3 2 2 6" xfId="39119"/>
    <cellStyle name="назв фил 2 3 2 2 7" xfId="44079"/>
    <cellStyle name="назв фил 2 3 2 3" xfId="11994"/>
    <cellStyle name="назв фил 2 3 2 4" xfId="17933"/>
    <cellStyle name="назв фил 2 3 2 5" xfId="25241"/>
    <cellStyle name="назв фил 2 3 2 6" xfId="26583"/>
    <cellStyle name="назв фил 2 3 2 7" xfId="36846"/>
    <cellStyle name="назв фил 2 3 2 8" xfId="41803"/>
    <cellStyle name="назв фил 2 3 3" xfId="6684"/>
    <cellStyle name="назв фил 2 3 3 2" xfId="12635"/>
    <cellStyle name="назв фил 2 3 3 3" xfId="18574"/>
    <cellStyle name="назв фил 2 3 3 4" xfId="26888"/>
    <cellStyle name="назв фил 2 3 3 5" xfId="31403"/>
    <cellStyle name="назв фил 2 3 3 6" xfId="37487"/>
    <cellStyle name="назв фил 2 3 3 7" xfId="42441"/>
    <cellStyle name="назв фил 2 4" xfId="3130"/>
    <cellStyle name="назв фил 2 4 2" xfId="5940"/>
    <cellStyle name="назв фил 2 4 2 2" xfId="8244"/>
    <cellStyle name="назв фил 2 4 2 2 2" xfId="14195"/>
    <cellStyle name="назв фил 2 4 2 2 3" xfId="20134"/>
    <cellStyle name="назв фил 2 4 2 2 4" xfId="24159"/>
    <cellStyle name="назв фил 2 4 2 2 5" xfId="34131"/>
    <cellStyle name="назв фил 2 4 2 2 6" xfId="39040"/>
    <cellStyle name="назв фил 2 4 2 2 7" xfId="44000"/>
    <cellStyle name="назв фил 2 4 2 3" xfId="11915"/>
    <cellStyle name="назв фил 2 4 2 4" xfId="17854"/>
    <cellStyle name="назв фил 2 4 2 5" xfId="28434"/>
    <cellStyle name="назв фил 2 4 2 6" xfId="33217"/>
    <cellStyle name="назв фил 2 4 2 7" xfId="36767"/>
    <cellStyle name="назв фил 2 4 2 8" xfId="41724"/>
    <cellStyle name="назв фил 2 4 3" xfId="6607"/>
    <cellStyle name="назв фил 2 4 3 2" xfId="12558"/>
    <cellStyle name="назв фил 2 4 3 3" xfId="18497"/>
    <cellStyle name="назв фил 2 4 3 4" xfId="30342"/>
    <cellStyle name="назв фил 2 4 3 5" xfId="31312"/>
    <cellStyle name="назв фил 2 4 3 6" xfId="37410"/>
    <cellStyle name="назв фил 2 4 3 7" xfId="42364"/>
    <cellStyle name="назв фил 2 5" xfId="9188"/>
    <cellStyle name="назв фил 2 5 2" xfId="15138"/>
    <cellStyle name="назв фил 2 5 3" xfId="21077"/>
    <cellStyle name="назв фил 2 5 4" xfId="26754"/>
    <cellStyle name="назв фил 2 5 5" xfId="26985"/>
    <cellStyle name="назв фил 2 5 6" xfId="39978"/>
    <cellStyle name="назв фил 2 5 7" xfId="44943"/>
    <cellStyle name="назв фил 3" xfId="3131"/>
    <cellStyle name="назв фил 3 2" xfId="3132"/>
    <cellStyle name="назв фил 3 2 2" xfId="3133"/>
    <cellStyle name="назв фил 3 2 2 2" xfId="6078"/>
    <cellStyle name="назв фил 3 2 2 2 2" xfId="8382"/>
    <cellStyle name="назв фил 3 2 2 2 2 2" xfId="14333"/>
    <cellStyle name="назв фил 3 2 2 2 2 3" xfId="20272"/>
    <cellStyle name="назв фил 3 2 2 2 2 4" xfId="24023"/>
    <cellStyle name="назв фил 3 2 2 2 2 5" xfId="32145"/>
    <cellStyle name="назв фил 3 2 2 2 2 6" xfId="39178"/>
    <cellStyle name="назв фил 3 2 2 2 2 7" xfId="44138"/>
    <cellStyle name="назв фил 3 2 2 2 3" xfId="12053"/>
    <cellStyle name="назв фил 3 2 2 2 4" xfId="17992"/>
    <cellStyle name="назв фил 3 2 2 2 5" xfId="25184"/>
    <cellStyle name="назв фил 3 2 2 2 6" xfId="31136"/>
    <cellStyle name="назв фил 3 2 2 2 7" xfId="36905"/>
    <cellStyle name="назв фил 3 2 2 2 8" xfId="41862"/>
    <cellStyle name="назв фил 3 2 2 3" xfId="6743"/>
    <cellStyle name="назв фил 3 2 2 3 2" xfId="12694"/>
    <cellStyle name="назв фил 3 2 2 3 3" xfId="18633"/>
    <cellStyle name="назв фил 3 2 2 3 4" xfId="30154"/>
    <cellStyle name="назв фил 3 2 2 3 5" xfId="30001"/>
    <cellStyle name="назв фил 3 2 2 3 6" xfId="37546"/>
    <cellStyle name="назв фил 3 2 2 3 7" xfId="42500"/>
    <cellStyle name="назв фил 3 2 3" xfId="5817"/>
    <cellStyle name="назв фил 3 2 3 2" xfId="8121"/>
    <cellStyle name="назв фил 3 2 3 2 2" xfId="14072"/>
    <cellStyle name="назв фил 3 2 3 2 3" xfId="20011"/>
    <cellStyle name="назв фил 3 2 3 2 4" xfId="24280"/>
    <cellStyle name="назв фил 3 2 3 2 5" xfId="27172"/>
    <cellStyle name="назв фил 3 2 3 2 6" xfId="38918"/>
    <cellStyle name="назв фил 3 2 3 2 7" xfId="43877"/>
    <cellStyle name="назв фил 3 2 3 3" xfId="11792"/>
    <cellStyle name="назв фил 3 2 3 4" xfId="17731"/>
    <cellStyle name="назв фил 3 2 3 5" xfId="28626"/>
    <cellStyle name="назв фил 3 2 3 6" xfId="33347"/>
    <cellStyle name="назв фил 3 2 3 7" xfId="36644"/>
    <cellStyle name="назв фил 3 2 3 8" xfId="41602"/>
    <cellStyle name="назв фил 3 2 4" xfId="6484"/>
    <cellStyle name="назв фил 3 2 4 2" xfId="12435"/>
    <cellStyle name="назв фил 3 2 4 3" xfId="18374"/>
    <cellStyle name="назв фил 3 2 4 4" xfId="25080"/>
    <cellStyle name="назв фил 3 2 4 5" xfId="33078"/>
    <cellStyle name="назв фил 3 2 4 6" xfId="37287"/>
    <cellStyle name="назв фил 3 2 4 7" xfId="42242"/>
    <cellStyle name="назв фил 3 3" xfId="3134"/>
    <cellStyle name="назв фил 3 3 2" xfId="5663"/>
    <cellStyle name="назв фил 3 3 2 2" xfId="7967"/>
    <cellStyle name="назв фил 3 3 2 2 2" xfId="13918"/>
    <cellStyle name="назв фил 3 3 2 2 3" xfId="19857"/>
    <cellStyle name="назв фил 3 3 2 2 4" xfId="24432"/>
    <cellStyle name="назв фил 3 3 2 2 5" xfId="33701"/>
    <cellStyle name="назв фил 3 3 2 2 6" xfId="38764"/>
    <cellStyle name="назв фил 3 3 2 2 7" xfId="43723"/>
    <cellStyle name="назв фил 3 3 2 3" xfId="11638"/>
    <cellStyle name="назв фил 3 3 2 4" xfId="17577"/>
    <cellStyle name="назв фил 3 3 2 5" xfId="27210"/>
    <cellStyle name="назв фил 3 3 2 6" xfId="33323"/>
    <cellStyle name="назв фил 3 3 2 7" xfId="36490"/>
    <cellStyle name="назв фил 3 3 2 8" xfId="41448"/>
    <cellStyle name="назв фил 3 3 3" xfId="6330"/>
    <cellStyle name="назв фил 3 3 3 2" xfId="12281"/>
    <cellStyle name="назв фил 3 3 3 3" xfId="18220"/>
    <cellStyle name="назв фил 3 3 3 4" xfId="28219"/>
    <cellStyle name="назв фил 3 3 3 5" xfId="31466"/>
    <cellStyle name="назв фил 3 3 3 6" xfId="37133"/>
    <cellStyle name="назв фил 3 3 3 7" xfId="42088"/>
    <cellStyle name="назв фил 3 4" xfId="3135"/>
    <cellStyle name="назв фил 3 4 2" xfId="6032"/>
    <cellStyle name="назв фил 3 4 2 2" xfId="8336"/>
    <cellStyle name="назв фил 3 4 2 2 2" xfId="14287"/>
    <cellStyle name="назв фил 3 4 2 2 3" xfId="20226"/>
    <cellStyle name="назв фил 3 4 2 2 4" xfId="24068"/>
    <cellStyle name="назв фил 3 4 2 2 5" xfId="26527"/>
    <cellStyle name="назв фил 3 4 2 2 6" xfId="39132"/>
    <cellStyle name="назв фил 3 4 2 2 7" xfId="44092"/>
    <cellStyle name="назв фил 3 4 2 3" xfId="12007"/>
    <cellStyle name="назв фил 3 4 2 4" xfId="17946"/>
    <cellStyle name="назв фил 3 4 2 5" xfId="25228"/>
    <cellStyle name="назв фил 3 4 2 6" xfId="26572"/>
    <cellStyle name="назв фил 3 4 2 7" xfId="36859"/>
    <cellStyle name="назв фил 3 4 2 8" xfId="41816"/>
    <cellStyle name="назв фил 3 4 3" xfId="6697"/>
    <cellStyle name="назв фил 3 4 3 2" xfId="12648"/>
    <cellStyle name="назв фил 3 4 3 3" xfId="18587"/>
    <cellStyle name="назв фил 3 4 3 4" xfId="27338"/>
    <cellStyle name="назв фил 3 4 3 5" xfId="32939"/>
    <cellStyle name="назв фил 3 4 3 6" xfId="37500"/>
    <cellStyle name="назв фил 3 4 3 7" xfId="42454"/>
    <cellStyle name="назв фил 3 5" xfId="5165"/>
    <cellStyle name="назв фил 3 5 2" xfId="7508"/>
    <cellStyle name="назв фил 3 5 2 2" xfId="13459"/>
    <cellStyle name="назв фил 3 5 2 3" xfId="19398"/>
    <cellStyle name="назв фил 3 5 2 4" xfId="24802"/>
    <cellStyle name="назв фил 3 5 2 5" xfId="31669"/>
    <cellStyle name="назв фил 3 5 2 6" xfId="38307"/>
    <cellStyle name="назв фил 3 5 2 7" xfId="43264"/>
    <cellStyle name="назв фил 3 5 3" xfId="11141"/>
    <cellStyle name="назв фил 3 5 4" xfId="17080"/>
    <cellStyle name="назв фил 3 5 5" xfId="30437"/>
    <cellStyle name="назв фил 3 5 6" xfId="34360"/>
    <cellStyle name="назв фил 3 5 7" xfId="35993"/>
    <cellStyle name="назв фил 3 5 8" xfId="40953"/>
    <cellStyle name="назв фил 3 6" xfId="4753"/>
    <cellStyle name="назв фил 3 6 2" xfId="10729"/>
    <cellStyle name="назв фил 3 6 3" xfId="16668"/>
    <cellStyle name="назв фил 3 6 4" xfId="29461"/>
    <cellStyle name="назв фил 3 6 5" xfId="32475"/>
    <cellStyle name="назв фил 3 6 6" xfId="35581"/>
    <cellStyle name="назв фил 3 6 7" xfId="40543"/>
    <cellStyle name="назв фил 4" xfId="3136"/>
    <cellStyle name="назв фил 4 2" xfId="3137"/>
    <cellStyle name="назв фил 4 2 2" xfId="6046"/>
    <cellStyle name="назв фил 4 2 2 2" xfId="8350"/>
    <cellStyle name="назв фил 4 2 2 2 2" xfId="14301"/>
    <cellStyle name="назв фил 4 2 2 2 3" xfId="20240"/>
    <cellStyle name="назв фил 4 2 2 2 4" xfId="24055"/>
    <cellStyle name="назв фил 4 2 2 2 5" xfId="26526"/>
    <cellStyle name="назв фил 4 2 2 2 6" xfId="39146"/>
    <cellStyle name="назв фил 4 2 2 2 7" xfId="44106"/>
    <cellStyle name="назв фил 4 2 2 3" xfId="12021"/>
    <cellStyle name="назв фил 4 2 2 4" xfId="17960"/>
    <cellStyle name="назв фил 4 2 2 5" xfId="25215"/>
    <cellStyle name="назв фил 4 2 2 6" xfId="26569"/>
    <cellStyle name="назв фил 4 2 2 7" xfId="36873"/>
    <cellStyle name="назв фил 4 2 2 8" xfId="41830"/>
    <cellStyle name="назв фил 4 2 3" xfId="6711"/>
    <cellStyle name="назв фил 4 2 3 2" xfId="12662"/>
    <cellStyle name="назв фил 4 2 3 3" xfId="18601"/>
    <cellStyle name="назв фил 4 2 3 4" xfId="30465"/>
    <cellStyle name="назв фил 4 2 3 5" xfId="31842"/>
    <cellStyle name="назв фил 4 2 3 6" xfId="37514"/>
    <cellStyle name="назв фил 4 2 3 7" xfId="42468"/>
    <cellStyle name="назв фил 4 3" xfId="5724"/>
    <cellStyle name="назв фил 4 3 2" xfId="8028"/>
    <cellStyle name="назв фил 4 3 2 2" xfId="13979"/>
    <cellStyle name="назв фил 4 3 2 3" xfId="19918"/>
    <cellStyle name="назв фил 4 3 2 4" xfId="24372"/>
    <cellStyle name="назв фил 4 3 2 5" xfId="30951"/>
    <cellStyle name="назв фил 4 3 2 6" xfId="38825"/>
    <cellStyle name="назв фил 4 3 2 7" xfId="43784"/>
    <cellStyle name="назв фил 4 3 3" xfId="11699"/>
    <cellStyle name="назв фил 4 3 4" xfId="17638"/>
    <cellStyle name="назв фил 4 3 5" xfId="27563"/>
    <cellStyle name="назв фил 4 3 6" xfId="31178"/>
    <cellStyle name="назв фил 4 3 7" xfId="36551"/>
    <cellStyle name="назв фил 4 3 8" xfId="41509"/>
    <cellStyle name="назв фил 4 4" xfId="6391"/>
    <cellStyle name="назв фил 4 4 2" xfId="12342"/>
    <cellStyle name="назв фил 4 4 3" xfId="18281"/>
    <cellStyle name="назв фил 4 4 4" xfId="28425"/>
    <cellStyle name="назв фил 4 4 5" xfId="34391"/>
    <cellStyle name="назв фил 4 4 6" xfId="37194"/>
    <cellStyle name="назв фил 4 4 7" xfId="42149"/>
    <cellStyle name="назв фил 5" xfId="3138"/>
    <cellStyle name="назв фил 5 2" xfId="5362"/>
    <cellStyle name="назв фил 5 2 2" xfId="7681"/>
    <cellStyle name="назв фил 5 2 2 2" xfId="13632"/>
    <cellStyle name="назв фил 5 2 2 3" xfId="19571"/>
    <cellStyle name="назв фил 5 2 2 4" xfId="24703"/>
    <cellStyle name="назв фил 5 2 2 5" xfId="33027"/>
    <cellStyle name="назв фил 5 2 2 6" xfId="38479"/>
    <cellStyle name="назв фил 5 2 2 7" xfId="43437"/>
    <cellStyle name="назв фил 5 2 3" xfId="11337"/>
    <cellStyle name="назв фил 5 2 4" xfId="17276"/>
    <cellStyle name="назв фил 5 2 5" xfId="30058"/>
    <cellStyle name="назв фил 5 2 6" xfId="33922"/>
    <cellStyle name="назв фил 5 2 7" xfId="36189"/>
    <cellStyle name="назв фил 5 2 8" xfId="41148"/>
    <cellStyle name="назв фил 5 3" xfId="4632"/>
    <cellStyle name="назв фил 5 3 2" xfId="10608"/>
    <cellStyle name="назв фил 5 3 3" xfId="16547"/>
    <cellStyle name="назв фил 5 3 4" xfId="30427"/>
    <cellStyle name="назв фил 5 3 5" xfId="33197"/>
    <cellStyle name="назв фил 5 3 6" xfId="35460"/>
    <cellStyle name="назв фил 5 3 7" xfId="40423"/>
    <cellStyle name="назв фил 6" xfId="3139"/>
    <cellStyle name="назв фил 6 2" xfId="5925"/>
    <cellStyle name="назв фил 6 2 2" xfId="8229"/>
    <cellStyle name="назв фил 6 2 2 2" xfId="14180"/>
    <cellStyle name="назв фил 6 2 2 3" xfId="20119"/>
    <cellStyle name="назв фил 6 2 2 4" xfId="24174"/>
    <cellStyle name="назв фил 6 2 2 5" xfId="34996"/>
    <cellStyle name="назв фил 6 2 2 6" xfId="39025"/>
    <cellStyle name="назв фил 6 2 2 7" xfId="43985"/>
    <cellStyle name="назв фил 6 2 3" xfId="11900"/>
    <cellStyle name="назв фил 6 2 4" xfId="17839"/>
    <cellStyle name="назв фил 6 2 5" xfId="27963"/>
    <cellStyle name="назв фил 6 2 6" xfId="26247"/>
    <cellStyle name="назв фил 6 2 7" xfId="36752"/>
    <cellStyle name="назв фил 6 2 8" xfId="41709"/>
    <cellStyle name="назв фил 6 3" xfId="6592"/>
    <cellStyle name="назв фил 6 3 2" xfId="12543"/>
    <cellStyle name="назв фил 6 3 3" xfId="18482"/>
    <cellStyle name="назв фил 6 3 4" xfId="30406"/>
    <cellStyle name="назв фил 6 3 5" xfId="25811"/>
    <cellStyle name="назв фил 6 3 6" xfId="37395"/>
    <cellStyle name="назв фил 6 3 7" xfId="42349"/>
    <cellStyle name="назв фил 7" xfId="3140"/>
    <cellStyle name="назв фил 7 2" xfId="6030"/>
    <cellStyle name="назв фил 7 2 2" xfId="8334"/>
    <cellStyle name="назв фил 7 2 2 2" xfId="14285"/>
    <cellStyle name="назв фил 7 2 2 3" xfId="20224"/>
    <cellStyle name="назв фил 7 2 2 4" xfId="24070"/>
    <cellStyle name="назв фил 7 2 2 5" xfId="26369"/>
    <cellStyle name="назв фил 7 2 2 6" xfId="39130"/>
    <cellStyle name="назв фил 7 2 2 7" xfId="44090"/>
    <cellStyle name="назв фил 7 2 3" xfId="12005"/>
    <cellStyle name="назв фил 7 2 4" xfId="17944"/>
    <cellStyle name="назв фил 7 2 5" xfId="25230"/>
    <cellStyle name="назв фил 7 2 6" xfId="26574"/>
    <cellStyle name="назв фил 7 2 7" xfId="36857"/>
    <cellStyle name="назв фил 7 2 8" xfId="41814"/>
    <cellStyle name="назв фил 7 3" xfId="6695"/>
    <cellStyle name="назв фил 7 3 2" xfId="12646"/>
    <cellStyle name="назв фил 7 3 3" xfId="18585"/>
    <cellStyle name="назв фил 7 3 4" xfId="30615"/>
    <cellStyle name="назв фил 7 3 5" xfId="34107"/>
    <cellStyle name="назв фил 7 3 6" xfId="37498"/>
    <cellStyle name="назв фил 7 3 7" xfId="42452"/>
    <cellStyle name="Название 10" xfId="3141"/>
    <cellStyle name="Название 11" xfId="3142"/>
    <cellStyle name="Название 12" xfId="3143"/>
    <cellStyle name="Название 13" xfId="3144"/>
    <cellStyle name="Название 14" xfId="3145"/>
    <cellStyle name="Название 15" xfId="3146"/>
    <cellStyle name="Название 16" xfId="3147"/>
    <cellStyle name="Название 17" xfId="3148"/>
    <cellStyle name="Название 18" xfId="3149"/>
    <cellStyle name="Название 19" xfId="3150"/>
    <cellStyle name="Название 2" xfId="54"/>
    <cellStyle name="Название 2 2" xfId="3151"/>
    <cellStyle name="Название 20" xfId="3152"/>
    <cellStyle name="Название 3" xfId="3153"/>
    <cellStyle name="Название 3 2" xfId="3154"/>
    <cellStyle name="Название 4" xfId="3155"/>
    <cellStyle name="Название 4 2" xfId="3156"/>
    <cellStyle name="Название 5" xfId="3157"/>
    <cellStyle name="Название 5 2" xfId="3158"/>
    <cellStyle name="Название 6" xfId="3159"/>
    <cellStyle name="Название 6 2" xfId="3160"/>
    <cellStyle name="Название 7" xfId="3161"/>
    <cellStyle name="Название 7 2" xfId="3162"/>
    <cellStyle name="Название 8" xfId="3163"/>
    <cellStyle name="Название 8 2" xfId="3164"/>
    <cellStyle name="Название 9" xfId="3165"/>
    <cellStyle name="Название 9 2" xfId="3166"/>
    <cellStyle name="Невидимый" xfId="3167"/>
    <cellStyle name="Невидимый 2" xfId="3168"/>
    <cellStyle name="Нейтральный 10" xfId="3169"/>
    <cellStyle name="Нейтральный 11" xfId="3170"/>
    <cellStyle name="Нейтральный 12" xfId="3171"/>
    <cellStyle name="Нейтральный 13" xfId="3172"/>
    <cellStyle name="Нейтральный 14" xfId="3173"/>
    <cellStyle name="Нейтральный 15" xfId="3174"/>
    <cellStyle name="Нейтральный 16" xfId="3175"/>
    <cellStyle name="Нейтральный 17" xfId="3176"/>
    <cellStyle name="Нейтральный 18" xfId="3177"/>
    <cellStyle name="Нейтральный 19" xfId="3178"/>
    <cellStyle name="Нейтральный 2" xfId="55"/>
    <cellStyle name="Нейтральный 2 2" xfId="3179"/>
    <cellStyle name="Нейтральный 2 2 2" xfId="3180"/>
    <cellStyle name="Нейтральный 20" xfId="3181"/>
    <cellStyle name="Нейтральный 3" xfId="3182"/>
    <cellStyle name="Нейтральный 3 2" xfId="3183"/>
    <cellStyle name="Нейтральный 4" xfId="3184"/>
    <cellStyle name="Нейтральный 4 2" xfId="3185"/>
    <cellStyle name="Нейтральный 5" xfId="3186"/>
    <cellStyle name="Нейтральный 5 2" xfId="3187"/>
    <cellStyle name="Нейтральный 6" xfId="3188"/>
    <cellStyle name="Нейтральный 6 2" xfId="3189"/>
    <cellStyle name="Нейтральный 7" xfId="3190"/>
    <cellStyle name="Нейтральный 7 2" xfId="3191"/>
    <cellStyle name="Нейтральный 8" xfId="3192"/>
    <cellStyle name="Нейтральный 8 2" xfId="3193"/>
    <cellStyle name="Нейтральный 9" xfId="3194"/>
    <cellStyle name="Нейтральный 9 2" xfId="3195"/>
    <cellStyle name="Низ1" xfId="3196"/>
    <cellStyle name="Низ1 2" xfId="3197"/>
    <cellStyle name="Низ1 2 2" xfId="3198"/>
    <cellStyle name="Низ1 2 2 2" xfId="5571"/>
    <cellStyle name="Низ1 2 2 2 2" xfId="7875"/>
    <cellStyle name="Низ1 2 2 2 2 2" xfId="13826"/>
    <cellStyle name="Низ1 2 2 2 2 3" xfId="19765"/>
    <cellStyle name="Низ1 2 2 2 2 4" xfId="24522"/>
    <cellStyle name="Низ1 2 2 2 2 5" xfId="26388"/>
    <cellStyle name="Низ1 2 2 2 2 6" xfId="38672"/>
    <cellStyle name="Низ1 2 2 2 2 7" xfId="43631"/>
    <cellStyle name="Низ1 2 2 2 3" xfId="11546"/>
    <cellStyle name="Низ1 2 2 2 4" xfId="17485"/>
    <cellStyle name="Низ1 2 2 2 5" xfId="28634"/>
    <cellStyle name="Низ1 2 2 2 6" xfId="27377"/>
    <cellStyle name="Низ1 2 2 2 7" xfId="36398"/>
    <cellStyle name="Низ1 2 2 2 8" xfId="41356"/>
    <cellStyle name="Низ1 2 2 3" xfId="6238"/>
    <cellStyle name="Низ1 2 2 3 2" xfId="12189"/>
    <cellStyle name="Низ1 2 2 3 3" xfId="18128"/>
    <cellStyle name="Низ1 2 2 3 4" xfId="30688"/>
    <cellStyle name="Низ1 2 2 3 5" xfId="31800"/>
    <cellStyle name="Низ1 2 2 3 6" xfId="37041"/>
    <cellStyle name="Низ1 2 2 3 7" xfId="41996"/>
    <cellStyle name="Низ1 2 3" xfId="3199"/>
    <cellStyle name="Низ1 2 3 2" xfId="6020"/>
    <cellStyle name="Низ1 2 3 2 2" xfId="8324"/>
    <cellStyle name="Низ1 2 3 2 2 2" xfId="14275"/>
    <cellStyle name="Низ1 2 3 2 2 3" xfId="20214"/>
    <cellStyle name="Низ1 2 3 2 2 4" xfId="24080"/>
    <cellStyle name="Низ1 2 3 2 2 5" xfId="32523"/>
    <cellStyle name="Низ1 2 3 2 2 6" xfId="39120"/>
    <cellStyle name="Низ1 2 3 2 2 7" xfId="44080"/>
    <cellStyle name="Низ1 2 3 2 3" xfId="11995"/>
    <cellStyle name="Низ1 2 3 2 4" xfId="17934"/>
    <cellStyle name="Низ1 2 3 2 5" xfId="25240"/>
    <cellStyle name="Низ1 2 3 2 6" xfId="26582"/>
    <cellStyle name="Низ1 2 3 2 7" xfId="36847"/>
    <cellStyle name="Низ1 2 3 2 8" xfId="41804"/>
    <cellStyle name="Низ1 2 3 3" xfId="6685"/>
    <cellStyle name="Низ1 2 3 3 2" xfId="12636"/>
    <cellStyle name="Низ1 2 3 3 3" xfId="18575"/>
    <cellStyle name="Низ1 2 3 3 4" xfId="30387"/>
    <cellStyle name="Низ1 2 3 3 5" xfId="31188"/>
    <cellStyle name="Низ1 2 3 3 6" xfId="37488"/>
    <cellStyle name="Низ1 2 3 3 7" xfId="42442"/>
    <cellStyle name="Низ1 2 4" xfId="3200"/>
    <cellStyle name="Низ1 2 4 2" xfId="5869"/>
    <cellStyle name="Низ1 2 4 2 2" xfId="8173"/>
    <cellStyle name="Низ1 2 4 2 2 2" xfId="14124"/>
    <cellStyle name="Низ1 2 4 2 2 3" xfId="20063"/>
    <cellStyle name="Низ1 2 4 2 2 4" xfId="24229"/>
    <cellStyle name="Низ1 2 4 2 2 5" xfId="32524"/>
    <cellStyle name="Низ1 2 4 2 2 6" xfId="38969"/>
    <cellStyle name="Низ1 2 4 2 2 7" xfId="43929"/>
    <cellStyle name="Низ1 2 4 2 3" xfId="11844"/>
    <cellStyle name="Низ1 2 4 2 4" xfId="17783"/>
    <cellStyle name="Низ1 2 4 2 5" xfId="26917"/>
    <cellStyle name="Низ1 2 4 2 6" xfId="32765"/>
    <cellStyle name="Низ1 2 4 2 7" xfId="36696"/>
    <cellStyle name="Низ1 2 4 2 8" xfId="41653"/>
    <cellStyle name="Низ1 2 4 3" xfId="6536"/>
    <cellStyle name="Низ1 2 4 3 2" xfId="12487"/>
    <cellStyle name="Низ1 2 4 3 3" xfId="18426"/>
    <cellStyle name="Низ1 2 4 3 4" xfId="27498"/>
    <cellStyle name="Низ1 2 4 3 5" xfId="27387"/>
    <cellStyle name="Низ1 2 4 3 6" xfId="37339"/>
    <cellStyle name="Низ1 2 4 3 7" xfId="42293"/>
    <cellStyle name="Низ1 2 5" xfId="9189"/>
    <cellStyle name="Низ1 2 5 2" xfId="15139"/>
    <cellStyle name="Низ1 2 5 3" xfId="21078"/>
    <cellStyle name="Низ1 2 5 4" xfId="26753"/>
    <cellStyle name="Низ1 2 5 5" xfId="34613"/>
    <cellStyle name="Низ1 2 5 6" xfId="39979"/>
    <cellStyle name="Низ1 2 5 7" xfId="44944"/>
    <cellStyle name="Низ1 3" xfId="3201"/>
    <cellStyle name="Низ1 3 2" xfId="3202"/>
    <cellStyle name="Низ1 3 2 2" xfId="6047"/>
    <cellStyle name="Низ1 3 2 2 2" xfId="8351"/>
    <cellStyle name="Низ1 3 2 2 2 2" xfId="14302"/>
    <cellStyle name="Низ1 3 2 2 2 3" xfId="20241"/>
    <cellStyle name="Низ1 3 2 2 2 4" xfId="24054"/>
    <cellStyle name="Низ1 3 2 2 2 5" xfId="31738"/>
    <cellStyle name="Низ1 3 2 2 2 6" xfId="39147"/>
    <cellStyle name="Низ1 3 2 2 2 7" xfId="44107"/>
    <cellStyle name="Низ1 3 2 2 3" xfId="12022"/>
    <cellStyle name="Низ1 3 2 2 4" xfId="17961"/>
    <cellStyle name="Низ1 3 2 2 5" xfId="25214"/>
    <cellStyle name="Низ1 3 2 2 6" xfId="31622"/>
    <cellStyle name="Низ1 3 2 2 7" xfId="36874"/>
    <cellStyle name="Низ1 3 2 2 8" xfId="41831"/>
    <cellStyle name="Низ1 3 2 3" xfId="6712"/>
    <cellStyle name="Низ1 3 2 3 2" xfId="12663"/>
    <cellStyle name="Низ1 3 2 3 3" xfId="18602"/>
    <cellStyle name="Низ1 3 2 3 4" xfId="28922"/>
    <cellStyle name="Низ1 3 2 3 5" xfId="28011"/>
    <cellStyle name="Низ1 3 2 3 6" xfId="37515"/>
    <cellStyle name="Низ1 3 2 3 7" xfId="42469"/>
    <cellStyle name="Низ1 3 3" xfId="5725"/>
    <cellStyle name="Низ1 3 3 2" xfId="8029"/>
    <cellStyle name="Низ1 3 3 2 2" xfId="13980"/>
    <cellStyle name="Низ1 3 3 2 3" xfId="19919"/>
    <cellStyle name="Низ1 3 3 2 4" xfId="24371"/>
    <cellStyle name="Низ1 3 3 2 5" xfId="33538"/>
    <cellStyle name="Низ1 3 3 2 6" xfId="38826"/>
    <cellStyle name="Низ1 3 3 2 7" xfId="43785"/>
    <cellStyle name="Низ1 3 3 3" xfId="11700"/>
    <cellStyle name="Низ1 3 3 4" xfId="17639"/>
    <cellStyle name="Низ1 3 3 5" xfId="28507"/>
    <cellStyle name="Низ1 3 3 6" xfId="31818"/>
    <cellStyle name="Низ1 3 3 7" xfId="36552"/>
    <cellStyle name="Низ1 3 3 8" xfId="41510"/>
    <cellStyle name="Низ1 3 4" xfId="6392"/>
    <cellStyle name="Низ1 3 4 2" xfId="12343"/>
    <cellStyle name="Низ1 3 4 3" xfId="18282"/>
    <cellStyle name="Низ1 3 4 4" xfId="29343"/>
    <cellStyle name="Низ1 3 4 5" xfId="33170"/>
    <cellStyle name="Низ1 3 4 6" xfId="37195"/>
    <cellStyle name="Низ1 3 4 7" xfId="42150"/>
    <cellStyle name="Низ1 4" xfId="3203"/>
    <cellStyle name="Низ1 4 2" xfId="5508"/>
    <cellStyle name="Низ1 4 2 2" xfId="7812"/>
    <cellStyle name="Низ1 4 2 2 2" xfId="13763"/>
    <cellStyle name="Низ1 4 2 2 3" xfId="19702"/>
    <cellStyle name="Низ1 4 2 2 4" xfId="24583"/>
    <cellStyle name="Низ1 4 2 2 5" xfId="28546"/>
    <cellStyle name="Низ1 4 2 2 6" xfId="38610"/>
    <cellStyle name="Низ1 4 2 2 7" xfId="43568"/>
    <cellStyle name="Низ1 4 2 3" xfId="11483"/>
    <cellStyle name="Низ1 4 2 4" xfId="17422"/>
    <cellStyle name="Низ1 4 2 5" xfId="30783"/>
    <cellStyle name="Низ1 4 2 6" xfId="26276"/>
    <cellStyle name="Низ1 4 2 7" xfId="36335"/>
    <cellStyle name="Низ1 4 2 8" xfId="41294"/>
    <cellStyle name="Низ1 4 3" xfId="6175"/>
    <cellStyle name="Низ1 4 3 2" xfId="12126"/>
    <cellStyle name="Низ1 4 3 3" xfId="18065"/>
    <cellStyle name="Низ1 4 3 4" xfId="25135"/>
    <cellStyle name="Низ1 4 3 5" xfId="30296"/>
    <cellStyle name="Низ1 4 3 6" xfId="36978"/>
    <cellStyle name="Низ1 4 3 7" xfId="41934"/>
    <cellStyle name="Низ1 5" xfId="3204"/>
    <cellStyle name="Низ1 5 2" xfId="5995"/>
    <cellStyle name="Низ1 5 2 2" xfId="8299"/>
    <cellStyle name="Низ1 5 2 2 2" xfId="14250"/>
    <cellStyle name="Низ1 5 2 2 3" xfId="20189"/>
    <cellStyle name="Низ1 5 2 2 4" xfId="24105"/>
    <cellStyle name="Низ1 5 2 2 5" xfId="33468"/>
    <cellStyle name="Низ1 5 2 2 6" xfId="39095"/>
    <cellStyle name="Низ1 5 2 2 7" xfId="44055"/>
    <cellStyle name="Низ1 5 2 3" xfId="11970"/>
    <cellStyle name="Низ1 5 2 4" xfId="17909"/>
    <cellStyle name="Низ1 5 2 5" xfId="25264"/>
    <cellStyle name="Низ1 5 2 6" xfId="32579"/>
    <cellStyle name="Низ1 5 2 7" xfId="36822"/>
    <cellStyle name="Низ1 5 2 8" xfId="41779"/>
    <cellStyle name="Низ1 5 3" xfId="6660"/>
    <cellStyle name="Низ1 5 3 2" xfId="12611"/>
    <cellStyle name="Низ1 5 3 3" xfId="18550"/>
    <cellStyle name="Низ1 5 3 4" xfId="26889"/>
    <cellStyle name="Низ1 5 3 5" xfId="32106"/>
    <cellStyle name="Низ1 5 3 6" xfId="37463"/>
    <cellStyle name="Низ1 5 3 7" xfId="42417"/>
    <cellStyle name="Низ1 6" xfId="3205"/>
    <cellStyle name="Низ1 6 2" xfId="5957"/>
    <cellStyle name="Низ1 6 2 2" xfId="8261"/>
    <cellStyle name="Низ1 6 2 2 2" xfId="14212"/>
    <cellStyle name="Низ1 6 2 2 3" xfId="20151"/>
    <cellStyle name="Низ1 6 2 2 4" xfId="24142"/>
    <cellStyle name="Низ1 6 2 2 5" xfId="32848"/>
    <cellStyle name="Низ1 6 2 2 6" xfId="39057"/>
    <cellStyle name="Низ1 6 2 2 7" xfId="44017"/>
    <cellStyle name="Низ1 6 2 3" xfId="11932"/>
    <cellStyle name="Низ1 6 2 4" xfId="17871"/>
    <cellStyle name="Низ1 6 2 5" xfId="25300"/>
    <cellStyle name="Низ1 6 2 6" xfId="28007"/>
    <cellStyle name="Низ1 6 2 7" xfId="36784"/>
    <cellStyle name="Низ1 6 2 8" xfId="41741"/>
    <cellStyle name="Низ1 6 3" xfId="6624"/>
    <cellStyle name="Низ1 6 3 2" xfId="12575"/>
    <cellStyle name="Низ1 6 3 3" xfId="18514"/>
    <cellStyle name="Низ1 6 3 4" xfId="29415"/>
    <cellStyle name="Низ1 6 3 5" xfId="31678"/>
    <cellStyle name="Низ1 6 3 6" xfId="37427"/>
    <cellStyle name="Низ1 6 3 7" xfId="42381"/>
    <cellStyle name="Низ2" xfId="3206"/>
    <cellStyle name="Обычный" xfId="0" builtinId="0"/>
    <cellStyle name="Обычный 10" xfId="2"/>
    <cellStyle name="Обычный 10 2" xfId="56"/>
    <cellStyle name="Обычный 10 3" xfId="3207"/>
    <cellStyle name="Обычный 10 3 2" xfId="4416"/>
    <cellStyle name="Обычный 10 4" xfId="3208"/>
    <cellStyle name="Обычный 11" xfId="57"/>
    <cellStyle name="Обычный 11 2" xfId="7"/>
    <cellStyle name="Обычный 11 2 2" xfId="3209"/>
    <cellStyle name="Обычный 11 2 2 2" xfId="3210"/>
    <cellStyle name="Обычный 11 2 3" xfId="9190"/>
    <cellStyle name="Обычный 11 3" xfId="3211"/>
    <cellStyle name="Обычный 11 3 2" xfId="3212"/>
    <cellStyle name="Обычный 11 4" xfId="3213"/>
    <cellStyle name="Обычный 11_46EE.2011(v1.2)" xfId="3214"/>
    <cellStyle name="Обычный 12" xfId="58"/>
    <cellStyle name="Обычный 12 10" xfId="3215"/>
    <cellStyle name="Обычный 12 11" xfId="3216"/>
    <cellStyle name="Обычный 12 2" xfId="3217"/>
    <cellStyle name="Обычный 12 2 2" xfId="3218"/>
    <cellStyle name="Обычный 12 2 2 2" xfId="3219"/>
    <cellStyle name="Обычный 12 3" xfId="3220"/>
    <cellStyle name="Обычный 12 3 2" xfId="3221"/>
    <cellStyle name="Обычный 12 3 2 2" xfId="3222"/>
    <cellStyle name="Обычный 12 3 2 2 2" xfId="3223"/>
    <cellStyle name="Обычный 12 3 2 3" xfId="3224"/>
    <cellStyle name="Обычный 12 3 2 4" xfId="3225"/>
    <cellStyle name="Обычный 12 3 3" xfId="3226"/>
    <cellStyle name="Обычный 12 3 3 2" xfId="3227"/>
    <cellStyle name="Обычный 12 3 3 2 2" xfId="3228"/>
    <cellStyle name="Обычный 12 3 3 3" xfId="3229"/>
    <cellStyle name="Обычный 12 3 4" xfId="3230"/>
    <cellStyle name="Обычный 12 3 4 2" xfId="3231"/>
    <cellStyle name="Обычный 12 3 5" xfId="3232"/>
    <cellStyle name="Обычный 12 3 6" xfId="3233"/>
    <cellStyle name="Обычный 12 4" xfId="5"/>
    <cellStyle name="Обычный 12 4 2" xfId="3234"/>
    <cellStyle name="Обычный 12 4 2 2" xfId="3235"/>
    <cellStyle name="Обычный 12 4 3" xfId="3236"/>
    <cellStyle name="Обычный 12 4 3 2" xfId="3237"/>
    <cellStyle name="Обычный 12 4 4" xfId="3238"/>
    <cellStyle name="Обычный 12 5" xfId="3239"/>
    <cellStyle name="Обычный 12 5 2" xfId="3240"/>
    <cellStyle name="Обычный 12 5 2 2" xfId="3241"/>
    <cellStyle name="Обычный 12 5 3" xfId="3242"/>
    <cellStyle name="Обычный 12 5 3 2" xfId="3243"/>
    <cellStyle name="Обычный 12 5 4" xfId="3244"/>
    <cellStyle name="Обычный 12 6" xfId="3245"/>
    <cellStyle name="Обычный 12 6 2" xfId="3246"/>
    <cellStyle name="Обычный 12 6 2 2" xfId="3247"/>
    <cellStyle name="Обычный 12 6 3" xfId="3248"/>
    <cellStyle name="Обычный 12 7" xfId="3249"/>
    <cellStyle name="Обычный 12 7 2" xfId="3250"/>
    <cellStyle name="Обычный 12 8" xfId="3251"/>
    <cellStyle name="Обычный 12 8 2" xfId="3252"/>
    <cellStyle name="Обычный 12 9" xfId="3253"/>
    <cellStyle name="Обычный 12 9 2" xfId="3254"/>
    <cellStyle name="Обычный 13" xfId="59"/>
    <cellStyle name="Обычный 13 2" xfId="3255"/>
    <cellStyle name="Обычный 13 2 2" xfId="3256"/>
    <cellStyle name="Обычный 13 3" xfId="3257"/>
    <cellStyle name="Обычный 13_Лист1" xfId="3258"/>
    <cellStyle name="Обычный 14" xfId="3259"/>
    <cellStyle name="Обычный 14 10" xfId="3260"/>
    <cellStyle name="Обычный 14 11" xfId="3261"/>
    <cellStyle name="Обычный 14 2" xfId="3262"/>
    <cellStyle name="Обычный 14 2 2" xfId="3263"/>
    <cellStyle name="Обычный 14 2 2 2" xfId="3264"/>
    <cellStyle name="Обычный 14 2 3" xfId="3265"/>
    <cellStyle name="Обычный 14 3" xfId="3266"/>
    <cellStyle name="Обычный 14 3 2" xfId="3267"/>
    <cellStyle name="Обычный 14 3 2 2" xfId="3268"/>
    <cellStyle name="Обычный 14 3 2 2 2" xfId="3269"/>
    <cellStyle name="Обычный 14 3 2 3" xfId="3270"/>
    <cellStyle name="Обычный 14 3 3" xfId="3271"/>
    <cellStyle name="Обычный 14 3 3 2" xfId="3272"/>
    <cellStyle name="Обычный 14 3 3 2 2" xfId="3273"/>
    <cellStyle name="Обычный 14 3 3 3" xfId="3274"/>
    <cellStyle name="Обычный 14 3 4" xfId="3275"/>
    <cellStyle name="Обычный 14 3 4 2" xfId="3276"/>
    <cellStyle name="Обычный 14 3 5" xfId="3277"/>
    <cellStyle name="Обычный 14 3 6" xfId="3278"/>
    <cellStyle name="Обычный 14 4" xfId="3279"/>
    <cellStyle name="Обычный 14 4 2" xfId="3280"/>
    <cellStyle name="Обычный 14 4 2 2" xfId="3281"/>
    <cellStyle name="Обычный 14 4 3" xfId="3282"/>
    <cellStyle name="Обычный 14 4 3 2" xfId="3283"/>
    <cellStyle name="Обычный 14 4 4" xfId="3284"/>
    <cellStyle name="Обычный 14 4 5" xfId="3285"/>
    <cellStyle name="Обычный 14 5" xfId="3286"/>
    <cellStyle name="Обычный 14 5 2" xfId="3287"/>
    <cellStyle name="Обычный 14 5 2 2" xfId="3288"/>
    <cellStyle name="Обычный 14 5 3" xfId="3289"/>
    <cellStyle name="Обычный 14 5 3 2" xfId="3290"/>
    <cellStyle name="Обычный 14 5 4" xfId="3291"/>
    <cellStyle name="Обычный 14 6" xfId="3292"/>
    <cellStyle name="Обычный 14 6 2" xfId="3293"/>
    <cellStyle name="Обычный 14 6 2 2" xfId="3294"/>
    <cellStyle name="Обычный 14 6 3" xfId="3295"/>
    <cellStyle name="Обычный 14 7" xfId="3296"/>
    <cellStyle name="Обычный 14 7 2" xfId="3297"/>
    <cellStyle name="Обычный 14 8" xfId="3298"/>
    <cellStyle name="Обычный 14 8 2" xfId="3299"/>
    <cellStyle name="Обычный 14 9" xfId="3300"/>
    <cellStyle name="Обычный 14 9 2" xfId="3301"/>
    <cellStyle name="Обычный 15" xfId="3302"/>
    <cellStyle name="Обычный 15 2" xfId="3303"/>
    <cellStyle name="Обычный 15 3" xfId="3304"/>
    <cellStyle name="Обычный 16" xfId="1"/>
    <cellStyle name="Обычный 16 2" xfId="4521"/>
    <cellStyle name="Обычный 17" xfId="3305"/>
    <cellStyle name="Обычный 17 2" xfId="3306"/>
    <cellStyle name="Обычный 18" xfId="100"/>
    <cellStyle name="Обычный 19" xfId="3"/>
    <cellStyle name="Обычный 19 2" xfId="3307"/>
    <cellStyle name="Обычный 19 2 2" xfId="3308"/>
    <cellStyle name="Обычный 19 2 3" xfId="3309"/>
    <cellStyle name="Обычный 19 3" xfId="3310"/>
    <cellStyle name="Обычный 19 4" xfId="3311"/>
    <cellStyle name="Обычный 2" xfId="4"/>
    <cellStyle name="Обычный 2 2" xfId="60"/>
    <cellStyle name="Обычный 2 2 2" xfId="61"/>
    <cellStyle name="Обычный 2 2 2 2" xfId="3312"/>
    <cellStyle name="Обычный 2 2 2 2 2" xfId="3313"/>
    <cellStyle name="Обычный 2 2 2 3" xfId="4522"/>
    <cellStyle name="Обычный 2 2 3" xfId="3314"/>
    <cellStyle name="Обычный 2 2 3 2" xfId="3315"/>
    <cellStyle name="Обычный 2 2 3 2 2" xfId="4417"/>
    <cellStyle name="Обычный 2 2 3 3" xfId="3316"/>
    <cellStyle name="Обычный 2 2 3 3 2" xfId="4418"/>
    <cellStyle name="Обычный 2 2 3 4" xfId="4419"/>
    <cellStyle name="Обычный 2 2 4" xfId="3317"/>
    <cellStyle name="Обычный 2 2 4 2" xfId="4420"/>
    <cellStyle name="Обычный 2 2_46EE.2011(v1.0)" xfId="3318"/>
    <cellStyle name="Обычный 2 3" xfId="3319"/>
    <cellStyle name="Обычный 2 3 2" xfId="3320"/>
    <cellStyle name="Обычный 2 3 2 2" xfId="3321"/>
    <cellStyle name="Обычный 2 3 3" xfId="3322"/>
    <cellStyle name="Обычный 2 3 4" xfId="3323"/>
    <cellStyle name="Обычный 2 3 4 2" xfId="4421"/>
    <cellStyle name="Обычный 2 3 5" xfId="3324"/>
    <cellStyle name="Обычный 2 3 6" xfId="3325"/>
    <cellStyle name="Обычный 2 3_46EE.2011(v1.0)" xfId="3326"/>
    <cellStyle name="Обычный 2 4" xfId="3327"/>
    <cellStyle name="Обычный 2 4 2" xfId="3328"/>
    <cellStyle name="Обычный 2 4 3" xfId="3329"/>
    <cellStyle name="Обычный 2 4 4" xfId="3330"/>
    <cellStyle name="Обычный 2 4 4 2" xfId="4422"/>
    <cellStyle name="Обычный 2 4 5" xfId="4423"/>
    <cellStyle name="Обычный 2 4_46EE.2011(v1.0)" xfId="3331"/>
    <cellStyle name="Обычный 2 5" xfId="3332"/>
    <cellStyle name="Обычный 2 5 2" xfId="3333"/>
    <cellStyle name="Обычный 2 5 3" xfId="3334"/>
    <cellStyle name="Обычный 2 5 4" xfId="3335"/>
    <cellStyle name="Обычный 2 5 4 2" xfId="4424"/>
    <cellStyle name="Обычный 2 5 5" xfId="3336"/>
    <cellStyle name="Обычный 2 5 6" xfId="4425"/>
    <cellStyle name="Обычный 2 5_46EE.2011(v1.0)" xfId="3337"/>
    <cellStyle name="Обычный 2 6" xfId="3338"/>
    <cellStyle name="Обычный 2 6 2" xfId="3339"/>
    <cellStyle name="Обычный 2 6 3" xfId="3340"/>
    <cellStyle name="Обычный 2 6 4" xfId="3341"/>
    <cellStyle name="Обычный 2 6 4 2" xfId="4426"/>
    <cellStyle name="Обычный 2 6_46EE.2011(v1.0)" xfId="3342"/>
    <cellStyle name="Обычный 2 7" xfId="3343"/>
    <cellStyle name="Обычный 2 7 2" xfId="3344"/>
    <cellStyle name="Обычный 2 8" xfId="3345"/>
    <cellStyle name="Обычный 2 9" xfId="4523"/>
    <cellStyle name="Обычный 2_1" xfId="3346"/>
    <cellStyle name="Обычный 20" xfId="3347"/>
    <cellStyle name="Обычный 20 2" xfId="3348"/>
    <cellStyle name="Обычный 20 3" xfId="3349"/>
    <cellStyle name="Обычный 20 3 2" xfId="3350"/>
    <cellStyle name="Обычный 20 4" xfId="3351"/>
    <cellStyle name="Обычный 21" xfId="3352"/>
    <cellStyle name="Обычный 21 2" xfId="3353"/>
    <cellStyle name="Обычный 21 2 2" xfId="3354"/>
    <cellStyle name="Обычный 21 3" xfId="3355"/>
    <cellStyle name="Обычный 21 4" xfId="3356"/>
    <cellStyle name="Обычный 22" xfId="3357"/>
    <cellStyle name="Обычный 22 2" xfId="3358"/>
    <cellStyle name="Обычный 22 2 2" xfId="3359"/>
    <cellStyle name="Обычный 22 3" xfId="3360"/>
    <cellStyle name="Обычный 22 3 2" xfId="3361"/>
    <cellStyle name="Обычный 22 4" xfId="3362"/>
    <cellStyle name="Обычный 22 5" xfId="3363"/>
    <cellStyle name="Обычный 23" xfId="3364"/>
    <cellStyle name="Обычный 23 2" xfId="3365"/>
    <cellStyle name="Обычный 23 3" xfId="3366"/>
    <cellStyle name="Обычный 23 3 2" xfId="3367"/>
    <cellStyle name="Обычный 23 4" xfId="3368"/>
    <cellStyle name="Обычный 24" xfId="3369"/>
    <cellStyle name="Обычный 24 2" xfId="3370"/>
    <cellStyle name="Обычный 24 3" xfId="3371"/>
    <cellStyle name="Обычный 25" xfId="3372"/>
    <cellStyle name="Обычный 25 2" xfId="3373"/>
    <cellStyle name="Обычный 26" xfId="3374"/>
    <cellStyle name="Обычный 26 2" xfId="3375"/>
    <cellStyle name="Обычный 27" xfId="3376"/>
    <cellStyle name="Обычный 27 2" xfId="3377"/>
    <cellStyle name="Обычный 28" xfId="3378"/>
    <cellStyle name="Обычный 28 2" xfId="3379"/>
    <cellStyle name="Обычный 29" xfId="3380"/>
    <cellStyle name="Обычный 29 2" xfId="3381"/>
    <cellStyle name="Обычный 3" xfId="62"/>
    <cellStyle name="Обычный 3 2" xfId="63"/>
    <cellStyle name="Обычный 3 2 2" xfId="3382"/>
    <cellStyle name="Обычный 3 2 2 2" xfId="3383"/>
    <cellStyle name="Обычный 3 2 2 2 2" xfId="3384"/>
    <cellStyle name="Обычный 3 2 2 3" xfId="3385"/>
    <cellStyle name="Обычный 3 2 3" xfId="3386"/>
    <cellStyle name="Обычный 3 2 4" xfId="3387"/>
    <cellStyle name="Обычный 3 2 5" xfId="9191"/>
    <cellStyle name="Обычный 3 2_ВО Якутск по 185 24.07.2012" xfId="4427"/>
    <cellStyle name="Обычный 3 3" xfId="64"/>
    <cellStyle name="Обычный 3 3 2" xfId="3388"/>
    <cellStyle name="Обычный 3 3 2 2" xfId="3389"/>
    <cellStyle name="Обычный 3 3 3" xfId="3390"/>
    <cellStyle name="Обычный 3 3 4" xfId="3391"/>
    <cellStyle name="Обычный 3 4" xfId="3392"/>
    <cellStyle name="Обычный 3 4 2" xfId="3393"/>
    <cellStyle name="Обычный 3 4 3" xfId="3394"/>
    <cellStyle name="Обычный 3 4 4" xfId="3395"/>
    <cellStyle name="Обычный 3 5" xfId="4428"/>
    <cellStyle name="Обычный 3_Абый" xfId="3396"/>
    <cellStyle name="Обычный 30" xfId="3397"/>
    <cellStyle name="Обычный 30 2" xfId="3398"/>
    <cellStyle name="Обычный 31" xfId="3399"/>
    <cellStyle name="Обычный 31 2" xfId="3400"/>
    <cellStyle name="Обычный 32" xfId="3401"/>
    <cellStyle name="Обычный 32 2" xfId="3402"/>
    <cellStyle name="Обычный 33" xfId="3403"/>
    <cellStyle name="Обычный 34" xfId="4524"/>
    <cellStyle name="Обычный 4" xfId="65"/>
    <cellStyle name="Обычный 4 10" xfId="3404"/>
    <cellStyle name="Обычный 4 11" xfId="3405"/>
    <cellStyle name="Обычный 4 2" xfId="66"/>
    <cellStyle name="Обычный 4 2 2" xfId="3406"/>
    <cellStyle name="Обычный 4 2 2 2" xfId="3407"/>
    <cellStyle name="Обычный 4 2 3" xfId="3408"/>
    <cellStyle name="Обычный 4 2 4" xfId="3409"/>
    <cellStyle name="Обычный 4 2 5" xfId="9192"/>
    <cellStyle name="Обычный 4 2_46EP.2012(v0.1)" xfId="4429"/>
    <cellStyle name="Обычный 4 3" xfId="67"/>
    <cellStyle name="Обычный 4 3 2" xfId="3410"/>
    <cellStyle name="Обычный 4 3 2 2" xfId="4430"/>
    <cellStyle name="Обычный 4 3 3" xfId="3411"/>
    <cellStyle name="Обычный 4 3 4" xfId="4431"/>
    <cellStyle name="Обычный 4 4" xfId="3412"/>
    <cellStyle name="Обычный 4 4 2" xfId="4432"/>
    <cellStyle name="Обычный 4 4 3" xfId="4433"/>
    <cellStyle name="Обычный 4 5" xfId="3413"/>
    <cellStyle name="Обычный 4 5 2" xfId="4434"/>
    <cellStyle name="Обычный 4 6" xfId="3414"/>
    <cellStyle name="Обычный 4 7" xfId="3415"/>
    <cellStyle name="Обычный 4 8" xfId="3416"/>
    <cellStyle name="Обычный 4 9" xfId="3417"/>
    <cellStyle name="Обычный 4_ARMRAZR" xfId="3418"/>
    <cellStyle name="Обычный 5" xfId="68"/>
    <cellStyle name="Обычный 5 2" xfId="69"/>
    <cellStyle name="Обычный 5 2 2" xfId="3419"/>
    <cellStyle name="Обычный 5 2 2 2" xfId="3420"/>
    <cellStyle name="Обычный 5 2 2 2 2" xfId="3421"/>
    <cellStyle name="Обычный 5 2 2 3" xfId="4435"/>
    <cellStyle name="Обычный 5 2 3" xfId="3422"/>
    <cellStyle name="Обычный 5 2 3 2" xfId="4436"/>
    <cellStyle name="Обычный 5 2 4" xfId="3423"/>
    <cellStyle name="Обычный 5 2 4 2" xfId="4437"/>
    <cellStyle name="Обычный 5 2 5" xfId="3424"/>
    <cellStyle name="Обычный 5 3" xfId="70"/>
    <cellStyle name="Обычный 5 3 2" xfId="3425"/>
    <cellStyle name="Обычный 5 3 2 2" xfId="4438"/>
    <cellStyle name="Обычный 5 3 3" xfId="4525"/>
    <cellStyle name="Обычный 5 4" xfId="3426"/>
    <cellStyle name="Обычный 5 4 2" xfId="9193"/>
    <cellStyle name="Обычный 5 5" xfId="3427"/>
    <cellStyle name="Обычный 5 5 2" xfId="9194"/>
    <cellStyle name="Обычный 5 6" xfId="3428"/>
    <cellStyle name="Обычный 5 7" xfId="4526"/>
    <cellStyle name="Обычный 5_ВО Якутск по 185 24.07.2012" xfId="4439"/>
    <cellStyle name="Обычный 6" xfId="71"/>
    <cellStyle name="Обычный 6 2" xfId="72"/>
    <cellStyle name="Обычный 6 2 2" xfId="3429"/>
    <cellStyle name="Обычный 6 2 2 2" xfId="3430"/>
    <cellStyle name="Обычный 6 2 2 3" xfId="3431"/>
    <cellStyle name="Обычный 6 2 2 4" xfId="4440"/>
    <cellStyle name="Обычный 6 2 3" xfId="4527"/>
    <cellStyle name="Обычный 6 3" xfId="73"/>
    <cellStyle name="Обычный 6 3 2" xfId="3432"/>
    <cellStyle name="Обычный 6 3 3" xfId="4528"/>
    <cellStyle name="Обычный 6 4" xfId="3433"/>
    <cellStyle name="Обычный 6 5" xfId="3434"/>
    <cellStyle name="Обычный 6 6" xfId="3435"/>
    <cellStyle name="Обычный 6_мероприятия по инвест программе" xfId="74"/>
    <cellStyle name="Обычный 7" xfId="75"/>
    <cellStyle name="Обычный 7 2" xfId="76"/>
    <cellStyle name="Обычный 7 2 2" xfId="6"/>
    <cellStyle name="Обычный 7 2 3" xfId="3436"/>
    <cellStyle name="Обычный 7 3" xfId="77"/>
    <cellStyle name="Обычный 7 4" xfId="78"/>
    <cellStyle name="Обычный 7 4 2" xfId="3437"/>
    <cellStyle name="Обычный 7 5" xfId="3438"/>
    <cellStyle name="Обычный 7 6" xfId="3439"/>
    <cellStyle name="Обычный 7_ПП Водоснабжение 2013-2015 г. город Удачный 1 ВС" xfId="79"/>
    <cellStyle name="Обычный 8" xfId="80"/>
    <cellStyle name="Обычный 8 2" xfId="81"/>
    <cellStyle name="Обычный 8 2 2" xfId="3440"/>
    <cellStyle name="Обычный 8 2 3" xfId="3441"/>
    <cellStyle name="Обычный 8 3" xfId="3442"/>
    <cellStyle name="Обычный 8 4" xfId="3443"/>
    <cellStyle name="Обычный 8 5" xfId="3444"/>
    <cellStyle name="Обычный 9" xfId="82"/>
    <cellStyle name="Обычный 9 2" xfId="83"/>
    <cellStyle name="Обычный 9 2 2" xfId="3445"/>
    <cellStyle name="Обычный 9 2 2 2" xfId="3446"/>
    <cellStyle name="Обычный 9 2 3" xfId="3447"/>
    <cellStyle name="Обычный 9 3" xfId="84"/>
    <cellStyle name="Обычный 9 3 2" xfId="4441"/>
    <cellStyle name="Обычный 9 3 3" xfId="4442"/>
    <cellStyle name="Обычный 9 4" xfId="3448"/>
    <cellStyle name="Обычный 9 4 2" xfId="3449"/>
    <cellStyle name="Обычный 9 4 3" xfId="4443"/>
    <cellStyle name="Обычный 9 5" xfId="3450"/>
    <cellStyle name="Обычный 9 6" xfId="4444"/>
    <cellStyle name="Обычный 9_Титул ТЭ на 2013 последний план" xfId="85"/>
    <cellStyle name="Обычный_BALANCE.WARM.2007YEAR(FACT)" xfId="4119"/>
    <cellStyle name="Обычный_Бланк ГУП" xfId="4114"/>
    <cellStyle name="Обычный_Мониторинг №1 ЖКХ 2006" xfId="4120"/>
    <cellStyle name="Обычный_Мониторирг по ВО на 2008 год jd" xfId="4118"/>
    <cellStyle name="Обычный_Унифицированная форма" xfId="4115"/>
    <cellStyle name="Обычный_Форма общехозяйственные расходы" xfId="4116"/>
    <cellStyle name="Обычный_экон.форм-во 2010" xfId="9326"/>
    <cellStyle name="Обычный_экон.форм-вс 2010" xfId="4117"/>
    <cellStyle name="Ошибка" xfId="3451"/>
    <cellStyle name="Ошибка 2" xfId="3452"/>
    <cellStyle name="Ошибка 2 2" xfId="3453"/>
    <cellStyle name="Ошибка 2 2 2" xfId="5572"/>
    <cellStyle name="Ошибка 2 2 2 2" xfId="7876"/>
    <cellStyle name="Ошибка 2 2 2 2 2" xfId="13827"/>
    <cellStyle name="Ошибка 2 2 2 2 3" xfId="19766"/>
    <cellStyle name="Ошибка 2 2 2 2 4" xfId="24521"/>
    <cellStyle name="Ошибка 2 2 2 2 5" xfId="34421"/>
    <cellStyle name="Ошибка 2 2 2 2 6" xfId="38673"/>
    <cellStyle name="Ошибка 2 2 2 2 7" xfId="43632"/>
    <cellStyle name="Ошибка 2 2 2 3" xfId="11547"/>
    <cellStyle name="Ошибка 2 2 2 4" xfId="17486"/>
    <cellStyle name="Ошибка 2 2 2 5" xfId="30052"/>
    <cellStyle name="Ошибка 2 2 2 6" xfId="33111"/>
    <cellStyle name="Ошибка 2 2 2 7" xfId="36399"/>
    <cellStyle name="Ошибка 2 2 2 8" xfId="41357"/>
    <cellStyle name="Ошибка 2 2 3" xfId="6239"/>
    <cellStyle name="Ошибка 2 2 3 2" xfId="12190"/>
    <cellStyle name="Ошибка 2 2 3 3" xfId="18129"/>
    <cellStyle name="Ошибка 2 2 3 4" xfId="29400"/>
    <cellStyle name="Ошибка 2 2 3 5" xfId="30906"/>
    <cellStyle name="Ошибка 2 2 3 6" xfId="37042"/>
    <cellStyle name="Ошибка 2 2 3 7" xfId="41997"/>
    <cellStyle name="Ошибка 2 3" xfId="3454"/>
    <cellStyle name="Ошибка 2 3 2" xfId="6021"/>
    <cellStyle name="Ошибка 2 3 2 2" xfId="8325"/>
    <cellStyle name="Ошибка 2 3 2 2 2" xfId="14276"/>
    <cellStyle name="Ошибка 2 3 2 2 3" xfId="20215"/>
    <cellStyle name="Ошибка 2 3 2 2 4" xfId="24079"/>
    <cellStyle name="Ошибка 2 3 2 2 5" xfId="30121"/>
    <cellStyle name="Ошибка 2 3 2 2 6" xfId="39121"/>
    <cellStyle name="Ошибка 2 3 2 2 7" xfId="44081"/>
    <cellStyle name="Ошибка 2 3 2 3" xfId="11996"/>
    <cellStyle name="Ошибка 2 3 2 4" xfId="17935"/>
    <cellStyle name="Ошибка 2 3 2 5" xfId="25239"/>
    <cellStyle name="Ошибка 2 3 2 6" xfId="26581"/>
    <cellStyle name="Ошибка 2 3 2 7" xfId="36848"/>
    <cellStyle name="Ошибка 2 3 2 8" xfId="41805"/>
    <cellStyle name="Ошибка 2 3 3" xfId="6686"/>
    <cellStyle name="Ошибка 2 3 3 2" xfId="12637"/>
    <cellStyle name="Ошибка 2 3 3 3" xfId="18576"/>
    <cellStyle name="Ошибка 2 3 3 4" xfId="28715"/>
    <cellStyle name="Ошибка 2 3 3 5" xfId="31257"/>
    <cellStyle name="Ошибка 2 3 3 6" xfId="37489"/>
    <cellStyle name="Ошибка 2 3 3 7" xfId="42443"/>
    <cellStyle name="Ошибка 2 4" xfId="3455"/>
    <cellStyle name="Ошибка 2 4 2" xfId="5939"/>
    <cellStyle name="Ошибка 2 4 2 2" xfId="8243"/>
    <cellStyle name="Ошибка 2 4 2 2 2" xfId="14194"/>
    <cellStyle name="Ошибка 2 4 2 2 3" xfId="20133"/>
    <cellStyle name="Ошибка 2 4 2 2 4" xfId="24160"/>
    <cellStyle name="Ошибка 2 4 2 2 5" xfId="32341"/>
    <cellStyle name="Ошибка 2 4 2 2 6" xfId="39039"/>
    <cellStyle name="Ошибка 2 4 2 2 7" xfId="43999"/>
    <cellStyle name="Ошибка 2 4 2 3" xfId="11914"/>
    <cellStyle name="Ошибка 2 4 2 4" xfId="17853"/>
    <cellStyle name="Ошибка 2 4 2 5" xfId="25316"/>
    <cellStyle name="Ошибка 2 4 2 6" xfId="29987"/>
    <cellStyle name="Ошибка 2 4 2 7" xfId="36766"/>
    <cellStyle name="Ошибка 2 4 2 8" xfId="41723"/>
    <cellStyle name="Ошибка 2 4 3" xfId="6606"/>
    <cellStyle name="Ошибка 2 4 3 2" xfId="12557"/>
    <cellStyle name="Ошибка 2 4 3 3" xfId="18496"/>
    <cellStyle name="Ошибка 2 4 3 4" xfId="29129"/>
    <cellStyle name="Ошибка 2 4 3 5" xfId="28870"/>
    <cellStyle name="Ошибка 2 4 3 6" xfId="37409"/>
    <cellStyle name="Ошибка 2 4 3 7" xfId="42363"/>
    <cellStyle name="Ошибка 2 5" xfId="9195"/>
    <cellStyle name="Ошибка 2 5 2" xfId="15140"/>
    <cellStyle name="Ошибка 2 5 3" xfId="21079"/>
    <cellStyle name="Ошибка 2 5 4" xfId="23357"/>
    <cellStyle name="Ошибка 2 5 5" xfId="27916"/>
    <cellStyle name="Ошибка 2 5 6" xfId="39980"/>
    <cellStyle name="Ошибка 2 5 7" xfId="44945"/>
    <cellStyle name="Ошибка 3" xfId="3456"/>
    <cellStyle name="Ошибка 3 2" xfId="3457"/>
    <cellStyle name="Ошибка 3 2 2" xfId="6048"/>
    <cellStyle name="Ошибка 3 2 2 2" xfId="8352"/>
    <cellStyle name="Ошибка 3 2 2 2 2" xfId="14303"/>
    <cellStyle name="Ошибка 3 2 2 2 3" xfId="20242"/>
    <cellStyle name="Ошибка 3 2 2 2 4" xfId="24053"/>
    <cellStyle name="Ошибка 3 2 2 2 5" xfId="27529"/>
    <cellStyle name="Ошибка 3 2 2 2 6" xfId="39148"/>
    <cellStyle name="Ошибка 3 2 2 2 7" xfId="44108"/>
    <cellStyle name="Ошибка 3 2 2 3" xfId="12023"/>
    <cellStyle name="Ошибка 3 2 2 4" xfId="17962"/>
    <cellStyle name="Ошибка 3 2 2 5" xfId="25213"/>
    <cellStyle name="Ошибка 3 2 2 6" xfId="33692"/>
    <cellStyle name="Ошибка 3 2 2 7" xfId="36875"/>
    <cellStyle name="Ошибка 3 2 2 8" xfId="41832"/>
    <cellStyle name="Ошибка 3 2 3" xfId="6713"/>
    <cellStyle name="Ошибка 3 2 3 2" xfId="12664"/>
    <cellStyle name="Ошибка 3 2 3 3" xfId="18603"/>
    <cellStyle name="Ошибка 3 2 3 4" xfId="26887"/>
    <cellStyle name="Ошибка 3 2 3 5" xfId="25668"/>
    <cellStyle name="Ошибка 3 2 3 6" xfId="37516"/>
    <cellStyle name="Ошибка 3 2 3 7" xfId="42470"/>
    <cellStyle name="Ошибка 3 3" xfId="5726"/>
    <cellStyle name="Ошибка 3 3 2" xfId="8030"/>
    <cellStyle name="Ошибка 3 3 2 2" xfId="13981"/>
    <cellStyle name="Ошибка 3 3 2 3" xfId="19920"/>
    <cellStyle name="Ошибка 3 3 2 4" xfId="24370"/>
    <cellStyle name="Ошибка 3 3 2 5" xfId="30950"/>
    <cellStyle name="Ошибка 3 3 2 6" xfId="38827"/>
    <cellStyle name="Ошибка 3 3 2 7" xfId="43786"/>
    <cellStyle name="Ошибка 3 3 3" xfId="11701"/>
    <cellStyle name="Ошибка 3 3 4" xfId="17640"/>
    <cellStyle name="Ошибка 3 3 5" xfId="29923"/>
    <cellStyle name="Ошибка 3 3 6" xfId="31486"/>
    <cellStyle name="Ошибка 3 3 7" xfId="36553"/>
    <cellStyle name="Ошибка 3 3 8" xfId="41511"/>
    <cellStyle name="Ошибка 3 4" xfId="6393"/>
    <cellStyle name="Ошибка 3 4 2" xfId="12344"/>
    <cellStyle name="Ошибка 3 4 3" xfId="18283"/>
    <cellStyle name="Ошибка 3 4 4" xfId="30478"/>
    <cellStyle name="Ошибка 3 4 5" xfId="31129"/>
    <cellStyle name="Ошибка 3 4 6" xfId="37196"/>
    <cellStyle name="Ошибка 3 4 7" xfId="42151"/>
    <cellStyle name="Ошибка 4" xfId="3458"/>
    <cellStyle name="Ошибка 4 2" xfId="5509"/>
    <cellStyle name="Ошибка 4 2 2" xfId="7813"/>
    <cellStyle name="Ошибка 4 2 2 2" xfId="13764"/>
    <cellStyle name="Ошибка 4 2 2 3" xfId="19703"/>
    <cellStyle name="Ошибка 4 2 2 4" xfId="24582"/>
    <cellStyle name="Ошибка 4 2 2 5" xfId="32242"/>
    <cellStyle name="Ошибка 4 2 2 6" xfId="38611"/>
    <cellStyle name="Ошибка 4 2 2 7" xfId="43569"/>
    <cellStyle name="Ошибка 4 2 3" xfId="11484"/>
    <cellStyle name="Ошибка 4 2 4" xfId="17423"/>
    <cellStyle name="Ошибка 4 2 5" xfId="28964"/>
    <cellStyle name="Ошибка 4 2 6" xfId="34333"/>
    <cellStyle name="Ошибка 4 2 7" xfId="36336"/>
    <cellStyle name="Ошибка 4 2 8" xfId="41295"/>
    <cellStyle name="Ошибка 4 3" xfId="6176"/>
    <cellStyle name="Ошибка 4 3 2" xfId="12127"/>
    <cellStyle name="Ошибка 4 3 3" xfId="18066"/>
    <cellStyle name="Ошибка 4 3 4" xfId="25134"/>
    <cellStyle name="Ошибка 4 3 5" xfId="34126"/>
    <cellStyle name="Ошибка 4 3 6" xfId="36979"/>
    <cellStyle name="Ошибка 4 3 7" xfId="41935"/>
    <cellStyle name="Ошибка 5" xfId="3459"/>
    <cellStyle name="Ошибка 5 2" xfId="5996"/>
    <cellStyle name="Ошибка 5 2 2" xfId="8300"/>
    <cellStyle name="Ошибка 5 2 2 2" xfId="14251"/>
    <cellStyle name="Ошибка 5 2 2 3" xfId="20190"/>
    <cellStyle name="Ошибка 5 2 2 4" xfId="24104"/>
    <cellStyle name="Ошибка 5 2 2 5" xfId="31755"/>
    <cellStyle name="Ошибка 5 2 2 6" xfId="39096"/>
    <cellStyle name="Ошибка 5 2 2 7" xfId="44056"/>
    <cellStyle name="Ошибка 5 2 3" xfId="11971"/>
    <cellStyle name="Ошибка 5 2 4" xfId="17910"/>
    <cellStyle name="Ошибка 5 2 5" xfId="25263"/>
    <cellStyle name="Ошибка 5 2 6" xfId="26589"/>
    <cellStyle name="Ошибка 5 2 7" xfId="36823"/>
    <cellStyle name="Ошибка 5 2 8" xfId="41780"/>
    <cellStyle name="Ошибка 5 3" xfId="6661"/>
    <cellStyle name="Ошибка 5 3 2" xfId="12612"/>
    <cellStyle name="Ошибка 5 3 3" xfId="18551"/>
    <cellStyle name="Ошибка 5 3 4" xfId="29125"/>
    <cellStyle name="Ошибка 5 3 5" xfId="34476"/>
    <cellStyle name="Ошибка 5 3 6" xfId="37464"/>
    <cellStyle name="Ошибка 5 3 7" xfId="42418"/>
    <cellStyle name="Ошибка 6" xfId="3460"/>
    <cellStyle name="Ошибка 6 2" xfId="5956"/>
    <cellStyle name="Ошибка 6 2 2" xfId="8260"/>
    <cellStyle name="Ошибка 6 2 2 2" xfId="14211"/>
    <cellStyle name="Ошибка 6 2 2 3" xfId="20150"/>
    <cellStyle name="Ошибка 6 2 2 4" xfId="24143"/>
    <cellStyle name="Ошибка 6 2 2 5" xfId="34367"/>
    <cellStyle name="Ошибка 6 2 2 6" xfId="39056"/>
    <cellStyle name="Ошибка 6 2 2 7" xfId="44016"/>
    <cellStyle name="Ошибка 6 2 3" xfId="11931"/>
    <cellStyle name="Ошибка 6 2 4" xfId="17870"/>
    <cellStyle name="Ошибка 6 2 5" xfId="25301"/>
    <cellStyle name="Ошибка 6 2 6" xfId="33559"/>
    <cellStyle name="Ошибка 6 2 7" xfId="36783"/>
    <cellStyle name="Ошибка 6 2 8" xfId="41740"/>
    <cellStyle name="Ошибка 6 3" xfId="6623"/>
    <cellStyle name="Ошибка 6 3 2" xfId="12574"/>
    <cellStyle name="Ошибка 6 3 3" xfId="18513"/>
    <cellStyle name="Ошибка 6 3 4" xfId="30624"/>
    <cellStyle name="Ошибка 6 3 5" xfId="33808"/>
    <cellStyle name="Ошибка 6 3 6" xfId="37426"/>
    <cellStyle name="Ошибка 6 3 7" xfId="42380"/>
    <cellStyle name="Плохой 10" xfId="3461"/>
    <cellStyle name="Плохой 11" xfId="3462"/>
    <cellStyle name="Плохой 12" xfId="3463"/>
    <cellStyle name="Плохой 13" xfId="3464"/>
    <cellStyle name="Плохой 14" xfId="3465"/>
    <cellStyle name="Плохой 15" xfId="3466"/>
    <cellStyle name="Плохой 16" xfId="3467"/>
    <cellStyle name="Плохой 17" xfId="3468"/>
    <cellStyle name="Плохой 18" xfId="3469"/>
    <cellStyle name="Плохой 19" xfId="3470"/>
    <cellStyle name="Плохой 2" xfId="86"/>
    <cellStyle name="Плохой 2 2" xfId="3471"/>
    <cellStyle name="Плохой 2 2 2" xfId="3472"/>
    <cellStyle name="Плохой 20" xfId="3473"/>
    <cellStyle name="Плохой 3" xfId="3474"/>
    <cellStyle name="Плохой 3 2" xfId="3475"/>
    <cellStyle name="Плохой 4" xfId="3476"/>
    <cellStyle name="Плохой 4 2" xfId="3477"/>
    <cellStyle name="Плохой 5" xfId="3478"/>
    <cellStyle name="Плохой 5 2" xfId="3479"/>
    <cellStyle name="Плохой 6" xfId="3480"/>
    <cellStyle name="Плохой 6 2" xfId="3481"/>
    <cellStyle name="Плохой 7" xfId="3482"/>
    <cellStyle name="Плохой 7 2" xfId="3483"/>
    <cellStyle name="Плохой 8" xfId="3484"/>
    <cellStyle name="Плохой 8 2" xfId="3485"/>
    <cellStyle name="Плохой 9" xfId="3486"/>
    <cellStyle name="Плохой 9 2" xfId="3487"/>
    <cellStyle name="По центру с переносом" xfId="3488"/>
    <cellStyle name="По ширине с переносом" xfId="3489"/>
    <cellStyle name="Подгруппа" xfId="3490"/>
    <cellStyle name="Подгруппа 2" xfId="3491"/>
    <cellStyle name="Подгруппа 2 2" xfId="3492"/>
    <cellStyle name="Подгруппа 2 2 2" xfId="5573"/>
    <cellStyle name="Подгруппа 2 2 2 2" xfId="7877"/>
    <cellStyle name="Подгруппа 2 2 2 2 2" xfId="13828"/>
    <cellStyle name="Подгруппа 2 2 2 2 3" xfId="19767"/>
    <cellStyle name="Подгруппа 2 2 2 2 4" xfId="24520"/>
    <cellStyle name="Подгруппа 2 2 2 2 5" xfId="27261"/>
    <cellStyle name="Подгруппа 2 2 2 2 6" xfId="38674"/>
    <cellStyle name="Подгруппа 2 2 2 2 7" xfId="43633"/>
    <cellStyle name="Подгруппа 2 2 2 3" xfId="11548"/>
    <cellStyle name="Подгруппа 2 2 2 4" xfId="17487"/>
    <cellStyle name="Подгруппа 2 2 2 5" xfId="28094"/>
    <cellStyle name="Подгруппа 2 2 2 6" xfId="28445"/>
    <cellStyle name="Подгруппа 2 2 2 7" xfId="36400"/>
    <cellStyle name="Подгруппа 2 2 2 8" xfId="41358"/>
    <cellStyle name="Подгруппа 2 2 3" xfId="6240"/>
    <cellStyle name="Подгруппа 2 2 3 2" xfId="12191"/>
    <cellStyle name="Подгруппа 2 2 3 3" xfId="18130"/>
    <cellStyle name="Подгруппа 2 2 3 4" xfId="27213"/>
    <cellStyle name="Подгруппа 2 2 3 5" xfId="25830"/>
    <cellStyle name="Подгруппа 2 2 3 6" xfId="37043"/>
    <cellStyle name="Подгруппа 2 2 3 7" xfId="41998"/>
    <cellStyle name="Подгруппа 2 3" xfId="3493"/>
    <cellStyle name="Подгруппа 2 3 2" xfId="6022"/>
    <cellStyle name="Подгруппа 2 3 2 2" xfId="8326"/>
    <cellStyle name="Подгруппа 2 3 2 2 2" xfId="14277"/>
    <cellStyle name="Подгруппа 2 3 2 2 3" xfId="20216"/>
    <cellStyle name="Подгруппа 2 3 2 2 4" xfId="24078"/>
    <cellStyle name="Подгруппа 2 3 2 2 5" xfId="33353"/>
    <cellStyle name="Подгруппа 2 3 2 2 6" xfId="39122"/>
    <cellStyle name="Подгруппа 2 3 2 2 7" xfId="44082"/>
    <cellStyle name="Подгруппа 2 3 2 3" xfId="11997"/>
    <cellStyle name="Подгруппа 2 3 2 4" xfId="17936"/>
    <cellStyle name="Подгруппа 2 3 2 5" xfId="25238"/>
    <cellStyle name="Подгруппа 2 3 2 6" xfId="31789"/>
    <cellStyle name="Подгруппа 2 3 2 7" xfId="36849"/>
    <cellStyle name="Подгруппа 2 3 2 8" xfId="41806"/>
    <cellStyle name="Подгруппа 2 3 3" xfId="6687"/>
    <cellStyle name="Подгруппа 2 3 3 2" xfId="12638"/>
    <cellStyle name="Подгруппа 2 3 3 3" xfId="18577"/>
    <cellStyle name="Подгруппа 2 3 3 4" xfId="30128"/>
    <cellStyle name="Подгруппа 2 3 3 5" xfId="33443"/>
    <cellStyle name="Подгруппа 2 3 3 6" xfId="37490"/>
    <cellStyle name="Подгруппа 2 3 3 7" xfId="42444"/>
    <cellStyle name="Подгруппа 2 4" xfId="3494"/>
    <cellStyle name="Подгруппа 2 4 2" xfId="5938"/>
    <cellStyle name="Подгруппа 2 4 2 2" xfId="8242"/>
    <cellStyle name="Подгруппа 2 4 2 2 2" xfId="14193"/>
    <cellStyle name="Подгруппа 2 4 2 2 3" xfId="20132"/>
    <cellStyle name="Подгруппа 2 4 2 2 4" xfId="24161"/>
    <cellStyle name="Подгруппа 2 4 2 2 5" xfId="29590"/>
    <cellStyle name="Подгруппа 2 4 2 2 6" xfId="39038"/>
    <cellStyle name="Подгруппа 2 4 2 2 7" xfId="43998"/>
    <cellStyle name="Подгруппа 2 4 2 3" xfId="11913"/>
    <cellStyle name="Подгруппа 2 4 2 4" xfId="17852"/>
    <cellStyle name="Подгруппа 2 4 2 5" xfId="26913"/>
    <cellStyle name="Подгруппа 2 4 2 6" xfId="33382"/>
    <cellStyle name="Подгруппа 2 4 2 7" xfId="36765"/>
    <cellStyle name="Подгруппа 2 4 2 8" xfId="41722"/>
    <cellStyle name="Подгруппа 2 4 3" xfId="6605"/>
    <cellStyle name="Подгруппа 2 4 3 2" xfId="12556"/>
    <cellStyle name="Подгруппа 2 4 3 3" xfId="18495"/>
    <cellStyle name="Подгруппа 2 4 3 4" xfId="25064"/>
    <cellStyle name="Подгруппа 2 4 3 5" xfId="29962"/>
    <cellStyle name="Подгруппа 2 4 3 6" xfId="37408"/>
    <cellStyle name="Подгруппа 2 4 3 7" xfId="42362"/>
    <cellStyle name="Подгруппа 2 5" xfId="9196"/>
    <cellStyle name="Подгруппа 2 5 2" xfId="15141"/>
    <cellStyle name="Подгруппа 2 5 3" xfId="21080"/>
    <cellStyle name="Подгруппа 2 5 4" xfId="23356"/>
    <cellStyle name="Подгруппа 2 5 5" xfId="33765"/>
    <cellStyle name="Подгруппа 2 5 6" xfId="39981"/>
    <cellStyle name="Подгруппа 2 5 7" xfId="44946"/>
    <cellStyle name="Подгруппа 3" xfId="3495"/>
    <cellStyle name="Подгруппа 3 2" xfId="3496"/>
    <cellStyle name="Подгруппа 3 2 2" xfId="6049"/>
    <cellStyle name="Подгруппа 3 2 2 2" xfId="8353"/>
    <cellStyle name="Подгруппа 3 2 2 2 2" xfId="14304"/>
    <cellStyle name="Подгруппа 3 2 2 2 3" xfId="20243"/>
    <cellStyle name="Подгруппа 3 2 2 2 4" xfId="24052"/>
    <cellStyle name="Подгруппа 3 2 2 2 5" xfId="34614"/>
    <cellStyle name="Подгруппа 3 2 2 2 6" xfId="39149"/>
    <cellStyle name="Подгруппа 3 2 2 2 7" xfId="44109"/>
    <cellStyle name="Подгруппа 3 2 2 3" xfId="12024"/>
    <cellStyle name="Подгруппа 3 2 2 4" xfId="17963"/>
    <cellStyle name="Подгруппа 3 2 2 5" xfId="25212"/>
    <cellStyle name="Подгруппа 3 2 2 6" xfId="27256"/>
    <cellStyle name="Подгруппа 3 2 2 7" xfId="36876"/>
    <cellStyle name="Подгруппа 3 2 2 8" xfId="41833"/>
    <cellStyle name="Подгруппа 3 2 3" xfId="6714"/>
    <cellStyle name="Подгруппа 3 2 3 2" xfId="12665"/>
    <cellStyle name="Подгруппа 3 2 3 3" xfId="18604"/>
    <cellStyle name="Подгруппа 3 2 3 4" xfId="29122"/>
    <cellStyle name="Подгруппа 3 2 3 5" xfId="31412"/>
    <cellStyle name="Подгруппа 3 2 3 6" xfId="37517"/>
    <cellStyle name="Подгруппа 3 2 3 7" xfId="42471"/>
    <cellStyle name="Подгруппа 3 3" xfId="5727"/>
    <cellStyle name="Подгруппа 3 3 2" xfId="8031"/>
    <cellStyle name="Подгруппа 3 3 2 2" xfId="13982"/>
    <cellStyle name="Подгруппа 3 3 2 3" xfId="19921"/>
    <cellStyle name="Подгруппа 3 3 2 4" xfId="24369"/>
    <cellStyle name="Подгруппа 3 3 2 5" xfId="32525"/>
    <cellStyle name="Подгруппа 3 3 2 6" xfId="38828"/>
    <cellStyle name="Подгруппа 3 3 2 7" xfId="43787"/>
    <cellStyle name="Подгруппа 3 3 3" xfId="11702"/>
    <cellStyle name="Подгруппа 3 3 4" xfId="17641"/>
    <cellStyle name="Подгруппа 3 3 5" xfId="27972"/>
    <cellStyle name="Подгруппа 3 3 6" xfId="31485"/>
    <cellStyle name="Подгруппа 3 3 7" xfId="36554"/>
    <cellStyle name="Подгруппа 3 3 8" xfId="41512"/>
    <cellStyle name="Подгруппа 3 4" xfId="6394"/>
    <cellStyle name="Подгруппа 3 4 2" xfId="12345"/>
    <cellStyle name="Подгруппа 3 4 3" xfId="18284"/>
    <cellStyle name="Подгруппа 3 4 4" xfId="28935"/>
    <cellStyle name="Подгруппа 3 4 5" xfId="32881"/>
    <cellStyle name="Подгруппа 3 4 6" xfId="37197"/>
    <cellStyle name="Подгруппа 3 4 7" xfId="42152"/>
    <cellStyle name="Подгруппа 4" xfId="3497"/>
    <cellStyle name="Подгруппа 4 2" xfId="5510"/>
    <cellStyle name="Подгруппа 4 2 2" xfId="7814"/>
    <cellStyle name="Подгруппа 4 2 2 2" xfId="13765"/>
    <cellStyle name="Подгруппа 4 2 2 3" xfId="19704"/>
    <cellStyle name="Подгруппа 4 2 2 4" xfId="24581"/>
    <cellStyle name="Подгруппа 4 2 2 5" xfId="34568"/>
    <cellStyle name="Подгруппа 4 2 2 6" xfId="38612"/>
    <cellStyle name="Подгруппа 4 2 2 7" xfId="43570"/>
    <cellStyle name="Подгруппа 4 2 3" xfId="11485"/>
    <cellStyle name="Подгруппа 4 2 4" xfId="17424"/>
    <cellStyle name="Подгруппа 4 2 5" xfId="26934"/>
    <cellStyle name="Подгруппа 4 2 6" xfId="32816"/>
    <cellStyle name="Подгруппа 4 2 7" xfId="36337"/>
    <cellStyle name="Подгруппа 4 2 8" xfId="41296"/>
    <cellStyle name="Подгруппа 4 3" xfId="6177"/>
    <cellStyle name="Подгруппа 4 3 2" xfId="12128"/>
    <cellStyle name="Подгруппа 4 3 3" xfId="18067"/>
    <cellStyle name="Подгруппа 4 3 4" xfId="25133"/>
    <cellStyle name="Подгруппа 4 3 5" xfId="27149"/>
    <cellStyle name="Подгруппа 4 3 6" xfId="36980"/>
    <cellStyle name="Подгруппа 4 3 7" xfId="41936"/>
    <cellStyle name="Подгруппа 5" xfId="3498"/>
    <cellStyle name="Подгруппа 5 2" xfId="5997"/>
    <cellStyle name="Подгруппа 5 2 2" xfId="8301"/>
    <cellStyle name="Подгруппа 5 2 2 2" xfId="14252"/>
    <cellStyle name="Подгруппа 5 2 2 3" xfId="20191"/>
    <cellStyle name="Подгруппа 5 2 2 4" xfId="24103"/>
    <cellStyle name="Подгруппа 5 2 2 5" xfId="33274"/>
    <cellStyle name="Подгруппа 5 2 2 6" xfId="39097"/>
    <cellStyle name="Подгруппа 5 2 2 7" xfId="44057"/>
    <cellStyle name="Подгруппа 5 2 3" xfId="11972"/>
    <cellStyle name="Подгруппа 5 2 4" xfId="17911"/>
    <cellStyle name="Подгруппа 5 2 5" xfId="25262"/>
    <cellStyle name="Подгруппа 5 2 6" xfId="33120"/>
    <cellStyle name="Подгруппа 5 2 7" xfId="36824"/>
    <cellStyle name="Подгруппа 5 2 8" xfId="41781"/>
    <cellStyle name="Подгруппа 5 3" xfId="6662"/>
    <cellStyle name="Подгруппа 5 3 2" xfId="12613"/>
    <cellStyle name="Подгруппа 5 3 3" xfId="18552"/>
    <cellStyle name="Подгруппа 5 3 4" xfId="30619"/>
    <cellStyle name="Подгруппа 5 3 5" xfId="31258"/>
    <cellStyle name="Подгруппа 5 3 6" xfId="37465"/>
    <cellStyle name="Подгруппа 5 3 7" xfId="42419"/>
    <cellStyle name="Подгруппа 6" xfId="3499"/>
    <cellStyle name="Подгруппа 6 2" xfId="5876"/>
    <cellStyle name="Подгруппа 6 2 2" xfId="8180"/>
    <cellStyle name="Подгруппа 6 2 2 2" xfId="14131"/>
    <cellStyle name="Подгруппа 6 2 2 3" xfId="20070"/>
    <cellStyle name="Подгруппа 6 2 2 4" xfId="24222"/>
    <cellStyle name="Подгруппа 6 2 2 5" xfId="33875"/>
    <cellStyle name="Подгруппа 6 2 2 6" xfId="38976"/>
    <cellStyle name="Подгруппа 6 2 2 7" xfId="43936"/>
    <cellStyle name="Подгруппа 6 2 3" xfId="11851"/>
    <cellStyle name="Подгруппа 6 2 4" xfId="17790"/>
    <cellStyle name="Подгруппа 6 2 5" xfId="27330"/>
    <cellStyle name="Подгруппа 6 2 6" xfId="34986"/>
    <cellStyle name="Подгруппа 6 2 7" xfId="36703"/>
    <cellStyle name="Подгруппа 6 2 8" xfId="41660"/>
    <cellStyle name="Подгруппа 6 3" xfId="6543"/>
    <cellStyle name="Подгруппа 6 3 2" xfId="12494"/>
    <cellStyle name="Подгруппа 6 3 3" xfId="18433"/>
    <cellStyle name="Подгруппа 6 3 4" xfId="30638"/>
    <cellStyle name="Подгруппа 6 3 5" xfId="34228"/>
    <cellStyle name="Подгруппа 6 3 6" xfId="37346"/>
    <cellStyle name="Подгруппа 6 3 7" xfId="42300"/>
    <cellStyle name="Поле ввода" xfId="3500"/>
    <cellStyle name="Пояснение 10" xfId="3501"/>
    <cellStyle name="Пояснение 11" xfId="3502"/>
    <cellStyle name="Пояснение 12" xfId="3503"/>
    <cellStyle name="Пояснение 13" xfId="3504"/>
    <cellStyle name="Пояснение 14" xfId="3505"/>
    <cellStyle name="Пояснение 15" xfId="3506"/>
    <cellStyle name="Пояснение 16" xfId="3507"/>
    <cellStyle name="Пояснение 17" xfId="3508"/>
    <cellStyle name="Пояснение 18" xfId="3509"/>
    <cellStyle name="Пояснение 19" xfId="3510"/>
    <cellStyle name="Пояснение 2" xfId="87"/>
    <cellStyle name="Пояснение 2 2" xfId="3511"/>
    <cellStyle name="Пояснение 20" xfId="3512"/>
    <cellStyle name="Пояснение 3" xfId="3513"/>
    <cellStyle name="Пояснение 3 2" xfId="3514"/>
    <cellStyle name="Пояснение 4" xfId="3515"/>
    <cellStyle name="Пояснение 4 2" xfId="3516"/>
    <cellStyle name="Пояснение 5" xfId="3517"/>
    <cellStyle name="Пояснение 5 2" xfId="3518"/>
    <cellStyle name="Пояснение 6" xfId="3519"/>
    <cellStyle name="Пояснение 6 2" xfId="3520"/>
    <cellStyle name="Пояснение 7" xfId="3521"/>
    <cellStyle name="Пояснение 7 2" xfId="3522"/>
    <cellStyle name="Пояснение 8" xfId="3523"/>
    <cellStyle name="Пояснение 8 2" xfId="3524"/>
    <cellStyle name="Пояснение 9" xfId="3525"/>
    <cellStyle name="Пояснение 9 2" xfId="3526"/>
    <cellStyle name="Примечание 10" xfId="3527"/>
    <cellStyle name="Примечание 10 10" xfId="30287"/>
    <cellStyle name="Примечание 10 11" xfId="32284"/>
    <cellStyle name="Примечание 10 2" xfId="3528"/>
    <cellStyle name="Примечание 10 2 2" xfId="3529"/>
    <cellStyle name="Примечание 10 2 2 2" xfId="5364"/>
    <cellStyle name="Примечание 10 2 2 2 2" xfId="7683"/>
    <cellStyle name="Примечание 10 2 2 2 2 2" xfId="13634"/>
    <cellStyle name="Примечание 10 2 2 2 2 3" xfId="19573"/>
    <cellStyle name="Примечание 10 2 2 2 2 4" xfId="27247"/>
    <cellStyle name="Примечание 10 2 2 2 2 5" xfId="31204"/>
    <cellStyle name="Примечание 10 2 2 2 2 6" xfId="38481"/>
    <cellStyle name="Примечание 10 2 2 2 2 7" xfId="43439"/>
    <cellStyle name="Примечание 10 2 2 2 3" xfId="11339"/>
    <cellStyle name="Примечание 10 2 2 2 4" xfId="17278"/>
    <cellStyle name="Примечание 10 2 2 2 5" xfId="29186"/>
    <cellStyle name="Примечание 10 2 2 2 6" xfId="31320"/>
    <cellStyle name="Примечание 10 2 2 2 7" xfId="36191"/>
    <cellStyle name="Примечание 10 2 2 2 8" xfId="41150"/>
    <cellStyle name="Примечание 10 2 2 3" xfId="6104"/>
    <cellStyle name="Примечание 10 2 2 3 2" xfId="12075"/>
    <cellStyle name="Примечание 10 2 2 3 3" xfId="18014"/>
    <cellStyle name="Примечание 10 2 2 3 4" xfId="25161"/>
    <cellStyle name="Примечание 10 2 2 3 5" xfId="29004"/>
    <cellStyle name="Примечание 10 2 2 3 6" xfId="36927"/>
    <cellStyle name="Примечание 10 2 2 3 7" xfId="41884"/>
    <cellStyle name="Примечание 10 2 2 4" xfId="9197"/>
    <cellStyle name="Примечание 10 2 2 4 2" xfId="15142"/>
    <cellStyle name="Примечание 10 2 2 4 3" xfId="21081"/>
    <cellStyle name="Примечание 10 2 2 4 4" xfId="23355"/>
    <cellStyle name="Примечание 10 2 2 4 5" xfId="27905"/>
    <cellStyle name="Примечание 10 2 2 4 6" xfId="39982"/>
    <cellStyle name="Примечание 10 2 2 4 7" xfId="44947"/>
    <cellStyle name="Примечание 10 2 2 5" xfId="10026"/>
    <cellStyle name="Примечание 10 2 2 6" xfId="15965"/>
    <cellStyle name="Примечание 10 2 2 7" xfId="25741"/>
    <cellStyle name="Примечание 10 2 2 8" xfId="34512"/>
    <cellStyle name="Примечание 10 2 3" xfId="4445"/>
    <cellStyle name="Примечание 10 2 3 10" xfId="40256"/>
    <cellStyle name="Примечание 10 2 3 2" xfId="6894"/>
    <cellStyle name="Примечание 10 2 3 2 2" xfId="12845"/>
    <cellStyle name="Примечание 10 2 3 2 3" xfId="18784"/>
    <cellStyle name="Примечание 10 2 3 2 4" xfId="27236"/>
    <cellStyle name="Примечание 10 2 3 2 5" xfId="30116"/>
    <cellStyle name="Примечание 10 2 3 2 6" xfId="37697"/>
    <cellStyle name="Примечание 10 2 3 2 7" xfId="42650"/>
    <cellStyle name="Примечание 10 2 3 3" xfId="9198"/>
    <cellStyle name="Примечание 10 2 3 3 2" xfId="15143"/>
    <cellStyle name="Примечание 10 2 3 3 3" xfId="21082"/>
    <cellStyle name="Примечание 10 2 3 3 4" xfId="23354"/>
    <cellStyle name="Примечание 10 2 3 3 5" xfId="33585"/>
    <cellStyle name="Примечание 10 2 3 3 6" xfId="39983"/>
    <cellStyle name="Примечание 10 2 3 3 7" xfId="44948"/>
    <cellStyle name="Примечание 10 2 3 4" xfId="9199"/>
    <cellStyle name="Примечание 10 2 3 4 2" xfId="15144"/>
    <cellStyle name="Примечание 10 2 3 4 3" xfId="21083"/>
    <cellStyle name="Примечание 10 2 3 4 4" xfId="28365"/>
    <cellStyle name="Примечание 10 2 3 4 5" xfId="33892"/>
    <cellStyle name="Примечание 10 2 3 4 6" xfId="39984"/>
    <cellStyle name="Примечание 10 2 3 4 7" xfId="44949"/>
    <cellStyle name="Примечание 10 2 3 5" xfId="10441"/>
    <cellStyle name="Примечание 10 2 3 6" xfId="16380"/>
    <cellStyle name="Примечание 10 2 3 7" xfId="29388"/>
    <cellStyle name="Примечание 10 2 3 8" xfId="31609"/>
    <cellStyle name="Примечание 10 2 3 9" xfId="35293"/>
    <cellStyle name="Примечание 10 2 4" xfId="4907"/>
    <cellStyle name="Примечание 10 2 4 2" xfId="10883"/>
    <cellStyle name="Примечание 10 2 4 3" xfId="16822"/>
    <cellStyle name="Примечание 10 2 4 4" xfId="29436"/>
    <cellStyle name="Примечание 10 2 4 5" xfId="34770"/>
    <cellStyle name="Примечание 10 2 4 6" xfId="35735"/>
    <cellStyle name="Примечание 10 2 4 7" xfId="40696"/>
    <cellStyle name="Примечание 10 2 5" xfId="9200"/>
    <cellStyle name="Примечание 10 2 5 2" xfId="15145"/>
    <cellStyle name="Примечание 10 2 5 3" xfId="21084"/>
    <cellStyle name="Примечание 10 2 5 4" xfId="23353"/>
    <cellStyle name="Примечание 10 2 5 5" xfId="26177"/>
    <cellStyle name="Примечание 10 2 5 6" xfId="39985"/>
    <cellStyle name="Примечание 10 2 5 7" xfId="44950"/>
    <cellStyle name="Примечание 10 2 6" xfId="10025"/>
    <cellStyle name="Примечание 10 2 7" xfId="15964"/>
    <cellStyle name="Примечание 10 2 8" xfId="28329"/>
    <cellStyle name="Примечание 10 2 9" xfId="26676"/>
    <cellStyle name="Примечание 10 3" xfId="3530"/>
    <cellStyle name="Примечание 10 3 2" xfId="3531"/>
    <cellStyle name="Примечание 10 3 2 2" xfId="5511"/>
    <cellStyle name="Примечание 10 3 2 2 2" xfId="7815"/>
    <cellStyle name="Примечание 10 3 2 2 2 2" xfId="13766"/>
    <cellStyle name="Примечание 10 3 2 2 2 3" xfId="19705"/>
    <cellStyle name="Примечание 10 3 2 2 2 4" xfId="24580"/>
    <cellStyle name="Примечание 10 3 2 2 2 5" xfId="33570"/>
    <cellStyle name="Примечание 10 3 2 2 2 6" xfId="38613"/>
    <cellStyle name="Примечание 10 3 2 2 2 7" xfId="43571"/>
    <cellStyle name="Примечание 10 3 2 2 3" xfId="11486"/>
    <cellStyle name="Примечание 10 3 2 2 4" xfId="17425"/>
    <cellStyle name="Примечание 10 3 2 2 5" xfId="30782"/>
    <cellStyle name="Примечание 10 3 2 2 6" xfId="25745"/>
    <cellStyle name="Примечание 10 3 2 2 7" xfId="36338"/>
    <cellStyle name="Примечание 10 3 2 2 8" xfId="41297"/>
    <cellStyle name="Примечание 10 3 2 3" xfId="6178"/>
    <cellStyle name="Примечание 10 3 2 3 2" xfId="12129"/>
    <cellStyle name="Примечание 10 3 2 3 3" xfId="18068"/>
    <cellStyle name="Примечание 10 3 2 3 4" xfId="25132"/>
    <cellStyle name="Примечание 10 3 2 3 5" xfId="33515"/>
    <cellStyle name="Примечание 10 3 2 3 6" xfId="36981"/>
    <cellStyle name="Примечание 10 3 2 3 7" xfId="41937"/>
    <cellStyle name="Примечание 10 3 2 4" xfId="9201"/>
    <cellStyle name="Примечание 10 3 2 4 2" xfId="15146"/>
    <cellStyle name="Примечание 10 3 2 4 3" xfId="21085"/>
    <cellStyle name="Примечание 10 3 2 4 4" xfId="23352"/>
    <cellStyle name="Примечание 10 3 2 4 5" xfId="32377"/>
    <cellStyle name="Примечание 10 3 2 4 6" xfId="39986"/>
    <cellStyle name="Примечание 10 3 2 4 7" xfId="44951"/>
    <cellStyle name="Примечание 10 3 2 5" xfId="10028"/>
    <cellStyle name="Примечание 10 3 2 6" xfId="15967"/>
    <cellStyle name="Примечание 10 3 2 7" xfId="30976"/>
    <cellStyle name="Примечание 10 3 2 8" xfId="31328"/>
    <cellStyle name="Примечание 10 3 3" xfId="4446"/>
    <cellStyle name="Примечание 10 3 3 10" xfId="40257"/>
    <cellStyle name="Примечание 10 3 3 2" xfId="6895"/>
    <cellStyle name="Примечание 10 3 3 2 2" xfId="12846"/>
    <cellStyle name="Примечание 10 3 3 2 3" xfId="18785"/>
    <cellStyle name="Примечание 10 3 3 2 4" xfId="29661"/>
    <cellStyle name="Примечание 10 3 3 2 5" xfId="33190"/>
    <cellStyle name="Примечание 10 3 3 2 6" xfId="37698"/>
    <cellStyle name="Примечание 10 3 3 2 7" xfId="42651"/>
    <cellStyle name="Примечание 10 3 3 3" xfId="9202"/>
    <cellStyle name="Примечание 10 3 3 3 2" xfId="15147"/>
    <cellStyle name="Примечание 10 3 3 3 3" xfId="21086"/>
    <cellStyle name="Примечание 10 3 3 3 4" xfId="23351"/>
    <cellStyle name="Примечание 10 3 3 3 5" xfId="32546"/>
    <cellStyle name="Примечание 10 3 3 3 6" xfId="39987"/>
    <cellStyle name="Примечание 10 3 3 3 7" xfId="44952"/>
    <cellStyle name="Примечание 10 3 3 4" xfId="9203"/>
    <cellStyle name="Примечание 10 3 3 4 2" xfId="15148"/>
    <cellStyle name="Примечание 10 3 3 4 3" xfId="21087"/>
    <cellStyle name="Примечание 10 3 3 4 4" xfId="26752"/>
    <cellStyle name="Примечание 10 3 3 4 5" xfId="29739"/>
    <cellStyle name="Примечание 10 3 3 4 6" xfId="39988"/>
    <cellStyle name="Примечание 10 3 3 4 7" xfId="44953"/>
    <cellStyle name="Примечание 10 3 3 5" xfId="10442"/>
    <cellStyle name="Примечание 10 3 3 6" xfId="16381"/>
    <cellStyle name="Примечание 10 3 3 7" xfId="27185"/>
    <cellStyle name="Примечание 10 3 3 8" xfId="31248"/>
    <cellStyle name="Примечание 10 3 3 9" xfId="35294"/>
    <cellStyle name="Примечание 10 3 4" xfId="4906"/>
    <cellStyle name="Примечание 10 3 4 2" xfId="10882"/>
    <cellStyle name="Примечание 10 3 4 3" xfId="16821"/>
    <cellStyle name="Примечание 10 3 4 4" xfId="29246"/>
    <cellStyle name="Примечание 10 3 4 5" xfId="31770"/>
    <cellStyle name="Примечание 10 3 4 6" xfId="35734"/>
    <cellStyle name="Примечание 10 3 4 7" xfId="40695"/>
    <cellStyle name="Примечание 10 3 5" xfId="9204"/>
    <cellStyle name="Примечание 10 3 5 2" xfId="15149"/>
    <cellStyle name="Примечание 10 3 5 3" xfId="21088"/>
    <cellStyle name="Примечание 10 3 5 4" xfId="26751"/>
    <cellStyle name="Примечание 10 3 5 5" xfId="32918"/>
    <cellStyle name="Примечание 10 3 5 6" xfId="39989"/>
    <cellStyle name="Примечание 10 3 5 7" xfId="44954"/>
    <cellStyle name="Примечание 10 3 6" xfId="10027"/>
    <cellStyle name="Примечание 10 3 7" xfId="15966"/>
    <cellStyle name="Примечание 10 3 8" xfId="25740"/>
    <cellStyle name="Примечание 10 3 9" xfId="31190"/>
    <cellStyle name="Примечание 10 4" xfId="3532"/>
    <cellStyle name="Примечание 10 4 2" xfId="3533"/>
    <cellStyle name="Примечание 10 4 2 2" xfId="5818"/>
    <cellStyle name="Примечание 10 4 2 2 2" xfId="8122"/>
    <cellStyle name="Примечание 10 4 2 2 2 2" xfId="14073"/>
    <cellStyle name="Примечание 10 4 2 2 2 3" xfId="20012"/>
    <cellStyle name="Примечание 10 4 2 2 2 4" xfId="24279"/>
    <cellStyle name="Примечание 10 4 2 2 2 5" xfId="34602"/>
    <cellStyle name="Примечание 10 4 2 2 2 6" xfId="38919"/>
    <cellStyle name="Примечание 10 4 2 2 2 7" xfId="43878"/>
    <cellStyle name="Примечание 10 4 2 2 3" xfId="11793"/>
    <cellStyle name="Примечание 10 4 2 2 4" xfId="17732"/>
    <cellStyle name="Примечание 10 4 2 2 5" xfId="30044"/>
    <cellStyle name="Примечание 10 4 2 2 6" xfId="31682"/>
    <cellStyle name="Примечание 10 4 2 2 7" xfId="36645"/>
    <cellStyle name="Примечание 10 4 2 2 8" xfId="41603"/>
    <cellStyle name="Примечание 10 4 2 3" xfId="6485"/>
    <cellStyle name="Примечание 10 4 2 3 2" xfId="12436"/>
    <cellStyle name="Примечание 10 4 2 3 3" xfId="18375"/>
    <cellStyle name="Примечание 10 4 2 3 4" xfId="25079"/>
    <cellStyle name="Примечание 10 4 2 3 5" xfId="26245"/>
    <cellStyle name="Примечание 10 4 2 3 6" xfId="37288"/>
    <cellStyle name="Примечание 10 4 2 3 7" xfId="42243"/>
    <cellStyle name="Примечание 10 4 2 4" xfId="10030"/>
    <cellStyle name="Примечание 10 4 2 5" xfId="15969"/>
    <cellStyle name="Примечание 10 4 2 6" xfId="30199"/>
    <cellStyle name="Примечание 10 4 2 7" xfId="31751"/>
    <cellStyle name="Примечание 10 4 3" xfId="3534"/>
    <cellStyle name="Примечание 10 4 3 2" xfId="5664"/>
    <cellStyle name="Примечание 10 4 3 2 2" xfId="7968"/>
    <cellStyle name="Примечание 10 4 3 2 2 2" xfId="13919"/>
    <cellStyle name="Примечание 10 4 3 2 2 3" xfId="19858"/>
    <cellStyle name="Примечание 10 4 3 2 2 4" xfId="24431"/>
    <cellStyle name="Примечание 10 4 3 2 2 5" xfId="26533"/>
    <cellStyle name="Примечание 10 4 3 2 2 6" xfId="38765"/>
    <cellStyle name="Примечание 10 4 3 2 2 7" xfId="43724"/>
    <cellStyle name="Примечание 10 4 3 2 3" xfId="11639"/>
    <cellStyle name="Примечание 10 4 3 2 4" xfId="17578"/>
    <cellStyle name="Примечание 10 4 3 2 5" xfId="29691"/>
    <cellStyle name="Примечание 10 4 3 2 6" xfId="28549"/>
    <cellStyle name="Примечание 10 4 3 2 7" xfId="36491"/>
    <cellStyle name="Примечание 10 4 3 2 8" xfId="41449"/>
    <cellStyle name="Примечание 10 4 3 3" xfId="6331"/>
    <cellStyle name="Примечание 10 4 3 3 2" xfId="12282"/>
    <cellStyle name="Примечание 10 4 3 3 3" xfId="18221"/>
    <cellStyle name="Примечание 10 4 3 3 4" xfId="25100"/>
    <cellStyle name="Примечание 10 4 3 3 5" xfId="32069"/>
    <cellStyle name="Примечание 10 4 3 3 6" xfId="37134"/>
    <cellStyle name="Примечание 10 4 3 3 7" xfId="42089"/>
    <cellStyle name="Примечание 10 4 3 4" xfId="10031"/>
    <cellStyle name="Примечание 10 4 3 5" xfId="15970"/>
    <cellStyle name="Примечание 10 4 3 6" xfId="28246"/>
    <cellStyle name="Примечание 10 4 3 7" xfId="25777"/>
    <cellStyle name="Примечание 10 4 4" xfId="5166"/>
    <cellStyle name="Примечание 10 4 4 2" xfId="7509"/>
    <cellStyle name="Примечание 10 4 4 2 2" xfId="13460"/>
    <cellStyle name="Примечание 10 4 4 2 3" xfId="19399"/>
    <cellStyle name="Примечание 10 4 4 2 4" xfId="26853"/>
    <cellStyle name="Примечание 10 4 4 2 5" xfId="31642"/>
    <cellStyle name="Примечание 10 4 4 2 6" xfId="38308"/>
    <cellStyle name="Примечание 10 4 4 2 7" xfId="43265"/>
    <cellStyle name="Примечание 10 4 4 3" xfId="11142"/>
    <cellStyle name="Примечание 10 4 4 4" xfId="17081"/>
    <cellStyle name="Примечание 10 4 4 5" xfId="28887"/>
    <cellStyle name="Примечание 10 4 4 6" xfId="31982"/>
    <cellStyle name="Примечание 10 4 4 7" xfId="35994"/>
    <cellStyle name="Примечание 10 4 4 8" xfId="40954"/>
    <cellStyle name="Примечание 10 4 5" xfId="4752"/>
    <cellStyle name="Примечание 10 4 5 2" xfId="10728"/>
    <cellStyle name="Примечание 10 4 5 3" xfId="16667"/>
    <cellStyle name="Примечание 10 4 5 4" xfId="29267"/>
    <cellStyle name="Примечание 10 4 5 5" xfId="33481"/>
    <cellStyle name="Примечание 10 4 5 6" xfId="35580"/>
    <cellStyle name="Примечание 10 4 5 7" xfId="40542"/>
    <cellStyle name="Примечание 10 4 6" xfId="10029"/>
    <cellStyle name="Примечание 10 4 7" xfId="15968"/>
    <cellStyle name="Примечание 10 4 8" xfId="28788"/>
    <cellStyle name="Примечание 10 4 9" xfId="31107"/>
    <cellStyle name="Примечание 10 5" xfId="3535"/>
    <cellStyle name="Примечание 10 5 2" xfId="5363"/>
    <cellStyle name="Примечание 10 5 2 2" xfId="7682"/>
    <cellStyle name="Примечание 10 5 2 2 2" xfId="13633"/>
    <cellStyle name="Примечание 10 5 2 2 3" xfId="19572"/>
    <cellStyle name="Примечание 10 5 2 2 4" xfId="30521"/>
    <cellStyle name="Примечание 10 5 2 2 5" xfId="33670"/>
    <cellStyle name="Примечание 10 5 2 2 6" xfId="38480"/>
    <cellStyle name="Примечание 10 5 2 2 7" xfId="43438"/>
    <cellStyle name="Примечание 10 5 2 3" xfId="11338"/>
    <cellStyle name="Примечание 10 5 2 4" xfId="17277"/>
    <cellStyle name="Примечание 10 5 2 5" xfId="28100"/>
    <cellStyle name="Примечание 10 5 2 6" xfId="27133"/>
    <cellStyle name="Примечание 10 5 2 7" xfId="36190"/>
    <cellStyle name="Примечание 10 5 2 8" xfId="41149"/>
    <cellStyle name="Примечание 10 5 3" xfId="6105"/>
    <cellStyle name="Примечание 10 5 3 2" xfId="12076"/>
    <cellStyle name="Примечание 10 5 3 3" xfId="18015"/>
    <cellStyle name="Примечание 10 5 3 4" xfId="25160"/>
    <cellStyle name="Примечание 10 5 3 5" xfId="29961"/>
    <cellStyle name="Примечание 10 5 3 6" xfId="36928"/>
    <cellStyle name="Примечание 10 5 3 7" xfId="41885"/>
    <cellStyle name="Примечание 10 5 4" xfId="9205"/>
    <cellStyle name="Примечание 10 5 4 2" xfId="15150"/>
    <cellStyle name="Примечание 10 5 4 3" xfId="21089"/>
    <cellStyle name="Примечание 10 5 4 4" xfId="23350"/>
    <cellStyle name="Примечание 10 5 4 5" xfId="26508"/>
    <cellStyle name="Примечание 10 5 4 6" xfId="39990"/>
    <cellStyle name="Примечание 10 5 4 7" xfId="44955"/>
    <cellStyle name="Примечание 10 5 5" xfId="10032"/>
    <cellStyle name="Примечание 10 5 6" xfId="15971"/>
    <cellStyle name="Примечание 10 5 7" xfId="25739"/>
    <cellStyle name="Примечание 10 5 8" xfId="34938"/>
    <cellStyle name="Примечание 10 6" xfId="4447"/>
    <cellStyle name="Примечание 10 6 2" xfId="6896"/>
    <cellStyle name="Примечание 10 6 2 2" xfId="12847"/>
    <cellStyle name="Примечание 10 6 2 3" xfId="18786"/>
    <cellStyle name="Примечание 10 6 2 4" xfId="27697"/>
    <cellStyle name="Примечание 10 6 2 5" xfId="30274"/>
    <cellStyle name="Примечание 10 6 2 6" xfId="37699"/>
    <cellStyle name="Примечание 10 6 2 7" xfId="42652"/>
    <cellStyle name="Примечание 10 6 3" xfId="10443"/>
    <cellStyle name="Примечание 10 6 4" xfId="16382"/>
    <cellStyle name="Примечание 10 6 5" xfId="29721"/>
    <cellStyle name="Примечание 10 6 6" xfId="33385"/>
    <cellStyle name="Примечание 10 6 7" xfId="35295"/>
    <cellStyle name="Примечание 10 6 8" xfId="40258"/>
    <cellStyle name="Примечание 10 7" xfId="4908"/>
    <cellStyle name="Примечание 10 7 2" xfId="10884"/>
    <cellStyle name="Примечание 10 7 3" xfId="16823"/>
    <cellStyle name="Примечание 10 7 4" xfId="27305"/>
    <cellStyle name="Примечание 10 7 5" xfId="32614"/>
    <cellStyle name="Примечание 10 7 6" xfId="35736"/>
    <cellStyle name="Примечание 10 7 7" xfId="40697"/>
    <cellStyle name="Примечание 10 8" xfId="10024"/>
    <cellStyle name="Примечание 10 9" xfId="15963"/>
    <cellStyle name="Примечание 10_46EE.2011(v1.0)" xfId="3536"/>
    <cellStyle name="Примечание 11" xfId="3537"/>
    <cellStyle name="Примечание 11 10" xfId="30264"/>
    <cellStyle name="Примечание 11 11" xfId="31870"/>
    <cellStyle name="Примечание 11 2" xfId="3538"/>
    <cellStyle name="Примечание 11 2 2" xfId="3539"/>
    <cellStyle name="Примечание 11 2 2 2" xfId="5366"/>
    <cellStyle name="Примечание 11 2 2 2 2" xfId="7685"/>
    <cellStyle name="Примечание 11 2 2 2 2 2" xfId="13636"/>
    <cellStyle name="Примечание 11 2 2 2 2 3" xfId="19575"/>
    <cellStyle name="Примечание 11 2 2 2 2 4" xfId="27668"/>
    <cellStyle name="Примечание 11 2 2 2 2 5" xfId="31711"/>
    <cellStyle name="Примечание 11 2 2 2 2 6" xfId="38483"/>
    <cellStyle name="Примечание 11 2 2 2 2 7" xfId="43441"/>
    <cellStyle name="Примечание 11 2 2 2 3" xfId="11341"/>
    <cellStyle name="Примечание 11 2 2 2 4" xfId="17280"/>
    <cellStyle name="Примечание 11 2 2 2 5" xfId="28882"/>
    <cellStyle name="Примечание 11 2 2 2 6" xfId="33339"/>
    <cellStyle name="Примечание 11 2 2 2 7" xfId="36193"/>
    <cellStyle name="Примечание 11 2 2 2 8" xfId="41152"/>
    <cellStyle name="Примечание 11 2 2 3" xfId="4631"/>
    <cellStyle name="Примечание 11 2 2 3 2" xfId="10607"/>
    <cellStyle name="Примечание 11 2 2 3 3" xfId="16546"/>
    <cellStyle name="Примечание 11 2 2 3 4" xfId="30880"/>
    <cellStyle name="Примечание 11 2 2 3 5" xfId="31933"/>
    <cellStyle name="Примечание 11 2 2 3 6" xfId="35459"/>
    <cellStyle name="Примечание 11 2 2 3 7" xfId="40422"/>
    <cellStyle name="Примечание 11 2 2 4" xfId="9206"/>
    <cellStyle name="Примечание 11 2 2 4 2" xfId="15151"/>
    <cellStyle name="Примечание 11 2 2 4 3" xfId="21090"/>
    <cellStyle name="Примечание 11 2 2 4 4" xfId="23349"/>
    <cellStyle name="Примечание 11 2 2 4 5" xfId="33639"/>
    <cellStyle name="Примечание 11 2 2 4 6" xfId="39991"/>
    <cellStyle name="Примечание 11 2 2 4 7" xfId="44956"/>
    <cellStyle name="Примечание 11 2 2 5" xfId="10035"/>
    <cellStyle name="Примечание 11 2 2 6" xfId="15974"/>
    <cellStyle name="Примечание 11 2 2 7" xfId="25738"/>
    <cellStyle name="Примечание 11 2 2 8" xfId="26692"/>
    <cellStyle name="Примечание 11 2 3" xfId="4448"/>
    <cellStyle name="Примечание 11 2 3 10" xfId="40259"/>
    <cellStyle name="Примечание 11 2 3 2" xfId="6897"/>
    <cellStyle name="Примечание 11 2 3 2 2" xfId="12848"/>
    <cellStyle name="Примечание 11 2 3 2 3" xfId="18787"/>
    <cellStyle name="Примечание 11 2 3 2 4" xfId="25026"/>
    <cellStyle name="Примечание 11 2 3 2 5" xfId="31697"/>
    <cellStyle name="Примечание 11 2 3 2 6" xfId="37700"/>
    <cellStyle name="Примечание 11 2 3 2 7" xfId="42653"/>
    <cellStyle name="Примечание 11 2 3 3" xfId="9207"/>
    <cellStyle name="Примечание 11 2 3 3 2" xfId="15152"/>
    <cellStyle name="Примечание 11 2 3 3 3" xfId="21091"/>
    <cellStyle name="Примечание 11 2 3 3 4" xfId="23348"/>
    <cellStyle name="Примечание 11 2 3 3 5" xfId="27789"/>
    <cellStyle name="Примечание 11 2 3 3 6" xfId="39992"/>
    <cellStyle name="Примечание 11 2 3 3 7" xfId="44957"/>
    <cellStyle name="Примечание 11 2 3 4" xfId="9208"/>
    <cellStyle name="Примечание 11 2 3 4 2" xfId="15153"/>
    <cellStyle name="Примечание 11 2 3 4 3" xfId="21092"/>
    <cellStyle name="Примечание 11 2 3 4 4" xfId="23347"/>
    <cellStyle name="Примечание 11 2 3 4 5" xfId="29516"/>
    <cellStyle name="Примечание 11 2 3 4 6" xfId="39993"/>
    <cellStyle name="Примечание 11 2 3 4 7" xfId="44958"/>
    <cellStyle name="Примечание 11 2 3 5" xfId="10444"/>
    <cellStyle name="Примечание 11 2 3 6" xfId="16383"/>
    <cellStyle name="Примечание 11 2 3 7" xfId="27758"/>
    <cellStyle name="Примечание 11 2 3 8" xfId="30978"/>
    <cellStyle name="Примечание 11 2 3 9" xfId="35296"/>
    <cellStyle name="Примечание 11 2 4" xfId="4904"/>
    <cellStyle name="Примечание 11 2 4 2" xfId="10880"/>
    <cellStyle name="Примечание 11 2 4 3" xfId="16819"/>
    <cellStyle name="Примечание 11 2 4 4" xfId="27662"/>
    <cellStyle name="Примечание 11 2 4 5" xfId="33284"/>
    <cellStyle name="Примечание 11 2 4 6" xfId="35732"/>
    <cellStyle name="Примечание 11 2 4 7" xfId="40693"/>
    <cellStyle name="Примечание 11 2 5" xfId="9209"/>
    <cellStyle name="Примечание 11 2 5 2" xfId="15154"/>
    <cellStyle name="Примечание 11 2 5 3" xfId="21093"/>
    <cellStyle name="Примечание 11 2 5 4" xfId="23346"/>
    <cellStyle name="Примечание 11 2 5 5" xfId="30968"/>
    <cellStyle name="Примечание 11 2 5 6" xfId="39994"/>
    <cellStyle name="Примечание 11 2 5 7" xfId="44959"/>
    <cellStyle name="Примечание 11 2 6" xfId="10034"/>
    <cellStyle name="Примечание 11 2 7" xfId="15973"/>
    <cellStyle name="Примечание 11 2 8" xfId="28310"/>
    <cellStyle name="Примечание 11 2 9" xfId="31927"/>
    <cellStyle name="Примечание 11 3" xfId="3540"/>
    <cellStyle name="Примечание 11 3 2" xfId="3541"/>
    <cellStyle name="Примечание 11 3 2 2" xfId="5512"/>
    <cellStyle name="Примечание 11 3 2 2 2" xfId="7816"/>
    <cellStyle name="Примечание 11 3 2 2 2 2" xfId="13767"/>
    <cellStyle name="Примечание 11 3 2 2 2 3" xfId="19706"/>
    <cellStyle name="Примечание 11 3 2 2 2 4" xfId="24579"/>
    <cellStyle name="Примечание 11 3 2 2 2 5" xfId="31599"/>
    <cellStyle name="Примечание 11 3 2 2 2 6" xfId="38614"/>
    <cellStyle name="Примечание 11 3 2 2 2 7" xfId="43572"/>
    <cellStyle name="Примечание 11 3 2 2 3" xfId="11487"/>
    <cellStyle name="Примечание 11 3 2 2 4" xfId="17426"/>
    <cellStyle name="Примечание 11 3 2 2 5" xfId="30781"/>
    <cellStyle name="Примечание 11 3 2 2 6" xfId="34924"/>
    <cellStyle name="Примечание 11 3 2 2 7" xfId="36339"/>
    <cellStyle name="Примечание 11 3 2 2 8" xfId="41298"/>
    <cellStyle name="Примечание 11 3 2 3" xfId="6179"/>
    <cellStyle name="Примечание 11 3 2 3 2" xfId="12130"/>
    <cellStyle name="Примечание 11 3 2 3 3" xfId="18069"/>
    <cellStyle name="Примечание 11 3 2 3 4" xfId="25131"/>
    <cellStyle name="Примечание 11 3 2 3 5" xfId="29312"/>
    <cellStyle name="Примечание 11 3 2 3 6" xfId="36982"/>
    <cellStyle name="Примечание 11 3 2 3 7" xfId="41938"/>
    <cellStyle name="Примечание 11 3 2 4" xfId="9210"/>
    <cellStyle name="Примечание 11 3 2 4 2" xfId="15155"/>
    <cellStyle name="Примечание 11 3 2 4 3" xfId="21094"/>
    <cellStyle name="Примечание 11 3 2 4 4" xfId="23345"/>
    <cellStyle name="Примечание 11 3 2 4 5" xfId="34580"/>
    <cellStyle name="Примечание 11 3 2 4 6" xfId="39995"/>
    <cellStyle name="Примечание 11 3 2 4 7" xfId="44960"/>
    <cellStyle name="Примечание 11 3 2 5" xfId="10037"/>
    <cellStyle name="Примечание 11 3 2 6" xfId="15976"/>
    <cellStyle name="Примечание 11 3 2 7" xfId="29900"/>
    <cellStyle name="Примечание 11 3 2 8" xfId="26477"/>
    <cellStyle name="Примечание 11 3 3" xfId="4449"/>
    <cellStyle name="Примечание 11 3 3 10" xfId="40260"/>
    <cellStyle name="Примечание 11 3 3 2" xfId="6898"/>
    <cellStyle name="Примечание 11 3 3 2 2" xfId="12849"/>
    <cellStyle name="Примечание 11 3 3 2 3" xfId="18788"/>
    <cellStyle name="Примечание 11 3 3 2 4" xfId="25025"/>
    <cellStyle name="Примечание 11 3 3 2 5" xfId="31096"/>
    <cellStyle name="Примечание 11 3 3 2 6" xfId="37701"/>
    <cellStyle name="Примечание 11 3 3 2 7" xfId="42654"/>
    <cellStyle name="Примечание 11 3 3 3" xfId="9211"/>
    <cellStyle name="Примечание 11 3 3 3 2" xfId="15156"/>
    <cellStyle name="Примечание 11 3 3 3 3" xfId="21095"/>
    <cellStyle name="Примечание 11 3 3 3 4" xfId="23344"/>
    <cellStyle name="Примечание 11 3 3 3 5" xfId="27376"/>
    <cellStyle name="Примечание 11 3 3 3 6" xfId="39996"/>
    <cellStyle name="Примечание 11 3 3 3 7" xfId="44961"/>
    <cellStyle name="Примечание 11 3 3 4" xfId="9212"/>
    <cellStyle name="Примечание 11 3 3 4 2" xfId="15157"/>
    <cellStyle name="Примечание 11 3 3 4 3" xfId="21096"/>
    <cellStyle name="Примечание 11 3 3 4 4" xfId="23343"/>
    <cellStyle name="Примечание 11 3 3 4 5" xfId="34162"/>
    <cellStyle name="Примечание 11 3 3 4 6" xfId="39997"/>
    <cellStyle name="Примечание 11 3 3 4 7" xfId="44962"/>
    <cellStyle name="Примечание 11 3 3 5" xfId="10445"/>
    <cellStyle name="Примечание 11 3 3 6" xfId="16384"/>
    <cellStyle name="Примечание 11 3 3 7" xfId="25571"/>
    <cellStyle name="Примечание 11 3 3 8" xfId="33073"/>
    <cellStyle name="Примечание 11 3 3 9" xfId="35297"/>
    <cellStyle name="Примечание 11 3 4" xfId="4903"/>
    <cellStyle name="Примечание 11 3 4 2" xfId="10879"/>
    <cellStyle name="Примечание 11 3 4 3" xfId="16818"/>
    <cellStyle name="Примечание 11 3 4 4" xfId="29638"/>
    <cellStyle name="Примечание 11 3 4 5" xfId="32135"/>
    <cellStyle name="Примечание 11 3 4 6" xfId="35731"/>
    <cellStyle name="Примечание 11 3 4 7" xfId="40692"/>
    <cellStyle name="Примечание 11 3 5" xfId="9213"/>
    <cellStyle name="Примечание 11 3 5 2" xfId="15158"/>
    <cellStyle name="Примечание 11 3 5 3" xfId="21097"/>
    <cellStyle name="Примечание 11 3 5 4" xfId="23342"/>
    <cellStyle name="Примечание 11 3 5 5" xfId="26317"/>
    <cellStyle name="Примечание 11 3 5 6" xfId="39998"/>
    <cellStyle name="Примечание 11 3 5 7" xfId="44963"/>
    <cellStyle name="Примечание 11 3 6" xfId="10036"/>
    <cellStyle name="Примечание 11 3 7" xfId="15975"/>
    <cellStyle name="Примечание 11 3 8" xfId="28484"/>
    <cellStyle name="Примечание 11 3 9" xfId="29885"/>
    <cellStyle name="Примечание 11 4" xfId="3542"/>
    <cellStyle name="Примечание 11 4 2" xfId="3543"/>
    <cellStyle name="Примечание 11 4 2 2" xfId="5819"/>
    <cellStyle name="Примечание 11 4 2 2 2" xfId="8123"/>
    <cellStyle name="Примечание 11 4 2 2 2 2" xfId="14074"/>
    <cellStyle name="Примечание 11 4 2 2 2 3" xfId="20013"/>
    <cellStyle name="Примечание 11 4 2 2 2 4" xfId="24278"/>
    <cellStyle name="Примечание 11 4 2 2 2 5" xfId="34846"/>
    <cellStyle name="Примечание 11 4 2 2 2 6" xfId="38920"/>
    <cellStyle name="Примечание 11 4 2 2 2 7" xfId="43879"/>
    <cellStyle name="Примечание 11 4 2 2 3" xfId="11794"/>
    <cellStyle name="Примечание 11 4 2 2 4" xfId="17733"/>
    <cellStyle name="Примечание 11 4 2 2 5" xfId="28086"/>
    <cellStyle name="Примечание 11 4 2 2 6" xfId="34936"/>
    <cellStyle name="Примечание 11 4 2 2 7" xfId="36646"/>
    <cellStyle name="Примечание 11 4 2 2 8" xfId="41604"/>
    <cellStyle name="Примечание 11 4 2 3" xfId="6486"/>
    <cellStyle name="Примечание 11 4 2 3 2" xfId="12437"/>
    <cellStyle name="Примечание 11 4 2 3 3" xfId="18376"/>
    <cellStyle name="Примечание 11 4 2 3 4" xfId="29144"/>
    <cellStyle name="Примечание 11 4 2 3 5" xfId="25870"/>
    <cellStyle name="Примечание 11 4 2 3 6" xfId="37289"/>
    <cellStyle name="Примечание 11 4 2 3 7" xfId="42244"/>
    <cellStyle name="Примечание 11 4 2 4" xfId="10039"/>
    <cellStyle name="Примечание 11 4 2 5" xfId="15978"/>
    <cellStyle name="Примечание 11 4 2 6" xfId="25737"/>
    <cellStyle name="Примечание 11 4 2 7" xfId="34904"/>
    <cellStyle name="Примечание 11 4 3" xfId="3544"/>
    <cellStyle name="Примечание 11 4 3 2" xfId="5665"/>
    <cellStyle name="Примечание 11 4 3 2 2" xfId="7969"/>
    <cellStyle name="Примечание 11 4 3 2 2 2" xfId="13920"/>
    <cellStyle name="Примечание 11 4 3 2 2 3" xfId="19859"/>
    <cellStyle name="Примечание 11 4 3 2 2 4" xfId="24430"/>
    <cellStyle name="Примечание 11 4 3 2 2 5" xfId="32653"/>
    <cellStyle name="Примечание 11 4 3 2 2 6" xfId="38766"/>
    <cellStyle name="Примечание 11 4 3 2 2 7" xfId="43725"/>
    <cellStyle name="Примечание 11 4 3 2 3" xfId="11640"/>
    <cellStyle name="Примечание 11 4 3 2 4" xfId="17579"/>
    <cellStyle name="Примечание 11 4 3 2 5" xfId="27727"/>
    <cellStyle name="Примечание 11 4 3 2 6" xfId="31206"/>
    <cellStyle name="Примечание 11 4 3 2 7" xfId="36492"/>
    <cellStyle name="Примечание 11 4 3 2 8" xfId="41450"/>
    <cellStyle name="Примечание 11 4 3 3" xfId="6332"/>
    <cellStyle name="Примечание 11 4 3 3 2" xfId="12283"/>
    <cellStyle name="Примечание 11 4 3 3 3" xfId="18222"/>
    <cellStyle name="Примечание 11 4 3 3 4" xfId="29166"/>
    <cellStyle name="Примечание 11 4 3 3 5" xfId="32322"/>
    <cellStyle name="Примечание 11 4 3 3 6" xfId="37135"/>
    <cellStyle name="Примечание 11 4 3 3 7" xfId="42090"/>
    <cellStyle name="Примечание 11 4 3 4" xfId="10040"/>
    <cellStyle name="Примечание 11 4 3 5" xfId="15979"/>
    <cellStyle name="Примечание 11 4 3 6" xfId="25736"/>
    <cellStyle name="Примечание 11 4 3 7" xfId="31377"/>
    <cellStyle name="Примечание 11 4 4" xfId="5167"/>
    <cellStyle name="Примечание 11 4 4 2" xfId="7510"/>
    <cellStyle name="Примечание 11 4 4 2 2" xfId="13461"/>
    <cellStyle name="Примечание 11 4 4 2 3" xfId="19400"/>
    <cellStyle name="Примечание 11 4 4 2 4" xfId="24801"/>
    <cellStyle name="Примечание 11 4 4 2 5" xfId="33210"/>
    <cellStyle name="Примечание 11 4 4 2 6" xfId="38309"/>
    <cellStyle name="Примечание 11 4 4 2 7" xfId="43266"/>
    <cellStyle name="Примечание 11 4 4 3" xfId="11143"/>
    <cellStyle name="Примечание 11 4 4 4" xfId="17082"/>
    <cellStyle name="Примечание 11 4 4 5" xfId="30303"/>
    <cellStyle name="Примечание 11 4 4 6" xfId="32835"/>
    <cellStyle name="Примечание 11 4 4 7" xfId="35995"/>
    <cellStyle name="Примечание 11 4 4 8" xfId="40955"/>
    <cellStyle name="Примечание 11 4 5" xfId="5472"/>
    <cellStyle name="Примечание 11 4 5 2" xfId="11447"/>
    <cellStyle name="Примечание 11 4 5 3" xfId="17386"/>
    <cellStyle name="Примечание 11 4 5 4" xfId="30791"/>
    <cellStyle name="Примечание 11 4 5 5" xfId="31507"/>
    <cellStyle name="Примечание 11 4 5 6" xfId="36299"/>
    <cellStyle name="Примечание 11 4 5 7" xfId="41258"/>
    <cellStyle name="Примечание 11 4 6" xfId="10038"/>
    <cellStyle name="Примечание 11 4 7" xfId="15977"/>
    <cellStyle name="Примечание 11 4 8" xfId="27951"/>
    <cellStyle name="Примечание 11 4 9" xfId="31861"/>
    <cellStyle name="Примечание 11 5" xfId="3545"/>
    <cellStyle name="Примечание 11 5 2" xfId="5365"/>
    <cellStyle name="Примечание 11 5 2 2" xfId="7684"/>
    <cellStyle name="Примечание 11 5 2 2 2" xfId="13635"/>
    <cellStyle name="Примечание 11 5 2 2 3" xfId="19574"/>
    <cellStyle name="Примечание 11 5 2 2 4" xfId="29642"/>
    <cellStyle name="Примечание 11 5 2 2 5" xfId="32301"/>
    <cellStyle name="Примечание 11 5 2 2 6" xfId="38482"/>
    <cellStyle name="Примечание 11 5 2 2 7" xfId="43440"/>
    <cellStyle name="Примечание 11 5 2 3" xfId="11340"/>
    <cellStyle name="Примечание 11 5 2 4" xfId="17279"/>
    <cellStyle name="Примечание 11 5 2 5" xfId="30432"/>
    <cellStyle name="Примечание 11 5 2 6" xfId="34639"/>
    <cellStyle name="Примечание 11 5 2 7" xfId="36192"/>
    <cellStyle name="Примечание 11 5 2 8" xfId="41151"/>
    <cellStyle name="Примечание 11 5 3" xfId="6103"/>
    <cellStyle name="Примечание 11 5 3 2" xfId="12074"/>
    <cellStyle name="Примечание 11 5 3 3" xfId="18013"/>
    <cellStyle name="Примечание 11 5 3 4" xfId="25162"/>
    <cellStyle name="Примечание 11 5 3 5" xfId="34475"/>
    <cellStyle name="Примечание 11 5 3 6" xfId="36926"/>
    <cellStyle name="Примечание 11 5 3 7" xfId="41883"/>
    <cellStyle name="Примечание 11 5 4" xfId="9214"/>
    <cellStyle name="Примечание 11 5 4 2" xfId="15159"/>
    <cellStyle name="Примечание 11 5 4 3" xfId="21098"/>
    <cellStyle name="Примечание 11 5 4 4" xfId="23341"/>
    <cellStyle name="Примечание 11 5 4 5" xfId="32562"/>
    <cellStyle name="Примечание 11 5 4 6" xfId="39999"/>
    <cellStyle name="Примечание 11 5 4 7" xfId="44964"/>
    <cellStyle name="Примечание 11 5 5" xfId="10041"/>
    <cellStyle name="Примечание 11 5 6" xfId="15980"/>
    <cellStyle name="Примечание 11 5 7" xfId="25735"/>
    <cellStyle name="Примечание 11 5 8" xfId="34428"/>
    <cellStyle name="Примечание 11 6" xfId="4450"/>
    <cellStyle name="Примечание 11 6 2" xfId="6899"/>
    <cellStyle name="Примечание 11 6 2 2" xfId="12850"/>
    <cellStyle name="Примечание 11 6 2 3" xfId="18789"/>
    <cellStyle name="Примечание 11 6 2 4" xfId="29096"/>
    <cellStyle name="Примечание 11 6 2 5" xfId="33561"/>
    <cellStyle name="Примечание 11 6 2 6" xfId="37702"/>
    <cellStyle name="Примечание 11 6 2 7" xfId="42655"/>
    <cellStyle name="Примечание 11 6 3" xfId="10446"/>
    <cellStyle name="Примечание 11 6 4" xfId="16385"/>
    <cellStyle name="Примечание 11 6 5" xfId="25570"/>
    <cellStyle name="Примечание 11 6 6" xfId="31438"/>
    <cellStyle name="Примечание 11 6 7" xfId="35298"/>
    <cellStyle name="Примечание 11 6 8" xfId="40261"/>
    <cellStyle name="Примечание 11 7" xfId="4905"/>
    <cellStyle name="Примечание 11 7 2" xfId="10881"/>
    <cellStyle name="Примечание 11 7 3" xfId="16820"/>
    <cellStyle name="Примечание 11 7 4" xfId="25501"/>
    <cellStyle name="Примечание 11 7 5" xfId="33387"/>
    <cellStyle name="Примечание 11 7 6" xfId="35733"/>
    <cellStyle name="Примечание 11 7 7" xfId="40694"/>
    <cellStyle name="Примечание 11 8" xfId="10033"/>
    <cellStyle name="Примечание 11 9" xfId="15972"/>
    <cellStyle name="Примечание 11_46EE.2011(v1.0)" xfId="3546"/>
    <cellStyle name="Примечание 12" xfId="3547"/>
    <cellStyle name="Примечание 12 10" xfId="30213"/>
    <cellStyle name="Примечание 12 11" xfId="32156"/>
    <cellStyle name="Примечание 12 2" xfId="3548"/>
    <cellStyle name="Примечание 12 2 2" xfId="3549"/>
    <cellStyle name="Примечание 12 2 2 2" xfId="5368"/>
    <cellStyle name="Примечание 12 2 2 2 2" xfId="7687"/>
    <cellStyle name="Примечание 12 2 2 2 2 2" xfId="13638"/>
    <cellStyle name="Примечание 12 2 2 2 2 3" xfId="19577"/>
    <cellStyle name="Примечание 12 2 2 2 2 4" xfId="29833"/>
    <cellStyle name="Примечание 12 2 2 2 2 5" xfId="25778"/>
    <cellStyle name="Примечание 12 2 2 2 2 6" xfId="38485"/>
    <cellStyle name="Примечание 12 2 2 2 2 7" xfId="43443"/>
    <cellStyle name="Примечание 12 2 2 2 3" xfId="11343"/>
    <cellStyle name="Примечание 12 2 2 2 4" xfId="17282"/>
    <cellStyle name="Примечание 12 2 2 2 5" xfId="28339"/>
    <cellStyle name="Примечание 12 2 2 2 6" xfId="32051"/>
    <cellStyle name="Примечание 12 2 2 2 7" xfId="36195"/>
    <cellStyle name="Примечание 12 2 2 2 8" xfId="41154"/>
    <cellStyle name="Примечание 12 2 2 3" xfId="4630"/>
    <cellStyle name="Примечание 12 2 2 3 2" xfId="10606"/>
    <cellStyle name="Примечание 12 2 2 3 3" xfId="16545"/>
    <cellStyle name="Примечание 12 2 2 3 4" xfId="30881"/>
    <cellStyle name="Примечание 12 2 2 3 5" xfId="31215"/>
    <cellStyle name="Примечание 12 2 2 3 6" xfId="35458"/>
    <cellStyle name="Примечание 12 2 2 3 7" xfId="40421"/>
    <cellStyle name="Примечание 12 2 2 4" xfId="9215"/>
    <cellStyle name="Примечание 12 2 2 4 2" xfId="15160"/>
    <cellStyle name="Примечание 12 2 2 4 3" xfId="21099"/>
    <cellStyle name="Примечание 12 2 2 4 4" xfId="23340"/>
    <cellStyle name="Примечание 12 2 2 4 5" xfId="29056"/>
    <cellStyle name="Примечание 12 2 2 4 6" xfId="40000"/>
    <cellStyle name="Примечание 12 2 2 4 7" xfId="44965"/>
    <cellStyle name="Примечание 12 2 2 5" xfId="10044"/>
    <cellStyle name="Примечание 12 2 2 6" xfId="15983"/>
    <cellStyle name="Примечание 12 2 2 7" xfId="25734"/>
    <cellStyle name="Примечание 12 2 2 8" xfId="33940"/>
    <cellStyle name="Примечание 12 2 3" xfId="4451"/>
    <cellStyle name="Примечание 12 2 3 10" xfId="40262"/>
    <cellStyle name="Примечание 12 2 3 2" xfId="6900"/>
    <cellStyle name="Примечание 12 2 3 2 2" xfId="12851"/>
    <cellStyle name="Примечание 12 2 3 2 3" xfId="18790"/>
    <cellStyle name="Примечание 12 2 3 2 4" xfId="30234"/>
    <cellStyle name="Примечание 12 2 3 2 5" xfId="33799"/>
    <cellStyle name="Примечание 12 2 3 2 6" xfId="37703"/>
    <cellStyle name="Примечание 12 2 3 2 7" xfId="42656"/>
    <cellStyle name="Примечание 12 2 3 3" xfId="9216"/>
    <cellStyle name="Примечание 12 2 3 3 2" xfId="15161"/>
    <cellStyle name="Примечание 12 2 3 3 3" xfId="21100"/>
    <cellStyle name="Примечание 12 2 3 3 4" xfId="23339"/>
    <cellStyle name="Примечание 12 2 3 3 5" xfId="31099"/>
    <cellStyle name="Примечание 12 2 3 3 6" xfId="40001"/>
    <cellStyle name="Примечание 12 2 3 3 7" xfId="44966"/>
    <cellStyle name="Примечание 12 2 3 4" xfId="9217"/>
    <cellStyle name="Примечание 12 2 3 4 2" xfId="15162"/>
    <cellStyle name="Примечание 12 2 3 4 3" xfId="21101"/>
    <cellStyle name="Примечание 12 2 3 4 4" xfId="26750"/>
    <cellStyle name="Примечание 12 2 3 4 5" xfId="28236"/>
    <cellStyle name="Примечание 12 2 3 4 6" xfId="40002"/>
    <cellStyle name="Примечание 12 2 3 4 7" xfId="44967"/>
    <cellStyle name="Примечание 12 2 3 5" xfId="10447"/>
    <cellStyle name="Примечание 12 2 3 6" xfId="16386"/>
    <cellStyle name="Примечание 12 2 3 7" xfId="25569"/>
    <cellStyle name="Примечание 12 2 3 8" xfId="31898"/>
    <cellStyle name="Примечание 12 2 3 9" xfId="35299"/>
    <cellStyle name="Примечание 12 2 4" xfId="4901"/>
    <cellStyle name="Примечание 12 2 4 2" xfId="10877"/>
    <cellStyle name="Примечание 12 2 4 3" xfId="16816"/>
    <cellStyle name="Примечание 12 2 4 4" xfId="30849"/>
    <cellStyle name="Примечание 12 2 4 5" xfId="32457"/>
    <cellStyle name="Примечание 12 2 4 6" xfId="35729"/>
    <cellStyle name="Примечание 12 2 4 7" xfId="40690"/>
    <cellStyle name="Примечание 12 2 5" xfId="9218"/>
    <cellStyle name="Примечание 12 2 5 2" xfId="15163"/>
    <cellStyle name="Примечание 12 2 5 3" xfId="21102"/>
    <cellStyle name="Примечание 12 2 5 4" xfId="23338"/>
    <cellStyle name="Примечание 12 2 5 5" xfId="30967"/>
    <cellStyle name="Примечание 12 2 5 6" xfId="40003"/>
    <cellStyle name="Примечание 12 2 5 7" xfId="44968"/>
    <cellStyle name="Примечание 12 2 6" xfId="10043"/>
    <cellStyle name="Примечание 12 2 7" xfId="15982"/>
    <cellStyle name="Примечание 12 2 8" xfId="28260"/>
    <cellStyle name="Примечание 12 2 9" xfId="34359"/>
    <cellStyle name="Примечание 12 3" xfId="3550"/>
    <cellStyle name="Примечание 12 3 2" xfId="3551"/>
    <cellStyle name="Примечание 12 3 2 2" xfId="5513"/>
    <cellStyle name="Примечание 12 3 2 2 2" xfId="7817"/>
    <cellStyle name="Примечание 12 3 2 2 2 2" xfId="13768"/>
    <cellStyle name="Примечание 12 3 2 2 2 3" xfId="19707"/>
    <cellStyle name="Примечание 12 3 2 2 2 4" xfId="24578"/>
    <cellStyle name="Примечание 12 3 2 2 2 5" xfId="33221"/>
    <cellStyle name="Примечание 12 3 2 2 2 6" xfId="38615"/>
    <cellStyle name="Примечание 12 3 2 2 2 7" xfId="43573"/>
    <cellStyle name="Примечание 12 3 2 2 3" xfId="11488"/>
    <cellStyle name="Примечание 12 3 2 2 4" xfId="17427"/>
    <cellStyle name="Примечание 12 3 2 2 5" xfId="27202"/>
    <cellStyle name="Примечание 12 3 2 2 6" xfId="34416"/>
    <cellStyle name="Примечание 12 3 2 2 7" xfId="36340"/>
    <cellStyle name="Примечание 12 3 2 2 8" xfId="41299"/>
    <cellStyle name="Примечание 12 3 2 3" xfId="6180"/>
    <cellStyle name="Примечание 12 3 2 3 2" xfId="12131"/>
    <cellStyle name="Примечание 12 3 2 3 3" xfId="18070"/>
    <cellStyle name="Примечание 12 3 2 3 4" xfId="25130"/>
    <cellStyle name="Примечание 12 3 2 3 5" xfId="25851"/>
    <cellStyle name="Примечание 12 3 2 3 6" xfId="36983"/>
    <cellStyle name="Примечание 12 3 2 3 7" xfId="41939"/>
    <cellStyle name="Примечание 12 3 2 4" xfId="9219"/>
    <cellStyle name="Примечание 12 3 2 4 2" xfId="15164"/>
    <cellStyle name="Примечание 12 3 2 4 3" xfId="21103"/>
    <cellStyle name="Примечание 12 3 2 4 4" xfId="23337"/>
    <cellStyle name="Примечание 12 3 2 4 5" xfId="34423"/>
    <cellStyle name="Примечание 12 3 2 4 6" xfId="40004"/>
    <cellStyle name="Примечание 12 3 2 4 7" xfId="44969"/>
    <cellStyle name="Примечание 12 3 2 5" xfId="10046"/>
    <cellStyle name="Примечание 12 3 2 6" xfId="15985"/>
    <cellStyle name="Примечание 12 3 2 7" xfId="30244"/>
    <cellStyle name="Примечание 12 3 2 8" xfId="25773"/>
    <cellStyle name="Примечание 12 3 3" xfId="4452"/>
    <cellStyle name="Примечание 12 3 3 10" xfId="40263"/>
    <cellStyle name="Примечание 12 3 3 2" xfId="6901"/>
    <cellStyle name="Примечание 12 3 3 2 2" xfId="12852"/>
    <cellStyle name="Примечание 12 3 3 2 3" xfId="18791"/>
    <cellStyle name="Примечание 12 3 3 2 4" xfId="28281"/>
    <cellStyle name="Примечание 12 3 3 2 5" xfId="34201"/>
    <cellStyle name="Примечание 12 3 3 2 6" xfId="37704"/>
    <cellStyle name="Примечание 12 3 3 2 7" xfId="42657"/>
    <cellStyle name="Примечание 12 3 3 3" xfId="9220"/>
    <cellStyle name="Примечание 12 3 3 3 2" xfId="15165"/>
    <cellStyle name="Примечание 12 3 3 3 3" xfId="21104"/>
    <cellStyle name="Примечание 12 3 3 3 4" xfId="23336"/>
    <cellStyle name="Примечание 12 3 3 3 5" xfId="27398"/>
    <cellStyle name="Примечание 12 3 3 3 6" xfId="40005"/>
    <cellStyle name="Примечание 12 3 3 3 7" xfId="44970"/>
    <cellStyle name="Примечание 12 3 3 4" xfId="9221"/>
    <cellStyle name="Примечание 12 3 3 4 2" xfId="15166"/>
    <cellStyle name="Примечание 12 3 3 4 3" xfId="21105"/>
    <cellStyle name="Примечание 12 3 3 4 4" xfId="23335"/>
    <cellStyle name="Примечание 12 3 3 4 5" xfId="34733"/>
    <cellStyle name="Примечание 12 3 3 4 6" xfId="40006"/>
    <cellStyle name="Примечание 12 3 3 4 7" xfId="44971"/>
    <cellStyle name="Примечание 12 3 3 5" xfId="10448"/>
    <cellStyle name="Примечание 12 3 3 6" xfId="16387"/>
    <cellStyle name="Примечание 12 3 3 7" xfId="25568"/>
    <cellStyle name="Примечание 12 3 3 8" xfId="34508"/>
    <cellStyle name="Примечание 12 3 3 9" xfId="35300"/>
    <cellStyle name="Примечание 12 3 4" xfId="4900"/>
    <cellStyle name="Примечание 12 3 4 2" xfId="10876"/>
    <cellStyle name="Примечание 12 3 4 3" xfId="16815"/>
    <cellStyle name="Примечание 12 3 4 4" xfId="30850"/>
    <cellStyle name="Примечание 12 3 4 5" xfId="33968"/>
    <cellStyle name="Примечание 12 3 4 6" xfId="35728"/>
    <cellStyle name="Примечание 12 3 4 7" xfId="40689"/>
    <cellStyle name="Примечание 12 3 5" xfId="9222"/>
    <cellStyle name="Примечание 12 3 5 2" xfId="15167"/>
    <cellStyle name="Примечание 12 3 5 3" xfId="21106"/>
    <cellStyle name="Примечание 12 3 5 4" xfId="23334"/>
    <cellStyle name="Примечание 12 3 5 5" xfId="27110"/>
    <cellStyle name="Примечание 12 3 5 6" xfId="40007"/>
    <cellStyle name="Примечание 12 3 5 7" xfId="44972"/>
    <cellStyle name="Примечание 12 3 6" xfId="10045"/>
    <cellStyle name="Примечание 12 3 7" xfId="15984"/>
    <cellStyle name="Примечание 12 3 8" xfId="28829"/>
    <cellStyle name="Примечание 12 3 9" xfId="29050"/>
    <cellStyle name="Примечание 12 4" xfId="3552"/>
    <cellStyle name="Примечание 12 4 2" xfId="3553"/>
    <cellStyle name="Примечание 12 4 2 2" xfId="5820"/>
    <cellStyle name="Примечание 12 4 2 2 2" xfId="8124"/>
    <cellStyle name="Примечание 12 4 2 2 2 2" xfId="14075"/>
    <cellStyle name="Примечание 12 4 2 2 2 3" xfId="20014"/>
    <cellStyle name="Примечание 12 4 2 2 2 4" xfId="24277"/>
    <cellStyle name="Примечание 12 4 2 2 2 5" xfId="34655"/>
    <cellStyle name="Примечание 12 4 2 2 2 6" xfId="38921"/>
    <cellStyle name="Примечание 12 4 2 2 2 7" xfId="43880"/>
    <cellStyle name="Примечание 12 4 2 2 3" xfId="11795"/>
    <cellStyle name="Примечание 12 4 2 2 4" xfId="17734"/>
    <cellStyle name="Примечание 12 4 2 2 5" xfId="25347"/>
    <cellStyle name="Примечание 12 4 2 2 6" xfId="34626"/>
    <cellStyle name="Примечание 12 4 2 2 7" xfId="36647"/>
    <cellStyle name="Примечание 12 4 2 2 8" xfId="41605"/>
    <cellStyle name="Примечание 12 4 2 3" xfId="6487"/>
    <cellStyle name="Примечание 12 4 2 3 2" xfId="12438"/>
    <cellStyle name="Примечание 12 4 2 3 3" xfId="18377"/>
    <cellStyle name="Примечание 12 4 2 3 4" xfId="29485"/>
    <cellStyle name="Примечание 12 4 2 3 5" xfId="32592"/>
    <cellStyle name="Примечание 12 4 2 3 6" xfId="37290"/>
    <cellStyle name="Примечание 12 4 2 3 7" xfId="42245"/>
    <cellStyle name="Примечание 12 4 2 4" xfId="10048"/>
    <cellStyle name="Примечание 12 4 2 5" xfId="15987"/>
    <cellStyle name="Примечание 12 4 2 6" xfId="25733"/>
    <cellStyle name="Примечание 12 4 2 7" xfId="28073"/>
    <cellStyle name="Примечание 12 4 3" xfId="3554"/>
    <cellStyle name="Примечание 12 4 3 2" xfId="5666"/>
    <cellStyle name="Примечание 12 4 3 2 2" xfId="7970"/>
    <cellStyle name="Примечание 12 4 3 2 2 2" xfId="13921"/>
    <cellStyle name="Примечание 12 4 3 2 2 3" xfId="19860"/>
    <cellStyle name="Примечание 12 4 3 2 2 4" xfId="24429"/>
    <cellStyle name="Примечание 12 4 3 2 2 5" xfId="28293"/>
    <cellStyle name="Примечание 12 4 3 2 2 6" xfId="38767"/>
    <cellStyle name="Примечание 12 4 3 2 2 7" xfId="43726"/>
    <cellStyle name="Примечание 12 4 3 2 3" xfId="11641"/>
    <cellStyle name="Примечание 12 4 3 2 4" xfId="17580"/>
    <cellStyle name="Примечание 12 4 3 2 5" xfId="25376"/>
    <cellStyle name="Примечание 12 4 3 2 6" xfId="31337"/>
    <cellStyle name="Примечание 12 4 3 2 7" xfId="36493"/>
    <cellStyle name="Примечание 12 4 3 2 8" xfId="41451"/>
    <cellStyle name="Примечание 12 4 3 3" xfId="6333"/>
    <cellStyle name="Примечание 12 4 3 3 2" xfId="12284"/>
    <cellStyle name="Примечание 12 4 3 3 3" xfId="18223"/>
    <cellStyle name="Примечание 12 4 3 3 4" xfId="30673"/>
    <cellStyle name="Примечание 12 4 3 3 5" xfId="32430"/>
    <cellStyle name="Примечание 12 4 3 3 6" xfId="37136"/>
    <cellStyle name="Примечание 12 4 3 3 7" xfId="42091"/>
    <cellStyle name="Примечание 12 4 3 4" xfId="10049"/>
    <cellStyle name="Примечание 12 4 3 5" xfId="15988"/>
    <cellStyle name="Примечание 12 4 3 6" xfId="28439"/>
    <cellStyle name="Примечание 12 4 3 7" xfId="26362"/>
    <cellStyle name="Примечание 12 4 4" xfId="5168"/>
    <cellStyle name="Примечание 12 4 4 2" xfId="7511"/>
    <cellStyle name="Примечание 12 4 4 2 2" xfId="13462"/>
    <cellStyle name="Примечание 12 4 4 2 3" xfId="19401"/>
    <cellStyle name="Примечание 12 4 4 2 4" xfId="24800"/>
    <cellStyle name="Примечание 12 4 4 2 5" xfId="34002"/>
    <cellStyle name="Примечание 12 4 4 2 6" xfId="38310"/>
    <cellStyle name="Примечание 12 4 4 2 7" xfId="43267"/>
    <cellStyle name="Примечание 12 4 4 3" xfId="11144"/>
    <cellStyle name="Примечание 12 4 4 4" xfId="17083"/>
    <cellStyle name="Примечание 12 4 4 5" xfId="28344"/>
    <cellStyle name="Примечание 12 4 4 6" xfId="31897"/>
    <cellStyle name="Примечание 12 4 4 7" xfId="35996"/>
    <cellStyle name="Примечание 12 4 4 8" xfId="40956"/>
    <cellStyle name="Примечание 12 4 5" xfId="5218"/>
    <cellStyle name="Примечание 12 4 5 2" xfId="11194"/>
    <cellStyle name="Примечание 12 4 5 3" xfId="17133"/>
    <cellStyle name="Примечание 12 4 5 4" xfId="28975"/>
    <cellStyle name="Примечание 12 4 5 5" xfId="26474"/>
    <cellStyle name="Примечание 12 4 5 6" xfId="36046"/>
    <cellStyle name="Примечание 12 4 5 7" xfId="41006"/>
    <cellStyle name="Примечание 12 4 6" xfId="10047"/>
    <cellStyle name="Примечание 12 4 7" xfId="15986"/>
    <cellStyle name="Примечание 12 4 8" xfId="28290"/>
    <cellStyle name="Примечание 12 4 9" xfId="34934"/>
    <cellStyle name="Примечание 12 5" xfId="3555"/>
    <cellStyle name="Примечание 12 5 2" xfId="5367"/>
    <cellStyle name="Примечание 12 5 2 2" xfId="7686"/>
    <cellStyle name="Примечание 12 5 2 2 2" xfId="13637"/>
    <cellStyle name="Примечание 12 5 2 2 3" xfId="19576"/>
    <cellStyle name="Примечание 12 5 2 2 4" xfId="27095"/>
    <cellStyle name="Примечание 12 5 2 2 5" xfId="34248"/>
    <cellStyle name="Примечание 12 5 2 2 6" xfId="38484"/>
    <cellStyle name="Примечание 12 5 2 2 7" xfId="43442"/>
    <cellStyle name="Примечание 12 5 2 3" xfId="11342"/>
    <cellStyle name="Примечание 12 5 2 4" xfId="17281"/>
    <cellStyle name="Примечание 12 5 2 5" xfId="30298"/>
    <cellStyle name="Примечание 12 5 2 6" xfId="32820"/>
    <cellStyle name="Примечание 12 5 2 7" xfId="36194"/>
    <cellStyle name="Примечание 12 5 2 8" xfId="41153"/>
    <cellStyle name="Примечание 12 5 3" xfId="6102"/>
    <cellStyle name="Примечание 12 5 3 2" xfId="12073"/>
    <cellStyle name="Примечание 12 5 3 3" xfId="18012"/>
    <cellStyle name="Примечание 12 5 3 4" xfId="25163"/>
    <cellStyle name="Примечание 12 5 3 5" xfId="26562"/>
    <cellStyle name="Примечание 12 5 3 6" xfId="36925"/>
    <cellStyle name="Примечание 12 5 3 7" xfId="41882"/>
    <cellStyle name="Примечание 12 5 4" xfId="9223"/>
    <cellStyle name="Примечание 12 5 4 2" xfId="15168"/>
    <cellStyle name="Примечание 12 5 4 3" xfId="21107"/>
    <cellStyle name="Примечание 12 5 4 4" xfId="23333"/>
    <cellStyle name="Примечание 12 5 4 5" xfId="27910"/>
    <cellStyle name="Примечание 12 5 4 6" xfId="40008"/>
    <cellStyle name="Примечание 12 5 4 7" xfId="44973"/>
    <cellStyle name="Примечание 12 5 5" xfId="10050"/>
    <cellStyle name="Примечание 12 5 6" xfId="15989"/>
    <cellStyle name="Примечание 12 5 7" xfId="29851"/>
    <cellStyle name="Примечание 12 5 8" xfId="31760"/>
    <cellStyle name="Примечание 12 6" xfId="4453"/>
    <cellStyle name="Примечание 12 6 2" xfId="6902"/>
    <cellStyle name="Примечание 12 6 2 2" xfId="12853"/>
    <cellStyle name="Примечание 12 6 2 3" xfId="18792"/>
    <cellStyle name="Примечание 12 6 2 4" xfId="29322"/>
    <cellStyle name="Примечание 12 6 2 5" xfId="34776"/>
    <cellStyle name="Примечание 12 6 2 6" xfId="37705"/>
    <cellStyle name="Примечание 12 6 2 7" xfId="42658"/>
    <cellStyle name="Примечание 12 6 3" xfId="10449"/>
    <cellStyle name="Примечание 12 6 4" xfId="16388"/>
    <cellStyle name="Примечание 12 6 5" xfId="29301"/>
    <cellStyle name="Примечание 12 6 6" xfId="33644"/>
    <cellStyle name="Примечание 12 6 7" xfId="35301"/>
    <cellStyle name="Примечание 12 6 8" xfId="40264"/>
    <cellStyle name="Примечание 12 7" xfId="4902"/>
    <cellStyle name="Примечание 12 7 2" xfId="10878"/>
    <cellStyle name="Примечание 12 7 3" xfId="16817"/>
    <cellStyle name="Примечание 12 7 4" xfId="27252"/>
    <cellStyle name="Примечание 12 7 5" xfId="26505"/>
    <cellStyle name="Примечание 12 7 6" xfId="35730"/>
    <cellStyle name="Примечание 12 7 7" xfId="40691"/>
    <cellStyle name="Примечание 12 8" xfId="10042"/>
    <cellStyle name="Примечание 12 9" xfId="15981"/>
    <cellStyle name="Примечание 12_46EE.2011(v1.0)" xfId="3556"/>
    <cellStyle name="Примечание 13" xfId="3557"/>
    <cellStyle name="Примечание 13 2" xfId="3558"/>
    <cellStyle name="Примечание 13 2 2" xfId="3559"/>
    <cellStyle name="Примечание 13 2 2 2" xfId="5821"/>
    <cellStyle name="Примечание 13 2 2 2 2" xfId="8125"/>
    <cellStyle name="Примечание 13 2 2 2 2 2" xfId="14076"/>
    <cellStyle name="Примечание 13 2 2 2 2 3" xfId="20015"/>
    <cellStyle name="Примечание 13 2 2 2 2 4" xfId="24276"/>
    <cellStyle name="Примечание 13 2 2 2 2 5" xfId="32349"/>
    <cellStyle name="Примечание 13 2 2 2 2 6" xfId="38922"/>
    <cellStyle name="Примечание 13 2 2 2 2 7" xfId="43881"/>
    <cellStyle name="Примечание 13 2 2 2 3" xfId="11796"/>
    <cellStyle name="Примечание 13 2 2 2 4" xfId="17735"/>
    <cellStyle name="Примечание 13 2 2 2 5" xfId="25346"/>
    <cellStyle name="Примечание 13 2 2 2 6" xfId="32260"/>
    <cellStyle name="Примечание 13 2 2 2 7" xfId="36648"/>
    <cellStyle name="Примечание 13 2 2 2 8" xfId="41606"/>
    <cellStyle name="Примечание 13 2 2 3" xfId="6488"/>
    <cellStyle name="Примечание 13 2 2 3 2" xfId="12439"/>
    <cellStyle name="Примечание 13 2 2 3 3" xfId="18378"/>
    <cellStyle name="Примечание 13 2 2 3 4" xfId="27497"/>
    <cellStyle name="Примечание 13 2 2 3 5" xfId="26470"/>
    <cellStyle name="Примечание 13 2 2 3 6" xfId="37291"/>
    <cellStyle name="Примечание 13 2 2 3 7" xfId="42246"/>
    <cellStyle name="Примечание 13 2 2 4" xfId="10053"/>
    <cellStyle name="Примечание 13 2 2 5" xfId="15992"/>
    <cellStyle name="Примечание 13 2 2 6" xfId="30020"/>
    <cellStyle name="Примечание 13 2 2 7" xfId="32567"/>
    <cellStyle name="Примечание 13 2 3" xfId="3560"/>
    <cellStyle name="Примечание 13 2 3 2" xfId="5667"/>
    <cellStyle name="Примечание 13 2 3 2 2" xfId="7971"/>
    <cellStyle name="Примечание 13 2 3 2 2 2" xfId="13922"/>
    <cellStyle name="Примечание 13 2 3 2 2 3" xfId="19861"/>
    <cellStyle name="Примечание 13 2 3 2 2 4" xfId="24428"/>
    <cellStyle name="Примечание 13 2 3 2 2 5" xfId="33669"/>
    <cellStyle name="Примечание 13 2 3 2 2 6" xfId="38768"/>
    <cellStyle name="Примечание 13 2 3 2 2 7" xfId="43727"/>
    <cellStyle name="Примечание 13 2 3 2 3" xfId="11642"/>
    <cellStyle name="Примечание 13 2 3 2 4" xfId="17581"/>
    <cellStyle name="Примечание 13 2 3 2 5" xfId="27660"/>
    <cellStyle name="Примечание 13 2 3 2 6" xfId="25950"/>
    <cellStyle name="Примечание 13 2 3 2 7" xfId="36494"/>
    <cellStyle name="Примечание 13 2 3 2 8" xfId="41452"/>
    <cellStyle name="Примечание 13 2 3 3" xfId="6334"/>
    <cellStyle name="Примечание 13 2 3 3 2" xfId="12285"/>
    <cellStyle name="Примечание 13 2 3 3 3" xfId="18224"/>
    <cellStyle name="Примечание 13 2 3 3 4" xfId="30672"/>
    <cellStyle name="Примечание 13 2 3 3 5" xfId="31374"/>
    <cellStyle name="Примечание 13 2 3 3 6" xfId="37137"/>
    <cellStyle name="Примечание 13 2 3 3 7" xfId="42092"/>
    <cellStyle name="Примечание 13 2 3 4" xfId="10054"/>
    <cellStyle name="Примечание 13 2 3 5" xfId="15993"/>
    <cellStyle name="Примечание 13 2 3 6" xfId="28063"/>
    <cellStyle name="Примечание 13 2 3 7" xfId="32898"/>
    <cellStyle name="Примечание 13 2 4" xfId="5169"/>
    <cellStyle name="Примечание 13 2 4 2" xfId="7512"/>
    <cellStyle name="Примечание 13 2 4 2 2" xfId="13463"/>
    <cellStyle name="Примечание 13 2 4 2 3" xfId="19402"/>
    <cellStyle name="Примечание 13 2 4 2 4" xfId="24799"/>
    <cellStyle name="Примечание 13 2 4 2 5" xfId="26455"/>
    <cellStyle name="Примечание 13 2 4 2 6" xfId="38311"/>
    <cellStyle name="Примечание 13 2 4 2 7" xfId="43268"/>
    <cellStyle name="Примечание 13 2 4 3" xfId="11145"/>
    <cellStyle name="Примечание 13 2 4 4" xfId="17084"/>
    <cellStyle name="Примечание 13 2 4 5" xfId="25466"/>
    <cellStyle name="Примечание 13 2 4 6" xfId="33641"/>
    <cellStyle name="Примечание 13 2 4 7" xfId="35997"/>
    <cellStyle name="Примечание 13 2 4 8" xfId="40957"/>
    <cellStyle name="Примечание 13 2 5" xfId="5048"/>
    <cellStyle name="Примечание 13 2 5 2" xfId="11024"/>
    <cellStyle name="Примечание 13 2 5 3" xfId="16963"/>
    <cellStyle name="Примечание 13 2 5 4" xfId="28347"/>
    <cellStyle name="Примечание 13 2 5 5" xfId="29622"/>
    <cellStyle name="Примечание 13 2 5 6" xfId="35876"/>
    <cellStyle name="Примечание 13 2 5 7" xfId="40837"/>
    <cellStyle name="Примечание 13 2 6" xfId="10052"/>
    <cellStyle name="Примечание 13 2 7" xfId="15991"/>
    <cellStyle name="Примечание 13 2 8" xfId="28604"/>
    <cellStyle name="Примечание 13 2 9" xfId="33431"/>
    <cellStyle name="Примечание 13 3" xfId="3561"/>
    <cellStyle name="Примечание 13 3 2" xfId="5458"/>
    <cellStyle name="Примечание 13 3 2 2" xfId="7777"/>
    <cellStyle name="Примечание 13 3 2 2 2" xfId="13728"/>
    <cellStyle name="Примечание 13 3 2 2 3" xfId="19667"/>
    <cellStyle name="Примечание 13 3 2 2 4" xfId="24617"/>
    <cellStyle name="Примечание 13 3 2 2 5" xfId="27531"/>
    <cellStyle name="Примечание 13 3 2 2 6" xfId="38575"/>
    <cellStyle name="Примечание 13 3 2 2 7" xfId="43533"/>
    <cellStyle name="Примечание 13 3 2 3" xfId="11433"/>
    <cellStyle name="Примечание 13 3 2 4" xfId="17372"/>
    <cellStyle name="Примечание 13 3 2 5" xfId="27570"/>
    <cellStyle name="Примечание 13 3 2 6" xfId="33986"/>
    <cellStyle name="Примечание 13 3 2 7" xfId="36285"/>
    <cellStyle name="Примечание 13 3 2 8" xfId="41244"/>
    <cellStyle name="Примечание 13 3 3" xfId="4556"/>
    <cellStyle name="Примечание 13 3 3 2" xfId="10532"/>
    <cellStyle name="Примечание 13 3 3 3" xfId="16471"/>
    <cellStyle name="Примечание 13 3 3 4" xfId="25554"/>
    <cellStyle name="Примечание 13 3 3 5" xfId="31955"/>
    <cellStyle name="Примечание 13 3 3 6" xfId="35384"/>
    <cellStyle name="Примечание 13 3 3 7" xfId="40347"/>
    <cellStyle name="Примечание 13 3 4" xfId="9224"/>
    <cellStyle name="Примечание 13 3 4 2" xfId="15169"/>
    <cellStyle name="Примечание 13 3 4 3" xfId="21108"/>
    <cellStyle name="Примечание 13 3 4 4" xfId="23332"/>
    <cellStyle name="Примечание 13 3 4 5" xfId="31024"/>
    <cellStyle name="Примечание 13 3 4 6" xfId="40009"/>
    <cellStyle name="Примечание 13 3 4 7" xfId="44974"/>
    <cellStyle name="Примечание 13 3 5" xfId="10055"/>
    <cellStyle name="Примечание 13 3 6" xfId="15994"/>
    <cellStyle name="Примечание 13 3 7" xfId="28869"/>
    <cellStyle name="Примечание 13 3 8" xfId="30942"/>
    <cellStyle name="Примечание 13 4" xfId="4454"/>
    <cellStyle name="Примечание 13 4 2" xfId="6903"/>
    <cellStyle name="Примечание 13 4 2 2" xfId="12854"/>
    <cellStyle name="Примечание 13 4 2 3" xfId="18793"/>
    <cellStyle name="Примечание 13 4 2 4" xfId="30457"/>
    <cellStyle name="Примечание 13 4 2 5" xfId="31596"/>
    <cellStyle name="Примечание 13 4 2 6" xfId="37706"/>
    <cellStyle name="Примечание 13 4 2 7" xfId="42659"/>
    <cellStyle name="Примечание 13 4 3" xfId="10450"/>
    <cellStyle name="Примечание 13 4 4" xfId="16389"/>
    <cellStyle name="Примечание 13 4 5" xfId="29454"/>
    <cellStyle name="Примечание 13 4 6" xfId="31859"/>
    <cellStyle name="Примечание 13 4 7" xfId="35302"/>
    <cellStyle name="Примечание 13 4 8" xfId="40265"/>
    <cellStyle name="Примечание 13 5" xfId="4899"/>
    <cellStyle name="Примечание 13 5 2" xfId="10875"/>
    <cellStyle name="Примечание 13 5 3" xfId="16814"/>
    <cellStyle name="Примечание 13 5 4" xfId="25502"/>
    <cellStyle name="Примечание 13 5 5" xfId="31890"/>
    <cellStyle name="Примечание 13 5 6" xfId="35727"/>
    <cellStyle name="Примечание 13 5 7" xfId="40688"/>
    <cellStyle name="Примечание 13 6" xfId="10051"/>
    <cellStyle name="Примечание 13 7" xfId="15990"/>
    <cellStyle name="Примечание 13 8" xfId="25732"/>
    <cellStyle name="Примечание 13 9" xfId="25794"/>
    <cellStyle name="Примечание 14" xfId="3562"/>
    <cellStyle name="Примечание 14 2" xfId="3563"/>
    <cellStyle name="Примечание 14 2 2" xfId="3564"/>
    <cellStyle name="Примечание 14 2 2 2" xfId="5822"/>
    <cellStyle name="Примечание 14 2 2 2 2" xfId="8126"/>
    <cellStyle name="Примечание 14 2 2 2 2 2" xfId="14077"/>
    <cellStyle name="Примечание 14 2 2 2 2 3" xfId="20016"/>
    <cellStyle name="Примечание 14 2 2 2 2 4" xfId="24275"/>
    <cellStyle name="Примечание 14 2 2 2 2 5" xfId="27761"/>
    <cellStyle name="Примечание 14 2 2 2 2 6" xfId="38923"/>
    <cellStyle name="Примечание 14 2 2 2 2 7" xfId="43882"/>
    <cellStyle name="Примечание 14 2 2 2 3" xfId="11797"/>
    <cellStyle name="Примечание 14 2 2 2 4" xfId="17736"/>
    <cellStyle name="Примечание 14 2 2 2 5" xfId="25345"/>
    <cellStyle name="Примечание 14 2 2 2 6" xfId="31956"/>
    <cellStyle name="Примечание 14 2 2 2 7" xfId="36649"/>
    <cellStyle name="Примечание 14 2 2 2 8" xfId="41607"/>
    <cellStyle name="Примечание 14 2 2 3" xfId="6489"/>
    <cellStyle name="Примечание 14 2 2 3 2" xfId="12440"/>
    <cellStyle name="Примечание 14 2 2 3 3" xfId="18379"/>
    <cellStyle name="Примечание 14 2 2 3 4" xfId="29339"/>
    <cellStyle name="Примечание 14 2 2 3 5" xfId="33603"/>
    <cellStyle name="Примечание 14 2 2 3 6" xfId="37292"/>
    <cellStyle name="Примечание 14 2 2 3 7" xfId="42247"/>
    <cellStyle name="Примечание 14 2 2 4" xfId="10058"/>
    <cellStyle name="Примечание 14 2 2 5" xfId="15997"/>
    <cellStyle name="Примечание 14 2 2 6" xfId="25731"/>
    <cellStyle name="Примечание 14 2 2 7" xfId="33715"/>
    <cellStyle name="Примечание 14 2 3" xfId="3565"/>
    <cellStyle name="Примечание 14 2 3 2" xfId="5668"/>
    <cellStyle name="Примечание 14 2 3 2 2" xfId="7972"/>
    <cellStyle name="Примечание 14 2 3 2 2 2" xfId="13923"/>
    <cellStyle name="Примечание 14 2 3 2 2 3" xfId="19862"/>
    <cellStyle name="Примечание 14 2 3 2 2 4" xfId="24427"/>
    <cellStyle name="Примечание 14 2 3 2 2 5" xfId="25640"/>
    <cellStyle name="Примечание 14 2 3 2 2 6" xfId="38769"/>
    <cellStyle name="Примечание 14 2 3 2 2 7" xfId="43728"/>
    <cellStyle name="Примечание 14 2 3 2 3" xfId="11643"/>
    <cellStyle name="Примечание 14 2 3 2 4" xfId="17582"/>
    <cellStyle name="Примечание 14 2 3 2 5" xfId="29537"/>
    <cellStyle name="Примечание 14 2 3 2 6" xfId="29612"/>
    <cellStyle name="Примечание 14 2 3 2 7" xfId="36495"/>
    <cellStyle name="Примечание 14 2 3 2 8" xfId="41453"/>
    <cellStyle name="Примечание 14 2 3 3" xfId="6335"/>
    <cellStyle name="Примечание 14 2 3 3 2" xfId="12286"/>
    <cellStyle name="Примечание 14 2 3 3 3" xfId="18225"/>
    <cellStyle name="Примечание 14 2 3 3 4" xfId="30329"/>
    <cellStyle name="Примечание 14 2 3 3 5" xfId="28903"/>
    <cellStyle name="Примечание 14 2 3 3 6" xfId="37138"/>
    <cellStyle name="Примечание 14 2 3 3 7" xfId="42093"/>
    <cellStyle name="Примечание 14 2 3 4" xfId="10059"/>
    <cellStyle name="Примечание 14 2 3 5" xfId="15998"/>
    <cellStyle name="Примечание 14 2 3 6" xfId="25730"/>
    <cellStyle name="Примечание 14 2 3 7" xfId="31189"/>
    <cellStyle name="Примечание 14 2 4" xfId="5170"/>
    <cellStyle name="Примечание 14 2 4 2" xfId="7513"/>
    <cellStyle name="Примечание 14 2 4 2 2" xfId="13464"/>
    <cellStyle name="Примечание 14 2 4 2 3" xfId="19403"/>
    <cellStyle name="Примечание 14 2 4 2 4" xfId="26852"/>
    <cellStyle name="Примечание 14 2 4 2 5" xfId="32934"/>
    <cellStyle name="Примечание 14 2 4 2 6" xfId="38312"/>
    <cellStyle name="Примечание 14 2 4 2 7" xfId="43269"/>
    <cellStyle name="Примечание 14 2 4 3" xfId="11146"/>
    <cellStyle name="Примечание 14 2 4 4" xfId="17085"/>
    <cellStyle name="Примечание 14 2 4 5" xfId="25465"/>
    <cellStyle name="Примечание 14 2 4 6" xfId="32797"/>
    <cellStyle name="Примечание 14 2 4 7" xfId="35998"/>
    <cellStyle name="Примечание 14 2 4 8" xfId="40958"/>
    <cellStyle name="Примечание 14 2 5" xfId="4751"/>
    <cellStyle name="Примечание 14 2 5 2" xfId="10727"/>
    <cellStyle name="Примечание 14 2 5 3" xfId="16666"/>
    <cellStyle name="Примечание 14 2 5 4" xfId="25524"/>
    <cellStyle name="Примечание 14 2 5 5" xfId="28303"/>
    <cellStyle name="Примечание 14 2 5 6" xfId="35579"/>
    <cellStyle name="Примечание 14 2 5 7" xfId="40541"/>
    <cellStyle name="Примечание 14 2 6" xfId="10057"/>
    <cellStyle name="Примечание 14 2 7" xfId="15996"/>
    <cellStyle name="Примечание 14 2 8" xfId="28328"/>
    <cellStyle name="Примечание 14 2 9" xfId="27134"/>
    <cellStyle name="Примечание 14 3" xfId="3566"/>
    <cellStyle name="Примечание 14 3 2" xfId="5459"/>
    <cellStyle name="Примечание 14 3 2 2" xfId="7778"/>
    <cellStyle name="Примечание 14 3 2 2 2" xfId="13729"/>
    <cellStyle name="Примечание 14 3 2 2 3" xfId="19668"/>
    <cellStyle name="Примечание 14 3 2 2 4" xfId="24616"/>
    <cellStyle name="Примечание 14 3 2 2 5" xfId="32920"/>
    <cellStyle name="Примечание 14 3 2 2 6" xfId="38576"/>
    <cellStyle name="Примечание 14 3 2 2 7" xfId="43534"/>
    <cellStyle name="Примечание 14 3 2 3" xfId="11434"/>
    <cellStyle name="Примечание 14 3 2 4" xfId="17373"/>
    <cellStyle name="Примечание 14 3 2 5" xfId="28514"/>
    <cellStyle name="Примечание 14 3 2 6" xfId="33577"/>
    <cellStyle name="Примечание 14 3 2 7" xfId="36286"/>
    <cellStyle name="Примечание 14 3 2 8" xfId="41245"/>
    <cellStyle name="Примечание 14 3 3" xfId="4555"/>
    <cellStyle name="Примечание 14 3 3 2" xfId="10531"/>
    <cellStyle name="Примечание 14 3 3 3" xfId="16470"/>
    <cellStyle name="Примечание 14 3 3 4" xfId="25555"/>
    <cellStyle name="Примечание 14 3 3 5" xfId="29015"/>
    <cellStyle name="Примечание 14 3 3 6" xfId="35383"/>
    <cellStyle name="Примечание 14 3 3 7" xfId="40346"/>
    <cellStyle name="Примечание 14 3 4" xfId="9225"/>
    <cellStyle name="Примечание 14 3 4 2" xfId="15170"/>
    <cellStyle name="Примечание 14 3 4 3" xfId="21109"/>
    <cellStyle name="Примечание 14 3 4 4" xfId="23331"/>
    <cellStyle name="Примечание 14 3 4 5" xfId="31715"/>
    <cellStyle name="Примечание 14 3 4 6" xfId="40010"/>
    <cellStyle name="Примечание 14 3 4 7" xfId="44975"/>
    <cellStyle name="Примечание 14 3 5" xfId="10060"/>
    <cellStyle name="Примечание 14 3 6" xfId="15999"/>
    <cellStyle name="Примечание 14 3 7" xfId="30975"/>
    <cellStyle name="Примечание 14 3 8" xfId="33136"/>
    <cellStyle name="Примечание 14 4" xfId="4455"/>
    <cellStyle name="Примечание 14 4 2" xfId="6904"/>
    <cellStyle name="Примечание 14 4 2 2" xfId="12855"/>
    <cellStyle name="Примечание 14 4 2 3" xfId="18794"/>
    <cellStyle name="Примечание 14 4 2 4" xfId="28914"/>
    <cellStyle name="Примечание 14 4 2 5" xfId="34245"/>
    <cellStyle name="Примечание 14 4 2 6" xfId="37707"/>
    <cellStyle name="Примечание 14 4 2 7" xfId="42660"/>
    <cellStyle name="Примечание 14 4 3" xfId="10451"/>
    <cellStyle name="Примечание 14 4 4" xfId="16390"/>
    <cellStyle name="Примечание 14 4 5" xfId="27443"/>
    <cellStyle name="Примечание 14 4 6" xfId="31858"/>
    <cellStyle name="Примечание 14 4 7" xfId="35303"/>
    <cellStyle name="Примечание 14 4 8" xfId="40266"/>
    <cellStyle name="Примечание 14 5" xfId="4898"/>
    <cellStyle name="Примечание 14 5 2" xfId="10874"/>
    <cellStyle name="Примечание 14 5 3" xfId="16813"/>
    <cellStyle name="Примечание 14 5 4" xfId="27743"/>
    <cellStyle name="Примечание 14 5 5" xfId="31793"/>
    <cellStyle name="Примечание 14 5 6" xfId="35726"/>
    <cellStyle name="Примечание 14 5 7" xfId="40687"/>
    <cellStyle name="Примечание 14 6" xfId="10056"/>
    <cellStyle name="Примечание 14 7" xfId="15995"/>
    <cellStyle name="Примечание 14 8" xfId="30286"/>
    <cellStyle name="Примечание 14 9" xfId="33043"/>
    <cellStyle name="Примечание 15" xfId="3567"/>
    <cellStyle name="Примечание 15 2" xfId="3568"/>
    <cellStyle name="Примечание 15 2 2" xfId="3569"/>
    <cellStyle name="Примечание 15 2 2 2" xfId="5823"/>
    <cellStyle name="Примечание 15 2 2 2 2" xfId="8127"/>
    <cellStyle name="Примечание 15 2 2 2 2 2" xfId="14078"/>
    <cellStyle name="Примечание 15 2 2 2 2 3" xfId="20017"/>
    <cellStyle name="Примечание 15 2 2 2 2 4" xfId="24274"/>
    <cellStyle name="Примечание 15 2 2 2 2 5" xfId="33510"/>
    <cellStyle name="Примечание 15 2 2 2 2 6" xfId="38924"/>
    <cellStyle name="Примечание 15 2 2 2 2 7" xfId="43883"/>
    <cellStyle name="Примечание 15 2 2 2 3" xfId="11798"/>
    <cellStyle name="Примечание 15 2 2 2 4" xfId="17737"/>
    <cellStyle name="Примечание 15 2 2 2 5" xfId="27485"/>
    <cellStyle name="Примечание 15 2 2 2 6" xfId="32279"/>
    <cellStyle name="Примечание 15 2 2 2 7" xfId="36650"/>
    <cellStyle name="Примечание 15 2 2 2 8" xfId="41608"/>
    <cellStyle name="Примечание 15 2 2 3" xfId="6490"/>
    <cellStyle name="Примечание 15 2 2 3 2" xfId="12441"/>
    <cellStyle name="Примечание 15 2 2 3 3" xfId="18380"/>
    <cellStyle name="Примечание 15 2 2 3 4" xfId="30474"/>
    <cellStyle name="Примечание 15 2 2 3 5" xfId="29631"/>
    <cellStyle name="Примечание 15 2 2 3 6" xfId="37293"/>
    <cellStyle name="Примечание 15 2 2 3 7" xfId="42248"/>
    <cellStyle name="Примечание 15 2 2 4" xfId="10063"/>
    <cellStyle name="Примечание 15 2 2 5" xfId="16002"/>
    <cellStyle name="Примечание 15 2 2 6" xfId="28247"/>
    <cellStyle name="Примечание 15 2 2 7" xfId="26964"/>
    <cellStyle name="Примечание 15 2 3" xfId="3570"/>
    <cellStyle name="Примечание 15 2 3 2" xfId="5669"/>
    <cellStyle name="Примечание 15 2 3 2 2" xfId="7973"/>
    <cellStyle name="Примечание 15 2 3 2 2 2" xfId="13924"/>
    <cellStyle name="Примечание 15 2 3 2 2 3" xfId="19863"/>
    <cellStyle name="Примечание 15 2 3 2 2 4" xfId="24426"/>
    <cellStyle name="Примечание 15 2 3 2 2 5" xfId="27867"/>
    <cellStyle name="Примечание 15 2 3 2 2 6" xfId="38770"/>
    <cellStyle name="Примечание 15 2 3 2 2 7" xfId="43729"/>
    <cellStyle name="Примечание 15 2 3 2 3" xfId="11644"/>
    <cellStyle name="Примечание 15 2 3 2 4" xfId="17583"/>
    <cellStyle name="Примечание 15 2 3 2 5" xfId="27564"/>
    <cellStyle name="Примечание 15 2 3 2 6" xfId="29038"/>
    <cellStyle name="Примечание 15 2 3 2 7" xfId="36496"/>
    <cellStyle name="Примечание 15 2 3 2 8" xfId="41454"/>
    <cellStyle name="Примечание 15 2 3 3" xfId="6336"/>
    <cellStyle name="Примечание 15 2 3 3 2" xfId="12287"/>
    <cellStyle name="Примечание 15 2 3 3 3" xfId="18226"/>
    <cellStyle name="Примечание 15 2 3 3 4" xfId="28389"/>
    <cellStyle name="Примечание 15 2 3 3 5" xfId="33664"/>
    <cellStyle name="Примечание 15 2 3 3 6" xfId="37139"/>
    <cellStyle name="Примечание 15 2 3 3 7" xfId="42094"/>
    <cellStyle name="Примечание 15 2 3 4" xfId="10064"/>
    <cellStyle name="Примечание 15 2 3 5" xfId="16003"/>
    <cellStyle name="Примечание 15 2 3 6" xfId="25729"/>
    <cellStyle name="Примечание 15 2 3 7" xfId="31934"/>
    <cellStyle name="Примечание 15 2 4" xfId="5171"/>
    <cellStyle name="Примечание 15 2 4 2" xfId="7514"/>
    <cellStyle name="Примечание 15 2 4 2 2" xfId="13465"/>
    <cellStyle name="Примечание 15 2 4 2 3" xfId="19404"/>
    <cellStyle name="Примечание 15 2 4 2 4" xfId="26851"/>
    <cellStyle name="Примечание 15 2 4 2 5" xfId="27104"/>
    <cellStyle name="Примечание 15 2 4 2 6" xfId="38313"/>
    <cellStyle name="Примечание 15 2 4 2 7" xfId="43270"/>
    <cellStyle name="Примечание 15 2 4 3" xfId="11147"/>
    <cellStyle name="Примечание 15 2 4 4" xfId="17086"/>
    <cellStyle name="Примечание 15 2 4 5" xfId="25464"/>
    <cellStyle name="Примечание 15 2 4 6" xfId="31987"/>
    <cellStyle name="Примечание 15 2 4 7" xfId="35999"/>
    <cellStyle name="Примечание 15 2 4 8" xfId="40959"/>
    <cellStyle name="Примечание 15 2 5" xfId="4750"/>
    <cellStyle name="Примечание 15 2 5 2" xfId="10726"/>
    <cellStyle name="Примечание 15 2 5 3" xfId="16665"/>
    <cellStyle name="Примечание 15 2 5 4" xfId="25525"/>
    <cellStyle name="Примечание 15 2 5 5" xfId="31816"/>
    <cellStyle name="Примечание 15 2 5 6" xfId="35578"/>
    <cellStyle name="Примечание 15 2 5 7" xfId="40540"/>
    <cellStyle name="Примечание 15 2 6" xfId="10062"/>
    <cellStyle name="Примечание 15 2 7" xfId="16001"/>
    <cellStyle name="Примечание 15 2 8" xfId="30200"/>
    <cellStyle name="Примечание 15 2 9" xfId="29011"/>
    <cellStyle name="Примечание 15 3" xfId="3571"/>
    <cellStyle name="Примечание 15 3 2" xfId="5460"/>
    <cellStyle name="Примечание 15 3 2 2" xfId="7779"/>
    <cellStyle name="Примечание 15 3 2 2 2" xfId="13730"/>
    <cellStyle name="Примечание 15 3 2 2 3" xfId="19669"/>
    <cellStyle name="Примечание 15 3 2 2 4" xfId="24615"/>
    <cellStyle name="Примечание 15 3 2 2 5" xfId="32627"/>
    <cellStyle name="Примечание 15 3 2 2 6" xfId="38577"/>
    <cellStyle name="Примечание 15 3 2 2 7" xfId="43535"/>
    <cellStyle name="Примечание 15 3 2 3" xfId="11435"/>
    <cellStyle name="Примечание 15 3 2 4" xfId="17374"/>
    <cellStyle name="Примечание 15 3 2 5" xfId="29930"/>
    <cellStyle name="Примечание 15 3 2 6" xfId="33005"/>
    <cellStyle name="Примечание 15 3 2 7" xfId="36287"/>
    <cellStyle name="Примечание 15 3 2 8" xfId="41246"/>
    <cellStyle name="Примечание 15 3 3" xfId="4554"/>
    <cellStyle name="Примечание 15 3 3 2" xfId="10530"/>
    <cellStyle name="Примечание 15 3 3 3" xfId="16469"/>
    <cellStyle name="Примечание 15 3 3 4" xfId="25556"/>
    <cellStyle name="Примечание 15 3 3 5" xfId="33850"/>
    <cellStyle name="Примечание 15 3 3 6" xfId="35382"/>
    <cellStyle name="Примечание 15 3 3 7" xfId="40345"/>
    <cellStyle name="Примечание 15 3 4" xfId="9226"/>
    <cellStyle name="Примечание 15 3 4 2" xfId="15171"/>
    <cellStyle name="Примечание 15 3 4 3" xfId="21110"/>
    <cellStyle name="Примечание 15 3 4 4" xfId="23330"/>
    <cellStyle name="Примечание 15 3 4 5" xfId="32132"/>
    <cellStyle name="Примечание 15 3 4 6" xfId="40011"/>
    <cellStyle name="Примечание 15 3 4 7" xfId="44976"/>
    <cellStyle name="Примечание 15 3 5" xfId="10065"/>
    <cellStyle name="Примечание 15 3 6" xfId="16004"/>
    <cellStyle name="Примечание 15 3 7" xfId="28848"/>
    <cellStyle name="Примечание 15 3 8" xfId="32052"/>
    <cellStyle name="Примечание 15 4" xfId="4456"/>
    <cellStyle name="Примечание 15 4 2" xfId="6905"/>
    <cellStyle name="Примечание 15 4 2 2" xfId="12856"/>
    <cellStyle name="Примечание 15 4 2 3" xfId="18795"/>
    <cellStyle name="Примечание 15 4 2 4" xfId="26879"/>
    <cellStyle name="Примечание 15 4 2 5" xfId="32651"/>
    <cellStyle name="Примечание 15 4 2 6" xfId="37708"/>
    <cellStyle name="Примечание 15 4 2 7" xfId="42661"/>
    <cellStyle name="Примечание 15 4 3" xfId="10452"/>
    <cellStyle name="Примечание 15 4 4" xfId="16391"/>
    <cellStyle name="Примечание 15 4 5" xfId="29375"/>
    <cellStyle name="Примечание 15 4 6" xfId="31421"/>
    <cellStyle name="Примечание 15 4 7" xfId="35304"/>
    <cellStyle name="Примечание 15 4 8" xfId="40267"/>
    <cellStyle name="Примечание 15 5" xfId="4897"/>
    <cellStyle name="Примечание 15 5 2" xfId="10873"/>
    <cellStyle name="Примечание 15 5 3" xfId="16812"/>
    <cellStyle name="Примечание 15 5 4" xfId="29707"/>
    <cellStyle name="Примечание 15 5 5" xfId="33407"/>
    <cellStyle name="Примечание 15 5 6" xfId="35725"/>
    <cellStyle name="Примечание 15 5 7" xfId="40686"/>
    <cellStyle name="Примечание 15 6" xfId="10061"/>
    <cellStyle name="Примечание 15 7" xfId="16000"/>
    <cellStyle name="Примечание 15 8" xfId="28789"/>
    <cellStyle name="Примечание 15 9" xfId="26660"/>
    <cellStyle name="Примечание 16" xfId="3572"/>
    <cellStyle name="Примечание 16 2" xfId="3573"/>
    <cellStyle name="Примечание 16 2 2" xfId="3574"/>
    <cellStyle name="Примечание 16 2 2 2" xfId="5824"/>
    <cellStyle name="Примечание 16 2 2 2 2" xfId="8128"/>
    <cellStyle name="Примечание 16 2 2 2 2 2" xfId="14079"/>
    <cellStyle name="Примечание 16 2 2 2 2 3" xfId="20018"/>
    <cellStyle name="Примечание 16 2 2 2 2 4" xfId="24273"/>
    <cellStyle name="Примечание 16 2 2 2 2 5" xfId="33315"/>
    <cellStyle name="Примечание 16 2 2 2 2 6" xfId="38925"/>
    <cellStyle name="Примечание 16 2 2 2 2 7" xfId="43884"/>
    <cellStyle name="Примечание 16 2 2 2 3" xfId="11799"/>
    <cellStyle name="Примечание 16 2 2 2 4" xfId="17738"/>
    <cellStyle name="Примечание 16 2 2 2 5" xfId="28949"/>
    <cellStyle name="Примечание 16 2 2 2 6" xfId="27015"/>
    <cellStyle name="Примечание 16 2 2 2 7" xfId="36651"/>
    <cellStyle name="Примечание 16 2 2 2 8" xfId="41609"/>
    <cellStyle name="Примечание 16 2 2 3" xfId="6491"/>
    <cellStyle name="Примечание 16 2 2 3 2" xfId="12442"/>
    <cellStyle name="Примечание 16 2 2 3 3" xfId="18381"/>
    <cellStyle name="Примечание 16 2 2 3 4" xfId="28931"/>
    <cellStyle name="Примечание 16 2 2 3 5" xfId="31705"/>
    <cellStyle name="Примечание 16 2 2 3 6" xfId="37294"/>
    <cellStyle name="Примечание 16 2 2 3 7" xfId="42249"/>
    <cellStyle name="Примечание 16 2 2 4" xfId="10068"/>
    <cellStyle name="Примечание 16 2 2 5" xfId="16007"/>
    <cellStyle name="Примечание 16 2 2 6" xfId="25728"/>
    <cellStyle name="Примечание 16 2 2 7" xfId="26691"/>
    <cellStyle name="Примечание 16 2 3" xfId="3575"/>
    <cellStyle name="Примечание 16 2 3 2" xfId="5670"/>
    <cellStyle name="Примечание 16 2 3 2 2" xfId="7974"/>
    <cellStyle name="Примечание 16 2 3 2 2 2" xfId="13925"/>
    <cellStyle name="Примечание 16 2 3 2 2 3" xfId="19864"/>
    <cellStyle name="Примечание 16 2 3 2 2 4" xfId="24425"/>
    <cellStyle name="Примечание 16 2 3 2 2 5" xfId="27041"/>
    <cellStyle name="Примечание 16 2 3 2 2 6" xfId="38771"/>
    <cellStyle name="Примечание 16 2 3 2 2 7" xfId="43730"/>
    <cellStyle name="Примечание 16 2 3 2 3" xfId="11645"/>
    <cellStyle name="Примечание 16 2 3 2 4" xfId="17584"/>
    <cellStyle name="Примечание 16 2 3 2 5" xfId="30743"/>
    <cellStyle name="Примечание 16 2 3 2 6" xfId="32465"/>
    <cellStyle name="Примечание 16 2 3 2 7" xfId="36497"/>
    <cellStyle name="Примечание 16 2 3 2 8" xfId="41455"/>
    <cellStyle name="Примечание 16 2 3 3" xfId="6337"/>
    <cellStyle name="Примечание 16 2 3 3 2" xfId="12288"/>
    <cellStyle name="Примечание 16 2 3 3 3" xfId="18227"/>
    <cellStyle name="Примечание 16 2 3 3 4" xfId="29684"/>
    <cellStyle name="Примечание 16 2 3 3 5" xfId="32179"/>
    <cellStyle name="Примечание 16 2 3 3 6" xfId="37140"/>
    <cellStyle name="Примечание 16 2 3 3 7" xfId="42095"/>
    <cellStyle name="Примечание 16 2 3 4" xfId="10069"/>
    <cellStyle name="Примечание 16 2 3 5" xfId="16008"/>
    <cellStyle name="Примечание 16 2 3 6" xfId="28483"/>
    <cellStyle name="Примечание 16 2 3 7" xfId="26603"/>
    <cellStyle name="Примечание 16 2 4" xfId="5172"/>
    <cellStyle name="Примечание 16 2 4 2" xfId="7515"/>
    <cellStyle name="Примечание 16 2 4 2 2" xfId="13466"/>
    <cellStyle name="Примечание 16 2 4 2 3" xfId="19405"/>
    <cellStyle name="Примечание 16 2 4 2 4" xfId="24798"/>
    <cellStyle name="Примечание 16 2 4 2 5" xfId="29009"/>
    <cellStyle name="Примечание 16 2 4 2 6" xfId="38314"/>
    <cellStyle name="Примечание 16 2 4 2 7" xfId="43271"/>
    <cellStyle name="Примечание 16 2 4 3" xfId="11148"/>
    <cellStyle name="Примечание 16 2 4 4" xfId="17087"/>
    <cellStyle name="Примечание 16 2 4 5" xfId="25463"/>
    <cellStyle name="Примечание 16 2 4 6" xfId="31233"/>
    <cellStyle name="Примечание 16 2 4 7" xfId="36000"/>
    <cellStyle name="Примечание 16 2 4 8" xfId="40960"/>
    <cellStyle name="Примечание 16 2 5" xfId="5252"/>
    <cellStyle name="Примечание 16 2 5 2" xfId="11227"/>
    <cellStyle name="Примечание 16 2 5 3" xfId="17166"/>
    <cellStyle name="Примечание 16 2 5 4" xfId="25451"/>
    <cellStyle name="Примечание 16 2 5 5" xfId="25832"/>
    <cellStyle name="Примечание 16 2 5 6" xfId="36079"/>
    <cellStyle name="Примечание 16 2 5 7" xfId="41039"/>
    <cellStyle name="Примечание 16 2 6" xfId="10067"/>
    <cellStyle name="Примечание 16 2 7" xfId="16006"/>
    <cellStyle name="Примечание 16 2 8" xfId="28309"/>
    <cellStyle name="Примечание 16 2 9" xfId="33920"/>
    <cellStyle name="Примечание 16 3" xfId="3576"/>
    <cellStyle name="Примечание 16 3 2" xfId="5461"/>
    <cellStyle name="Примечание 16 3 2 2" xfId="7780"/>
    <cellStyle name="Примечание 16 3 2 2 2" xfId="13731"/>
    <cellStyle name="Примечание 16 3 2 2 3" xfId="19670"/>
    <cellStyle name="Примечание 16 3 2 2 4" xfId="24614"/>
    <cellStyle name="Примечание 16 3 2 2 5" xfId="34661"/>
    <cellStyle name="Примечание 16 3 2 2 6" xfId="38578"/>
    <cellStyle name="Примечание 16 3 2 2 7" xfId="43536"/>
    <cellStyle name="Примечание 16 3 2 3" xfId="11436"/>
    <cellStyle name="Примечание 16 3 2 4" xfId="17375"/>
    <cellStyle name="Примечание 16 3 2 5" xfId="27979"/>
    <cellStyle name="Примечание 16 3 2 6" xfId="32536"/>
    <cellStyle name="Примечание 16 3 2 7" xfId="36288"/>
    <cellStyle name="Примечание 16 3 2 8" xfId="41247"/>
    <cellStyle name="Примечание 16 3 3" xfId="4553"/>
    <cellStyle name="Примечание 16 3 3 2" xfId="10529"/>
    <cellStyle name="Примечание 16 3 3 3" xfId="16468"/>
    <cellStyle name="Примечание 16 3 3 4" xfId="28355"/>
    <cellStyle name="Примечание 16 3 3 5" xfId="31291"/>
    <cellStyle name="Примечание 16 3 3 6" xfId="35381"/>
    <cellStyle name="Примечание 16 3 3 7" xfId="40344"/>
    <cellStyle name="Примечание 16 3 4" xfId="9227"/>
    <cellStyle name="Примечание 16 3 4 2" xfId="15172"/>
    <cellStyle name="Примечание 16 3 4 3" xfId="21111"/>
    <cellStyle name="Примечание 16 3 4 4" xfId="26749"/>
    <cellStyle name="Примечание 16 3 4 5" xfId="27792"/>
    <cellStyle name="Примечание 16 3 4 6" xfId="40012"/>
    <cellStyle name="Примечание 16 3 4 7" xfId="44977"/>
    <cellStyle name="Примечание 16 3 5" xfId="10070"/>
    <cellStyle name="Примечание 16 3 6" xfId="16009"/>
    <cellStyle name="Примечание 16 3 7" xfId="29899"/>
    <cellStyle name="Примечание 16 3 8" xfId="34870"/>
    <cellStyle name="Примечание 16 4" xfId="4457"/>
    <cellStyle name="Примечание 16 4 2" xfId="6906"/>
    <cellStyle name="Примечание 16 4 2 2" xfId="12857"/>
    <cellStyle name="Примечание 16 4 2 3" xfId="18796"/>
    <cellStyle name="Примечание 16 4 2 4" xfId="29098"/>
    <cellStyle name="Примечание 16 4 2 5" xfId="23270"/>
    <cellStyle name="Примечание 16 4 2 6" xfId="37709"/>
    <cellStyle name="Примечание 16 4 2 7" xfId="42662"/>
    <cellStyle name="Примечание 16 4 3" xfId="10453"/>
    <cellStyle name="Примечание 16 4 4" xfId="16392"/>
    <cellStyle name="Примечание 16 4 5" xfId="30510"/>
    <cellStyle name="Примечание 16 4 6" xfId="29581"/>
    <cellStyle name="Примечание 16 4 7" xfId="35305"/>
    <cellStyle name="Примечание 16 4 8" xfId="40268"/>
    <cellStyle name="Примечание 16 5" xfId="4896"/>
    <cellStyle name="Примечание 16 5 2" xfId="10872"/>
    <cellStyle name="Примечание 16 5 3" xfId="16811"/>
    <cellStyle name="Примечание 16 5 4" xfId="28386"/>
    <cellStyle name="Примечание 16 5 5" xfId="25620"/>
    <cellStyle name="Примечание 16 5 6" xfId="35724"/>
    <cellStyle name="Примечание 16 5 7" xfId="40685"/>
    <cellStyle name="Примечание 16 6" xfId="10066"/>
    <cellStyle name="Примечание 16 7" xfId="16005"/>
    <cellStyle name="Примечание 16 8" xfId="30263"/>
    <cellStyle name="Примечание 16 9" xfId="31220"/>
    <cellStyle name="Примечание 17" xfId="3577"/>
    <cellStyle name="Примечание 17 2" xfId="3578"/>
    <cellStyle name="Примечание 17 2 2" xfId="3579"/>
    <cellStyle name="Примечание 17 2 2 2" xfId="5825"/>
    <cellStyle name="Примечание 17 2 2 2 2" xfId="8129"/>
    <cellStyle name="Примечание 17 2 2 2 2 2" xfId="14080"/>
    <cellStyle name="Примечание 17 2 2 2 2 3" xfId="20019"/>
    <cellStyle name="Примечание 17 2 2 2 2 4" xfId="24272"/>
    <cellStyle name="Примечание 17 2 2 2 2 5" xfId="26378"/>
    <cellStyle name="Примечание 17 2 2 2 2 6" xfId="38926"/>
    <cellStyle name="Примечание 17 2 2 2 2 7" xfId="43885"/>
    <cellStyle name="Примечание 17 2 2 2 3" xfId="11800"/>
    <cellStyle name="Примечание 17 2 2 2 4" xfId="17739"/>
    <cellStyle name="Примечание 17 2 2 2 5" xfId="26919"/>
    <cellStyle name="Примечание 17 2 2 2 6" xfId="29990"/>
    <cellStyle name="Примечание 17 2 2 2 7" xfId="36652"/>
    <cellStyle name="Примечание 17 2 2 2 8" xfId="41610"/>
    <cellStyle name="Примечание 17 2 2 3" xfId="6492"/>
    <cellStyle name="Примечание 17 2 2 3 2" xfId="12443"/>
    <cellStyle name="Примечание 17 2 2 3 3" xfId="18382"/>
    <cellStyle name="Примечание 17 2 2 3 4" xfId="26896"/>
    <cellStyle name="Примечание 17 2 2 3 5" xfId="33046"/>
    <cellStyle name="Примечание 17 2 2 3 6" xfId="37295"/>
    <cellStyle name="Примечание 17 2 2 3 7" xfId="42250"/>
    <cellStyle name="Примечание 17 2 2 4" xfId="10073"/>
    <cellStyle name="Примечание 17 2 2 5" xfId="16012"/>
    <cellStyle name="Примечание 17 2 2 6" xfId="25726"/>
    <cellStyle name="Примечание 17 2 2 7" xfId="32707"/>
    <cellStyle name="Примечание 17 2 3" xfId="3580"/>
    <cellStyle name="Примечание 17 2 3 2" xfId="5671"/>
    <cellStyle name="Примечание 17 2 3 2 2" xfId="7975"/>
    <cellStyle name="Примечание 17 2 3 2 2 2" xfId="13926"/>
    <cellStyle name="Примечание 17 2 3 2 2 3" xfId="19865"/>
    <cellStyle name="Примечание 17 2 3 2 2 4" xfId="24424"/>
    <cellStyle name="Примечание 17 2 3 2 2 5" xfId="27634"/>
    <cellStyle name="Примечание 17 2 3 2 2 6" xfId="38772"/>
    <cellStyle name="Примечание 17 2 3 2 2 7" xfId="43731"/>
    <cellStyle name="Примечание 17 2 3 2 3" xfId="11646"/>
    <cellStyle name="Примечание 17 2 3 2 4" xfId="17585"/>
    <cellStyle name="Примечание 17 2 3 2 5" xfId="30742"/>
    <cellStyle name="Примечание 17 2 3 2 6" xfId="32994"/>
    <cellStyle name="Примечание 17 2 3 2 7" xfId="36498"/>
    <cellStyle name="Примечание 17 2 3 2 8" xfId="41456"/>
    <cellStyle name="Примечание 17 2 3 3" xfId="6338"/>
    <cellStyle name="Примечание 17 2 3 3 2" xfId="12289"/>
    <cellStyle name="Примечание 17 2 3 3 3" xfId="18228"/>
    <cellStyle name="Примечание 17 2 3 3 4" xfId="27720"/>
    <cellStyle name="Примечание 17 2 3 3 5" xfId="33452"/>
    <cellStyle name="Примечание 17 2 3 3 6" xfId="37141"/>
    <cellStyle name="Примечание 17 2 3 3 7" xfId="42096"/>
    <cellStyle name="Примечание 17 2 3 4" xfId="10074"/>
    <cellStyle name="Примечание 17 2 3 5" xfId="16013"/>
    <cellStyle name="Примечание 17 2 3 6" xfId="25725"/>
    <cellStyle name="Примечание 17 2 3 7" xfId="23998"/>
    <cellStyle name="Примечание 17 2 4" xfId="5173"/>
    <cellStyle name="Примечание 17 2 4 2" xfId="7516"/>
    <cellStyle name="Примечание 17 2 4 2 2" xfId="13467"/>
    <cellStyle name="Примечание 17 2 4 2 3" xfId="19406"/>
    <cellStyle name="Примечание 17 2 4 2 4" xfId="24797"/>
    <cellStyle name="Примечание 17 2 4 2 5" xfId="34438"/>
    <cellStyle name="Примечание 17 2 4 2 6" xfId="38315"/>
    <cellStyle name="Примечание 17 2 4 2 7" xfId="43272"/>
    <cellStyle name="Примечание 17 2 4 3" xfId="11149"/>
    <cellStyle name="Примечание 17 2 4 4" xfId="17088"/>
    <cellStyle name="Примечание 17 2 4 5" xfId="29207"/>
    <cellStyle name="Примечание 17 2 4 6" xfId="32495"/>
    <cellStyle name="Примечание 17 2 4 7" xfId="36001"/>
    <cellStyle name="Примечание 17 2 4 8" xfId="40961"/>
    <cellStyle name="Примечание 17 2 5" xfId="5470"/>
    <cellStyle name="Примечание 17 2 5 2" xfId="11445"/>
    <cellStyle name="Примечание 17 2 5 3" xfId="17384"/>
    <cellStyle name="Примечание 17 2 5 4" xfId="30793"/>
    <cellStyle name="Примечание 17 2 5 5" xfId="33460"/>
    <cellStyle name="Примечание 17 2 5 6" xfId="36297"/>
    <cellStyle name="Примечание 17 2 5 7" xfId="41256"/>
    <cellStyle name="Примечание 17 2 6" xfId="10072"/>
    <cellStyle name="Примечание 17 2 7" xfId="16011"/>
    <cellStyle name="Примечание 17 2 8" xfId="25727"/>
    <cellStyle name="Примечание 17 2 9" xfId="34488"/>
    <cellStyle name="Примечание 17 3" xfId="3581"/>
    <cellStyle name="Примечание 17 3 2" xfId="5462"/>
    <cellStyle name="Примечание 17 3 2 2" xfId="7781"/>
    <cellStyle name="Примечание 17 3 2 2 2" xfId="13732"/>
    <cellStyle name="Примечание 17 3 2 2 3" xfId="19671"/>
    <cellStyle name="Примечание 17 3 2 2 4" xfId="24613"/>
    <cellStyle name="Примечание 17 3 2 2 5" xfId="31045"/>
    <cellStyle name="Примечание 17 3 2 2 6" xfId="38579"/>
    <cellStyle name="Примечание 17 3 2 2 7" xfId="43537"/>
    <cellStyle name="Примечание 17 3 2 3" xfId="11437"/>
    <cellStyle name="Примечание 17 3 2 4" xfId="17376"/>
    <cellStyle name="Примечание 17 3 2 5" xfId="25415"/>
    <cellStyle name="Примечание 17 3 2 6" xfId="25845"/>
    <cellStyle name="Примечание 17 3 2 7" xfId="36289"/>
    <cellStyle name="Примечание 17 3 2 8" xfId="41248"/>
    <cellStyle name="Примечание 17 3 3" xfId="6083"/>
    <cellStyle name="Примечание 17 3 3 2" xfId="12056"/>
    <cellStyle name="Примечание 17 3 3 3" xfId="17995"/>
    <cellStyle name="Примечание 17 3 3 4" xfId="25180"/>
    <cellStyle name="Примечание 17 3 3 5" xfId="31135"/>
    <cellStyle name="Примечание 17 3 3 6" xfId="36908"/>
    <cellStyle name="Примечание 17 3 3 7" xfId="41865"/>
    <cellStyle name="Примечание 17 3 4" xfId="9228"/>
    <cellStyle name="Примечание 17 3 4 2" xfId="15173"/>
    <cellStyle name="Примечание 17 3 4 3" xfId="21112"/>
    <cellStyle name="Примечание 17 3 4 4" xfId="23329"/>
    <cellStyle name="Примечание 17 3 4 5" xfId="27770"/>
    <cellStyle name="Примечание 17 3 4 6" xfId="40013"/>
    <cellStyle name="Примечание 17 3 4 7" xfId="44978"/>
    <cellStyle name="Примечание 17 3 5" xfId="10075"/>
    <cellStyle name="Примечание 17 3 6" xfId="16014"/>
    <cellStyle name="Примечание 17 3 7" xfId="28802"/>
    <cellStyle name="Примечание 17 3 8" xfId="32060"/>
    <cellStyle name="Примечание 17 4" xfId="4458"/>
    <cellStyle name="Примечание 17 4 2" xfId="6907"/>
    <cellStyle name="Примечание 17 4 2 2" xfId="12858"/>
    <cellStyle name="Примечание 17 4 2 3" xfId="18797"/>
    <cellStyle name="Примечание 17 4 2 4" xfId="30582"/>
    <cellStyle name="Примечание 17 4 2 5" xfId="31251"/>
    <cellStyle name="Примечание 17 4 2 6" xfId="37710"/>
    <cellStyle name="Примечание 17 4 2 7" xfId="42663"/>
    <cellStyle name="Примечание 17 4 3" xfId="10454"/>
    <cellStyle name="Примечание 17 4 4" xfId="16393"/>
    <cellStyle name="Примечание 17 4 5" xfId="28995"/>
    <cellStyle name="Примечание 17 4 6" xfId="32404"/>
    <cellStyle name="Примечание 17 4 7" xfId="35306"/>
    <cellStyle name="Примечание 17 4 8" xfId="40269"/>
    <cellStyle name="Примечание 17 5" xfId="4895"/>
    <cellStyle name="Примечание 17 5 2" xfId="10871"/>
    <cellStyle name="Примечание 17 5 3" xfId="16810"/>
    <cellStyle name="Примечание 17 5 4" xfId="30328"/>
    <cellStyle name="Примечание 17 5 5" xfId="31396"/>
    <cellStyle name="Примечание 17 5 6" xfId="35723"/>
    <cellStyle name="Примечание 17 5 7" xfId="40684"/>
    <cellStyle name="Примечание 17 6" xfId="10071"/>
    <cellStyle name="Примечание 17 7" xfId="16010"/>
    <cellStyle name="Примечание 17 8" xfId="27950"/>
    <cellStyle name="Примечание 17 9" xfId="33112"/>
    <cellStyle name="Примечание 18" xfId="3582"/>
    <cellStyle name="Примечание 18 2" xfId="3583"/>
    <cellStyle name="Примечание 18 2 2" xfId="3584"/>
    <cellStyle name="Примечание 18 2 2 2" xfId="5826"/>
    <cellStyle name="Примечание 18 2 2 2 2" xfId="8130"/>
    <cellStyle name="Примечание 18 2 2 2 2 2" xfId="14081"/>
    <cellStyle name="Примечание 18 2 2 2 2 3" xfId="20020"/>
    <cellStyle name="Примечание 18 2 2 2 2 4" xfId="24271"/>
    <cellStyle name="Примечание 18 2 2 2 2 5" xfId="34736"/>
    <cellStyle name="Примечание 18 2 2 2 2 6" xfId="38927"/>
    <cellStyle name="Примечание 18 2 2 2 2 7" xfId="43886"/>
    <cellStyle name="Примечание 18 2 2 2 3" xfId="11801"/>
    <cellStyle name="Примечание 18 2 2 2 4" xfId="17740"/>
    <cellStyle name="Примечание 18 2 2 2 5" xfId="30714"/>
    <cellStyle name="Примечание 18 2 2 2 6" xfId="25891"/>
    <cellStyle name="Примечание 18 2 2 2 7" xfId="36653"/>
    <cellStyle name="Примечание 18 2 2 2 8" xfId="41611"/>
    <cellStyle name="Примечание 18 2 2 3" xfId="6493"/>
    <cellStyle name="Примечание 18 2 2 3 2" xfId="12444"/>
    <cellStyle name="Примечание 18 2 2 3 3" xfId="18383"/>
    <cellStyle name="Примечание 18 2 2 3 4" xfId="29146"/>
    <cellStyle name="Примечание 18 2 2 3 5" xfId="33194"/>
    <cellStyle name="Примечание 18 2 2 3 6" xfId="37296"/>
    <cellStyle name="Примечание 18 2 2 3 7" xfId="42251"/>
    <cellStyle name="Примечание 18 2 2 4" xfId="10078"/>
    <cellStyle name="Примечание 18 2 2 5" xfId="16017"/>
    <cellStyle name="Примечание 18 2 2 6" xfId="25724"/>
    <cellStyle name="Примечание 18 2 2 7" xfId="26680"/>
    <cellStyle name="Примечание 18 2 3" xfId="3585"/>
    <cellStyle name="Примечание 18 2 3 2" xfId="5672"/>
    <cellStyle name="Примечание 18 2 3 2 2" xfId="7976"/>
    <cellStyle name="Примечание 18 2 3 2 2 2" xfId="13927"/>
    <cellStyle name="Примечание 18 2 3 2 2 3" xfId="19866"/>
    <cellStyle name="Примечание 18 2 3 2 2 4" xfId="24423"/>
    <cellStyle name="Примечание 18 2 3 2 2 5" xfId="28709"/>
    <cellStyle name="Примечание 18 2 3 2 2 6" xfId="38773"/>
    <cellStyle name="Примечание 18 2 3 2 2 7" xfId="43732"/>
    <cellStyle name="Примечание 18 2 3 2 3" xfId="11647"/>
    <cellStyle name="Примечание 18 2 3 2 4" xfId="17586"/>
    <cellStyle name="Примечание 18 2 3 2 5" xfId="28508"/>
    <cellStyle name="Примечание 18 2 3 2 6" xfId="26211"/>
    <cellStyle name="Примечание 18 2 3 2 7" xfId="36499"/>
    <cellStyle name="Примечание 18 2 3 2 8" xfId="41457"/>
    <cellStyle name="Примечание 18 2 3 3" xfId="6339"/>
    <cellStyle name="Примечание 18 2 3 3 2" xfId="12290"/>
    <cellStyle name="Примечание 18 2 3 3 3" xfId="18229"/>
    <cellStyle name="Примечание 18 2 3 3 4" xfId="25099"/>
    <cellStyle name="Примечание 18 2 3 3 5" xfId="31852"/>
    <cellStyle name="Примечание 18 2 3 3 6" xfId="37142"/>
    <cellStyle name="Примечание 18 2 3 3 7" xfId="42097"/>
    <cellStyle name="Примечание 18 2 3 4" xfId="10079"/>
    <cellStyle name="Примечание 18 2 3 5" xfId="16018"/>
    <cellStyle name="Примечание 18 2 3 6" xfId="28828"/>
    <cellStyle name="Примечание 18 2 3 7" xfId="33738"/>
    <cellStyle name="Примечание 18 2 4" xfId="5174"/>
    <cellStyle name="Примечание 18 2 4 2" xfId="7517"/>
    <cellStyle name="Примечание 18 2 4 2 2" xfId="13468"/>
    <cellStyle name="Примечание 18 2 4 2 3" xfId="19407"/>
    <cellStyle name="Примечание 18 2 4 2 4" xfId="24796"/>
    <cellStyle name="Примечание 18 2 4 2 5" xfId="27189"/>
    <cellStyle name="Примечание 18 2 4 2 6" xfId="38316"/>
    <cellStyle name="Примечание 18 2 4 2 7" xfId="43273"/>
    <cellStyle name="Примечание 18 2 4 3" xfId="11150"/>
    <cellStyle name="Примечание 18 2 4 4" xfId="17089"/>
    <cellStyle name="Примечание 18 2 4 5" xfId="29472"/>
    <cellStyle name="Примечание 18 2 4 6" xfId="27654"/>
    <cellStyle name="Примечание 18 2 4 7" xfId="36002"/>
    <cellStyle name="Примечание 18 2 4 8" xfId="40962"/>
    <cellStyle name="Примечание 18 2 5" xfId="5217"/>
    <cellStyle name="Примечание 18 2 5 2" xfId="11193"/>
    <cellStyle name="Примечание 18 2 5 3" xfId="17132"/>
    <cellStyle name="Примечание 18 2 5 4" xfId="30490"/>
    <cellStyle name="Примечание 18 2 5 5" xfId="34621"/>
    <cellStyle name="Примечание 18 2 5 6" xfId="36045"/>
    <cellStyle name="Примечание 18 2 5 7" xfId="41005"/>
    <cellStyle name="Примечание 18 2 6" xfId="10077"/>
    <cellStyle name="Примечание 18 2 7" xfId="16016"/>
    <cellStyle name="Примечание 18 2 8" xfId="28261"/>
    <cellStyle name="Примечание 18 2 9" xfId="32285"/>
    <cellStyle name="Примечание 18 3" xfId="3586"/>
    <cellStyle name="Примечание 18 3 2" xfId="5463"/>
    <cellStyle name="Примечание 18 3 2 2" xfId="7782"/>
    <cellStyle name="Примечание 18 3 2 2 2" xfId="13733"/>
    <cellStyle name="Примечание 18 3 2 2 3" xfId="19672"/>
    <cellStyle name="Примечание 18 3 2 2 4" xfId="24612"/>
    <cellStyle name="Примечание 18 3 2 2 5" xfId="34618"/>
    <cellStyle name="Примечание 18 3 2 2 6" xfId="38580"/>
    <cellStyle name="Примечание 18 3 2 2 7" xfId="43538"/>
    <cellStyle name="Примечание 18 3 2 3" xfId="11438"/>
    <cellStyle name="Примечание 18 3 2 4" xfId="17377"/>
    <cellStyle name="Примечание 18 3 2 5" xfId="28637"/>
    <cellStyle name="Примечание 18 3 2 6" xfId="25889"/>
    <cellStyle name="Примечание 18 3 2 7" xfId="36290"/>
    <cellStyle name="Примечание 18 3 2 8" xfId="41249"/>
    <cellStyle name="Примечание 18 3 3" xfId="4552"/>
    <cellStyle name="Примечание 18 3 3 2" xfId="10528"/>
    <cellStyle name="Примечание 18 3 3 3" xfId="16467"/>
    <cellStyle name="Примечание 18 3 3 4" xfId="30314"/>
    <cellStyle name="Примечание 18 3 3 5" xfId="28020"/>
    <cellStyle name="Примечание 18 3 3 6" xfId="35380"/>
    <cellStyle name="Примечание 18 3 3 7" xfId="40343"/>
    <cellStyle name="Примечание 18 3 4" xfId="9229"/>
    <cellStyle name="Примечание 18 3 4 2" xfId="15174"/>
    <cellStyle name="Примечание 18 3 4 3" xfId="21113"/>
    <cellStyle name="Примечание 18 3 4 4" xfId="23328"/>
    <cellStyle name="Примечание 18 3 4 5" xfId="29960"/>
    <cellStyle name="Примечание 18 3 4 6" xfId="40014"/>
    <cellStyle name="Примечание 18 3 4 7" xfId="44979"/>
    <cellStyle name="Примечание 18 3 5" xfId="10080"/>
    <cellStyle name="Примечание 18 3 6" xfId="16019"/>
    <cellStyle name="Примечание 18 3 7" xfId="30243"/>
    <cellStyle name="Примечание 18 3 8" xfId="28566"/>
    <cellStyle name="Примечание 18 4" xfId="4459"/>
    <cellStyle name="Примечание 18 4 2" xfId="6908"/>
    <cellStyle name="Примечание 18 4 2 2" xfId="12859"/>
    <cellStyle name="Примечание 18 4 2 3" xfId="18798"/>
    <cellStyle name="Примечание 18 4 2 4" xfId="30581"/>
    <cellStyle name="Примечание 18 4 2 5" xfId="32293"/>
    <cellStyle name="Примечание 18 4 2 6" xfId="37711"/>
    <cellStyle name="Примечание 18 4 2 7" xfId="42664"/>
    <cellStyle name="Примечание 18 4 3" xfId="10455"/>
    <cellStyle name="Примечание 18 4 4" xfId="16394"/>
    <cellStyle name="Примечание 18 4 5" xfId="26966"/>
    <cellStyle name="Примечание 18 4 6" xfId="33598"/>
    <cellStyle name="Примечание 18 4 7" xfId="35307"/>
    <cellStyle name="Примечание 18 4 8" xfId="40270"/>
    <cellStyle name="Примечание 18 5" xfId="4894"/>
    <cellStyle name="Примечание 18 5 2" xfId="10870"/>
    <cellStyle name="Примечание 18 5 3" xfId="16809"/>
    <cellStyle name="Примечание 18 5 4" xfId="30851"/>
    <cellStyle name="Примечание 18 5 5" xfId="29007"/>
    <cellStyle name="Примечание 18 5 6" xfId="35722"/>
    <cellStyle name="Примечание 18 5 7" xfId="40683"/>
    <cellStyle name="Примечание 18 6" xfId="10076"/>
    <cellStyle name="Примечание 18 7" xfId="16015"/>
    <cellStyle name="Примечание 18 8" xfId="30214"/>
    <cellStyle name="Примечание 18 9" xfId="34541"/>
    <cellStyle name="Примечание 19" xfId="3587"/>
    <cellStyle name="Примечание 19 2" xfId="3588"/>
    <cellStyle name="Примечание 19 2 2" xfId="3589"/>
    <cellStyle name="Примечание 19 2 2 2" xfId="5827"/>
    <cellStyle name="Примечание 19 2 2 2 2" xfId="8131"/>
    <cellStyle name="Примечание 19 2 2 2 2 2" xfId="14082"/>
    <cellStyle name="Примечание 19 2 2 2 2 3" xfId="20021"/>
    <cellStyle name="Примечание 19 2 2 2 2 4" xfId="24270"/>
    <cellStyle name="Примечание 19 2 2 2 2 5" xfId="33223"/>
    <cellStyle name="Примечание 19 2 2 2 2 6" xfId="38928"/>
    <cellStyle name="Примечание 19 2 2 2 2 7" xfId="43887"/>
    <cellStyle name="Примечание 19 2 2 2 3" xfId="11802"/>
    <cellStyle name="Примечание 19 2 2 2 4" xfId="17741"/>
    <cellStyle name="Примечание 19 2 2 2 5" xfId="30713"/>
    <cellStyle name="Примечание 19 2 2 2 6" xfId="32747"/>
    <cellStyle name="Примечание 19 2 2 2 7" xfId="36654"/>
    <cellStyle name="Примечание 19 2 2 2 8" xfId="41612"/>
    <cellStyle name="Примечание 19 2 2 3" xfId="6494"/>
    <cellStyle name="Примечание 19 2 2 3 2" xfId="12445"/>
    <cellStyle name="Примечание 19 2 2 3 3" xfId="18384"/>
    <cellStyle name="Примечание 19 2 2 3 4" xfId="30647"/>
    <cellStyle name="Примечание 19 2 2 3 5" xfId="31265"/>
    <cellStyle name="Примечание 19 2 2 3 6" xfId="37297"/>
    <cellStyle name="Примечание 19 2 2 3 7" xfId="42252"/>
    <cellStyle name="Примечание 19 2 2 4" xfId="10083"/>
    <cellStyle name="Примечание 19 2 2 5" xfId="16022"/>
    <cellStyle name="Примечание 19 2 2 6" xfId="28438"/>
    <cellStyle name="Примечание 19 2 2 7" xfId="32199"/>
    <cellStyle name="Примечание 19 2 3" xfId="3590"/>
    <cellStyle name="Примечание 19 2 3 2" xfId="5673"/>
    <cellStyle name="Примечание 19 2 3 2 2" xfId="7977"/>
    <cellStyle name="Примечание 19 2 3 2 2 2" xfId="13928"/>
    <cellStyle name="Примечание 19 2 3 2 2 3" xfId="19867"/>
    <cellStyle name="Примечание 19 2 3 2 2 4" xfId="24422"/>
    <cellStyle name="Примечание 19 2 3 2 2 5" xfId="34847"/>
    <cellStyle name="Примечание 19 2 3 2 2 6" xfId="38774"/>
    <cellStyle name="Примечание 19 2 3 2 2 7" xfId="43733"/>
    <cellStyle name="Примечание 19 2 3 2 3" xfId="11648"/>
    <cellStyle name="Примечание 19 2 3 2 4" xfId="17587"/>
    <cellStyle name="Примечание 19 2 3 2 5" xfId="29924"/>
    <cellStyle name="Примечание 19 2 3 2 6" xfId="34265"/>
    <cellStyle name="Примечание 19 2 3 2 7" xfId="36500"/>
    <cellStyle name="Примечание 19 2 3 2 8" xfId="41458"/>
    <cellStyle name="Примечание 19 2 3 3" xfId="6340"/>
    <cellStyle name="Примечание 19 2 3 3 2" xfId="12291"/>
    <cellStyle name="Примечание 19 2 3 3 3" xfId="18230"/>
    <cellStyle name="Примечание 19 2 3 3 4" xfId="25098"/>
    <cellStyle name="Примечание 19 2 3 3 5" xfId="33602"/>
    <cellStyle name="Примечание 19 2 3 3 6" xfId="37143"/>
    <cellStyle name="Примечание 19 2 3 3 7" xfId="42098"/>
    <cellStyle name="Примечание 19 2 3 4" xfId="10084"/>
    <cellStyle name="Примечание 19 2 3 5" xfId="16023"/>
    <cellStyle name="Примечание 19 2 3 6" xfId="29850"/>
    <cellStyle name="Примечание 19 2 3 7" xfId="31742"/>
    <cellStyle name="Примечание 19 2 4" xfId="5175"/>
    <cellStyle name="Примечание 19 2 4 2" xfId="7518"/>
    <cellStyle name="Примечание 19 2 4 2 2" xfId="13469"/>
    <cellStyle name="Примечание 19 2 4 2 3" xfId="19408"/>
    <cellStyle name="Примечание 19 2 4 2 4" xfId="24795"/>
    <cellStyle name="Примечание 19 2 4 2 5" xfId="32811"/>
    <cellStyle name="Примечание 19 2 4 2 6" xfId="38317"/>
    <cellStyle name="Примечание 19 2 4 2 7" xfId="43274"/>
    <cellStyle name="Примечание 19 2 4 3" xfId="11151"/>
    <cellStyle name="Примечание 19 2 4 4" xfId="17090"/>
    <cellStyle name="Примечание 19 2 4 5" xfId="27461"/>
    <cellStyle name="Примечание 19 2 4 6" xfId="32398"/>
    <cellStyle name="Примечание 19 2 4 7" xfId="36003"/>
    <cellStyle name="Примечание 19 2 4 8" xfId="40963"/>
    <cellStyle name="Примечание 19 2 5" xfId="4749"/>
    <cellStyle name="Примечание 19 2 5 2" xfId="10725"/>
    <cellStyle name="Примечание 19 2 5 3" xfId="16664"/>
    <cellStyle name="Примечание 19 2 5 4" xfId="25526"/>
    <cellStyle name="Примечание 19 2 5 5" xfId="27600"/>
    <cellStyle name="Примечание 19 2 5 6" xfId="35577"/>
    <cellStyle name="Примечание 19 2 5 7" xfId="40539"/>
    <cellStyle name="Примечание 19 2 6" xfId="10082"/>
    <cellStyle name="Примечание 19 2 7" xfId="16021"/>
    <cellStyle name="Примечание 19 2 8" xfId="25723"/>
    <cellStyle name="Примечание 19 2 9" xfId="34420"/>
    <cellStyle name="Примечание 19 3" xfId="3591"/>
    <cellStyle name="Примечание 19 3 2" xfId="5464"/>
    <cellStyle name="Примечание 19 3 2 2" xfId="7783"/>
    <cellStyle name="Примечание 19 3 2 2 2" xfId="13734"/>
    <cellStyle name="Примечание 19 3 2 2 3" xfId="19673"/>
    <cellStyle name="Примечание 19 3 2 2 4" xfId="24611"/>
    <cellStyle name="Примечание 19 3 2 2 5" xfId="32232"/>
    <cellStyle name="Примечание 19 3 2 2 6" xfId="38581"/>
    <cellStyle name="Примечание 19 3 2 2 7" xfId="43539"/>
    <cellStyle name="Примечание 19 3 2 3" xfId="11439"/>
    <cellStyle name="Примечание 19 3 2 4" xfId="17378"/>
    <cellStyle name="Примечание 19 3 2 5" xfId="30055"/>
    <cellStyle name="Примечание 19 3 2 6" xfId="34362"/>
    <cellStyle name="Примечание 19 3 2 7" xfId="36291"/>
    <cellStyle name="Примечание 19 3 2 8" xfId="41250"/>
    <cellStyle name="Примечание 19 3 3" xfId="4551"/>
    <cellStyle name="Примечание 19 3 3 2" xfId="10527"/>
    <cellStyle name="Примечание 19 3 3 3" xfId="16466"/>
    <cellStyle name="Примечание 19 3 3 4" xfId="28898"/>
    <cellStyle name="Примечание 19 3 3 5" xfId="33021"/>
    <cellStyle name="Примечание 19 3 3 6" xfId="35379"/>
    <cellStyle name="Примечание 19 3 3 7" xfId="40342"/>
    <cellStyle name="Примечание 19 3 4" xfId="9230"/>
    <cellStyle name="Примечание 19 3 4 2" xfId="15175"/>
    <cellStyle name="Примечание 19 3 4 3" xfId="21114"/>
    <cellStyle name="Примечание 19 3 4 4" xfId="23327"/>
    <cellStyle name="Примечание 19 3 4 5" xfId="34590"/>
    <cellStyle name="Примечание 19 3 4 6" xfId="40015"/>
    <cellStyle name="Примечание 19 3 4 7" xfId="44980"/>
    <cellStyle name="Примечание 19 3 5" xfId="10085"/>
    <cellStyle name="Примечание 19 3 6" xfId="16024"/>
    <cellStyle name="Примечание 19 3 7" xfId="27902"/>
    <cellStyle name="Примечание 19 3 8" xfId="26223"/>
    <cellStyle name="Примечание 19 4" xfId="4460"/>
    <cellStyle name="Примечание 19 4 2" xfId="6909"/>
    <cellStyle name="Примечание 19 4 2 2" xfId="12860"/>
    <cellStyle name="Примечание 19 4 2 3" xfId="18799"/>
    <cellStyle name="Примечание 19 4 2 4" xfId="30394"/>
    <cellStyle name="Примечание 19 4 2 5" xfId="32188"/>
    <cellStyle name="Примечание 19 4 2 6" xfId="37712"/>
    <cellStyle name="Примечание 19 4 2 7" xfId="42665"/>
    <cellStyle name="Примечание 19 4 3" xfId="10456"/>
    <cellStyle name="Примечание 19 4 4" xfId="16395"/>
    <cellStyle name="Примечание 19 4 5" xfId="29308"/>
    <cellStyle name="Примечание 19 4 6" xfId="32508"/>
    <cellStyle name="Примечание 19 4 7" xfId="35308"/>
    <cellStyle name="Примечание 19 4 8" xfId="40271"/>
    <cellStyle name="Примечание 19 5" xfId="4893"/>
    <cellStyle name="Примечание 19 5 2" xfId="10869"/>
    <cellStyle name="Примечание 19 5 3" xfId="16808"/>
    <cellStyle name="Примечание 19 5 4" xfId="30852"/>
    <cellStyle name="Примечание 19 5 5" xfId="33927"/>
    <cellStyle name="Примечание 19 5 6" xfId="35721"/>
    <cellStyle name="Примечание 19 5 7" xfId="40682"/>
    <cellStyle name="Примечание 19 6" xfId="10081"/>
    <cellStyle name="Примечание 19 7" xfId="16020"/>
    <cellStyle name="Примечание 19 8" xfId="28289"/>
    <cellStyle name="Примечание 19 9" xfId="32098"/>
    <cellStyle name="Примечание 2" xfId="88"/>
    <cellStyle name="Примечание 2 10" xfId="3592"/>
    <cellStyle name="Примечание 2 10 2" xfId="3593"/>
    <cellStyle name="Примечание 2 10 2 2" xfId="5522"/>
    <cellStyle name="Примечание 2 10 2 2 2" xfId="7826"/>
    <cellStyle name="Примечание 2 10 2 2 2 2" xfId="13777"/>
    <cellStyle name="Примечание 2 10 2 2 2 3" xfId="19716"/>
    <cellStyle name="Примечание 2 10 2 2 2 4" xfId="24569"/>
    <cellStyle name="Примечание 2 10 2 2 2 5" xfId="31167"/>
    <cellStyle name="Примечание 2 10 2 2 2 6" xfId="38624"/>
    <cellStyle name="Примечание 2 10 2 2 2 7" xfId="43582"/>
    <cellStyle name="Примечание 2 10 2 2 3" xfId="11497"/>
    <cellStyle name="Примечание 2 10 2 2 4" xfId="17436"/>
    <cellStyle name="Примечание 2 10 2 2 5" xfId="30780"/>
    <cellStyle name="Примечание 2 10 2 2 6" xfId="30132"/>
    <cellStyle name="Примечание 2 10 2 2 7" xfId="36349"/>
    <cellStyle name="Примечание 2 10 2 2 8" xfId="41308"/>
    <cellStyle name="Примечание 2 10 2 3" xfId="6189"/>
    <cellStyle name="Примечание 2 10 2 3 2" xfId="12140"/>
    <cellStyle name="Примечание 2 10 2 3 3" xfId="18079"/>
    <cellStyle name="Примечание 2 10 2 3 4" xfId="25123"/>
    <cellStyle name="Примечание 2 10 2 3 5" xfId="33164"/>
    <cellStyle name="Примечание 2 10 2 3 6" xfId="36992"/>
    <cellStyle name="Примечание 2 10 2 3 7" xfId="41948"/>
    <cellStyle name="Примечание 2 10 2 4" xfId="9231"/>
    <cellStyle name="Примечание 2 10 2 4 2" xfId="15176"/>
    <cellStyle name="Примечание 2 10 2 4 3" xfId="21115"/>
    <cellStyle name="Примечание 2 10 2 4 4" xfId="23326"/>
    <cellStyle name="Примечание 2 10 2 4 5" xfId="33391"/>
    <cellStyle name="Примечание 2 10 2 4 6" xfId="40016"/>
    <cellStyle name="Примечание 2 10 2 4 7" xfId="44981"/>
    <cellStyle name="Примечание 2 10 2 5" xfId="10087"/>
    <cellStyle name="Примечание 2 10 2 6" xfId="16026"/>
    <cellStyle name="Примечание 2 10 2 7" xfId="28603"/>
    <cellStyle name="Примечание 2 10 2 8" xfId="32089"/>
    <cellStyle name="Примечание 2 10 3" xfId="5051"/>
    <cellStyle name="Примечание 2 10 3 10" xfId="35879"/>
    <cellStyle name="Примечание 2 10 3 11" xfId="40840"/>
    <cellStyle name="Примечание 2 10 3 2" xfId="9232"/>
    <cellStyle name="Примечание 2 10 3 2 2" xfId="15177"/>
    <cellStyle name="Примечание 2 10 3 2 3" xfId="21116"/>
    <cellStyle name="Примечание 2 10 3 2 4" xfId="23325"/>
    <cellStyle name="Примечание 2 10 3 2 5" xfId="31774"/>
    <cellStyle name="Примечание 2 10 3 2 6" xfId="40017"/>
    <cellStyle name="Примечание 2 10 3 2 7" xfId="44982"/>
    <cellStyle name="Примечание 2 10 3 3" xfId="9233"/>
    <cellStyle name="Примечание 2 10 3 3 2" xfId="15178"/>
    <cellStyle name="Примечание 2 10 3 3 3" xfId="21117"/>
    <cellStyle name="Примечание 2 10 3 3 4" xfId="23324"/>
    <cellStyle name="Примечание 2 10 3 3 5" xfId="32725"/>
    <cellStyle name="Примечание 2 10 3 3 6" xfId="40018"/>
    <cellStyle name="Примечание 2 10 3 3 7" xfId="44983"/>
    <cellStyle name="Примечание 2 10 3 4" xfId="9234"/>
    <cellStyle name="Примечание 2 10 3 4 2" xfId="15179"/>
    <cellStyle name="Примечание 2 10 3 4 3" xfId="21118"/>
    <cellStyle name="Примечание 2 10 3 4 4" xfId="23323"/>
    <cellStyle name="Примечание 2 10 3 4 5" xfId="32561"/>
    <cellStyle name="Примечание 2 10 3 4 6" xfId="40019"/>
    <cellStyle name="Примечание 2 10 3 4 7" xfId="44984"/>
    <cellStyle name="Примечание 2 10 3 5" xfId="7395"/>
    <cellStyle name="Примечание 2 10 3 5 2" xfId="13346"/>
    <cellStyle name="Примечание 2 10 3 5 3" xfId="19285"/>
    <cellStyle name="Примечание 2 10 3 5 4" xfId="29478"/>
    <cellStyle name="Примечание 2 10 3 5 5" xfId="34106"/>
    <cellStyle name="Примечание 2 10 3 5 6" xfId="38195"/>
    <cellStyle name="Примечание 2 10 3 5 7" xfId="43151"/>
    <cellStyle name="Примечание 2 10 3 6" xfId="11027"/>
    <cellStyle name="Примечание 2 10 3 7" xfId="16966"/>
    <cellStyle name="Примечание 2 10 3 8" xfId="25482"/>
    <cellStyle name="Примечание 2 10 3 9" xfId="34552"/>
    <cellStyle name="Примечание 2 10 4" xfId="4850"/>
    <cellStyle name="Примечание 2 10 4 2" xfId="10826"/>
    <cellStyle name="Примечание 2 10 4 3" xfId="16765"/>
    <cellStyle name="Примечание 2 10 4 4" xfId="30859"/>
    <cellStyle name="Примечание 2 10 4 5" xfId="32510"/>
    <cellStyle name="Примечание 2 10 4 6" xfId="35678"/>
    <cellStyle name="Примечание 2 10 4 7" xfId="40639"/>
    <cellStyle name="Примечание 2 10 5" xfId="9235"/>
    <cellStyle name="Примечание 2 10 5 2" xfId="15180"/>
    <cellStyle name="Примечание 2 10 5 3" xfId="21119"/>
    <cellStyle name="Примечание 2 10 5 4" xfId="23322"/>
    <cellStyle name="Примечание 2 10 5 5" xfId="34794"/>
    <cellStyle name="Примечание 2 10 5 6" xfId="40020"/>
    <cellStyle name="Примечание 2 10 5 7" xfId="44985"/>
    <cellStyle name="Примечание 2 10 6" xfId="10086"/>
    <cellStyle name="Примечание 2 10 7" xfId="16025"/>
    <cellStyle name="Примечание 2 10 8" xfId="25722"/>
    <cellStyle name="Примечание 2 10 9" xfId="25795"/>
    <cellStyle name="Примечание 2 11" xfId="3594"/>
    <cellStyle name="Примечание 2 11 2" xfId="3595"/>
    <cellStyle name="Примечание 2 11 2 2" xfId="5828"/>
    <cellStyle name="Примечание 2 11 2 2 2" xfId="8132"/>
    <cellStyle name="Примечание 2 11 2 2 2 2" xfId="14083"/>
    <cellStyle name="Примечание 2 11 2 2 2 3" xfId="20022"/>
    <cellStyle name="Примечание 2 11 2 2 2 4" xfId="24269"/>
    <cellStyle name="Примечание 2 11 2 2 2 5" xfId="34702"/>
    <cellStyle name="Примечание 2 11 2 2 2 6" xfId="38929"/>
    <cellStyle name="Примечание 2 11 2 2 2 7" xfId="43888"/>
    <cellStyle name="Примечание 2 11 2 2 3" xfId="11803"/>
    <cellStyle name="Примечание 2 11 2 2 4" xfId="17742"/>
    <cellStyle name="Примечание 2 11 2 2 5" xfId="27128"/>
    <cellStyle name="Примечание 2 11 2 2 6" xfId="26647"/>
    <cellStyle name="Примечание 2 11 2 2 7" xfId="36655"/>
    <cellStyle name="Примечание 2 11 2 2 8" xfId="41613"/>
    <cellStyle name="Примечание 2 11 2 3" xfId="6495"/>
    <cellStyle name="Примечание 2 11 2 3 2" xfId="12446"/>
    <cellStyle name="Примечание 2 11 2 3 3" xfId="18385"/>
    <cellStyle name="Примечание 2 11 2 3 4" xfId="30646"/>
    <cellStyle name="Примечание 2 11 2 3 5" xfId="31431"/>
    <cellStyle name="Примечание 2 11 2 3 6" xfId="37298"/>
    <cellStyle name="Примечание 2 11 2 3 7" xfId="42253"/>
    <cellStyle name="Примечание 2 11 2 4" xfId="9236"/>
    <cellStyle name="Примечание 2 11 2 4 2" xfId="15181"/>
    <cellStyle name="Примечание 2 11 2 4 3" xfId="21120"/>
    <cellStyle name="Примечание 2 11 2 4 4" xfId="23321"/>
    <cellStyle name="Примечание 2 11 2 4 5" xfId="34793"/>
    <cellStyle name="Примечание 2 11 2 4 6" xfId="40021"/>
    <cellStyle name="Примечание 2 11 2 4 7" xfId="44986"/>
    <cellStyle name="Примечание 2 11 2 5" xfId="10089"/>
    <cellStyle name="Примечание 2 11 2 6" xfId="16028"/>
    <cellStyle name="Примечание 2 11 2 7" xfId="28062"/>
    <cellStyle name="Примечание 2 11 2 8" xfId="34632"/>
    <cellStyle name="Примечание 2 11 3" xfId="3596"/>
    <cellStyle name="Примечание 2 11 3 2" xfId="5674"/>
    <cellStyle name="Примечание 2 11 3 2 2" xfId="7978"/>
    <cellStyle name="Примечание 2 11 3 2 2 2" xfId="13929"/>
    <cellStyle name="Примечание 2 11 3 2 2 3" xfId="19868"/>
    <cellStyle name="Примечание 2 11 3 2 2 4" xfId="24421"/>
    <cellStyle name="Примечание 2 11 3 2 2 5" xfId="33222"/>
    <cellStyle name="Примечание 2 11 3 2 2 6" xfId="38775"/>
    <cellStyle name="Примечание 2 11 3 2 2 7" xfId="43734"/>
    <cellStyle name="Примечание 2 11 3 2 3" xfId="11649"/>
    <cellStyle name="Примечание 2 11 3 2 4" xfId="17588"/>
    <cellStyle name="Примечание 2 11 3 2 5" xfId="27973"/>
    <cellStyle name="Примечание 2 11 3 2 6" xfId="31893"/>
    <cellStyle name="Примечание 2 11 3 2 7" xfId="36501"/>
    <cellStyle name="Примечание 2 11 3 2 8" xfId="41459"/>
    <cellStyle name="Примечание 2 11 3 3" xfId="6341"/>
    <cellStyle name="Примечание 2 11 3 3 2" xfId="12292"/>
    <cellStyle name="Примечание 2 11 3 3 3" xfId="18231"/>
    <cellStyle name="Примечание 2 11 3 3 4" xfId="29162"/>
    <cellStyle name="Примечание 2 11 3 3 5" xfId="34263"/>
    <cellStyle name="Примечание 2 11 3 3 6" xfId="37144"/>
    <cellStyle name="Примечание 2 11 3 3 7" xfId="42099"/>
    <cellStyle name="Примечание 2 11 3 4" xfId="9237"/>
    <cellStyle name="Примечание 2 11 3 4 2" xfId="15182"/>
    <cellStyle name="Примечание 2 11 3 4 3" xfId="21121"/>
    <cellStyle name="Примечание 2 11 3 4 4" xfId="23320"/>
    <cellStyle name="Примечание 2 11 3 4 5" xfId="32892"/>
    <cellStyle name="Примечание 2 11 3 4 6" xfId="40022"/>
    <cellStyle name="Примечание 2 11 3 4 7" xfId="44987"/>
    <cellStyle name="Примечание 2 11 3 5" xfId="10090"/>
    <cellStyle name="Примечание 2 11 3 6" xfId="16029"/>
    <cellStyle name="Примечание 2 11 3 7" xfId="28868"/>
    <cellStyle name="Примечание 2 11 3 8" xfId="33642"/>
    <cellStyle name="Примечание 2 11 4" xfId="5176"/>
    <cellStyle name="Примечание 2 11 4 2" xfId="7519"/>
    <cellStyle name="Примечание 2 11 4 2 2" xfId="13470"/>
    <cellStyle name="Примечание 2 11 4 2 3" xfId="19409"/>
    <cellStyle name="Примечание 2 11 4 2 4" xfId="24794"/>
    <cellStyle name="Примечание 2 11 4 2 5" xfId="28050"/>
    <cellStyle name="Примечание 2 11 4 2 6" xfId="38318"/>
    <cellStyle name="Примечание 2 11 4 2 7" xfId="43275"/>
    <cellStyle name="Примечание 2 11 4 3" xfId="11152"/>
    <cellStyle name="Примечание 2 11 4 4" xfId="17091"/>
    <cellStyle name="Примечание 2 11 4 5" xfId="29356"/>
    <cellStyle name="Примечание 2 11 4 6" xfId="33591"/>
    <cellStyle name="Примечание 2 11 4 7" xfId="36004"/>
    <cellStyle name="Примечание 2 11 4 8" xfId="40964"/>
    <cellStyle name="Примечание 2 11 5" xfId="5471"/>
    <cellStyle name="Примечание 2 11 5 2" xfId="11446"/>
    <cellStyle name="Примечание 2 11 5 3" xfId="17385"/>
    <cellStyle name="Примечание 2 11 5 4" xfId="30792"/>
    <cellStyle name="Примечание 2 11 5 5" xfId="34375"/>
    <cellStyle name="Примечание 2 11 5 6" xfId="36298"/>
    <cellStyle name="Примечание 2 11 5 7" xfId="41257"/>
    <cellStyle name="Примечание 2 11 6" xfId="10088"/>
    <cellStyle name="Примечание 2 11 7" xfId="16027"/>
    <cellStyle name="Примечание 2 11 8" xfId="30019"/>
    <cellStyle name="Примечание 2 11 9" xfId="28596"/>
    <cellStyle name="Примечание 2 12" xfId="3597"/>
    <cellStyle name="Примечание 2 12 2" xfId="5233"/>
    <cellStyle name="Примечание 2 12 2 2" xfId="7565"/>
    <cellStyle name="Примечание 2 12 2 2 2" xfId="13516"/>
    <cellStyle name="Примечание 2 12 2 2 3" xfId="19455"/>
    <cellStyle name="Примечание 2 12 2 2 4" xfId="24748"/>
    <cellStyle name="Примечание 2 12 2 2 5" xfId="28579"/>
    <cellStyle name="Примечание 2 12 2 2 6" xfId="38364"/>
    <cellStyle name="Примечание 2 12 2 2 7" xfId="43321"/>
    <cellStyle name="Примечание 2 12 2 3" xfId="11209"/>
    <cellStyle name="Примечание 2 12 2 4" xfId="17148"/>
    <cellStyle name="Примечание 2 12 2 5" xfId="29205"/>
    <cellStyle name="Примечание 2 12 2 6" xfId="33759"/>
    <cellStyle name="Примечание 2 12 2 7" xfId="36061"/>
    <cellStyle name="Примечание 2 12 2 8" xfId="41021"/>
    <cellStyle name="Примечание 2 12 3" xfId="4722"/>
    <cellStyle name="Примечание 2 12 3 2" xfId="10698"/>
    <cellStyle name="Примечание 2 12 3 3" xfId="16637"/>
    <cellStyle name="Примечание 2 12 3 4" xfId="30870"/>
    <cellStyle name="Примечание 2 12 3 5" xfId="31541"/>
    <cellStyle name="Примечание 2 12 3 6" xfId="35550"/>
    <cellStyle name="Примечание 2 12 3 7" xfId="40512"/>
    <cellStyle name="Примечание 2 12 4" xfId="9238"/>
    <cellStyle name="Примечание 2 12 4 2" xfId="15183"/>
    <cellStyle name="Примечание 2 12 4 3" xfId="21122"/>
    <cellStyle name="Примечание 2 12 4 4" xfId="23319"/>
    <cellStyle name="Примечание 2 12 4 5" xfId="33889"/>
    <cellStyle name="Примечание 2 12 4 6" xfId="40023"/>
    <cellStyle name="Примечание 2 12 4 7" xfId="44988"/>
    <cellStyle name="Примечание 2 12 5" xfId="10091"/>
    <cellStyle name="Примечание 2 12 6" xfId="16030"/>
    <cellStyle name="Примечание 2 12 7" xfId="30285"/>
    <cellStyle name="Примечание 2 12 8" xfId="34111"/>
    <cellStyle name="Примечание 2 13" xfId="3598"/>
    <cellStyle name="Примечание 2 13 2" xfId="5369"/>
    <cellStyle name="Примечание 2 13 2 2" xfId="7688"/>
    <cellStyle name="Примечание 2 13 2 2 2" xfId="13639"/>
    <cellStyle name="Примечание 2 13 2 2 3" xfId="19578"/>
    <cellStyle name="Примечание 2 13 2 2 4" xfId="27885"/>
    <cellStyle name="Примечание 2 13 2 2 5" xfId="34939"/>
    <cellStyle name="Примечание 2 13 2 2 6" xfId="38486"/>
    <cellStyle name="Примечание 2 13 2 2 7" xfId="43444"/>
    <cellStyle name="Примечание 2 13 2 3" xfId="11344"/>
    <cellStyle name="Примечание 2 13 2 4" xfId="17283"/>
    <cellStyle name="Примечание 2 13 2 5" xfId="25436"/>
    <cellStyle name="Примечание 2 13 2 6" xfId="34553"/>
    <cellStyle name="Примечание 2 13 2 7" xfId="36196"/>
    <cellStyle name="Примечание 2 13 2 8" xfId="41155"/>
    <cellStyle name="Примечание 2 13 3" xfId="4629"/>
    <cellStyle name="Примечание 2 13 3 2" xfId="10605"/>
    <cellStyle name="Примечание 2 13 3 3" xfId="16544"/>
    <cellStyle name="Примечание 2 13 3 4" xfId="29287"/>
    <cellStyle name="Примечание 2 13 3 5" xfId="33439"/>
    <cellStyle name="Примечание 2 13 3 6" xfId="35457"/>
    <cellStyle name="Примечание 2 13 3 7" xfId="40420"/>
    <cellStyle name="Примечание 2 13 4" xfId="9239"/>
    <cellStyle name="Примечание 2 13 4 2" xfId="15184"/>
    <cellStyle name="Примечание 2 13 4 3" xfId="21123"/>
    <cellStyle name="Примечание 2 13 4 4" xfId="23318"/>
    <cellStyle name="Примечание 2 13 4 5" xfId="32374"/>
    <cellStyle name="Примечание 2 13 4 6" xfId="40024"/>
    <cellStyle name="Примечание 2 13 4 7" xfId="44989"/>
    <cellStyle name="Примечание 2 13 5" xfId="10092"/>
    <cellStyle name="Примечание 2 13 6" xfId="16031"/>
    <cellStyle name="Примечание 2 13 7" xfId="28327"/>
    <cellStyle name="Примечание 2 13 8" xfId="29779"/>
    <cellStyle name="Примечание 2 14" xfId="4461"/>
    <cellStyle name="Примечание 2 14 10" xfId="40272"/>
    <cellStyle name="Примечание 2 14 2" xfId="6910"/>
    <cellStyle name="Примечание 2 14 2 2" xfId="12861"/>
    <cellStyle name="Примечание 2 14 2 3" xfId="18800"/>
    <cellStyle name="Примечание 2 14 2 4" xfId="28734"/>
    <cellStyle name="Примечание 2 14 2 5" xfId="27675"/>
    <cellStyle name="Примечание 2 14 2 6" xfId="37713"/>
    <cellStyle name="Примечание 2 14 2 7" xfId="42666"/>
    <cellStyle name="Примечание 2 14 3" xfId="9240"/>
    <cellStyle name="Примечание 2 14 3 2" xfId="15185"/>
    <cellStyle name="Примечание 2 14 3 3" xfId="21124"/>
    <cellStyle name="Примечание 2 14 3 4" xfId="23317"/>
    <cellStyle name="Примечание 2 14 3 5" xfId="31113"/>
    <cellStyle name="Примечание 2 14 3 6" xfId="40025"/>
    <cellStyle name="Примечание 2 14 3 7" xfId="44990"/>
    <cellStyle name="Примечание 2 14 4" xfId="9241"/>
    <cellStyle name="Примечание 2 14 4 2" xfId="15186"/>
    <cellStyle name="Примечание 2 14 4 3" xfId="21125"/>
    <cellStyle name="Примечание 2 14 4 4" xfId="26748"/>
    <cellStyle name="Примечание 2 14 4 5" xfId="32021"/>
    <cellStyle name="Примечание 2 14 4 6" xfId="40026"/>
    <cellStyle name="Примечание 2 14 4 7" xfId="44991"/>
    <cellStyle name="Примечание 2 14 5" xfId="10457"/>
    <cellStyle name="Примечание 2 14 6" xfId="16396"/>
    <cellStyle name="Примечание 2 14 7" xfId="30893"/>
    <cellStyle name="Примечание 2 14 8" xfId="31249"/>
    <cellStyle name="Примечание 2 14 9" xfId="35309"/>
    <cellStyle name="Примечание 2 15" xfId="4892"/>
    <cellStyle name="Примечание 2 15 2" xfId="10868"/>
    <cellStyle name="Примечание 2 15 3" xfId="16807"/>
    <cellStyle name="Примечание 2 15 4" xfId="29250"/>
    <cellStyle name="Примечание 2 15 5" xfId="26213"/>
    <cellStyle name="Примечание 2 15 6" xfId="35720"/>
    <cellStyle name="Примечание 2 15 7" xfId="40681"/>
    <cellStyle name="Примечание 2 16" xfId="9242"/>
    <cellStyle name="Примечание 2 16 2" xfId="15187"/>
    <cellStyle name="Примечание 2 16 3" xfId="21126"/>
    <cellStyle name="Примечание 2 16 4" xfId="26747"/>
    <cellStyle name="Примечание 2 16 5" xfId="33780"/>
    <cellStyle name="Примечание 2 16 6" xfId="40027"/>
    <cellStyle name="Примечание 2 16 7" xfId="44992"/>
    <cellStyle name="Примечание 2 17" xfId="9331"/>
    <cellStyle name="Примечание 2 18" xfId="15270"/>
    <cellStyle name="Примечание 2 19" xfId="26715"/>
    <cellStyle name="Примечание 2 2" xfId="3599"/>
    <cellStyle name="Примечание 2 2 10" xfId="34425"/>
    <cellStyle name="Примечание 2 2 2" xfId="3600"/>
    <cellStyle name="Примечание 2 2 2 2" xfId="3601"/>
    <cellStyle name="Примечание 2 2 2 2 2" xfId="5829"/>
    <cellStyle name="Примечание 2 2 2 2 2 2" xfId="8133"/>
    <cellStyle name="Примечание 2 2 2 2 2 2 2" xfId="14084"/>
    <cellStyle name="Примечание 2 2 2 2 2 2 3" xfId="20023"/>
    <cellStyle name="Примечание 2 2 2 2 2 2 4" xfId="24268"/>
    <cellStyle name="Примечание 2 2 2 2 2 2 5" xfId="28609"/>
    <cellStyle name="Примечание 2 2 2 2 2 2 6" xfId="38930"/>
    <cellStyle name="Примечание 2 2 2 2 2 2 7" xfId="43889"/>
    <cellStyle name="Примечание 2 2 2 2 2 3" xfId="11804"/>
    <cellStyle name="Примечание 2 2 2 2 2 4" xfId="17743"/>
    <cellStyle name="Примечание 2 2 2 2 2 5" xfId="29787"/>
    <cellStyle name="Примечание 2 2 2 2 2 6" xfId="34244"/>
    <cellStyle name="Примечание 2 2 2 2 2 7" xfId="36656"/>
    <cellStyle name="Примечание 2 2 2 2 2 8" xfId="41614"/>
    <cellStyle name="Примечание 2 2 2 2 3" xfId="6496"/>
    <cellStyle name="Примечание 2 2 2 2 3 2" xfId="12447"/>
    <cellStyle name="Примечание 2 2 2 2 3 3" xfId="18386"/>
    <cellStyle name="Примечание 2 2 2 2 3 4" xfId="30410"/>
    <cellStyle name="Примечание 2 2 2 2 3 5" xfId="32315"/>
    <cellStyle name="Примечание 2 2 2 2 3 6" xfId="37299"/>
    <cellStyle name="Примечание 2 2 2 2 3 7" xfId="42254"/>
    <cellStyle name="Примечание 2 2 2 2 4" xfId="9243"/>
    <cellStyle name="Примечание 2 2 2 2 4 2" xfId="15188"/>
    <cellStyle name="Примечание 2 2 2 2 4 3" xfId="21127"/>
    <cellStyle name="Примечание 2 2 2 2 4 4" xfId="23316"/>
    <cellStyle name="Примечание 2 2 2 2 4 5" xfId="31597"/>
    <cellStyle name="Примечание 2 2 2 2 4 6" xfId="40028"/>
    <cellStyle name="Примечание 2 2 2 2 4 7" xfId="44993"/>
    <cellStyle name="Примечание 2 2 2 2 5" xfId="10095"/>
    <cellStyle name="Примечание 2 2 2 2 6" xfId="16034"/>
    <cellStyle name="Примечание 2 2 2 2 7" xfId="30974"/>
    <cellStyle name="Примечание 2 2 2 2 8" xfId="34206"/>
    <cellStyle name="Примечание 2 2 2 3" xfId="3602"/>
    <cellStyle name="Примечание 2 2 2 3 2" xfId="5675"/>
    <cellStyle name="Примечание 2 2 2 3 2 2" xfId="7979"/>
    <cellStyle name="Примечание 2 2 2 3 2 2 2" xfId="13930"/>
    <cellStyle name="Примечание 2 2 2 3 2 2 3" xfId="19869"/>
    <cellStyle name="Примечание 2 2 2 3 2 2 4" xfId="24420"/>
    <cellStyle name="Примечание 2 2 2 3 2 2 5" xfId="26459"/>
    <cellStyle name="Примечание 2 2 2 3 2 2 6" xfId="38776"/>
    <cellStyle name="Примечание 2 2 2 3 2 2 7" xfId="43735"/>
    <cellStyle name="Примечание 2 2 2 3 2 3" xfId="11650"/>
    <cellStyle name="Примечание 2 2 2 3 2 4" xfId="17589"/>
    <cellStyle name="Примечание 2 2 2 3 2 5" xfId="25375"/>
    <cellStyle name="Примечание 2 2 2 3 2 6" xfId="26449"/>
    <cellStyle name="Примечание 2 2 2 3 2 7" xfId="36502"/>
    <cellStyle name="Примечание 2 2 2 3 2 8" xfId="41460"/>
    <cellStyle name="Примечание 2 2 2 3 3" xfId="6342"/>
    <cellStyle name="Примечание 2 2 2 3 3 2" xfId="12293"/>
    <cellStyle name="Примечание 2 2 2 3 3 3" xfId="18232"/>
    <cellStyle name="Примечание 2 2 2 3 3 4" xfId="29482"/>
    <cellStyle name="Примечание 2 2 2 3 3 5" xfId="32191"/>
    <cellStyle name="Примечание 2 2 2 3 3 6" xfId="37145"/>
    <cellStyle name="Примечание 2 2 2 3 3 7" xfId="42100"/>
    <cellStyle name="Примечание 2 2 2 3 4" xfId="9244"/>
    <cellStyle name="Примечание 2 2 2 3 4 2" xfId="15189"/>
    <cellStyle name="Примечание 2 2 2 3 4 3" xfId="21128"/>
    <cellStyle name="Примечание 2 2 2 3 4 4" xfId="23315"/>
    <cellStyle name="Примечание 2 2 2 3 4 5" xfId="32252"/>
    <cellStyle name="Примечание 2 2 2 3 4 6" xfId="40029"/>
    <cellStyle name="Примечание 2 2 2 3 4 7" xfId="44994"/>
    <cellStyle name="Примечание 2 2 2 3 5" xfId="10096"/>
    <cellStyle name="Примечание 2 2 2 3 6" xfId="16035"/>
    <cellStyle name="Примечание 2 2 2 3 7" xfId="28790"/>
    <cellStyle name="Примечание 2 2 2 3 8" xfId="26659"/>
    <cellStyle name="Примечание 2 2 2 4" xfId="5177"/>
    <cellStyle name="Примечание 2 2 2 4 2" xfId="7520"/>
    <cellStyle name="Примечание 2 2 2 4 2 2" xfId="13471"/>
    <cellStyle name="Примечание 2 2 2 4 2 3" xfId="19410"/>
    <cellStyle name="Примечание 2 2 2 4 2 4" xfId="24793"/>
    <cellStyle name="Примечание 2 2 2 4 2 5" xfId="28700"/>
    <cellStyle name="Примечание 2 2 2 4 2 6" xfId="38319"/>
    <cellStyle name="Примечание 2 2 2 4 2 7" xfId="43276"/>
    <cellStyle name="Примечание 2 2 2 4 3" xfId="11153"/>
    <cellStyle name="Примечание 2 2 2 4 4" xfId="17092"/>
    <cellStyle name="Примечание 2 2 2 4 5" xfId="30491"/>
    <cellStyle name="Примечание 2 2 2 4 6" xfId="34049"/>
    <cellStyle name="Примечание 2 2 2 4 7" xfId="36005"/>
    <cellStyle name="Примечание 2 2 2 4 8" xfId="40965"/>
    <cellStyle name="Примечание 2 2 2 5" xfId="5216"/>
    <cellStyle name="Примечание 2 2 2 5 2" xfId="11192"/>
    <cellStyle name="Примечание 2 2 2 5 3" xfId="17131"/>
    <cellStyle name="Примечание 2 2 2 5 4" xfId="29355"/>
    <cellStyle name="Примечание 2 2 2 5 5" xfId="25766"/>
    <cellStyle name="Примечание 2 2 2 5 6" xfId="36044"/>
    <cellStyle name="Примечание 2 2 2 5 7" xfId="41004"/>
    <cellStyle name="Примечание 2 2 2 6" xfId="10094"/>
    <cellStyle name="Примечание 2 2 2 7" xfId="16033"/>
    <cellStyle name="Примечание 2 2 2 8" xfId="25720"/>
    <cellStyle name="Примечание 2 2 2 9" xfId="32549"/>
    <cellStyle name="Примечание 2 2 3" xfId="3603"/>
    <cellStyle name="Примечание 2 2 3 2" xfId="5234"/>
    <cellStyle name="Примечание 2 2 3 2 2" xfId="7566"/>
    <cellStyle name="Примечание 2 2 3 2 2 2" xfId="13517"/>
    <cellStyle name="Примечание 2 2 3 2 2 3" xfId="19456"/>
    <cellStyle name="Примечание 2 2 3 2 2 4" xfId="24747"/>
    <cellStyle name="Примечание 2 2 3 2 2 5" xfId="29726"/>
    <cellStyle name="Примечание 2 2 3 2 2 6" xfId="38365"/>
    <cellStyle name="Примечание 2 2 3 2 2 7" xfId="43322"/>
    <cellStyle name="Примечание 2 2 3 2 3" xfId="11210"/>
    <cellStyle name="Примечание 2 2 3 2 4" xfId="17149"/>
    <cellStyle name="Примечание 2 2 3 2 5" xfId="30351"/>
    <cellStyle name="Примечание 2 2 3 2 6" xfId="30212"/>
    <cellStyle name="Примечание 2 2 3 2 7" xfId="36062"/>
    <cellStyle name="Примечание 2 2 3 2 8" xfId="41022"/>
    <cellStyle name="Примечание 2 2 3 3" xfId="4721"/>
    <cellStyle name="Примечание 2 2 3 3 2" xfId="10697"/>
    <cellStyle name="Примечание 2 2 3 3 3" xfId="16636"/>
    <cellStyle name="Примечание 2 2 3 3 4" xfId="30871"/>
    <cellStyle name="Примечание 2 2 3 3 5" xfId="25835"/>
    <cellStyle name="Примечание 2 2 3 3 6" xfId="35549"/>
    <cellStyle name="Примечание 2 2 3 3 7" xfId="40511"/>
    <cellStyle name="Примечание 2 2 3 4" xfId="9245"/>
    <cellStyle name="Примечание 2 2 3 4 2" xfId="15190"/>
    <cellStyle name="Примечание 2 2 3 4 3" xfId="21129"/>
    <cellStyle name="Примечание 2 2 3 4 4" xfId="23314"/>
    <cellStyle name="Примечание 2 2 3 4 5" xfId="33009"/>
    <cellStyle name="Примечание 2 2 3 4 6" xfId="40030"/>
    <cellStyle name="Примечание 2 2 3 4 7" xfId="44995"/>
    <cellStyle name="Примечание 2 2 3 5" xfId="10097"/>
    <cellStyle name="Примечание 2 2 3 6" xfId="16036"/>
    <cellStyle name="Примечание 2 2 3 7" xfId="30201"/>
    <cellStyle name="Примечание 2 2 3 8" xfId="28148"/>
    <cellStyle name="Примечание 2 2 4" xfId="3604"/>
    <cellStyle name="Примечание 2 2 4 2" xfId="5370"/>
    <cellStyle name="Примечание 2 2 4 2 2" xfId="7689"/>
    <cellStyle name="Примечание 2 2 4 2 2 2" xfId="13640"/>
    <cellStyle name="Примечание 2 2 4 2 2 3" xfId="19579"/>
    <cellStyle name="Примечание 2 2 4 2 2 4" xfId="24702"/>
    <cellStyle name="Примечание 2 2 4 2 2 5" xfId="28770"/>
    <cellStyle name="Примечание 2 2 4 2 2 6" xfId="38487"/>
    <cellStyle name="Примечание 2 2 4 2 2 7" xfId="43445"/>
    <cellStyle name="Примечание 2 2 4 2 3" xfId="11345"/>
    <cellStyle name="Примечание 2 2 4 2 4" xfId="17284"/>
    <cellStyle name="Примечание 2 2 4 2 5" xfId="25435"/>
    <cellStyle name="Примечание 2 2 4 2 6" xfId="31749"/>
    <cellStyle name="Примечание 2 2 4 2 7" xfId="36197"/>
    <cellStyle name="Примечание 2 2 4 2 8" xfId="41156"/>
    <cellStyle name="Примечание 2 2 4 3" xfId="4628"/>
    <cellStyle name="Примечание 2 2 4 3 2" xfId="10604"/>
    <cellStyle name="Примечание 2 2 4 3 3" xfId="16543"/>
    <cellStyle name="Примечание 2 2 4 3 4" xfId="26961"/>
    <cellStyle name="Примечание 2 2 4 3 5" xfId="28672"/>
    <cellStyle name="Примечание 2 2 4 3 6" xfId="35456"/>
    <cellStyle name="Примечание 2 2 4 3 7" xfId="40419"/>
    <cellStyle name="Примечание 2 2 4 4" xfId="9246"/>
    <cellStyle name="Примечание 2 2 4 4 2" xfId="15191"/>
    <cellStyle name="Примечание 2 2 4 4 3" xfId="21130"/>
    <cellStyle name="Примечание 2 2 4 4 4" xfId="26746"/>
    <cellStyle name="Примечание 2 2 4 4 5" xfId="34077"/>
    <cellStyle name="Примечание 2 2 4 4 6" xfId="40031"/>
    <cellStyle name="Примечание 2 2 4 4 7" xfId="44996"/>
    <cellStyle name="Примечание 2 2 4 5" xfId="10098"/>
    <cellStyle name="Примечание 2 2 4 6" xfId="16037"/>
    <cellStyle name="Примечание 2 2 4 7" xfId="28248"/>
    <cellStyle name="Примечание 2 2 4 8" xfId="26418"/>
    <cellStyle name="Примечание 2 2 5" xfId="4462"/>
    <cellStyle name="Примечание 2 2 5 2" xfId="6911"/>
    <cellStyle name="Примечание 2 2 5 2 2" xfId="12862"/>
    <cellStyle name="Примечание 2 2 5 2 3" xfId="18801"/>
    <cellStyle name="Примечание 2 2 5 2 4" xfId="30147"/>
    <cellStyle name="Примечание 2 2 5 2 5" xfId="25822"/>
    <cellStyle name="Примечание 2 2 5 2 6" xfId="37714"/>
    <cellStyle name="Примечание 2 2 5 2 7" xfId="42667"/>
    <cellStyle name="Примечание 2 2 5 3" xfId="10458"/>
    <cellStyle name="Примечание 2 2 5 4" xfId="16397"/>
    <cellStyle name="Примечание 2 2 5 5" xfId="30892"/>
    <cellStyle name="Примечание 2 2 5 6" xfId="31857"/>
    <cellStyle name="Примечание 2 2 5 7" xfId="35310"/>
    <cellStyle name="Примечание 2 2 5 8" xfId="40273"/>
    <cellStyle name="Примечание 2 2 6" xfId="4891"/>
    <cellStyle name="Примечание 2 2 6 2" xfId="10867"/>
    <cellStyle name="Примечание 2 2 6 3" xfId="16806"/>
    <cellStyle name="Примечание 2 2 6 4" xfId="26953"/>
    <cellStyle name="Примечание 2 2 6 5" xfId="34352"/>
    <cellStyle name="Примечание 2 2 6 6" xfId="35719"/>
    <cellStyle name="Примечание 2 2 6 7" xfId="40680"/>
    <cellStyle name="Примечание 2 2 7" xfId="10093"/>
    <cellStyle name="Примечание 2 2 8" xfId="16032"/>
    <cellStyle name="Примечание 2 2 9" xfId="25721"/>
    <cellStyle name="Примечание 2 20" xfId="28670"/>
    <cellStyle name="Примечание 2 3" xfId="3605"/>
    <cellStyle name="Примечание 2 3 2" xfId="3606"/>
    <cellStyle name="Примечание 2 3 2 2" xfId="3607"/>
    <cellStyle name="Примечание 2 3 2 2 2" xfId="5830"/>
    <cellStyle name="Примечание 2 3 2 2 2 2" xfId="8134"/>
    <cellStyle name="Примечание 2 3 2 2 2 2 2" xfId="14085"/>
    <cellStyle name="Примечание 2 3 2 2 2 2 3" xfId="20024"/>
    <cellStyle name="Примечание 2 3 2 2 2 2 4" xfId="24267"/>
    <cellStyle name="Примечание 2 3 2 2 2 2 5" xfId="34271"/>
    <cellStyle name="Примечание 2 3 2 2 2 2 6" xfId="38931"/>
    <cellStyle name="Примечание 2 3 2 2 2 2 7" xfId="43890"/>
    <cellStyle name="Примечание 2 3 2 2 2 3" xfId="11805"/>
    <cellStyle name="Примечание 2 3 2 2 2 4" xfId="17744"/>
    <cellStyle name="Примечание 2 3 2 2 2 5" xfId="27826"/>
    <cellStyle name="Примечание 2 3 2 2 2 6" xfId="26182"/>
    <cellStyle name="Примечание 2 3 2 2 2 7" xfId="36657"/>
    <cellStyle name="Примечание 2 3 2 2 2 8" xfId="41615"/>
    <cellStyle name="Примечание 2 3 2 2 3" xfId="6497"/>
    <cellStyle name="Примечание 2 3 2 2 3 2" xfId="12448"/>
    <cellStyle name="Примечание 2 3 2 2 3 3" xfId="18387"/>
    <cellStyle name="Примечание 2 3 2 2 3 4" xfId="28750"/>
    <cellStyle name="Примечание 2 3 2 2 3 5" xfId="27624"/>
    <cellStyle name="Примечание 2 3 2 2 3 6" xfId="37300"/>
    <cellStyle name="Примечание 2 3 2 2 3 7" xfId="42255"/>
    <cellStyle name="Примечание 2 3 2 2 4" xfId="10101"/>
    <cellStyle name="Примечание 2 3 2 2 5" xfId="16040"/>
    <cellStyle name="Примечание 2 3 2 2 6" xfId="30262"/>
    <cellStyle name="Примечание 2 3 2 2 7" xfId="26980"/>
    <cellStyle name="Примечание 2 3 2 3" xfId="3608"/>
    <cellStyle name="Примечание 2 3 2 3 2" xfId="5676"/>
    <cellStyle name="Примечание 2 3 2 3 2 2" xfId="7980"/>
    <cellStyle name="Примечание 2 3 2 3 2 2 2" xfId="13931"/>
    <cellStyle name="Примечание 2 3 2 3 2 2 3" xfId="19870"/>
    <cellStyle name="Примечание 2 3 2 3 2 2 4" xfId="24419"/>
    <cellStyle name="Примечание 2 3 2 3 2 2 5" xfId="25937"/>
    <cellStyle name="Примечание 2 3 2 3 2 2 6" xfId="38777"/>
    <cellStyle name="Примечание 2 3 2 3 2 2 7" xfId="43736"/>
    <cellStyle name="Примечание 2 3 2 3 2 3" xfId="11651"/>
    <cellStyle name="Примечание 2 3 2 3 2 4" xfId="17590"/>
    <cellStyle name="Примечание 2 3 2 3 2 5" xfId="30741"/>
    <cellStyle name="Примечание 2 3 2 3 2 6" xfId="32837"/>
    <cellStyle name="Примечание 2 3 2 3 2 7" xfId="36503"/>
    <cellStyle name="Примечание 2 3 2 3 2 8" xfId="41461"/>
    <cellStyle name="Примечание 2 3 2 3 3" xfId="6343"/>
    <cellStyle name="Примечание 2 3 2 3 3 2" xfId="12294"/>
    <cellStyle name="Примечание 2 3 2 3 3 3" xfId="18233"/>
    <cellStyle name="Примечание 2 3 2 3 3 4" xfId="27494"/>
    <cellStyle name="Примечание 2 3 2 3 3 5" xfId="34389"/>
    <cellStyle name="Примечание 2 3 2 3 3 6" xfId="37146"/>
    <cellStyle name="Примечание 2 3 2 3 3 7" xfId="42101"/>
    <cellStyle name="Примечание 2 3 2 3 4" xfId="10102"/>
    <cellStyle name="Примечание 2 3 2 3 5" xfId="16041"/>
    <cellStyle name="Примечание 2 3 2 3 6" xfId="28308"/>
    <cellStyle name="Примечание 2 3 2 3 7" xfId="32407"/>
    <cellStyle name="Примечание 2 3 2 4" xfId="5178"/>
    <cellStyle name="Примечание 2 3 2 4 2" xfId="7521"/>
    <cellStyle name="Примечание 2 3 2 4 2 2" xfId="13472"/>
    <cellStyle name="Примечание 2 3 2 4 2 3" xfId="19411"/>
    <cellStyle name="Примечание 2 3 2 4 2 4" xfId="24792"/>
    <cellStyle name="Примечание 2 3 2 4 2 5" xfId="27171"/>
    <cellStyle name="Примечание 2 3 2 4 2 6" xfId="38320"/>
    <cellStyle name="Примечание 2 3 2 4 2 7" xfId="43277"/>
    <cellStyle name="Примечание 2 3 2 4 3" xfId="11154"/>
    <cellStyle name="Примечание 2 3 2 4 4" xfId="17093"/>
    <cellStyle name="Примечание 2 3 2 4 5" xfId="28976"/>
    <cellStyle name="Примечание 2 3 2 4 6" xfId="34353"/>
    <cellStyle name="Примечание 2 3 2 4 7" xfId="36006"/>
    <cellStyle name="Примечание 2 3 2 4 8" xfId="40966"/>
    <cellStyle name="Примечание 2 3 2 5" xfId="5047"/>
    <cellStyle name="Примечание 2 3 2 5 2" xfId="11023"/>
    <cellStyle name="Примечание 2 3 2 5 3" xfId="16962"/>
    <cellStyle name="Примечание 2 3 2 5 4" xfId="30306"/>
    <cellStyle name="Примечание 2 3 2 5 5" xfId="32664"/>
    <cellStyle name="Примечание 2 3 2 5 6" xfId="35875"/>
    <cellStyle name="Примечание 2 3 2 5 7" xfId="40836"/>
    <cellStyle name="Примечание 2 3 2 6" xfId="10100"/>
    <cellStyle name="Примечание 2 3 2 7" xfId="16039"/>
    <cellStyle name="Примечание 2 3 2 8" xfId="28847"/>
    <cellStyle name="Примечание 2 3 2 9" xfId="30137"/>
    <cellStyle name="Примечание 2 3 3" xfId="3609"/>
    <cellStyle name="Примечание 2 3 3 2" xfId="5371"/>
    <cellStyle name="Примечание 2 3 3 2 2" xfId="7690"/>
    <cellStyle name="Примечание 2 3 3 2 2 2" xfId="13641"/>
    <cellStyle name="Примечание 2 3 3 2 2 3" xfId="19580"/>
    <cellStyle name="Примечание 2 3 3 2 2 4" xfId="24701"/>
    <cellStyle name="Примечание 2 3 3 2 2 5" xfId="34063"/>
    <cellStyle name="Примечание 2 3 3 2 2 6" xfId="38488"/>
    <cellStyle name="Примечание 2 3 3 2 2 7" xfId="43446"/>
    <cellStyle name="Примечание 2 3 3 2 3" xfId="11346"/>
    <cellStyle name="Примечание 2 3 3 2 4" xfId="17285"/>
    <cellStyle name="Примечание 2 3 3 2 5" xfId="25434"/>
    <cellStyle name="Примечание 2 3 3 2 6" xfId="26444"/>
    <cellStyle name="Примечание 2 3 3 2 7" xfId="36198"/>
    <cellStyle name="Примечание 2 3 3 2 8" xfId="41157"/>
    <cellStyle name="Примечание 2 3 3 3" xfId="6101"/>
    <cellStyle name="Примечание 2 3 3 3 2" xfId="12072"/>
    <cellStyle name="Примечание 2 3 3 3 3" xfId="18011"/>
    <cellStyle name="Примечание 2 3 3 3 4" xfId="25164"/>
    <cellStyle name="Примечание 2 3 3 3 5" xfId="27813"/>
    <cellStyle name="Примечание 2 3 3 3 6" xfId="36924"/>
    <cellStyle name="Примечание 2 3 3 3 7" xfId="41881"/>
    <cellStyle name="Примечание 2 3 3 4" xfId="9247"/>
    <cellStyle name="Примечание 2 3 3 4 2" xfId="15192"/>
    <cellStyle name="Примечание 2 3 3 4 3" xfId="21131"/>
    <cellStyle name="Примечание 2 3 3 4 4" xfId="26745"/>
    <cellStyle name="Примечание 2 3 3 4 5" xfId="28380"/>
    <cellStyle name="Примечание 2 3 3 4 6" xfId="40032"/>
    <cellStyle name="Примечание 2 3 3 4 7" xfId="44997"/>
    <cellStyle name="Примечание 2 3 3 5" xfId="10103"/>
    <cellStyle name="Примечание 2 3 3 6" xfId="16042"/>
    <cellStyle name="Примечание 2 3 3 7" xfId="25718"/>
    <cellStyle name="Примечание 2 3 3 8" xfId="26690"/>
    <cellStyle name="Примечание 2 3 4" xfId="4463"/>
    <cellStyle name="Примечание 2 3 4 2" xfId="6912"/>
    <cellStyle name="Примечание 2 3 4 2 2" xfId="12863"/>
    <cellStyle name="Примечание 2 3 4 2 3" xfId="18802"/>
    <cellStyle name="Примечание 2 3 4 2 4" xfId="28196"/>
    <cellStyle name="Примечание 2 3 4 2 5" xfId="25839"/>
    <cellStyle name="Примечание 2 3 4 2 6" xfId="37715"/>
    <cellStyle name="Примечание 2 3 4 2 7" xfId="42668"/>
    <cellStyle name="Примечание 2 3 4 3" xfId="10459"/>
    <cellStyle name="Примечание 2 3 4 4" xfId="16398"/>
    <cellStyle name="Примечание 2 3 4 5" xfId="30325"/>
    <cellStyle name="Примечание 2 3 4 6" xfId="31557"/>
    <cellStyle name="Примечание 2 3 4 7" xfId="35311"/>
    <cellStyle name="Примечание 2 3 4 8" xfId="40274"/>
    <cellStyle name="Примечание 2 3 5" xfId="4890"/>
    <cellStyle name="Примечание 2 3 5 2" xfId="10866"/>
    <cellStyle name="Примечание 2 3 5 3" xfId="16805"/>
    <cellStyle name="Примечание 2 3 5 4" xfId="28983"/>
    <cellStyle name="Примечание 2 3 5 5" xfId="32468"/>
    <cellStyle name="Примечание 2 3 5 6" xfId="35718"/>
    <cellStyle name="Примечание 2 3 5 7" xfId="40679"/>
    <cellStyle name="Примечание 2 3 6" xfId="10099"/>
    <cellStyle name="Примечание 2 3 7" xfId="16038"/>
    <cellStyle name="Примечание 2 3 8" xfId="25719"/>
    <cellStyle name="Примечание 2 3 9" xfId="33913"/>
    <cellStyle name="Примечание 2 4" xfId="3610"/>
    <cellStyle name="Примечание 2 4 2" xfId="3611"/>
    <cellStyle name="Примечание 2 4 2 2" xfId="3612"/>
    <cellStyle name="Примечание 2 4 2 2 2" xfId="5831"/>
    <cellStyle name="Примечание 2 4 2 2 2 2" xfId="8135"/>
    <cellStyle name="Примечание 2 4 2 2 2 2 2" xfId="14086"/>
    <cellStyle name="Примечание 2 4 2 2 2 2 3" xfId="20025"/>
    <cellStyle name="Примечание 2 4 2 2 2 2 4" xfId="24266"/>
    <cellStyle name="Примечание 2 4 2 2 2 2 5" xfId="27180"/>
    <cellStyle name="Примечание 2 4 2 2 2 2 6" xfId="38932"/>
    <cellStyle name="Примечание 2 4 2 2 2 2 7" xfId="43891"/>
    <cellStyle name="Примечание 2 4 2 2 2 3" xfId="11806"/>
    <cellStyle name="Примечание 2 4 2 2 2 4" xfId="17745"/>
    <cellStyle name="Примечание 2 4 2 2 2 5" xfId="25344"/>
    <cellStyle name="Примечание 2 4 2 2 2 6" xfId="31473"/>
    <cellStyle name="Примечание 2 4 2 2 2 7" xfId="36658"/>
    <cellStyle name="Примечание 2 4 2 2 2 8" xfId="41616"/>
    <cellStyle name="Примечание 2 4 2 2 3" xfId="6498"/>
    <cellStyle name="Примечание 2 4 2 2 3 2" xfId="12449"/>
    <cellStyle name="Примечание 2 4 2 2 3 3" xfId="18388"/>
    <cellStyle name="Примечание 2 4 2 2 3 4" xfId="30163"/>
    <cellStyle name="Примечание 2 4 2 2 3 5" xfId="25825"/>
    <cellStyle name="Примечание 2 4 2 2 3 6" xfId="37301"/>
    <cellStyle name="Примечание 2 4 2 2 3 7" xfId="42256"/>
    <cellStyle name="Примечание 2 4 2 2 4" xfId="10106"/>
    <cellStyle name="Примечание 2 4 2 2 5" xfId="16045"/>
    <cellStyle name="Примечание 2 4 2 2 6" xfId="27949"/>
    <cellStyle name="Примечание 2 4 2 2 7" xfId="34181"/>
    <cellStyle name="Примечание 2 4 2 3" xfId="3613"/>
    <cellStyle name="Примечание 2 4 2 3 2" xfId="5677"/>
    <cellStyle name="Примечание 2 4 2 3 2 2" xfId="7981"/>
    <cellStyle name="Примечание 2 4 2 3 2 2 2" xfId="13932"/>
    <cellStyle name="Примечание 2 4 2 3 2 2 3" xfId="19871"/>
    <cellStyle name="Примечание 2 4 2 3 2 2 4" xfId="24418"/>
    <cellStyle name="Примечание 2 4 2 3 2 2 5" xfId="34461"/>
    <cellStyle name="Примечание 2 4 2 3 2 2 6" xfId="38778"/>
    <cellStyle name="Примечание 2 4 2 3 2 2 7" xfId="43737"/>
    <cellStyle name="Примечание 2 4 2 3 2 3" xfId="11652"/>
    <cellStyle name="Примечание 2 4 2 3 2 4" xfId="17591"/>
    <cellStyle name="Примечание 2 4 2 3 2 5" xfId="30740"/>
    <cellStyle name="Примечание 2 4 2 3 2 6" xfId="31498"/>
    <cellStyle name="Примечание 2 4 2 3 2 7" xfId="36504"/>
    <cellStyle name="Примечание 2 4 2 3 2 8" xfId="41462"/>
    <cellStyle name="Примечание 2 4 2 3 3" xfId="6344"/>
    <cellStyle name="Примечание 2 4 2 3 3 2" xfId="12295"/>
    <cellStyle name="Примечание 2 4 2 3 3 3" xfId="18234"/>
    <cellStyle name="Примечание 2 4 2 3 3 4" xfId="29345"/>
    <cellStyle name="Примечание 2 4 2 3 3 5" xfId="26550"/>
    <cellStyle name="Примечание 2 4 2 3 3 6" xfId="37147"/>
    <cellStyle name="Примечание 2 4 2 3 3 7" xfId="42102"/>
    <cellStyle name="Примечание 2 4 2 3 4" xfId="10107"/>
    <cellStyle name="Примечание 2 4 2 3 5" xfId="16046"/>
    <cellStyle name="Примечание 2 4 2 3 6" xfId="25717"/>
    <cellStyle name="Примечание 2 4 2 3 7" xfId="28025"/>
    <cellStyle name="Примечание 2 4 2 4" xfId="5179"/>
    <cellStyle name="Примечание 2 4 2 4 2" xfId="7522"/>
    <cellStyle name="Примечание 2 4 2 4 2 2" xfId="13473"/>
    <cellStyle name="Примечание 2 4 2 4 2 3" xfId="19412"/>
    <cellStyle name="Примечание 2 4 2 4 2 4" xfId="24791"/>
    <cellStyle name="Примечание 2 4 2 4 2 5" xfId="31976"/>
    <cellStyle name="Примечание 2 4 2 4 2 6" xfId="38321"/>
    <cellStyle name="Примечание 2 4 2 4 2 7" xfId="43278"/>
    <cellStyle name="Примечание 2 4 2 4 3" xfId="11155"/>
    <cellStyle name="Примечание 2 4 2 4 4" xfId="17094"/>
    <cellStyle name="Примечание 2 4 2 4 5" xfId="26946"/>
    <cellStyle name="Примечание 2 4 2 4 6" xfId="33047"/>
    <cellStyle name="Примечание 2 4 2 4 7" xfId="36007"/>
    <cellStyle name="Примечание 2 4 2 4 8" xfId="40967"/>
    <cellStyle name="Примечание 2 4 2 5" xfId="4748"/>
    <cellStyle name="Примечание 2 4 2 5 2" xfId="10724"/>
    <cellStyle name="Примечание 2 4 2 5 3" xfId="16663"/>
    <cellStyle name="Примечание 2 4 2 5 4" xfId="28352"/>
    <cellStyle name="Примечание 2 4 2 5 5" xfId="31294"/>
    <cellStyle name="Примечание 2 4 2 5 6" xfId="35576"/>
    <cellStyle name="Примечание 2 4 2 5 7" xfId="40538"/>
    <cellStyle name="Примечание 2 4 2 6" xfId="10105"/>
    <cellStyle name="Примечание 2 4 2 7" xfId="16044"/>
    <cellStyle name="Примечание 2 4 2 8" xfId="29898"/>
    <cellStyle name="Примечание 2 4 2 9" xfId="26984"/>
    <cellStyle name="Примечание 2 4 3" xfId="3614"/>
    <cellStyle name="Примечание 2 4 3 2" xfId="5372"/>
    <cellStyle name="Примечание 2 4 3 2 2" xfId="7691"/>
    <cellStyle name="Примечание 2 4 3 2 2 2" xfId="13642"/>
    <cellStyle name="Примечание 2 4 3 2 2 3" xfId="19581"/>
    <cellStyle name="Примечание 2 4 3 2 2 4" xfId="24700"/>
    <cellStyle name="Примечание 2 4 3 2 2 5" xfId="32527"/>
    <cellStyle name="Примечание 2 4 3 2 2 6" xfId="38489"/>
    <cellStyle name="Примечание 2 4 3 2 2 7" xfId="43447"/>
    <cellStyle name="Примечание 2 4 3 2 3" xfId="11347"/>
    <cellStyle name="Примечание 2 4 3 2 4" xfId="17286"/>
    <cellStyle name="Примечание 2 4 3 2 5" xfId="25433"/>
    <cellStyle name="Примечание 2 4 3 2 6" xfId="31230"/>
    <cellStyle name="Примечание 2 4 3 2 7" xfId="36199"/>
    <cellStyle name="Примечание 2 4 3 2 8" xfId="41158"/>
    <cellStyle name="Примечание 2 4 3 3" xfId="6100"/>
    <cellStyle name="Примечание 2 4 3 3 2" xfId="12071"/>
    <cellStyle name="Примечание 2 4 3 3 3" xfId="18010"/>
    <cellStyle name="Примечание 2 4 3 3 4" xfId="23223"/>
    <cellStyle name="Примечание 2 4 3 3 5" xfId="29775"/>
    <cellStyle name="Примечание 2 4 3 3 6" xfId="36923"/>
    <cellStyle name="Примечание 2 4 3 3 7" xfId="41880"/>
    <cellStyle name="Примечание 2 4 3 4" xfId="9248"/>
    <cellStyle name="Примечание 2 4 3 4 2" xfId="15193"/>
    <cellStyle name="Примечание 2 4 3 4 3" xfId="21132"/>
    <cellStyle name="Примечание 2 4 3 4 4" xfId="23313"/>
    <cellStyle name="Примечание 2 4 3 4 5" xfId="32572"/>
    <cellStyle name="Примечание 2 4 3 4 6" xfId="40033"/>
    <cellStyle name="Примечание 2 4 3 4 7" xfId="44998"/>
    <cellStyle name="Примечание 2 4 3 5" xfId="10108"/>
    <cellStyle name="Примечание 2 4 3 6" xfId="16047"/>
    <cellStyle name="Примечание 2 4 3 7" xfId="25716"/>
    <cellStyle name="Примечание 2 4 3 8" xfId="34217"/>
    <cellStyle name="Примечание 2 4 4" xfId="4464"/>
    <cellStyle name="Примечание 2 4 4 2" xfId="6913"/>
    <cellStyle name="Примечание 2 4 4 2 2" xfId="12864"/>
    <cellStyle name="Примечание 2 4 4 2 3" xfId="18803"/>
    <cellStyle name="Примечание 2 4 4 2 4" xfId="25024"/>
    <cellStyle name="Примечание 2 4 4 2 5" xfId="25838"/>
    <cellStyle name="Примечание 2 4 4 2 6" xfId="37716"/>
    <cellStyle name="Примечание 2 4 4 2 7" xfId="42669"/>
    <cellStyle name="Примечание 2 4 4 3" xfId="10460"/>
    <cellStyle name="Примечание 2 4 4 4" xfId="16399"/>
    <cellStyle name="Примечание 2 4 4 5" xfId="28383"/>
    <cellStyle name="Примечание 2 4 4 6" xfId="31276"/>
    <cellStyle name="Примечание 2 4 4 7" xfId="35312"/>
    <cellStyle name="Примечание 2 4 4 8" xfId="40275"/>
    <cellStyle name="Примечание 2 4 5" xfId="4889"/>
    <cellStyle name="Примечание 2 4 5 2" xfId="10865"/>
    <cellStyle name="Примечание 2 4 5 3" xfId="16804"/>
    <cellStyle name="Примечание 2 4 5 4" xfId="30498"/>
    <cellStyle name="Примечание 2 4 5 5" xfId="33880"/>
    <cellStyle name="Примечание 2 4 5 6" xfId="35717"/>
    <cellStyle name="Примечание 2 4 5 7" xfId="40678"/>
    <cellStyle name="Примечание 2 4 6" xfId="10104"/>
    <cellStyle name="Примечание 2 4 7" xfId="16043"/>
    <cellStyle name="Примечание 2 4 8" xfId="28482"/>
    <cellStyle name="Примечание 2 4 9" xfId="33575"/>
    <cellStyle name="Примечание 2 5" xfId="3615"/>
    <cellStyle name="Примечание 2 5 2" xfId="3616"/>
    <cellStyle name="Примечание 2 5 2 2" xfId="3617"/>
    <cellStyle name="Примечание 2 5 2 2 2" xfId="5832"/>
    <cellStyle name="Примечание 2 5 2 2 2 2" xfId="8136"/>
    <cellStyle name="Примечание 2 5 2 2 2 2 2" xfId="14087"/>
    <cellStyle name="Примечание 2 5 2 2 2 2 3" xfId="20026"/>
    <cellStyle name="Примечание 2 5 2 2 2 2 4" xfId="24265"/>
    <cellStyle name="Примечание 2 5 2 2 2 2 5" xfId="33324"/>
    <cellStyle name="Примечание 2 5 2 2 2 2 6" xfId="38933"/>
    <cellStyle name="Примечание 2 5 2 2 2 2 7" xfId="43892"/>
    <cellStyle name="Примечание 2 5 2 2 2 3" xfId="11807"/>
    <cellStyle name="Примечание 2 5 2 2 2 4" xfId="17746"/>
    <cellStyle name="Примечание 2 5 2 2 2 5" xfId="27328"/>
    <cellStyle name="Примечание 2 5 2 2 2 6" xfId="32067"/>
    <cellStyle name="Примечание 2 5 2 2 2 7" xfId="36659"/>
    <cellStyle name="Примечание 2 5 2 2 2 8" xfId="41617"/>
    <cellStyle name="Примечание 2 5 2 2 3" xfId="6499"/>
    <cellStyle name="Примечание 2 5 2 2 3 2" xfId="12450"/>
    <cellStyle name="Примечание 2 5 2 2 3 3" xfId="18389"/>
    <cellStyle name="Примечание 2 5 2 2 3 4" xfId="28212"/>
    <cellStyle name="Примечание 2 5 2 2 3 5" xfId="32068"/>
    <cellStyle name="Примечание 2 5 2 2 3 6" xfId="37302"/>
    <cellStyle name="Примечание 2 5 2 2 3 7" xfId="42257"/>
    <cellStyle name="Примечание 2 5 2 2 4" xfId="10111"/>
    <cellStyle name="Примечание 2 5 2 2 5" xfId="16050"/>
    <cellStyle name="Примечание 2 5 2 2 6" xfId="30215"/>
    <cellStyle name="Примечание 2 5 2 2 7" xfId="32206"/>
    <cellStyle name="Примечание 2 5 2 3" xfId="3618"/>
    <cellStyle name="Примечание 2 5 2 3 2" xfId="5678"/>
    <cellStyle name="Примечание 2 5 2 3 2 2" xfId="7982"/>
    <cellStyle name="Примечание 2 5 2 3 2 2 2" xfId="13933"/>
    <cellStyle name="Примечание 2 5 2 3 2 2 3" xfId="19872"/>
    <cellStyle name="Примечание 2 5 2 3 2 2 4" xfId="24417"/>
    <cellStyle name="Примечание 2 5 2 3 2 2 5" xfId="34291"/>
    <cellStyle name="Примечание 2 5 2 3 2 2 6" xfId="38779"/>
    <cellStyle name="Примечание 2 5 2 3 2 2 7" xfId="43738"/>
    <cellStyle name="Примечание 2 5 2 3 2 3" xfId="11653"/>
    <cellStyle name="Примечание 2 5 2 3 2 4" xfId="17592"/>
    <cellStyle name="Примечание 2 5 2 3 2 5" xfId="28631"/>
    <cellStyle name="Примечание 2 5 2 3 2 6" xfId="32973"/>
    <cellStyle name="Примечание 2 5 2 3 2 7" xfId="36505"/>
    <cellStyle name="Примечание 2 5 2 3 2 8" xfId="41463"/>
    <cellStyle name="Примечание 2 5 2 3 3" xfId="6345"/>
    <cellStyle name="Примечание 2 5 2 3 3 2" xfId="12296"/>
    <cellStyle name="Примечание 2 5 2 3 3 3" xfId="18235"/>
    <cellStyle name="Примечание 2 5 2 3 3 4" xfId="30480"/>
    <cellStyle name="Примечание 2 5 2 3 3 5" xfId="26549"/>
    <cellStyle name="Примечание 2 5 2 3 3 6" xfId="37148"/>
    <cellStyle name="Примечание 2 5 2 3 3 7" xfId="42103"/>
    <cellStyle name="Примечание 2 5 2 3 4" xfId="10112"/>
    <cellStyle name="Примечание 2 5 2 3 5" xfId="16051"/>
    <cellStyle name="Примечание 2 5 2 3 6" xfId="28262"/>
    <cellStyle name="Примечание 2 5 2 3 7" xfId="33044"/>
    <cellStyle name="Примечание 2 5 2 4" xfId="5180"/>
    <cellStyle name="Примечание 2 5 2 4 2" xfId="7523"/>
    <cellStyle name="Примечание 2 5 2 4 2 2" xfId="13474"/>
    <cellStyle name="Примечание 2 5 2 4 2 3" xfId="19413"/>
    <cellStyle name="Примечание 2 5 2 4 2 4" xfId="24790"/>
    <cellStyle name="Примечание 2 5 2 4 2 5" xfId="32929"/>
    <cellStyle name="Примечание 2 5 2 4 2 6" xfId="38322"/>
    <cellStyle name="Примечание 2 5 2 4 2 7" xfId="43279"/>
    <cellStyle name="Примечание 2 5 2 4 3" xfId="11156"/>
    <cellStyle name="Примечание 2 5 2 4 4" xfId="17095"/>
    <cellStyle name="Примечание 2 5 2 4 5" xfId="29212"/>
    <cellStyle name="Примечание 2 5 2 4 6" xfId="34045"/>
    <cellStyle name="Примечание 2 5 2 4 7" xfId="36008"/>
    <cellStyle name="Примечание 2 5 2 4 8" xfId="40968"/>
    <cellStyle name="Примечание 2 5 2 5" xfId="4747"/>
    <cellStyle name="Примечание 2 5 2 5 2" xfId="10723"/>
    <cellStyle name="Примечание 2 5 2 5 3" xfId="16662"/>
    <cellStyle name="Примечание 2 5 2 5 4" xfId="30311"/>
    <cellStyle name="Примечание 2 5 2 5 5" xfId="32153"/>
    <cellStyle name="Примечание 2 5 2 5 6" xfId="35575"/>
    <cellStyle name="Примечание 2 5 2 5 7" xfId="40537"/>
    <cellStyle name="Примечание 2 5 2 6" xfId="10110"/>
    <cellStyle name="Примечание 2 5 2 7" xfId="16049"/>
    <cellStyle name="Примечание 2 5 2 8" xfId="28803"/>
    <cellStyle name="Примечание 2 5 2 9" xfId="32945"/>
    <cellStyle name="Примечание 2 5 3" xfId="3619"/>
    <cellStyle name="Примечание 2 5 3 2" xfId="5373"/>
    <cellStyle name="Примечание 2 5 3 2 2" xfId="7692"/>
    <cellStyle name="Примечание 2 5 3 2 2 2" xfId="13643"/>
    <cellStyle name="Примечание 2 5 3 2 2 3" xfId="19582"/>
    <cellStyle name="Примечание 2 5 3 2 2 4" xfId="24699"/>
    <cellStyle name="Примечание 2 5 3 2 2 5" xfId="26536"/>
    <cellStyle name="Примечание 2 5 3 2 2 6" xfId="38490"/>
    <cellStyle name="Примечание 2 5 3 2 2 7" xfId="43448"/>
    <cellStyle name="Примечание 2 5 3 2 3" xfId="11348"/>
    <cellStyle name="Примечание 2 5 3 2 4" xfId="17287"/>
    <cellStyle name="Примечание 2 5 3 2 5" xfId="25432"/>
    <cellStyle name="Примечание 2 5 3 2 6" xfId="31836"/>
    <cellStyle name="Примечание 2 5 3 2 7" xfId="36200"/>
    <cellStyle name="Примечание 2 5 3 2 8" xfId="41159"/>
    <cellStyle name="Примечание 2 5 3 3" xfId="4627"/>
    <cellStyle name="Примечание 2 5 3 3 2" xfId="10603"/>
    <cellStyle name="Примечание 2 5 3 3 3" xfId="16542"/>
    <cellStyle name="Примечание 2 5 3 3 4" xfId="28991"/>
    <cellStyle name="Примечание 2 5 3 3 5" xfId="33739"/>
    <cellStyle name="Примечание 2 5 3 3 6" xfId="35455"/>
    <cellStyle name="Примечание 2 5 3 3 7" xfId="40418"/>
    <cellStyle name="Примечание 2 5 3 4" xfId="9249"/>
    <cellStyle name="Примечание 2 5 3 4 2" xfId="15194"/>
    <cellStyle name="Примечание 2 5 3 4 3" xfId="21133"/>
    <cellStyle name="Примечание 2 5 3 4 4" xfId="23312"/>
    <cellStyle name="Примечание 2 5 3 4 5" xfId="27148"/>
    <cellStyle name="Примечание 2 5 3 4 6" xfId="40034"/>
    <cellStyle name="Примечание 2 5 3 4 7" xfId="44999"/>
    <cellStyle name="Примечание 2 5 3 5" xfId="10113"/>
    <cellStyle name="Примечание 2 5 3 6" xfId="16052"/>
    <cellStyle name="Примечание 2 5 3 7" xfId="25714"/>
    <cellStyle name="Примечание 2 5 3 8" xfId="25619"/>
    <cellStyle name="Примечание 2 5 4" xfId="4465"/>
    <cellStyle name="Примечание 2 5 4 2" xfId="6914"/>
    <cellStyle name="Примечание 2 5 4 2 2" xfId="12865"/>
    <cellStyle name="Примечание 2 5 4 2 3" xfId="18804"/>
    <cellStyle name="Примечание 2 5 4 2 4" xfId="29097"/>
    <cellStyle name="Примечание 2 5 4 2 5" xfId="32290"/>
    <cellStyle name="Примечание 2 5 4 2 6" xfId="37717"/>
    <cellStyle name="Примечание 2 5 4 2 7" xfId="42670"/>
    <cellStyle name="Примечание 2 5 4 3" xfId="10461"/>
    <cellStyle name="Примечание 2 5 4 4" xfId="16400"/>
    <cellStyle name="Примечание 2 5 4 5" xfId="29719"/>
    <cellStyle name="Примечание 2 5 4 6" xfId="28335"/>
    <cellStyle name="Примечание 2 5 4 7" xfId="35313"/>
    <cellStyle name="Примечание 2 5 4 8" xfId="40276"/>
    <cellStyle name="Примечание 2 5 5" xfId="4888"/>
    <cellStyle name="Примечание 2 5 5 2" xfId="10864"/>
    <cellStyle name="Примечание 2 5 5 3" xfId="16803"/>
    <cellStyle name="Примечание 2 5 5 4" xfId="30853"/>
    <cellStyle name="Примечание 2 5 5 5" xfId="33924"/>
    <cellStyle name="Примечание 2 5 5 6" xfId="35716"/>
    <cellStyle name="Примечание 2 5 5 7" xfId="40677"/>
    <cellStyle name="Примечание 2 5 6" xfId="10109"/>
    <cellStyle name="Примечание 2 5 7" xfId="16048"/>
    <cellStyle name="Примечание 2 5 8" xfId="25715"/>
    <cellStyle name="Примечание 2 5 9" xfId="32159"/>
    <cellStyle name="Примечание 2 6" xfId="3620"/>
    <cellStyle name="Примечание 2 6 2" xfId="3621"/>
    <cellStyle name="Примечание 2 6 2 2" xfId="3622"/>
    <cellStyle name="Примечание 2 6 2 2 2" xfId="5833"/>
    <cellStyle name="Примечание 2 6 2 2 2 2" xfId="8137"/>
    <cellStyle name="Примечание 2 6 2 2 2 2 2" xfId="14088"/>
    <cellStyle name="Примечание 2 6 2 2 2 2 3" xfId="20027"/>
    <cellStyle name="Примечание 2 6 2 2 2 2 4" xfId="24264"/>
    <cellStyle name="Примечание 2 6 2 2 2 2 5" xfId="33469"/>
    <cellStyle name="Примечание 2 6 2 2 2 2 6" xfId="38934"/>
    <cellStyle name="Примечание 2 6 2 2 2 2 7" xfId="43893"/>
    <cellStyle name="Примечание 2 6 2 2 2 3" xfId="11808"/>
    <cellStyle name="Примечание 2 6 2 2 2 4" xfId="17747"/>
    <cellStyle name="Примечание 2 6 2 2 2 5" xfId="29531"/>
    <cellStyle name="Примечание 2 6 2 2 2 6" xfId="29884"/>
    <cellStyle name="Примечание 2 6 2 2 2 7" xfId="36660"/>
    <cellStyle name="Примечание 2 6 2 2 2 8" xfId="41618"/>
    <cellStyle name="Примечание 2 6 2 2 3" xfId="6500"/>
    <cellStyle name="Примечание 2 6 2 2 3 2" xfId="12451"/>
    <cellStyle name="Примечание 2 6 2 2 3 3" xfId="18390"/>
    <cellStyle name="Примечание 2 6 2 2 3 4" xfId="25078"/>
    <cellStyle name="Примечание 2 6 2 2 3 5" xfId="34979"/>
    <cellStyle name="Примечание 2 6 2 2 3 6" xfId="37303"/>
    <cellStyle name="Примечание 2 6 2 2 3 7" xfId="42258"/>
    <cellStyle name="Примечание 2 6 2 2 4" xfId="10116"/>
    <cellStyle name="Примечание 2 6 2 2 5" xfId="16055"/>
    <cellStyle name="Примечание 2 6 2 2 6" xfId="28288"/>
    <cellStyle name="Примечание 2 6 2 2 7" xfId="34933"/>
    <cellStyle name="Примечание 2 6 2 3" xfId="3623"/>
    <cellStyle name="Примечание 2 6 2 3 2" xfId="5679"/>
    <cellStyle name="Примечание 2 6 2 3 2 2" xfId="7983"/>
    <cellStyle name="Примечание 2 6 2 3 2 2 2" xfId="13934"/>
    <cellStyle name="Примечание 2 6 2 3 2 2 3" xfId="19873"/>
    <cellStyle name="Примечание 2 6 2 3 2 2 4" xfId="24416"/>
    <cellStyle name="Примечание 2 6 2 3 2 2 5" xfId="34659"/>
    <cellStyle name="Примечание 2 6 2 3 2 2 6" xfId="38780"/>
    <cellStyle name="Примечание 2 6 2 3 2 2 7" xfId="43739"/>
    <cellStyle name="Примечание 2 6 2 3 2 3" xfId="11654"/>
    <cellStyle name="Примечание 2 6 2 3 2 4" xfId="17593"/>
    <cellStyle name="Примечание 2 6 2 3 2 5" xfId="30049"/>
    <cellStyle name="Примечание 2 6 2 3 2 6" xfId="33386"/>
    <cellStyle name="Примечание 2 6 2 3 2 7" xfId="36506"/>
    <cellStyle name="Примечание 2 6 2 3 2 8" xfId="41464"/>
    <cellStyle name="Примечание 2 6 2 3 3" xfId="6346"/>
    <cellStyle name="Примечание 2 6 2 3 3 2" xfId="12297"/>
    <cellStyle name="Примечание 2 6 2 3 3 3" xfId="18236"/>
    <cellStyle name="Примечание 2 6 2 3 3 4" xfId="28937"/>
    <cellStyle name="Примечание 2 6 2 3 3 5" xfId="28687"/>
    <cellStyle name="Примечание 2 6 2 3 3 6" xfId="37149"/>
    <cellStyle name="Примечание 2 6 2 3 3 7" xfId="42104"/>
    <cellStyle name="Примечание 2 6 2 3 4" xfId="10117"/>
    <cellStyle name="Примечание 2 6 2 3 5" xfId="16056"/>
    <cellStyle name="Примечание 2 6 2 3 6" xfId="25713"/>
    <cellStyle name="Примечание 2 6 2 3 7" xfId="25572"/>
    <cellStyle name="Примечание 2 6 2 4" xfId="5181"/>
    <cellStyle name="Примечание 2 6 2 4 2" xfId="7524"/>
    <cellStyle name="Примечание 2 6 2 4 2 2" xfId="13475"/>
    <cellStyle name="Примечание 2 6 2 4 2 3" xfId="19414"/>
    <cellStyle name="Примечание 2 6 2 4 2 4" xfId="24789"/>
    <cellStyle name="Примечание 2 6 2 4 2 5" xfId="32167"/>
    <cellStyle name="Примечание 2 6 2 4 2 6" xfId="38323"/>
    <cellStyle name="Примечание 2 6 2 4 2 7" xfId="43280"/>
    <cellStyle name="Примечание 2 6 2 4 3" xfId="11157"/>
    <cellStyle name="Примечание 2 6 2 4 4" xfId="17096"/>
    <cellStyle name="Примечание 2 6 2 4 5" xfId="30822"/>
    <cellStyle name="Примечание 2 6 2 4 6" xfId="31359"/>
    <cellStyle name="Примечание 2 6 2 4 7" xfId="36009"/>
    <cellStyle name="Примечание 2 6 2 4 8" xfId="40969"/>
    <cellStyle name="Примечание 2 6 2 5" xfId="5251"/>
    <cellStyle name="Примечание 2 6 2 5 2" xfId="11226"/>
    <cellStyle name="Примечание 2 6 2 5 3" xfId="17165"/>
    <cellStyle name="Примечание 2 6 2 5 4" xfId="25452"/>
    <cellStyle name="Примечание 2 6 2 5 5" xfId="26654"/>
    <cellStyle name="Примечание 2 6 2 5 6" xfId="36078"/>
    <cellStyle name="Примечание 2 6 2 5 7" xfId="41038"/>
    <cellStyle name="Примечание 2 6 2 6" xfId="10115"/>
    <cellStyle name="Примечание 2 6 2 7" xfId="16054"/>
    <cellStyle name="Примечание 2 6 2 8" xfId="30242"/>
    <cellStyle name="Примечание 2 6 2 9" xfId="26500"/>
    <cellStyle name="Примечание 2 6 3" xfId="3624"/>
    <cellStyle name="Примечание 2 6 3 2" xfId="5374"/>
    <cellStyle name="Примечание 2 6 3 2 2" xfId="7693"/>
    <cellStyle name="Примечание 2 6 3 2 2 2" xfId="13644"/>
    <cellStyle name="Примечание 2 6 3 2 2 3" xfId="19583"/>
    <cellStyle name="Примечание 2 6 3 2 2 4" xfId="24698"/>
    <cellStyle name="Примечание 2 6 3 2 2 5" xfId="26535"/>
    <cellStyle name="Примечание 2 6 3 2 2 6" xfId="38491"/>
    <cellStyle name="Примечание 2 6 3 2 2 7" xfId="43449"/>
    <cellStyle name="Примечание 2 6 3 2 3" xfId="11349"/>
    <cellStyle name="Примечание 2 6 3 2 4" xfId="17288"/>
    <cellStyle name="Примечание 2 6 3 2 5" xfId="25431"/>
    <cellStyle name="Примечание 2 6 3 2 6" xfId="31866"/>
    <cellStyle name="Примечание 2 6 3 2 7" xfId="36201"/>
    <cellStyle name="Примечание 2 6 3 2 8" xfId="41160"/>
    <cellStyle name="Примечание 2 6 3 3" xfId="4626"/>
    <cellStyle name="Примечание 2 6 3 3 2" xfId="10602"/>
    <cellStyle name="Примечание 2 6 3 3 3" xfId="16541"/>
    <cellStyle name="Примечание 2 6 3 3 4" xfId="30506"/>
    <cellStyle name="Примечание 2 6 3 3 5" xfId="25767"/>
    <cellStyle name="Примечание 2 6 3 3 6" xfId="35454"/>
    <cellStyle name="Примечание 2 6 3 3 7" xfId="40417"/>
    <cellStyle name="Примечание 2 6 3 4" xfId="9250"/>
    <cellStyle name="Примечание 2 6 3 4 2" xfId="15195"/>
    <cellStyle name="Примечание 2 6 3 4 3" xfId="21134"/>
    <cellStyle name="Примечание 2 6 3 4 4" xfId="23311"/>
    <cellStyle name="Примечание 2 6 3 4 5" xfId="33113"/>
    <cellStyle name="Примечание 2 6 3 4 6" xfId="40035"/>
    <cellStyle name="Примечание 2 6 3 4 7" xfId="45000"/>
    <cellStyle name="Примечание 2 6 3 5" xfId="10118"/>
    <cellStyle name="Примечание 2 6 3 6" xfId="16057"/>
    <cellStyle name="Примечание 2 6 3 7" xfId="28437"/>
    <cellStyle name="Примечание 2 6 3 8" xfId="26360"/>
    <cellStyle name="Примечание 2 6 4" xfId="4466"/>
    <cellStyle name="Примечание 2 6 4 2" xfId="6915"/>
    <cellStyle name="Примечание 2 6 4 2 2" xfId="12866"/>
    <cellStyle name="Примечание 2 6 4 2 3" xfId="18805"/>
    <cellStyle name="Примечание 2 6 4 2 4" xfId="30580"/>
    <cellStyle name="Примечание 2 6 4 2 5" xfId="31217"/>
    <cellStyle name="Примечание 2 6 4 2 6" xfId="37718"/>
    <cellStyle name="Примечание 2 6 4 2 7" xfId="42671"/>
    <cellStyle name="Примечание 2 6 4 3" xfId="10462"/>
    <cellStyle name="Примечание 2 6 4 4" xfId="16401"/>
    <cellStyle name="Примечание 2 6 4 5" xfId="27755"/>
    <cellStyle name="Примечание 2 6 4 6" xfId="32692"/>
    <cellStyle name="Примечание 2 6 4 7" xfId="35314"/>
    <cellStyle name="Примечание 2 6 4 8" xfId="40277"/>
    <cellStyle name="Примечание 2 6 5" xfId="4887"/>
    <cellStyle name="Примечание 2 6 5 2" xfId="10863"/>
    <cellStyle name="Примечание 2 6 5 3" xfId="16802"/>
    <cellStyle name="Примечание 2 6 5 4" xfId="30854"/>
    <cellStyle name="Примечание 2 6 5 5" xfId="26433"/>
    <cellStyle name="Примечание 2 6 5 6" xfId="35715"/>
    <cellStyle name="Примечание 2 6 5 7" xfId="40676"/>
    <cellStyle name="Примечание 2 6 6" xfId="10114"/>
    <cellStyle name="Примечание 2 6 7" xfId="16053"/>
    <cellStyle name="Примечание 2 6 8" xfId="28827"/>
    <cellStyle name="Примечание 2 6 9" xfId="32158"/>
    <cellStyle name="Примечание 2 7" xfId="3625"/>
    <cellStyle name="Примечание 2 7 2" xfId="3626"/>
    <cellStyle name="Примечание 2 7 2 2" xfId="3627"/>
    <cellStyle name="Примечание 2 7 2 2 2" xfId="5834"/>
    <cellStyle name="Примечание 2 7 2 2 2 2" xfId="8138"/>
    <cellStyle name="Примечание 2 7 2 2 2 2 2" xfId="14089"/>
    <cellStyle name="Примечание 2 7 2 2 2 2 3" xfId="20028"/>
    <cellStyle name="Примечание 2 7 2 2 2 2 4" xfId="24263"/>
    <cellStyle name="Примечание 2 7 2 2 2 2 5" xfId="29617"/>
    <cellStyle name="Примечание 2 7 2 2 2 2 6" xfId="38935"/>
    <cellStyle name="Примечание 2 7 2 2 2 2 7" xfId="43894"/>
    <cellStyle name="Примечание 2 7 2 2 2 3" xfId="11809"/>
    <cellStyle name="Примечание 2 7 2 2 2 4" xfId="17748"/>
    <cellStyle name="Примечание 2 7 2 2 2 5" xfId="27558"/>
    <cellStyle name="Примечание 2 7 2 2 2 6" xfId="31317"/>
    <cellStyle name="Примечание 2 7 2 2 2 7" xfId="36661"/>
    <cellStyle name="Примечание 2 7 2 2 2 8" xfId="41619"/>
    <cellStyle name="Примечание 2 7 2 2 3" xfId="6501"/>
    <cellStyle name="Примечание 2 7 2 2 3 2" xfId="12452"/>
    <cellStyle name="Примечание 2 7 2 2 3 3" xfId="18391"/>
    <cellStyle name="Примечание 2 7 2 2 3 4" xfId="29145"/>
    <cellStyle name="Примечание 2 7 2 2 3 5" xfId="33155"/>
    <cellStyle name="Примечание 2 7 2 2 3 6" xfId="37304"/>
    <cellStyle name="Примечание 2 7 2 2 3 7" xfId="42259"/>
    <cellStyle name="Примечание 2 7 2 2 4" xfId="10121"/>
    <cellStyle name="Примечание 2 7 2 2 5" xfId="16060"/>
    <cellStyle name="Примечание 2 7 2 2 6" xfId="25712"/>
    <cellStyle name="Примечание 2 7 2 2 7" xfId="31079"/>
    <cellStyle name="Примечание 2 7 2 3" xfId="3628"/>
    <cellStyle name="Примечание 2 7 2 3 2" xfId="5680"/>
    <cellStyle name="Примечание 2 7 2 3 2 2" xfId="7984"/>
    <cellStyle name="Примечание 2 7 2 3 2 2 2" xfId="13935"/>
    <cellStyle name="Примечание 2 7 2 3 2 2 3" xfId="19874"/>
    <cellStyle name="Примечание 2 7 2 3 2 2 4" xfId="24415"/>
    <cellStyle name="Примечание 2 7 2 3 2 2 5" xfId="27280"/>
    <cellStyle name="Примечание 2 7 2 3 2 2 6" xfId="38781"/>
    <cellStyle name="Примечание 2 7 2 3 2 2 7" xfId="43740"/>
    <cellStyle name="Примечание 2 7 2 3 2 3" xfId="11655"/>
    <cellStyle name="Примечание 2 7 2 3 2 4" xfId="17594"/>
    <cellStyle name="Примечание 2 7 2 3 2 5" xfId="28091"/>
    <cellStyle name="Примечание 2 7 2 3 2 6" xfId="34038"/>
    <cellStyle name="Примечание 2 7 2 3 2 7" xfId="36507"/>
    <cellStyle name="Примечание 2 7 2 3 2 8" xfId="41465"/>
    <cellStyle name="Примечание 2 7 2 3 3" xfId="6347"/>
    <cellStyle name="Примечание 2 7 2 3 3 2" xfId="12298"/>
    <cellStyle name="Примечание 2 7 2 3 3 3" xfId="18237"/>
    <cellStyle name="Примечание 2 7 2 3 3 4" xfId="26902"/>
    <cellStyle name="Примечание 2 7 2 3 3 5" xfId="31402"/>
    <cellStyle name="Примечание 2 7 2 3 3 6" xfId="37150"/>
    <cellStyle name="Примечание 2 7 2 3 3 7" xfId="42105"/>
    <cellStyle name="Примечание 2 7 2 3 4" xfId="10122"/>
    <cellStyle name="Примечание 2 7 2 3 5" xfId="16061"/>
    <cellStyle name="Примечание 2 7 2 3 6" xfId="28602"/>
    <cellStyle name="Примечание 2 7 2 3 7" xfId="31379"/>
    <cellStyle name="Примечание 2 7 2 4" xfId="5182"/>
    <cellStyle name="Примечание 2 7 2 4 2" xfId="7525"/>
    <cellStyle name="Примечание 2 7 2 4 2 2" xfId="13476"/>
    <cellStyle name="Примечание 2 7 2 4 2 3" xfId="19415"/>
    <cellStyle name="Примечание 2 7 2 4 2 4" xfId="24788"/>
    <cellStyle name="Примечание 2 7 2 4 2 5" xfId="29867"/>
    <cellStyle name="Примечание 2 7 2 4 2 6" xfId="38324"/>
    <cellStyle name="Примечание 2 7 2 4 2 7" xfId="43281"/>
    <cellStyle name="Примечание 2 7 2 4 3" xfId="11158"/>
    <cellStyle name="Примечание 2 7 2 4 4" xfId="17097"/>
    <cellStyle name="Примечание 2 7 2 4 5" xfId="30821"/>
    <cellStyle name="Примечание 2 7 2 4 6" xfId="33383"/>
    <cellStyle name="Примечание 2 7 2 4 7" xfId="36010"/>
    <cellStyle name="Примечание 2 7 2 4 8" xfId="40970"/>
    <cellStyle name="Примечание 2 7 2 5" xfId="5468"/>
    <cellStyle name="Примечание 2 7 2 5 2" xfId="11443"/>
    <cellStyle name="Примечание 2 7 2 5 3" xfId="17382"/>
    <cellStyle name="Примечание 2 7 2 5 4" xfId="30794"/>
    <cellStyle name="Примечание 2 7 2 5 5" xfId="32949"/>
    <cellStyle name="Примечание 2 7 2 5 6" xfId="36295"/>
    <cellStyle name="Примечание 2 7 2 5 7" xfId="41254"/>
    <cellStyle name="Примечание 2 7 2 6" xfId="10120"/>
    <cellStyle name="Примечание 2 7 2 7" xfId="16059"/>
    <cellStyle name="Примечание 2 7 2 8" xfId="27901"/>
    <cellStyle name="Примечание 2 7 2 9" xfId="30963"/>
    <cellStyle name="Примечание 2 7 3" xfId="3629"/>
    <cellStyle name="Примечание 2 7 3 2" xfId="5375"/>
    <cellStyle name="Примечание 2 7 3 2 2" xfId="7694"/>
    <cellStyle name="Примечание 2 7 3 2 2 2" xfId="13645"/>
    <cellStyle name="Примечание 2 7 3 2 2 3" xfId="19584"/>
    <cellStyle name="Примечание 2 7 3 2 2 4" xfId="24697"/>
    <cellStyle name="Примечание 2 7 3 2 2 5" xfId="30113"/>
    <cellStyle name="Примечание 2 7 3 2 2 6" xfId="38492"/>
    <cellStyle name="Примечание 2 7 3 2 2 7" xfId="43450"/>
    <cellStyle name="Примечание 2 7 3 2 3" xfId="11350"/>
    <cellStyle name="Примечание 2 7 3 2 4" xfId="17289"/>
    <cellStyle name="Примечание 2 7 3 2 5" xfId="27467"/>
    <cellStyle name="Примечание 2 7 3 2 6" xfId="33033"/>
    <cellStyle name="Примечание 2 7 3 2 7" xfId="36202"/>
    <cellStyle name="Примечание 2 7 3 2 8" xfId="41161"/>
    <cellStyle name="Примечание 2 7 3 3" xfId="4625"/>
    <cellStyle name="Примечание 2 7 3 3 2" xfId="10601"/>
    <cellStyle name="Примечание 2 7 3 3 3" xfId="16540"/>
    <cellStyle name="Примечание 2 7 3 3 4" xfId="29371"/>
    <cellStyle name="Примечание 2 7 3 3 5" xfId="32699"/>
    <cellStyle name="Примечание 2 7 3 3 6" xfId="35453"/>
    <cellStyle name="Примечание 2 7 3 3 7" xfId="40416"/>
    <cellStyle name="Примечание 2 7 3 4" xfId="9251"/>
    <cellStyle name="Примечание 2 7 3 4 2" xfId="15196"/>
    <cellStyle name="Примечание 2 7 3 4 3" xfId="21135"/>
    <cellStyle name="Примечание 2 7 3 4 4" xfId="23310"/>
    <cellStyle name="Примечание 2 7 3 4 5" xfId="34182"/>
    <cellStyle name="Примечание 2 7 3 4 6" xfId="40036"/>
    <cellStyle name="Примечание 2 7 3 4 7" xfId="45001"/>
    <cellStyle name="Примечание 2 7 3 5" xfId="10123"/>
    <cellStyle name="Примечание 2 7 3 6" xfId="16062"/>
    <cellStyle name="Примечание 2 7 3 7" xfId="30018"/>
    <cellStyle name="Примечание 2 7 3 8" xfId="26671"/>
    <cellStyle name="Примечание 2 7 4" xfId="4467"/>
    <cellStyle name="Примечание 2 7 4 2" xfId="6916"/>
    <cellStyle name="Примечание 2 7 4 2 2" xfId="12867"/>
    <cellStyle name="Примечание 2 7 4 2 3" xfId="18806"/>
    <cellStyle name="Примечание 2 7 4 2 4" xfId="30579"/>
    <cellStyle name="Примечание 2 7 4 2 5" xfId="31367"/>
    <cellStyle name="Примечание 2 7 4 2 6" xfId="37719"/>
    <cellStyle name="Примечание 2 7 4 2 7" xfId="42672"/>
    <cellStyle name="Примечание 2 7 4 3" xfId="10463"/>
    <cellStyle name="Примечание 2 7 4 4" xfId="16402"/>
    <cellStyle name="Примечание 2 7 4 5" xfId="25567"/>
    <cellStyle name="Примечание 2 7 4 6" xfId="27785"/>
    <cellStyle name="Примечание 2 7 4 7" xfId="35315"/>
    <cellStyle name="Примечание 2 7 4 8" xfId="40278"/>
    <cellStyle name="Примечание 2 7 5" xfId="5485"/>
    <cellStyle name="Примечание 2 7 5 2" xfId="11460"/>
    <cellStyle name="Примечание 2 7 5 3" xfId="17399"/>
    <cellStyle name="Примечание 2 7 5 4" xfId="26935"/>
    <cellStyle name="Примечание 2 7 5 5" xfId="34498"/>
    <cellStyle name="Примечание 2 7 5 6" xfId="36312"/>
    <cellStyle name="Примечание 2 7 5 7" xfId="41271"/>
    <cellStyle name="Примечание 2 7 6" xfId="10119"/>
    <cellStyle name="Примечание 2 7 7" xfId="16058"/>
    <cellStyle name="Примечание 2 7 8" xfId="29849"/>
    <cellStyle name="Примечание 2 7 9" xfId="33652"/>
    <cellStyle name="Примечание 2 8" xfId="3630"/>
    <cellStyle name="Примечание 2 8 2" xfId="3631"/>
    <cellStyle name="Примечание 2 8 2 2" xfId="3632"/>
    <cellStyle name="Примечание 2 8 2 2 2" xfId="5835"/>
    <cellStyle name="Примечание 2 8 2 2 2 2" xfId="8139"/>
    <cellStyle name="Примечание 2 8 2 2 2 2 2" xfId="14090"/>
    <cellStyle name="Примечание 2 8 2 2 2 2 3" xfId="20029"/>
    <cellStyle name="Примечание 2 8 2 2 2 2 4" xfId="24262"/>
    <cellStyle name="Примечание 2 8 2 2 2 2 5" xfId="34292"/>
    <cellStyle name="Примечание 2 8 2 2 2 2 6" xfId="38936"/>
    <cellStyle name="Примечание 2 8 2 2 2 2 7" xfId="43895"/>
    <cellStyle name="Примечание 2 8 2 2 2 3" xfId="11810"/>
    <cellStyle name="Примечание 2 8 2 2 2 4" xfId="17749"/>
    <cellStyle name="Примечание 2 8 2 2 2 5" xfId="28502"/>
    <cellStyle name="Примечание 2 8 2 2 2 6" xfId="25760"/>
    <cellStyle name="Примечание 2 8 2 2 2 7" xfId="36662"/>
    <cellStyle name="Примечание 2 8 2 2 2 8" xfId="41620"/>
    <cellStyle name="Примечание 2 8 2 2 3" xfId="6502"/>
    <cellStyle name="Примечание 2 8 2 2 3 2" xfId="12453"/>
    <cellStyle name="Примечание 2 8 2 2 3 3" xfId="18392"/>
    <cellStyle name="Примечание 2 8 2 2 3 4" xfId="30645"/>
    <cellStyle name="Примечание 2 8 2 2 3 5" xfId="33108"/>
    <cellStyle name="Примечание 2 8 2 2 3 6" xfId="37305"/>
    <cellStyle name="Примечание 2 8 2 2 3 7" xfId="42260"/>
    <cellStyle name="Примечание 2 8 2 2 4" xfId="10126"/>
    <cellStyle name="Примечание 2 8 2 2 5" xfId="16065"/>
    <cellStyle name="Примечание 2 8 2 2 6" xfId="30284"/>
    <cellStyle name="Примечание 2 8 2 2 7" xfId="32605"/>
    <cellStyle name="Примечание 2 8 2 3" xfId="3633"/>
    <cellStyle name="Примечание 2 8 2 3 2" xfId="5681"/>
    <cellStyle name="Примечание 2 8 2 3 2 2" xfId="7985"/>
    <cellStyle name="Примечание 2 8 2 3 2 2 2" xfId="13936"/>
    <cellStyle name="Примечание 2 8 2 3 2 2 3" xfId="19875"/>
    <cellStyle name="Примечание 2 8 2 3 2 2 4" xfId="24414"/>
    <cellStyle name="Примечание 2 8 2 3 2 2 5" xfId="33722"/>
    <cellStyle name="Примечание 2 8 2 3 2 2 6" xfId="38782"/>
    <cellStyle name="Примечание 2 8 2 3 2 2 7" xfId="43741"/>
    <cellStyle name="Примечание 2 8 2 3 2 3" xfId="11656"/>
    <cellStyle name="Примечание 2 8 2 3 2 4" xfId="17595"/>
    <cellStyle name="Примечание 2 8 2 3 2 5" xfId="25374"/>
    <cellStyle name="Примечание 2 8 2 3 2 6" xfId="32535"/>
    <cellStyle name="Примечание 2 8 2 3 2 7" xfId="36508"/>
    <cellStyle name="Примечание 2 8 2 3 2 8" xfId="41466"/>
    <cellStyle name="Примечание 2 8 2 3 3" xfId="6348"/>
    <cellStyle name="Примечание 2 8 2 3 3 2" xfId="12299"/>
    <cellStyle name="Примечание 2 8 2 3 3 3" xfId="18238"/>
    <cellStyle name="Примечание 2 8 2 3 3 4" xfId="29164"/>
    <cellStyle name="Примечание 2 8 2 3 3 5" xfId="26201"/>
    <cellStyle name="Примечание 2 8 2 3 3 6" xfId="37151"/>
    <cellStyle name="Примечание 2 8 2 3 3 7" xfId="42106"/>
    <cellStyle name="Примечание 2 8 2 3 4" xfId="10127"/>
    <cellStyle name="Примечание 2 8 2 3 5" xfId="16066"/>
    <cellStyle name="Примечание 2 8 2 3 6" xfId="28326"/>
    <cellStyle name="Примечание 2 8 2 3 7" xfId="27817"/>
    <cellStyle name="Примечание 2 8 2 4" xfId="5183"/>
    <cellStyle name="Примечание 2 8 2 4 2" xfId="7526"/>
    <cellStyle name="Примечание 2 8 2 4 2 2" xfId="13477"/>
    <cellStyle name="Примечание 2 8 2 4 2 3" xfId="19416"/>
    <cellStyle name="Примечание 2 8 2 4 2 4" xfId="24787"/>
    <cellStyle name="Примечание 2 8 2 4 2 5" xfId="34466"/>
    <cellStyle name="Примечание 2 8 2 4 2 6" xfId="38325"/>
    <cellStyle name="Примечание 2 8 2 4 2 7" xfId="43282"/>
    <cellStyle name="Примечание 2 8 2 4 3" xfId="11159"/>
    <cellStyle name="Примечание 2 8 2 4 4" xfId="17098"/>
    <cellStyle name="Примечание 2 8 2 4 5" xfId="30320"/>
    <cellStyle name="Примечание 2 8 2 4 6" xfId="33283"/>
    <cellStyle name="Примечание 2 8 2 4 7" xfId="36011"/>
    <cellStyle name="Примечание 2 8 2 4 8" xfId="40971"/>
    <cellStyle name="Примечание 2 8 2 5" xfId="5215"/>
    <cellStyle name="Примечание 2 8 2 5 2" xfId="11191"/>
    <cellStyle name="Примечание 2 8 2 5 3" xfId="17130"/>
    <cellStyle name="Примечание 2 8 2 5 4" xfId="27462"/>
    <cellStyle name="Примечание 2 8 2 5 5" xfId="31340"/>
    <cellStyle name="Примечание 2 8 2 5 6" xfId="36043"/>
    <cellStyle name="Примечание 2 8 2 5 7" xfId="41003"/>
    <cellStyle name="Примечание 2 8 2 6" xfId="10125"/>
    <cellStyle name="Примечание 2 8 2 7" xfId="16064"/>
    <cellStyle name="Примечание 2 8 2 8" xfId="28867"/>
    <cellStyle name="Примечание 2 8 2 9" xfId="34540"/>
    <cellStyle name="Примечание 2 8 3" xfId="3634"/>
    <cellStyle name="Примечание 2 8 3 2" xfId="5376"/>
    <cellStyle name="Примечание 2 8 3 2 2" xfId="7695"/>
    <cellStyle name="Примечание 2 8 3 2 2 2" xfId="13646"/>
    <cellStyle name="Примечание 2 8 3 2 2 3" xfId="19585"/>
    <cellStyle name="Примечание 2 8 3 2 2 4" xfId="24696"/>
    <cellStyle name="Примечание 2 8 3 2 2 5" xfId="31033"/>
    <cellStyle name="Примечание 2 8 3 2 2 6" xfId="38493"/>
    <cellStyle name="Примечание 2 8 3 2 2 7" xfId="43451"/>
    <cellStyle name="Примечание 2 8 3 2 3" xfId="11351"/>
    <cellStyle name="Примечание 2 8 3 2 4" xfId="17290"/>
    <cellStyle name="Примечание 2 8 3 2 5" xfId="28971"/>
    <cellStyle name="Примечание 2 8 3 2 6" xfId="31673"/>
    <cellStyle name="Примечание 2 8 3 2 7" xfId="36203"/>
    <cellStyle name="Примечание 2 8 3 2 8" xfId="41162"/>
    <cellStyle name="Примечание 2 8 3 3" xfId="4624"/>
    <cellStyle name="Примечание 2 8 3 3 2" xfId="10600"/>
    <cellStyle name="Примечание 2 8 3 3 3" xfId="16539"/>
    <cellStyle name="Примечание 2 8 3 3 4" xfId="27446"/>
    <cellStyle name="Примечание 2 8 3 3 5" xfId="26457"/>
    <cellStyle name="Примечание 2 8 3 3 6" xfId="35452"/>
    <cellStyle name="Примечание 2 8 3 3 7" xfId="40415"/>
    <cellStyle name="Примечание 2 8 3 4" xfId="9252"/>
    <cellStyle name="Примечание 2 8 3 4 2" xfId="15197"/>
    <cellStyle name="Примечание 2 8 3 4 3" xfId="21136"/>
    <cellStyle name="Примечание 2 8 3 4 4" xfId="23309"/>
    <cellStyle name="Примечание 2 8 3 4 5" xfId="32672"/>
    <cellStyle name="Примечание 2 8 3 4 6" xfId="40037"/>
    <cellStyle name="Примечание 2 8 3 4 7" xfId="45002"/>
    <cellStyle name="Примечание 2 8 3 5" xfId="10128"/>
    <cellStyle name="Примечание 2 8 3 6" xfId="16067"/>
    <cellStyle name="Примечание 2 8 3 7" xfId="25711"/>
    <cellStyle name="Примечание 2 8 3 8" xfId="33325"/>
    <cellStyle name="Примечание 2 8 4" xfId="4468"/>
    <cellStyle name="Примечание 2 8 4 2" xfId="6917"/>
    <cellStyle name="Примечание 2 8 4 2 2" xfId="12868"/>
    <cellStyle name="Примечание 2 8 4 2 3" xfId="18807"/>
    <cellStyle name="Примечание 2 8 4 2 4" xfId="30332"/>
    <cellStyle name="Примечание 2 8 4 2 5" xfId="34157"/>
    <cellStyle name="Примечание 2 8 4 2 6" xfId="37720"/>
    <cellStyle name="Примечание 2 8 4 2 7" xfId="42673"/>
    <cellStyle name="Примечание 2 8 4 3" xfId="10464"/>
    <cellStyle name="Примечание 2 8 4 4" xfId="16403"/>
    <cellStyle name="Примечание 2 8 4 5" xfId="29304"/>
    <cellStyle name="Примечание 2 8 4 6" xfId="26601"/>
    <cellStyle name="Примечание 2 8 4 7" xfId="35316"/>
    <cellStyle name="Примечание 2 8 4 8" xfId="40279"/>
    <cellStyle name="Примечание 2 8 5" xfId="4886"/>
    <cellStyle name="Примечание 2 8 5 2" xfId="10862"/>
    <cellStyle name="Примечание 2 8 5 3" xfId="16801"/>
    <cellStyle name="Примечание 2 8 5 4" xfId="30855"/>
    <cellStyle name="Примечание 2 8 5 5" xfId="32116"/>
    <cellStyle name="Примечание 2 8 5 6" xfId="35714"/>
    <cellStyle name="Примечание 2 8 5 7" xfId="40675"/>
    <cellStyle name="Примечание 2 8 6" xfId="10124"/>
    <cellStyle name="Примечание 2 8 7" xfId="16063"/>
    <cellStyle name="Примечание 2 8 8" xfId="28061"/>
    <cellStyle name="Примечание 2 8 9" xfId="32878"/>
    <cellStyle name="Примечание 2 9" xfId="3635"/>
    <cellStyle name="Примечание 2 9 2" xfId="3636"/>
    <cellStyle name="Примечание 2 9 2 2" xfId="5514"/>
    <cellStyle name="Примечание 2 9 2 2 2" xfId="7818"/>
    <cellStyle name="Примечание 2 9 2 2 2 2" xfId="13769"/>
    <cellStyle name="Примечание 2 9 2 2 2 3" xfId="19708"/>
    <cellStyle name="Примечание 2 9 2 2 2 4" xfId="24577"/>
    <cellStyle name="Примечание 2 9 2 2 2 5" xfId="34290"/>
    <cellStyle name="Примечание 2 9 2 2 2 6" xfId="38616"/>
    <cellStyle name="Примечание 2 9 2 2 2 7" xfId="43574"/>
    <cellStyle name="Примечание 2 9 2 2 3" xfId="11489"/>
    <cellStyle name="Примечание 2 9 2 2 4" xfId="17428"/>
    <cellStyle name="Примечание 2 9 2 2 5" xfId="29700"/>
    <cellStyle name="Примечание 2 9 2 2 6" xfId="31791"/>
    <cellStyle name="Примечание 2 9 2 2 7" xfId="36341"/>
    <cellStyle name="Примечание 2 9 2 2 8" xfId="41300"/>
    <cellStyle name="Примечание 2 9 2 3" xfId="6181"/>
    <cellStyle name="Примечание 2 9 2 3 2" xfId="12132"/>
    <cellStyle name="Примечание 2 9 2 3 3" xfId="18071"/>
    <cellStyle name="Примечание 2 9 2 3 4" xfId="25129"/>
    <cellStyle name="Примечание 2 9 2 3 5" xfId="30085"/>
    <cellStyle name="Примечание 2 9 2 3 6" xfId="36984"/>
    <cellStyle name="Примечание 2 9 2 3 7" xfId="41940"/>
    <cellStyle name="Примечание 2 9 2 4" xfId="9253"/>
    <cellStyle name="Примечание 2 9 2 4 2" xfId="15198"/>
    <cellStyle name="Примечание 2 9 2 4 3" xfId="21137"/>
    <cellStyle name="Примечание 2 9 2 4 4" xfId="23308"/>
    <cellStyle name="Примечание 2 9 2 4 5" xfId="29763"/>
    <cellStyle name="Примечание 2 9 2 4 6" xfId="40038"/>
    <cellStyle name="Примечание 2 9 2 4 7" xfId="45003"/>
    <cellStyle name="Примечание 2 9 2 5" xfId="10130"/>
    <cellStyle name="Примечание 2 9 2 6" xfId="16069"/>
    <cellStyle name="Примечание 2 9 2 7" xfId="30973"/>
    <cellStyle name="Примечание 2 9 2 8" xfId="32695"/>
    <cellStyle name="Примечание 2 9 3" xfId="4469"/>
    <cellStyle name="Примечание 2 9 3 10" xfId="40280"/>
    <cellStyle name="Примечание 2 9 3 2" xfId="6918"/>
    <cellStyle name="Примечание 2 9 3 2 2" xfId="12869"/>
    <cellStyle name="Примечание 2 9 3 2 3" xfId="18808"/>
    <cellStyle name="Примечание 2 9 3 2 4" xfId="28392"/>
    <cellStyle name="Примечание 2 9 3 2 5" xfId="32940"/>
    <cellStyle name="Примечание 2 9 3 2 6" xfId="37721"/>
    <cellStyle name="Примечание 2 9 3 2 7" xfId="42674"/>
    <cellStyle name="Примечание 2 9 3 3" xfId="9254"/>
    <cellStyle name="Примечание 2 9 3 3 2" xfId="15199"/>
    <cellStyle name="Примечание 2 9 3 3 3" xfId="21138"/>
    <cellStyle name="Примечание 2 9 3 3 4" xfId="26744"/>
    <cellStyle name="Примечание 2 9 3 3 5" xfId="27801"/>
    <cellStyle name="Примечание 2 9 3 3 6" xfId="40039"/>
    <cellStyle name="Примечание 2 9 3 3 7" xfId="45004"/>
    <cellStyle name="Примечание 2 9 3 4" xfId="9255"/>
    <cellStyle name="Примечание 2 9 3 4 2" xfId="15200"/>
    <cellStyle name="Примечание 2 9 3 4 3" xfId="21139"/>
    <cellStyle name="Примечание 2 9 3 4 4" xfId="23307"/>
    <cellStyle name="Примечание 2 9 3 4 5" xfId="34792"/>
    <cellStyle name="Примечание 2 9 3 4 6" xfId="40040"/>
    <cellStyle name="Примечание 2 9 3 4 7" xfId="45005"/>
    <cellStyle name="Примечание 2 9 3 5" xfId="10465"/>
    <cellStyle name="Примечание 2 9 3 6" xfId="16404"/>
    <cellStyle name="Примечание 2 9 3 7" xfId="29430"/>
    <cellStyle name="Примечание 2 9 3 8" xfId="28835"/>
    <cellStyle name="Примечание 2 9 3 9" xfId="35317"/>
    <cellStyle name="Примечание 2 9 4" xfId="5226"/>
    <cellStyle name="Примечание 2 9 4 2" xfId="11202"/>
    <cellStyle name="Примечание 2 9 4 3" xfId="17141"/>
    <cellStyle name="Примечание 2 9 4 4" xfId="27836"/>
    <cellStyle name="Примечание 2 9 4 5" xfId="33921"/>
    <cellStyle name="Примечание 2 9 4 6" xfId="36054"/>
    <cellStyle name="Примечание 2 9 4 7" xfId="41014"/>
    <cellStyle name="Примечание 2 9 5" xfId="9256"/>
    <cellStyle name="Примечание 2 9 5 2" xfId="15201"/>
    <cellStyle name="Примечание 2 9 5 3" xfId="21140"/>
    <cellStyle name="Примечание 2 9 5 4" xfId="23306"/>
    <cellStyle name="Примечание 2 9 5 5" xfId="32131"/>
    <cellStyle name="Примечание 2 9 5 6" xfId="40041"/>
    <cellStyle name="Примечание 2 9 5 7" xfId="45006"/>
    <cellStyle name="Примечание 2 9 6" xfId="10129"/>
    <cellStyle name="Примечание 2 9 7" xfId="16068"/>
    <cellStyle name="Примечание 2 9 8" xfId="25710"/>
    <cellStyle name="Примечание 2 9 9" xfId="26217"/>
    <cellStyle name="Примечание 2_46EE.2011(v1.0)" xfId="3637"/>
    <cellStyle name="Примечание 20" xfId="3638"/>
    <cellStyle name="Примечание 20 2" xfId="3639"/>
    <cellStyle name="Примечание 20 2 2" xfId="3640"/>
    <cellStyle name="Примечание 20 2 2 2" xfId="5836"/>
    <cellStyle name="Примечание 20 2 2 2 2" xfId="8140"/>
    <cellStyle name="Примечание 20 2 2 2 2 2" xfId="14091"/>
    <cellStyle name="Примечание 20 2 2 2 2 3" xfId="20030"/>
    <cellStyle name="Примечание 20 2 2 2 2 4" xfId="24261"/>
    <cellStyle name="Примечание 20 2 2 2 2 5" xfId="32777"/>
    <cellStyle name="Примечание 20 2 2 2 2 6" xfId="38937"/>
    <cellStyle name="Примечание 20 2 2 2 2 7" xfId="43896"/>
    <cellStyle name="Примечание 20 2 2 2 3" xfId="11811"/>
    <cellStyle name="Примечание 20 2 2 2 4" xfId="17750"/>
    <cellStyle name="Примечание 20 2 2 2 5" xfId="29918"/>
    <cellStyle name="Примечание 20 2 2 2 6" xfId="33016"/>
    <cellStyle name="Примечание 20 2 2 2 7" xfId="36663"/>
    <cellStyle name="Примечание 20 2 2 2 8" xfId="41621"/>
    <cellStyle name="Примечание 20 2 2 3" xfId="6503"/>
    <cellStyle name="Примечание 20 2 2 3 2" xfId="12454"/>
    <cellStyle name="Примечание 20 2 2 3 3" xfId="18393"/>
    <cellStyle name="Примечание 20 2 2 3 4" xfId="30644"/>
    <cellStyle name="Примечание 20 2 2 3 5" xfId="31930"/>
    <cellStyle name="Примечание 20 2 2 3 6" xfId="37306"/>
    <cellStyle name="Примечание 20 2 2 3 7" xfId="42261"/>
    <cellStyle name="Примечание 20 2 2 4" xfId="10133"/>
    <cellStyle name="Примечание 20 2 2 5" xfId="16072"/>
    <cellStyle name="Примечание 20 2 2 6" xfId="25709"/>
    <cellStyle name="Примечание 20 2 2 7" xfId="32400"/>
    <cellStyle name="Примечание 20 2 3" xfId="3641"/>
    <cellStyle name="Примечание 20 2 3 2" xfId="5682"/>
    <cellStyle name="Примечание 20 2 3 2 2" xfId="7986"/>
    <cellStyle name="Примечание 20 2 3 2 2 2" xfId="13937"/>
    <cellStyle name="Примечание 20 2 3 2 2 3" xfId="19876"/>
    <cellStyle name="Примечание 20 2 3 2 2 4" xfId="24413"/>
    <cellStyle name="Примечание 20 2 3 2 2 5" xfId="34434"/>
    <cellStyle name="Примечание 20 2 3 2 2 6" xfId="38783"/>
    <cellStyle name="Примечание 20 2 3 2 2 7" xfId="43742"/>
    <cellStyle name="Примечание 20 2 3 2 3" xfId="11657"/>
    <cellStyle name="Примечание 20 2 3 2 4" xfId="17596"/>
    <cellStyle name="Примечание 20 2 3 2 5" xfId="25373"/>
    <cellStyle name="Примечание 20 2 3 2 6" xfId="29893"/>
    <cellStyle name="Примечание 20 2 3 2 7" xfId="36509"/>
    <cellStyle name="Примечание 20 2 3 2 8" xfId="41467"/>
    <cellStyle name="Примечание 20 2 3 3" xfId="6349"/>
    <cellStyle name="Примечание 20 2 3 3 2" xfId="12300"/>
    <cellStyle name="Примечание 20 2 3 3 3" xfId="18239"/>
    <cellStyle name="Примечание 20 2 3 3 4" xfId="30671"/>
    <cellStyle name="Примечание 20 2 3 3 5" xfId="34037"/>
    <cellStyle name="Примечание 20 2 3 3 6" xfId="37152"/>
    <cellStyle name="Примечание 20 2 3 3 7" xfId="42107"/>
    <cellStyle name="Примечание 20 2 3 4" xfId="10134"/>
    <cellStyle name="Примечание 20 2 3 5" xfId="16073"/>
    <cellStyle name="Примечание 20 2 3 6" xfId="28846"/>
    <cellStyle name="Примечание 20 2 3 7" xfId="28186"/>
    <cellStyle name="Примечание 20 2 4" xfId="5184"/>
    <cellStyle name="Примечание 20 2 4 2" xfId="7527"/>
    <cellStyle name="Примечание 20 2 4 2 2" xfId="13478"/>
    <cellStyle name="Примечание 20 2 4 2 3" xfId="19417"/>
    <cellStyle name="Примечание 20 2 4 2 4" xfId="24786"/>
    <cellStyle name="Примечание 20 2 4 2 5" xfId="33953"/>
    <cellStyle name="Примечание 20 2 4 2 6" xfId="38326"/>
    <cellStyle name="Примечание 20 2 4 2 7" xfId="43283"/>
    <cellStyle name="Примечание 20 2 4 3" xfId="11160"/>
    <cellStyle name="Примечание 20 2 4 4" xfId="17099"/>
    <cellStyle name="Примечание 20 2 4 5" xfId="28366"/>
    <cellStyle name="Примечание 20 2 4 6" xfId="33050"/>
    <cellStyle name="Примечание 20 2 4 7" xfId="36012"/>
    <cellStyle name="Примечание 20 2 4 8" xfId="40972"/>
    <cellStyle name="Примечание 20 2 5" xfId="4746"/>
    <cellStyle name="Примечание 20 2 5 2" xfId="10722"/>
    <cellStyle name="Примечание 20 2 5 3" xfId="16661"/>
    <cellStyle name="Примечание 20 2 5 4" xfId="28895"/>
    <cellStyle name="Примечание 20 2 5 5" xfId="33020"/>
    <cellStyle name="Примечание 20 2 5 6" xfId="35574"/>
    <cellStyle name="Примечание 20 2 5 7" xfId="40536"/>
    <cellStyle name="Примечание 20 2 6" xfId="10132"/>
    <cellStyle name="Примечание 20 2 7" xfId="16071"/>
    <cellStyle name="Примечание 20 2 8" xfId="28249"/>
    <cellStyle name="Примечание 20 2 9" xfId="31212"/>
    <cellStyle name="Примечание 20 3" xfId="3642"/>
    <cellStyle name="Примечание 20 3 2" xfId="5465"/>
    <cellStyle name="Примечание 20 3 2 2" xfId="7784"/>
    <cellStyle name="Примечание 20 3 2 2 2" xfId="13735"/>
    <cellStyle name="Примечание 20 3 2 2 3" xfId="19674"/>
    <cellStyle name="Примечание 20 3 2 2 4" xfId="24610"/>
    <cellStyle name="Примечание 20 3 2 2 5" xfId="26391"/>
    <cellStyle name="Примечание 20 3 2 2 6" xfId="38582"/>
    <cellStyle name="Примечание 20 3 2 2 7" xfId="43540"/>
    <cellStyle name="Примечание 20 3 2 3" xfId="11440"/>
    <cellStyle name="Примечание 20 3 2 4" xfId="17379"/>
    <cellStyle name="Примечание 20 3 2 5" xfId="28097"/>
    <cellStyle name="Примечание 20 3 2 6" xfId="32055"/>
    <cellStyle name="Примечание 20 3 2 7" xfId="36292"/>
    <cellStyle name="Примечание 20 3 2 8" xfId="41251"/>
    <cellStyle name="Примечание 20 3 3" xfId="4550"/>
    <cellStyle name="Примечание 20 3 3 2" xfId="10526"/>
    <cellStyle name="Примечание 20 3 3 3" xfId="16465"/>
    <cellStyle name="Примечание 20 3 3 4" xfId="30448"/>
    <cellStyle name="Примечание 20 3 3 5" xfId="29043"/>
    <cellStyle name="Примечание 20 3 3 6" xfId="35378"/>
    <cellStyle name="Примечание 20 3 3 7" xfId="40341"/>
    <cellStyle name="Примечание 20 3 4" xfId="9257"/>
    <cellStyle name="Примечание 20 3 4 2" xfId="15202"/>
    <cellStyle name="Примечание 20 3 4 3" xfId="21141"/>
    <cellStyle name="Примечание 20 3 4 4" xfId="23305"/>
    <cellStyle name="Примечание 20 3 4 5" xfId="29731"/>
    <cellStyle name="Примечание 20 3 4 6" xfId="40042"/>
    <cellStyle name="Примечание 20 3 4 7" xfId="45007"/>
    <cellStyle name="Примечание 20 3 5" xfId="10135"/>
    <cellStyle name="Примечание 20 3 6" xfId="16074"/>
    <cellStyle name="Примечание 20 3 7" xfId="30261"/>
    <cellStyle name="Примечание 20 3 8" xfId="33720"/>
    <cellStyle name="Примечание 20 4" xfId="4470"/>
    <cellStyle name="Примечание 20 4 2" xfId="6919"/>
    <cellStyle name="Примечание 20 4 2 2" xfId="12870"/>
    <cellStyle name="Примечание 20 4 2 3" xfId="18809"/>
    <cellStyle name="Примечание 20 4 2 4" xfId="29660"/>
    <cellStyle name="Примечание 20 4 2 5" xfId="25821"/>
    <cellStyle name="Примечание 20 4 2 6" xfId="37722"/>
    <cellStyle name="Примечание 20 4 2 7" xfId="42675"/>
    <cellStyle name="Примечание 20 4 3" xfId="10466"/>
    <cellStyle name="Примечание 20 4 4" xfId="16405"/>
    <cellStyle name="Примечание 20 4 5" xfId="27299"/>
    <cellStyle name="Примечание 20 4 6" xfId="30250"/>
    <cellStyle name="Примечание 20 4 7" xfId="35318"/>
    <cellStyle name="Примечание 20 4 8" xfId="40281"/>
    <cellStyle name="Примечание 20 5" xfId="4885"/>
    <cellStyle name="Примечание 20 5 2" xfId="10861"/>
    <cellStyle name="Примечание 20 5 3" xfId="16800"/>
    <cellStyle name="Примечание 20 5 4" xfId="29363"/>
    <cellStyle name="Примечание 20 5 5" xfId="25630"/>
    <cellStyle name="Примечание 20 5 6" xfId="35713"/>
    <cellStyle name="Примечание 20 5 7" xfId="40674"/>
    <cellStyle name="Примечание 20 6" xfId="10131"/>
    <cellStyle name="Примечание 20 7" xfId="16070"/>
    <cellStyle name="Примечание 20 8" xfId="30202"/>
    <cellStyle name="Примечание 20 9" xfId="33844"/>
    <cellStyle name="Примечание 3" xfId="3643"/>
    <cellStyle name="Примечание 3 10" xfId="3644"/>
    <cellStyle name="Примечание 3 10 2" xfId="3645"/>
    <cellStyle name="Примечание 3 10 2 2" xfId="5837"/>
    <cellStyle name="Примечание 3 10 2 2 2" xfId="8141"/>
    <cellStyle name="Примечание 3 10 2 2 2 2" xfId="14092"/>
    <cellStyle name="Примечание 3 10 2 2 2 3" xfId="20031"/>
    <cellStyle name="Примечание 3 10 2 2 2 4" xfId="24260"/>
    <cellStyle name="Примечание 3 10 2 2 2 5" xfId="29768"/>
    <cellStyle name="Примечание 3 10 2 2 2 6" xfId="38938"/>
    <cellStyle name="Примечание 3 10 2 2 2 7" xfId="43897"/>
    <cellStyle name="Примечание 3 10 2 2 3" xfId="11812"/>
    <cellStyle name="Примечание 3 10 2 2 4" xfId="17751"/>
    <cellStyle name="Примечание 3 10 2 2 5" xfId="27967"/>
    <cellStyle name="Примечание 3 10 2 2 6" xfId="29003"/>
    <cellStyle name="Примечание 3 10 2 2 7" xfId="36664"/>
    <cellStyle name="Примечание 3 10 2 2 8" xfId="41622"/>
    <cellStyle name="Примечание 3 10 2 3" xfId="6504"/>
    <cellStyle name="Примечание 3 10 2 3 2" xfId="12455"/>
    <cellStyle name="Примечание 3 10 2 3 3" xfId="18394"/>
    <cellStyle name="Примечание 3 10 2 3 4" xfId="29410"/>
    <cellStyle name="Примечание 3 10 2 3 5" xfId="27760"/>
    <cellStyle name="Примечание 3 10 2 3 6" xfId="37307"/>
    <cellStyle name="Примечание 3 10 2 3 7" xfId="42262"/>
    <cellStyle name="Примечание 3 10 2 4" xfId="10138"/>
    <cellStyle name="Примечание 3 10 2 5" xfId="16077"/>
    <cellStyle name="Примечание 3 10 2 6" xfId="28481"/>
    <cellStyle name="Примечание 3 10 2 7" xfId="28038"/>
    <cellStyle name="Примечание 3 10 3" xfId="3646"/>
    <cellStyle name="Примечание 3 10 3 2" xfId="5683"/>
    <cellStyle name="Примечание 3 10 3 2 2" xfId="7987"/>
    <cellStyle name="Примечание 3 10 3 2 2 2" xfId="13938"/>
    <cellStyle name="Примечание 3 10 3 2 2 3" xfId="19877"/>
    <cellStyle name="Примечание 3 10 3 2 2 4" xfId="24412"/>
    <cellStyle name="Примечание 3 10 3 2 2 5" xfId="26383"/>
    <cellStyle name="Примечание 3 10 3 2 2 6" xfId="38784"/>
    <cellStyle name="Примечание 3 10 3 2 2 7" xfId="43743"/>
    <cellStyle name="Примечание 3 10 3 2 3" xfId="11658"/>
    <cellStyle name="Примечание 3 10 3 2 4" xfId="17597"/>
    <cellStyle name="Примечание 3 10 3 2 5" xfId="30739"/>
    <cellStyle name="Примечание 3 10 3 2 6" xfId="31497"/>
    <cellStyle name="Примечание 3 10 3 2 7" xfId="36510"/>
    <cellStyle name="Примечание 3 10 3 2 8" xfId="41468"/>
    <cellStyle name="Примечание 3 10 3 3" xfId="6350"/>
    <cellStyle name="Примечание 3 10 3 3 2" xfId="12301"/>
    <cellStyle name="Примечание 3 10 3 3 3" xfId="18240"/>
    <cellStyle name="Примечание 3 10 3 3 4" xfId="30670"/>
    <cellStyle name="Примечание 3 10 3 3 5" xfId="33821"/>
    <cellStyle name="Примечание 3 10 3 3 6" xfId="37153"/>
    <cellStyle name="Примечание 3 10 3 3 7" xfId="42108"/>
    <cellStyle name="Примечание 3 10 3 4" xfId="10139"/>
    <cellStyle name="Примечание 3 10 3 5" xfId="16078"/>
    <cellStyle name="Примечание 3 10 3 6" xfId="29897"/>
    <cellStyle name="Примечание 3 10 3 7" xfId="30962"/>
    <cellStyle name="Примечание 3 10 4" xfId="5185"/>
    <cellStyle name="Примечание 3 10 4 2" xfId="7528"/>
    <cellStyle name="Примечание 3 10 4 2 2" xfId="13479"/>
    <cellStyle name="Примечание 3 10 4 2 3" xfId="19418"/>
    <cellStyle name="Примечание 3 10 4 2 4" xfId="24785"/>
    <cellStyle name="Примечание 3 10 4 2 5" xfId="28665"/>
    <cellStyle name="Примечание 3 10 4 2 6" xfId="38327"/>
    <cellStyle name="Примечание 3 10 4 2 7" xfId="43284"/>
    <cellStyle name="Примечание 3 10 4 3" xfId="11161"/>
    <cellStyle name="Примечание 3 10 4 4" xfId="17100"/>
    <cellStyle name="Примечание 3 10 4 5" xfId="29798"/>
    <cellStyle name="Примечание 3 10 4 6" xfId="31753"/>
    <cellStyle name="Примечание 3 10 4 7" xfId="36013"/>
    <cellStyle name="Примечание 3 10 4 8" xfId="40973"/>
    <cellStyle name="Примечание 3 10 5" xfId="5469"/>
    <cellStyle name="Примечание 3 10 5 2" xfId="11444"/>
    <cellStyle name="Примечание 3 10 5 3" xfId="17383"/>
    <cellStyle name="Примечание 3 10 5 4" xfId="27470"/>
    <cellStyle name="Примечание 3 10 5 5" xfId="27871"/>
    <cellStyle name="Примечание 3 10 5 6" xfId="36296"/>
    <cellStyle name="Примечание 3 10 5 7" xfId="41255"/>
    <cellStyle name="Примечание 3 10 6" xfId="10137"/>
    <cellStyle name="Примечание 3 10 7" xfId="16076"/>
    <cellStyle name="Примечание 3 10 8" xfId="25708"/>
    <cellStyle name="Примечание 3 10 9" xfId="26689"/>
    <cellStyle name="Примечание 3 11" xfId="3647"/>
    <cellStyle name="Примечание 3 11 2" xfId="5377"/>
    <cellStyle name="Примечание 3 11 2 2" xfId="7696"/>
    <cellStyle name="Примечание 3 11 2 2 2" xfId="13647"/>
    <cellStyle name="Примечание 3 11 2 2 3" xfId="19586"/>
    <cellStyle name="Примечание 3 11 2 2 4" xfId="24695"/>
    <cellStyle name="Примечание 3 11 2 2 5" xfId="27249"/>
    <cellStyle name="Примечание 3 11 2 2 6" xfId="38494"/>
    <cellStyle name="Примечание 3 11 2 2 7" xfId="43452"/>
    <cellStyle name="Примечание 3 11 2 3" xfId="11352"/>
    <cellStyle name="Примечание 3 11 2 4" xfId="17291"/>
    <cellStyle name="Примечание 3 11 2 5" xfId="26941"/>
    <cellStyle name="Примечание 3 11 2 6" xfId="33967"/>
    <cellStyle name="Примечание 3 11 2 7" xfId="36204"/>
    <cellStyle name="Примечание 3 11 2 8" xfId="41163"/>
    <cellStyle name="Примечание 3 11 3" xfId="4623"/>
    <cellStyle name="Примечание 3 11 3 2" xfId="10599"/>
    <cellStyle name="Примечание 3 11 3 3" xfId="16538"/>
    <cellStyle name="Примечание 3 11 3 4" xfId="29457"/>
    <cellStyle name="Примечание 3 11 3 5" xfId="31406"/>
    <cellStyle name="Примечание 3 11 3 6" xfId="35451"/>
    <cellStyle name="Примечание 3 11 3 7" xfId="40414"/>
    <cellStyle name="Примечание 3 11 4" xfId="9258"/>
    <cellStyle name="Примечание 3 11 4 2" xfId="15203"/>
    <cellStyle name="Примечание 3 11 4 3" xfId="21142"/>
    <cellStyle name="Примечание 3 11 4 4" xfId="23304"/>
    <cellStyle name="Примечание 3 11 4 5" xfId="34791"/>
    <cellStyle name="Примечание 3 11 4 6" xfId="40043"/>
    <cellStyle name="Примечание 3 11 4 7" xfId="45008"/>
    <cellStyle name="Примечание 3 11 5" xfId="10140"/>
    <cellStyle name="Примечание 3 11 6" xfId="16079"/>
    <cellStyle name="Примечание 3 11 7" xfId="27948"/>
    <cellStyle name="Примечание 3 11 8" xfId="31568"/>
    <cellStyle name="Примечание 3 12" xfId="4471"/>
    <cellStyle name="Примечание 3 12 2" xfId="6920"/>
    <cellStyle name="Примечание 3 12 2 2" xfId="12871"/>
    <cellStyle name="Примечание 3 12 2 3" xfId="18810"/>
    <cellStyle name="Примечание 3 12 2 4" xfId="27696"/>
    <cellStyle name="Примечание 3 12 2 5" xfId="33465"/>
    <cellStyle name="Примечание 3 12 2 6" xfId="37723"/>
    <cellStyle name="Примечание 3 12 2 7" xfId="42676"/>
    <cellStyle name="Примечание 3 12 3" xfId="10467"/>
    <cellStyle name="Примечание 3 12 4" xfId="16406"/>
    <cellStyle name="Примечание 3 12 5" xfId="29563"/>
    <cellStyle name="Примечание 3 12 6" xfId="34866"/>
    <cellStyle name="Примечание 3 12 7" xfId="35319"/>
    <cellStyle name="Примечание 3 12 8" xfId="40282"/>
    <cellStyle name="Примечание 3 13" xfId="4884"/>
    <cellStyle name="Примечание 3 13 2" xfId="10860"/>
    <cellStyle name="Примечание 3 13 3" xfId="16799"/>
    <cellStyle name="Примечание 3 13 4" xfId="30856"/>
    <cellStyle name="Примечание 3 13 5" xfId="32096"/>
    <cellStyle name="Примечание 3 13 6" xfId="35712"/>
    <cellStyle name="Примечание 3 13 7" xfId="40673"/>
    <cellStyle name="Примечание 3 14" xfId="10136"/>
    <cellStyle name="Примечание 3 15" xfId="16075"/>
    <cellStyle name="Примечание 3 16" xfId="28307"/>
    <cellStyle name="Примечание 3 17" xfId="31392"/>
    <cellStyle name="Примечание 3 2" xfId="3648"/>
    <cellStyle name="Примечание 3 2 2" xfId="3649"/>
    <cellStyle name="Примечание 3 2 2 2" xfId="3650"/>
    <cellStyle name="Примечание 3 2 2 2 2" xfId="5838"/>
    <cellStyle name="Примечание 3 2 2 2 2 2" xfId="8142"/>
    <cellStyle name="Примечание 3 2 2 2 2 2 2" xfId="14093"/>
    <cellStyle name="Примечание 3 2 2 2 2 2 3" xfId="20032"/>
    <cellStyle name="Примечание 3 2 2 2 2 2 4" xfId="24259"/>
    <cellStyle name="Примечание 3 2 2 2 2 2 5" xfId="28492"/>
    <cellStyle name="Примечание 3 2 2 2 2 2 6" xfId="38939"/>
    <cellStyle name="Примечание 3 2 2 2 2 2 7" xfId="43898"/>
    <cellStyle name="Примечание 3 2 2 2 2 3" xfId="11813"/>
    <cellStyle name="Примечание 3 2 2 2 2 4" xfId="17752"/>
    <cellStyle name="Примечание 3 2 2 2 2 5" xfId="25343"/>
    <cellStyle name="Примечание 3 2 2 2 2 6" xfId="33852"/>
    <cellStyle name="Примечание 3 2 2 2 2 7" xfId="36665"/>
    <cellStyle name="Примечание 3 2 2 2 2 8" xfId="41623"/>
    <cellStyle name="Примечание 3 2 2 2 3" xfId="6505"/>
    <cellStyle name="Примечание 3 2 2 2 3 2" xfId="12456"/>
    <cellStyle name="Примечание 3 2 2 2 3 3" xfId="18395"/>
    <cellStyle name="Примечание 3 2 2 2 3 4" xfId="27223"/>
    <cellStyle name="Примечание 3 2 2 2 3 5" xfId="30959"/>
    <cellStyle name="Примечание 3 2 2 2 3 6" xfId="37308"/>
    <cellStyle name="Примечание 3 2 2 2 3 7" xfId="42263"/>
    <cellStyle name="Примечание 3 2 2 2 4" xfId="10143"/>
    <cellStyle name="Примечание 3 2 2 2 5" xfId="16082"/>
    <cellStyle name="Примечание 3 2 2 2 6" xfId="25705"/>
    <cellStyle name="Примечание 3 2 2 2 7" xfId="28055"/>
    <cellStyle name="Примечание 3 2 2 3" xfId="3651"/>
    <cellStyle name="Примечание 3 2 2 3 2" xfId="5684"/>
    <cellStyle name="Примечание 3 2 2 3 2 2" xfId="7988"/>
    <cellStyle name="Примечание 3 2 2 3 2 2 2" xfId="13939"/>
    <cellStyle name="Примечание 3 2 2 3 2 2 3" xfId="19878"/>
    <cellStyle name="Примечание 3 2 2 3 2 2 4" xfId="24411"/>
    <cellStyle name="Примечание 3 2 2 3 2 2 5" xfId="34687"/>
    <cellStyle name="Примечание 3 2 2 3 2 2 6" xfId="38785"/>
    <cellStyle name="Примечание 3 2 2 3 2 2 7" xfId="43744"/>
    <cellStyle name="Примечание 3 2 2 3 2 3" xfId="11659"/>
    <cellStyle name="Примечание 3 2 2 3 2 4" xfId="17598"/>
    <cellStyle name="Примечание 3 2 2 3 2 5" xfId="27478"/>
    <cellStyle name="Примечание 3 2 2 3 2 6" xfId="31496"/>
    <cellStyle name="Примечание 3 2 2 3 2 7" xfId="36511"/>
    <cellStyle name="Примечание 3 2 2 3 2 8" xfId="41469"/>
    <cellStyle name="Примечание 3 2 2 3 3" xfId="6351"/>
    <cellStyle name="Примечание 3 2 2 3 3 2" xfId="12302"/>
    <cellStyle name="Примечание 3 2 2 3 3 3" xfId="18241"/>
    <cellStyle name="Примечание 3 2 2 3 3 4" xfId="30416"/>
    <cellStyle name="Примечание 3 2 2 3 3 5" xfId="33587"/>
    <cellStyle name="Примечание 3 2 2 3 3 6" xfId="37154"/>
    <cellStyle name="Примечание 3 2 2 3 3 7" xfId="42109"/>
    <cellStyle name="Примечание 3 2 2 3 4" xfId="10144"/>
    <cellStyle name="Примечание 3 2 2 3 5" xfId="16083"/>
    <cellStyle name="Примечание 3 2 2 3 6" xfId="28804"/>
    <cellStyle name="Примечание 3 2 2 3 7" xfId="27179"/>
    <cellStyle name="Примечание 3 2 2 4" xfId="5186"/>
    <cellStyle name="Примечание 3 2 2 4 2" xfId="7529"/>
    <cellStyle name="Примечание 3 2 2 4 2 2" xfId="13480"/>
    <cellStyle name="Примечание 3 2 2 4 2 3" xfId="19419"/>
    <cellStyle name="Примечание 3 2 2 4 2 4" xfId="24784"/>
    <cellStyle name="Примечание 3 2 2 4 2 5" xfId="29613"/>
    <cellStyle name="Примечание 3 2 2 4 2 6" xfId="38328"/>
    <cellStyle name="Примечание 3 2 2 4 2 7" xfId="43285"/>
    <cellStyle name="Примечание 3 2 2 4 3" xfId="11162"/>
    <cellStyle name="Примечание 3 2 2 4 4" xfId="17101"/>
    <cellStyle name="Примечание 3 2 2 4 5" xfId="27837"/>
    <cellStyle name="Примечание 3 2 2 4 6" xfId="31926"/>
    <cellStyle name="Примечание 3 2 2 4 7" xfId="36014"/>
    <cellStyle name="Примечание 3 2 2 4 8" xfId="40974"/>
    <cellStyle name="Примечание 3 2 2 5" xfId="5214"/>
    <cellStyle name="Примечание 3 2 2 5 2" xfId="11190"/>
    <cellStyle name="Примечание 3 2 2 5 3" xfId="17129"/>
    <cellStyle name="Примечание 3 2 2 5 4" xfId="29473"/>
    <cellStyle name="Примечание 3 2 2 5 5" xfId="33558"/>
    <cellStyle name="Примечание 3 2 2 5 6" xfId="36042"/>
    <cellStyle name="Примечание 3 2 2 5 7" xfId="41002"/>
    <cellStyle name="Примечание 3 2 2 6" xfId="10142"/>
    <cellStyle name="Примечание 3 2 2 7" xfId="16081"/>
    <cellStyle name="Примечание 3 2 2 8" xfId="25706"/>
    <cellStyle name="Примечание 3 2 2 9" xfId="33147"/>
    <cellStyle name="Примечание 3 2 3" xfId="3652"/>
    <cellStyle name="Примечание 3 2 3 2" xfId="5378"/>
    <cellStyle name="Примечание 3 2 3 2 2" xfId="7697"/>
    <cellStyle name="Примечание 3 2 3 2 2 2" xfId="13648"/>
    <cellStyle name="Примечание 3 2 3 2 2 3" xfId="19587"/>
    <cellStyle name="Примечание 3 2 3 2 2 4" xfId="24694"/>
    <cellStyle name="Примечание 3 2 3 2 2 5" xfId="27370"/>
    <cellStyle name="Примечание 3 2 3 2 2 6" xfId="38495"/>
    <cellStyle name="Примечание 3 2 3 2 2 7" xfId="43453"/>
    <cellStyle name="Примечание 3 2 3 2 3" xfId="11353"/>
    <cellStyle name="Примечание 3 2 3 2 4" xfId="17292"/>
    <cellStyle name="Примечание 3 2 3 2 5" xfId="30812"/>
    <cellStyle name="Примечание 3 2 3 2 6" xfId="33534"/>
    <cellStyle name="Примечание 3 2 3 2 7" xfId="36205"/>
    <cellStyle name="Примечание 3 2 3 2 8" xfId="41164"/>
    <cellStyle name="Примечание 3 2 3 3" xfId="4622"/>
    <cellStyle name="Примечание 3 2 3 3 2" xfId="10598"/>
    <cellStyle name="Примечание 3 2 3 3 3" xfId="16537"/>
    <cellStyle name="Примечание 3 2 3 3 4" xfId="29285"/>
    <cellStyle name="Примечание 3 2 3 3 5" xfId="26202"/>
    <cellStyle name="Примечание 3 2 3 3 6" xfId="35450"/>
    <cellStyle name="Примечание 3 2 3 3 7" xfId="40413"/>
    <cellStyle name="Примечание 3 2 3 4" xfId="9259"/>
    <cellStyle name="Примечание 3 2 3 4 2" xfId="15204"/>
    <cellStyle name="Примечание 3 2 3 4 3" xfId="21143"/>
    <cellStyle name="Примечание 3 2 3 4 4" xfId="23303"/>
    <cellStyle name="Примечание 3 2 3 4 5" xfId="34790"/>
    <cellStyle name="Примечание 3 2 3 4 6" xfId="40044"/>
    <cellStyle name="Примечание 3 2 3 4 7" xfId="45009"/>
    <cellStyle name="Примечание 3 2 3 5" xfId="10145"/>
    <cellStyle name="Примечание 3 2 3 6" xfId="16084"/>
    <cellStyle name="Примечание 3 2 3 7" xfId="30216"/>
    <cellStyle name="Примечание 3 2 3 8" xfId="25876"/>
    <cellStyle name="Примечание 3 2 4" xfId="4472"/>
    <cellStyle name="Примечание 3 2 4 2" xfId="6921"/>
    <cellStyle name="Примечание 3 2 4 2 2" xfId="12872"/>
    <cellStyle name="Примечание 3 2 4 2 3" xfId="18811"/>
    <cellStyle name="Примечание 3 2 4 2 4" xfId="25023"/>
    <cellStyle name="Примечание 3 2 4 2 5" xfId="32569"/>
    <cellStyle name="Примечание 3 2 4 2 6" xfId="37724"/>
    <cellStyle name="Примечание 3 2 4 2 7" xfId="42677"/>
    <cellStyle name="Примечание 3 2 4 3" xfId="10468"/>
    <cellStyle name="Примечание 3 2 4 4" xfId="16407"/>
    <cellStyle name="Примечание 3 2 4 5" xfId="27590"/>
    <cellStyle name="Примечание 3 2 4 6" xfId="25879"/>
    <cellStyle name="Примечание 3 2 4 7" xfId="35320"/>
    <cellStyle name="Примечание 3 2 4 8" xfId="40283"/>
    <cellStyle name="Примечание 3 2 5" xfId="4883"/>
    <cellStyle name="Примечание 3 2 5 2" xfId="10859"/>
    <cellStyle name="Примечание 3 2 5 3" xfId="16798"/>
    <cellStyle name="Примечание 3 2 5 4" xfId="30857"/>
    <cellStyle name="Примечание 3 2 5 5" xfId="29376"/>
    <cellStyle name="Примечание 3 2 5 6" xfId="35711"/>
    <cellStyle name="Примечание 3 2 5 7" xfId="40672"/>
    <cellStyle name="Примечание 3 2 6" xfId="10141"/>
    <cellStyle name="Примечание 3 2 7" xfId="16080"/>
    <cellStyle name="Примечание 3 2 8" xfId="25707"/>
    <cellStyle name="Примечание 3 2 9" xfId="34436"/>
    <cellStyle name="Примечание 3 3" xfId="3653"/>
    <cellStyle name="Примечание 3 3 2" xfId="3654"/>
    <cellStyle name="Примечание 3 3 2 2" xfId="3655"/>
    <cellStyle name="Примечание 3 3 2 2 2" xfId="5839"/>
    <cellStyle name="Примечание 3 3 2 2 2 2" xfId="8143"/>
    <cellStyle name="Примечание 3 3 2 2 2 2 2" xfId="14094"/>
    <cellStyle name="Примечание 3 3 2 2 2 2 3" xfId="20033"/>
    <cellStyle name="Примечание 3 3 2 2 2 2 4" xfId="24258"/>
    <cellStyle name="Примечание 3 3 2 2 2 2 5" xfId="29736"/>
    <cellStyle name="Примечание 3 3 2 2 2 2 6" xfId="38940"/>
    <cellStyle name="Примечание 3 3 2 2 2 2 7" xfId="43899"/>
    <cellStyle name="Примечание 3 3 2 2 2 3" xfId="11814"/>
    <cellStyle name="Примечание 3 3 2 2 2 4" xfId="17753"/>
    <cellStyle name="Примечание 3 3 2 2 2 5" xfId="28625"/>
    <cellStyle name="Примечание 3 3 2 2 2 6" xfId="27544"/>
    <cellStyle name="Примечание 3 3 2 2 2 7" xfId="36666"/>
    <cellStyle name="Примечание 3 3 2 2 2 8" xfId="41624"/>
    <cellStyle name="Примечание 3 3 2 2 3" xfId="6506"/>
    <cellStyle name="Примечание 3 3 2 2 3 2" xfId="12457"/>
    <cellStyle name="Примечание 3 3 2 2 3 3" xfId="18396"/>
    <cellStyle name="Примечание 3 3 2 2 3 4" xfId="29677"/>
    <cellStyle name="Примечание 3 3 2 2 3 5" xfId="29574"/>
    <cellStyle name="Примечание 3 3 2 2 3 6" xfId="37309"/>
    <cellStyle name="Примечание 3 3 2 2 3 7" xfId="42264"/>
    <cellStyle name="Примечание 3 3 2 2 4" xfId="10148"/>
    <cellStyle name="Примечание 3 3 2 2 5" xfId="16087"/>
    <cellStyle name="Примечание 3 3 2 2 6" xfId="28826"/>
    <cellStyle name="Примечание 3 3 2 2 7" xfId="34012"/>
    <cellStyle name="Примечание 3 3 2 3" xfId="3656"/>
    <cellStyle name="Примечание 3 3 2 3 2" xfId="5685"/>
    <cellStyle name="Примечание 3 3 2 3 2 2" xfId="7989"/>
    <cellStyle name="Примечание 3 3 2 3 2 2 2" xfId="13940"/>
    <cellStyle name="Примечание 3 3 2 3 2 2 3" xfId="19879"/>
    <cellStyle name="Примечание 3 3 2 3 2 2 4" xfId="24410"/>
    <cellStyle name="Примечание 3 3 2 3 2 2 5" xfId="32776"/>
    <cellStyle name="Примечание 3 3 2 3 2 2 6" xfId="38786"/>
    <cellStyle name="Примечание 3 3 2 3 2 2 7" xfId="43745"/>
    <cellStyle name="Примечание 3 3 2 3 2 3" xfId="11660"/>
    <cellStyle name="Примечание 3 3 2 3 2 4" xfId="17599"/>
    <cellStyle name="Примечание 3 3 2 3 2 5" xfId="30738"/>
    <cellStyle name="Примечание 3 3 2 3 2 6" xfId="31495"/>
    <cellStyle name="Примечание 3 3 2 3 2 7" xfId="36512"/>
    <cellStyle name="Примечание 3 3 2 3 2 8" xfId="41470"/>
    <cellStyle name="Примечание 3 3 2 3 3" xfId="6352"/>
    <cellStyle name="Примечание 3 3 2 3 3 2" xfId="12303"/>
    <cellStyle name="Примечание 3 3 2 3 3 3" xfId="18242"/>
    <cellStyle name="Примечание 3 3 2 3 3 4" xfId="28756"/>
    <cellStyle name="Примечание 3 3 2 3 3 5" xfId="33356"/>
    <cellStyle name="Примечание 3 3 2 3 3 6" xfId="37155"/>
    <cellStyle name="Примечание 3 3 2 3 3 7" xfId="42110"/>
    <cellStyle name="Примечание 3 3 2 3 4" xfId="10149"/>
    <cellStyle name="Примечание 3 3 2 3 5" xfId="16088"/>
    <cellStyle name="Примечание 3 3 2 3 6" xfId="30241"/>
    <cellStyle name="Примечание 3 3 2 3 7" xfId="34250"/>
    <cellStyle name="Примечание 3 3 2 4" xfId="5187"/>
    <cellStyle name="Примечание 3 3 2 4 2" xfId="7530"/>
    <cellStyle name="Примечание 3 3 2 4 2 2" xfId="13481"/>
    <cellStyle name="Примечание 3 3 2 4 2 3" xfId="19420"/>
    <cellStyle name="Примечание 3 3 2 4 2 4" xfId="24783"/>
    <cellStyle name="Примечание 3 3 2 4 2 5" xfId="33995"/>
    <cellStyle name="Примечание 3 3 2 4 2 6" xfId="38329"/>
    <cellStyle name="Примечание 3 3 2 4 2 7" xfId="43286"/>
    <cellStyle name="Примечание 3 3 2 4 3" xfId="11163"/>
    <cellStyle name="Примечание 3 3 2 4 4" xfId="17102"/>
    <cellStyle name="Примечание 3 3 2 4 5" xfId="25462"/>
    <cellStyle name="Примечание 3 3 2 4 6" xfId="28405"/>
    <cellStyle name="Примечание 3 3 2 4 7" xfId="36015"/>
    <cellStyle name="Примечание 3 3 2 4 8" xfId="40975"/>
    <cellStyle name="Примечание 3 3 2 5" xfId="5046"/>
    <cellStyle name="Примечание 3 3 2 5 2" xfId="11022"/>
    <cellStyle name="Примечание 3 3 2 5 3" xfId="16961"/>
    <cellStyle name="Примечание 3 3 2 5 4" xfId="28890"/>
    <cellStyle name="Примечание 3 3 2 5 5" xfId="32202"/>
    <cellStyle name="Примечание 3 3 2 5 6" xfId="35874"/>
    <cellStyle name="Примечание 3 3 2 5 7" xfId="40835"/>
    <cellStyle name="Примечание 3 3 2 6" xfId="10147"/>
    <cellStyle name="Примечание 3 3 2 7" xfId="16086"/>
    <cellStyle name="Примечание 3 3 2 8" xfId="25704"/>
    <cellStyle name="Примечание 3 3 2 9" xfId="30923"/>
    <cellStyle name="Примечание 3 3 3" xfId="3657"/>
    <cellStyle name="Примечание 3 3 3 2" xfId="5379"/>
    <cellStyle name="Примечание 3 3 3 2 2" xfId="7698"/>
    <cellStyle name="Примечание 3 3 3 2 2 2" xfId="13649"/>
    <cellStyle name="Примечание 3 3 3 2 2 3" xfId="19588"/>
    <cellStyle name="Примечание 3 3 3 2 2 4" xfId="24693"/>
    <cellStyle name="Примечание 3 3 3 2 2 5" xfId="33360"/>
    <cellStyle name="Примечание 3 3 3 2 2 6" xfId="38496"/>
    <cellStyle name="Примечание 3 3 3 2 2 7" xfId="43454"/>
    <cellStyle name="Примечание 3 3 3 2 3" xfId="11354"/>
    <cellStyle name="Примечание 3 3 3 2 4" xfId="17293"/>
    <cellStyle name="Примечание 3 3 3 2 5" xfId="30811"/>
    <cellStyle name="Примечание 3 3 3 2 6" xfId="34223"/>
    <cellStyle name="Примечание 3 3 3 2 7" xfId="36206"/>
    <cellStyle name="Примечание 3 3 3 2 8" xfId="41165"/>
    <cellStyle name="Примечание 3 3 3 3" xfId="4621"/>
    <cellStyle name="Примечание 3 3 3 3 2" xfId="10597"/>
    <cellStyle name="Примечание 3 3 3 3 3" xfId="16536"/>
    <cellStyle name="Примечание 3 3 3 3 4" xfId="25544"/>
    <cellStyle name="Примечание 3 3 3 3 5" xfId="32908"/>
    <cellStyle name="Примечание 3 3 3 3 6" xfId="35449"/>
    <cellStyle name="Примечание 3 3 3 3 7" xfId="40412"/>
    <cellStyle name="Примечание 3 3 3 4" xfId="9260"/>
    <cellStyle name="Примечание 3 3 3 4 2" xfId="15205"/>
    <cellStyle name="Примечание 3 3 3 4 3" xfId="21144"/>
    <cellStyle name="Примечание 3 3 3 4 4" xfId="26743"/>
    <cellStyle name="Примечание 3 3 3 4 5" xfId="34789"/>
    <cellStyle name="Примечание 3 3 3 4 6" xfId="40045"/>
    <cellStyle name="Примечание 3 3 3 4 7" xfId="45010"/>
    <cellStyle name="Примечание 3 3 3 5" xfId="10150"/>
    <cellStyle name="Примечание 3 3 3 6" xfId="16089"/>
    <cellStyle name="Примечание 3 3 3 7" xfId="28287"/>
    <cellStyle name="Примечание 3 3 3 8" xfId="34932"/>
    <cellStyle name="Примечание 3 3 4" xfId="4473"/>
    <cellStyle name="Примечание 3 3 4 2" xfId="6922"/>
    <cellStyle name="Примечание 3 3 4 2 2" xfId="12873"/>
    <cellStyle name="Примечание 3 3 4 2 3" xfId="18812"/>
    <cellStyle name="Примечание 3 3 4 2 4" xfId="25022"/>
    <cellStyle name="Примечание 3 3 4 2 5" xfId="31287"/>
    <cellStyle name="Примечание 3 3 4 2 6" xfId="37725"/>
    <cellStyle name="Примечание 3 3 4 2 7" xfId="42678"/>
    <cellStyle name="Примечание 3 3 4 3" xfId="10469"/>
    <cellStyle name="Примечание 3 3 4 4" xfId="16408"/>
    <cellStyle name="Примечание 3 3 4 5" xfId="29307"/>
    <cellStyle name="Примечание 3 3 4 6" xfId="31299"/>
    <cellStyle name="Примечание 3 3 4 7" xfId="35321"/>
    <cellStyle name="Примечание 3 3 4 8" xfId="40284"/>
    <cellStyle name="Примечание 3 3 5" xfId="4882"/>
    <cellStyle name="Примечание 3 3 5 2" xfId="10858"/>
    <cellStyle name="Примечание 3 3 5 3" xfId="16797"/>
    <cellStyle name="Примечание 3 3 5 4" xfId="25503"/>
    <cellStyle name="Примечание 3 3 5 5" xfId="34952"/>
    <cellStyle name="Примечание 3 3 5 6" xfId="35710"/>
    <cellStyle name="Примечание 3 3 5 7" xfId="40671"/>
    <cellStyle name="Примечание 3 3 6" xfId="10146"/>
    <cellStyle name="Примечание 3 3 7" xfId="16085"/>
    <cellStyle name="Примечание 3 3 8" xfId="28263"/>
    <cellStyle name="Примечание 3 3 9" xfId="34112"/>
    <cellStyle name="Примечание 3 4" xfId="3658"/>
    <cellStyle name="Примечание 3 4 2" xfId="3659"/>
    <cellStyle name="Примечание 3 4 2 2" xfId="3660"/>
    <cellStyle name="Примечание 3 4 2 2 2" xfId="5840"/>
    <cellStyle name="Примечание 3 4 2 2 2 2" xfId="8144"/>
    <cellStyle name="Примечание 3 4 2 2 2 2 2" xfId="14095"/>
    <cellStyle name="Примечание 3 4 2 2 2 2 3" xfId="20034"/>
    <cellStyle name="Примечание 3 4 2 2 2 2 4" xfId="24257"/>
    <cellStyle name="Примечание 3 4 2 2 2 2 5" xfId="34601"/>
    <cellStyle name="Примечание 3 4 2 2 2 2 6" xfId="38941"/>
    <cellStyle name="Примечание 3 4 2 2 2 2 7" xfId="43900"/>
    <cellStyle name="Примечание 3 4 2 2 2 3" xfId="11815"/>
    <cellStyle name="Примечание 3 4 2 2 2 4" xfId="17754"/>
    <cellStyle name="Примечание 3 4 2 2 2 5" xfId="30043"/>
    <cellStyle name="Примечание 3 4 2 2 2 6" xfId="28996"/>
    <cellStyle name="Примечание 3 4 2 2 2 7" xfId="36667"/>
    <cellStyle name="Примечание 3 4 2 2 2 8" xfId="41625"/>
    <cellStyle name="Примечание 3 4 2 2 3" xfId="6507"/>
    <cellStyle name="Примечание 3 4 2 2 3 2" xfId="12458"/>
    <cellStyle name="Примечание 3 4 2 2 3 3" xfId="18397"/>
    <cellStyle name="Примечание 3 4 2 2 3 4" xfId="27713"/>
    <cellStyle name="Примечание 3 4 2 2 3 5" xfId="34978"/>
    <cellStyle name="Примечание 3 4 2 2 3 6" xfId="37310"/>
    <cellStyle name="Примечание 3 4 2 2 3 7" xfId="42265"/>
    <cellStyle name="Примечание 3 4 2 2 4" xfId="10153"/>
    <cellStyle name="Примечание 3 4 2 2 5" xfId="16092"/>
    <cellStyle name="Примечание 3 4 2 2 6" xfId="29848"/>
    <cellStyle name="Примечание 3 4 2 2 7" xfId="34680"/>
    <cellStyle name="Примечание 3 4 2 3" xfId="3661"/>
    <cellStyle name="Примечание 3 4 2 3 2" xfId="5686"/>
    <cellStyle name="Примечание 3 4 2 3 2 2" xfId="7990"/>
    <cellStyle name="Примечание 3 4 2 3 2 2 2" xfId="13941"/>
    <cellStyle name="Примечание 3 4 2 3 2 2 3" xfId="19880"/>
    <cellStyle name="Примечание 3 4 2 3 2 2 4" xfId="24409"/>
    <cellStyle name="Примечание 3 4 2 3 2 2 5" xfId="27868"/>
    <cellStyle name="Примечание 3 4 2 3 2 2 6" xfId="38787"/>
    <cellStyle name="Примечание 3 4 2 3 2 2 7" xfId="43746"/>
    <cellStyle name="Примечание 3 4 2 3 2 3" xfId="11661"/>
    <cellStyle name="Примечание 3 4 2 3 2 4" xfId="17600"/>
    <cellStyle name="Примечание 3 4 2 3 2 5" xfId="30737"/>
    <cellStyle name="Примечание 3 4 2 3 2 6" xfId="28574"/>
    <cellStyle name="Примечание 3 4 2 3 2 7" xfId="36513"/>
    <cellStyle name="Примечание 3 4 2 3 2 8" xfId="41471"/>
    <cellStyle name="Примечание 3 4 2 3 3" xfId="6353"/>
    <cellStyle name="Примечание 3 4 2 3 3 2" xfId="12304"/>
    <cellStyle name="Примечание 3 4 2 3 3 3" xfId="18243"/>
    <cellStyle name="Примечание 3 4 2 3 3 4" xfId="30169"/>
    <cellStyle name="Примечание 3 4 2 3 3 5" xfId="26407"/>
    <cellStyle name="Примечание 3 4 2 3 3 6" xfId="37156"/>
    <cellStyle name="Примечание 3 4 2 3 3 7" xfId="42111"/>
    <cellStyle name="Примечание 3 4 2 3 4" xfId="10154"/>
    <cellStyle name="Примечание 3 4 2 3 5" xfId="16093"/>
    <cellStyle name="Примечание 3 4 2 3 6" xfId="27900"/>
    <cellStyle name="Примечание 3 4 2 3 7" xfId="27011"/>
    <cellStyle name="Примечание 3 4 2 4" xfId="5188"/>
    <cellStyle name="Примечание 3 4 2 4 2" xfId="7531"/>
    <cellStyle name="Примечание 3 4 2 4 2 2" xfId="13482"/>
    <cellStyle name="Примечание 3 4 2 4 2 3" xfId="19421"/>
    <cellStyle name="Примечание 3 4 2 4 2 4" xfId="24782"/>
    <cellStyle name="Примечание 3 4 2 4 2 5" xfId="32041"/>
    <cellStyle name="Примечание 3 4 2 4 2 6" xfId="38330"/>
    <cellStyle name="Примечание 3 4 2 4 2 7" xfId="43287"/>
    <cellStyle name="Примечание 3 4 2 4 3" xfId="11164"/>
    <cellStyle name="Примечание 3 4 2 4 4" xfId="17103"/>
    <cellStyle name="Примечание 3 4 2 4 5" xfId="29208"/>
    <cellStyle name="Примечание 3 4 2 4 6" xfId="25626"/>
    <cellStyle name="Примечание 3 4 2 4 7" xfId="36016"/>
    <cellStyle name="Примечание 3 4 2 4 8" xfId="40976"/>
    <cellStyle name="Примечание 3 4 2 5" xfId="4745"/>
    <cellStyle name="Примечание 3 4 2 5 2" xfId="10721"/>
    <cellStyle name="Примечание 3 4 2 5 3" xfId="16660"/>
    <cellStyle name="Примечание 3 4 2 5 4" xfId="30445"/>
    <cellStyle name="Примечание 3 4 2 5 5" xfId="33837"/>
    <cellStyle name="Примечание 3 4 2 5 6" xfId="35573"/>
    <cellStyle name="Примечание 3 4 2 5 7" xfId="40535"/>
    <cellStyle name="Примечание 3 4 2 6" xfId="10152"/>
    <cellStyle name="Примечание 3 4 2 7" xfId="16091"/>
    <cellStyle name="Примечание 3 4 2 8" xfId="28436"/>
    <cellStyle name="Примечание 3 4 2 9" xfId="32507"/>
    <cellStyle name="Примечание 3 4 3" xfId="3662"/>
    <cellStyle name="Примечание 3 4 3 2" xfId="5380"/>
    <cellStyle name="Примечание 3 4 3 2 2" xfId="7699"/>
    <cellStyle name="Примечание 3 4 3 2 2 2" xfId="13650"/>
    <cellStyle name="Примечание 3 4 3 2 2 3" xfId="19589"/>
    <cellStyle name="Примечание 3 4 3 2 2 4" xfId="24692"/>
    <cellStyle name="Примечание 3 4 3 2 2 5" xfId="25965"/>
    <cellStyle name="Примечание 3 4 3 2 2 6" xfId="38497"/>
    <cellStyle name="Примечание 3 4 3 2 2 7" xfId="43455"/>
    <cellStyle name="Примечание 3 4 3 2 3" xfId="11355"/>
    <cellStyle name="Примечание 3 4 3 2 4" xfId="17294"/>
    <cellStyle name="Примечание 3 4 3 2 5" xfId="27197"/>
    <cellStyle name="Примечание 3 4 3 2 6" xfId="31683"/>
    <cellStyle name="Примечание 3 4 3 2 7" xfId="36207"/>
    <cellStyle name="Примечание 3 4 3 2 8" xfId="41166"/>
    <cellStyle name="Примечание 3 4 3 3" xfId="4620"/>
    <cellStyle name="Примечание 3 4 3 3 2" xfId="10596"/>
    <cellStyle name="Примечание 3 4 3 3 3" xfId="16535"/>
    <cellStyle name="Примечание 3 4 3 3 4" xfId="25545"/>
    <cellStyle name="Примечание 3 4 3 3 5" xfId="32923"/>
    <cellStyle name="Примечание 3 4 3 3 6" xfId="35448"/>
    <cellStyle name="Примечание 3 4 3 3 7" xfId="40411"/>
    <cellStyle name="Примечание 3 4 3 4" xfId="9261"/>
    <cellStyle name="Примечание 3 4 3 4 2" xfId="15206"/>
    <cellStyle name="Примечание 3 4 3 4 3" xfId="21145"/>
    <cellStyle name="Примечание 3 4 3 4 4" xfId="23302"/>
    <cellStyle name="Примечание 3 4 3 4 5" xfId="33390"/>
    <cellStyle name="Примечание 3 4 3 4 6" xfId="40046"/>
    <cellStyle name="Примечание 3 4 3 4 7" xfId="45011"/>
    <cellStyle name="Примечание 3 4 3 5" xfId="10155"/>
    <cellStyle name="Примечание 3 4 3 6" xfId="16094"/>
    <cellStyle name="Примечание 3 4 3 7" xfId="25702"/>
    <cellStyle name="Примечание 3 4 3 8" xfId="33651"/>
    <cellStyle name="Примечание 3 4 4" xfId="4474"/>
    <cellStyle name="Примечание 3 4 4 2" xfId="6923"/>
    <cellStyle name="Примечание 3 4 4 2 2" xfId="12874"/>
    <cellStyle name="Примечание 3 4 4 2 3" xfId="18813"/>
    <cellStyle name="Примечание 3 4 4 2 4" xfId="29093"/>
    <cellStyle name="Примечание 3 4 4 2 5" xfId="32518"/>
    <cellStyle name="Примечание 3 4 4 2 6" xfId="37726"/>
    <cellStyle name="Примечание 3 4 4 2 7" xfId="42679"/>
    <cellStyle name="Примечание 3 4 4 3" xfId="10470"/>
    <cellStyle name="Примечание 3 4 4 4" xfId="16409"/>
    <cellStyle name="Примечание 3 4 4 5" xfId="30365"/>
    <cellStyle name="Примечание 3 4 4 6" xfId="31732"/>
    <cellStyle name="Примечание 3 4 4 7" xfId="35322"/>
    <cellStyle name="Примечание 3 4 4 8" xfId="40285"/>
    <cellStyle name="Примечание 3 4 5" xfId="4881"/>
    <cellStyle name="Примечание 3 4 5 2" xfId="10857"/>
    <cellStyle name="Примечание 3 4 5 3" xfId="16796"/>
    <cellStyle name="Примечание 3 4 5 4" xfId="25504"/>
    <cellStyle name="Примечание 3 4 5 5" xfId="34678"/>
    <cellStyle name="Примечание 3 4 5 6" xfId="35709"/>
    <cellStyle name="Примечание 3 4 5 7" xfId="40670"/>
    <cellStyle name="Примечание 3 4 6" xfId="10151"/>
    <cellStyle name="Примечание 3 4 7" xfId="16090"/>
    <cellStyle name="Примечание 3 4 8" xfId="25703"/>
    <cellStyle name="Примечание 3 4 9" xfId="30916"/>
    <cellStyle name="Примечание 3 5" xfId="3663"/>
    <cellStyle name="Примечание 3 5 2" xfId="3664"/>
    <cellStyle name="Примечание 3 5 2 2" xfId="3665"/>
    <cellStyle name="Примечание 3 5 2 2 2" xfId="5841"/>
    <cellStyle name="Примечание 3 5 2 2 2 2" xfId="8145"/>
    <cellStyle name="Примечание 3 5 2 2 2 2 2" xfId="14096"/>
    <cellStyle name="Примечание 3 5 2 2 2 2 3" xfId="20035"/>
    <cellStyle name="Примечание 3 5 2 2 2 2 4" xfId="24256"/>
    <cellStyle name="Примечание 3 5 2 2 2 2 5" xfId="33275"/>
    <cellStyle name="Примечание 3 5 2 2 2 2 6" xfId="38942"/>
    <cellStyle name="Примечание 3 5 2 2 2 2 7" xfId="43901"/>
    <cellStyle name="Примечание 3 5 2 2 2 3" xfId="11816"/>
    <cellStyle name="Примечание 3 5 2 2 2 4" xfId="17755"/>
    <cellStyle name="Примечание 3 5 2 2 2 5" xfId="28085"/>
    <cellStyle name="Примечание 3 5 2 2 2 6" xfId="31936"/>
    <cellStyle name="Примечание 3 5 2 2 2 7" xfId="36668"/>
    <cellStyle name="Примечание 3 5 2 2 2 8" xfId="41626"/>
    <cellStyle name="Примечание 3 5 2 2 3" xfId="6508"/>
    <cellStyle name="Примечание 3 5 2 2 3 2" xfId="12459"/>
    <cellStyle name="Примечание 3 5 2 2 3 3" xfId="18398"/>
    <cellStyle name="Примечание 3 5 2 2 3 4" xfId="25077"/>
    <cellStyle name="Примечание 3 5 2 2 3 5" xfId="33451"/>
    <cellStyle name="Примечание 3 5 2 2 3 6" xfId="37311"/>
    <cellStyle name="Примечание 3 5 2 2 3 7" xfId="42266"/>
    <cellStyle name="Примечание 3 5 2 2 4" xfId="10158"/>
    <cellStyle name="Примечание 3 5 2 2 5" xfId="16097"/>
    <cellStyle name="Примечание 3 5 2 2 6" xfId="28060"/>
    <cellStyle name="Примечание 3 5 2 2 7" xfId="33674"/>
    <cellStyle name="Примечание 3 5 2 3" xfId="3666"/>
    <cellStyle name="Примечание 3 5 2 3 2" xfId="5687"/>
    <cellStyle name="Примечание 3 5 2 3 2 2" xfId="7991"/>
    <cellStyle name="Примечание 3 5 2 3 2 2 2" xfId="13942"/>
    <cellStyle name="Примечание 3 5 2 3 2 2 3" xfId="19881"/>
    <cellStyle name="Примечание 3 5 2 3 2 2 4" xfId="24408"/>
    <cellStyle name="Примечание 3 5 2 3 2 2 5" xfId="26342"/>
    <cellStyle name="Примечание 3 5 2 3 2 2 6" xfId="38788"/>
    <cellStyle name="Примечание 3 5 2 3 2 2 7" xfId="43747"/>
    <cellStyle name="Примечание 3 5 2 3 2 3" xfId="11662"/>
    <cellStyle name="Примечание 3 5 2 3 2 4" xfId="17601"/>
    <cellStyle name="Примечание 3 5 2 3 2 5" xfId="30736"/>
    <cellStyle name="Примечание 3 5 2 3 2 6" xfId="26619"/>
    <cellStyle name="Примечание 3 5 2 3 2 7" xfId="36514"/>
    <cellStyle name="Примечание 3 5 2 3 2 8" xfId="41472"/>
    <cellStyle name="Примечание 3 5 2 3 3" xfId="6354"/>
    <cellStyle name="Примечание 3 5 2 3 3 2" xfId="12305"/>
    <cellStyle name="Примечание 3 5 2 3 3 3" xfId="18244"/>
    <cellStyle name="Примечание 3 5 2 3 3 4" xfId="28218"/>
    <cellStyle name="Примечание 3 5 2 3 3 5" xfId="34981"/>
    <cellStyle name="Примечание 3 5 2 3 3 6" xfId="37157"/>
    <cellStyle name="Примечание 3 5 2 3 3 7" xfId="42112"/>
    <cellStyle name="Примечание 3 5 2 3 4" xfId="10159"/>
    <cellStyle name="Примечание 3 5 2 3 5" xfId="16098"/>
    <cellStyle name="Примечание 3 5 2 3 6" xfId="28866"/>
    <cellStyle name="Примечание 3 5 2 3 7" xfId="34527"/>
    <cellStyle name="Примечание 3 5 2 4" xfId="5189"/>
    <cellStyle name="Примечание 3 5 2 4 2" xfId="7532"/>
    <cellStyle name="Примечание 3 5 2 4 2 2" xfId="13483"/>
    <cellStyle name="Примечание 3 5 2 4 2 3" xfId="19422"/>
    <cellStyle name="Примечание 3 5 2 4 2 4" xfId="24781"/>
    <cellStyle name="Примечание 3 5 2 4 2 5" xfId="26345"/>
    <cellStyle name="Примечание 3 5 2 4 2 6" xfId="38331"/>
    <cellStyle name="Примечание 3 5 2 4 2 7" xfId="43288"/>
    <cellStyle name="Примечание 3 5 2 4 3" xfId="11165"/>
    <cellStyle name="Примечание 3 5 2 4 4" xfId="17104"/>
    <cellStyle name="Примечание 3 5 2 4 5" xfId="29442"/>
    <cellStyle name="Примечание 3 5 2 4 6" xfId="34605"/>
    <cellStyle name="Примечание 3 5 2 4 7" xfId="36017"/>
    <cellStyle name="Примечание 3 5 2 4 8" xfId="40977"/>
    <cellStyle name="Примечание 3 5 2 5" xfId="4744"/>
    <cellStyle name="Примечание 3 5 2 5 2" xfId="10720"/>
    <cellStyle name="Примечание 3 5 2 5 3" xfId="16659"/>
    <cellStyle name="Примечание 3 5 2 5 4" xfId="29272"/>
    <cellStyle name="Примечание 3 5 2 5 5" xfId="34641"/>
    <cellStyle name="Примечание 3 5 2 5 6" xfId="35572"/>
    <cellStyle name="Примечание 3 5 2 5 7" xfId="40534"/>
    <cellStyle name="Примечание 3 5 2 6" xfId="10157"/>
    <cellStyle name="Примечание 3 5 2 7" xfId="16096"/>
    <cellStyle name="Примечание 3 5 2 8" xfId="30017"/>
    <cellStyle name="Примечание 3 5 2 9" xfId="28320"/>
    <cellStyle name="Примечание 3 5 3" xfId="3667"/>
    <cellStyle name="Примечание 3 5 3 2" xfId="5381"/>
    <cellStyle name="Примечание 3 5 3 2 2" xfId="7700"/>
    <cellStyle name="Примечание 3 5 3 2 2 2" xfId="13651"/>
    <cellStyle name="Примечание 3 5 3 2 2 3" xfId="19590"/>
    <cellStyle name="Примечание 3 5 3 2 2 4" xfId="24691"/>
    <cellStyle name="Примечание 3 5 3 2 2 5" xfId="31964"/>
    <cellStyle name="Примечание 3 5 3 2 2 6" xfId="38498"/>
    <cellStyle name="Примечание 3 5 3 2 2 7" xfId="43456"/>
    <cellStyle name="Примечание 3 5 3 2 3" xfId="11356"/>
    <cellStyle name="Примечание 3 5 3 2 4" xfId="17295"/>
    <cellStyle name="Примечание 3 5 3 2 5" xfId="29705"/>
    <cellStyle name="Примечание 3 5 3 2 6" xfId="31357"/>
    <cellStyle name="Примечание 3 5 3 2 7" xfId="36208"/>
    <cellStyle name="Примечание 3 5 3 2 8" xfId="41167"/>
    <cellStyle name="Примечание 3 5 3 3" xfId="4619"/>
    <cellStyle name="Примечание 3 5 3 3 2" xfId="10595"/>
    <cellStyle name="Примечание 3 5 3 3 3" xfId="16534"/>
    <cellStyle name="Примечание 3 5 3 3 4" xfId="25546"/>
    <cellStyle name="Примечание 3 5 3 3 5" xfId="29874"/>
    <cellStyle name="Примечание 3 5 3 3 6" xfId="35447"/>
    <cellStyle name="Примечание 3 5 3 3 7" xfId="40410"/>
    <cellStyle name="Примечание 3 5 3 4" xfId="9262"/>
    <cellStyle name="Примечание 3 5 3 4 2" xfId="15207"/>
    <cellStyle name="Примечание 3 5 3 4 3" xfId="21146"/>
    <cellStyle name="Примечание 3 5 3 4 4" xfId="23301"/>
    <cellStyle name="Примечание 3 5 3 4 5" xfId="31773"/>
    <cellStyle name="Примечание 3 5 3 4 6" xfId="40047"/>
    <cellStyle name="Примечание 3 5 3 4 7" xfId="45012"/>
    <cellStyle name="Примечание 3 5 3 5" xfId="10160"/>
    <cellStyle name="Примечание 3 5 3 6" xfId="16099"/>
    <cellStyle name="Примечание 3 5 3 7" xfId="30283"/>
    <cellStyle name="Примечание 3 5 3 8" xfId="31385"/>
    <cellStyle name="Примечание 3 5 4" xfId="4475"/>
    <cellStyle name="Примечание 3 5 4 2" xfId="6924"/>
    <cellStyle name="Примечание 3 5 4 2 2" xfId="12875"/>
    <cellStyle name="Примечание 3 5 4 2 3" xfId="18814"/>
    <cellStyle name="Примечание 3 5 4 2 4" xfId="29496"/>
    <cellStyle name="Примечание 3 5 4 2 5" xfId="32272"/>
    <cellStyle name="Примечание 3 5 4 2 6" xfId="37727"/>
    <cellStyle name="Примечание 3 5 4 2 7" xfId="42680"/>
    <cellStyle name="Примечание 3 5 4 3" xfId="10471"/>
    <cellStyle name="Примечание 3 5 4 4" xfId="16410"/>
    <cellStyle name="Примечание 3 5 4 5" xfId="28534"/>
    <cellStyle name="Примечание 3 5 4 6" xfId="34141"/>
    <cellStyle name="Примечание 3 5 4 7" xfId="35323"/>
    <cellStyle name="Примечание 3 5 4 8" xfId="40286"/>
    <cellStyle name="Примечание 3 5 5" xfId="4880"/>
    <cellStyle name="Примечание 3 5 5 2" xfId="10856"/>
    <cellStyle name="Примечание 3 5 5 3" xfId="16795"/>
    <cellStyle name="Примечание 3 5 5 4" xfId="25505"/>
    <cellStyle name="Примечание 3 5 5 5" xfId="34762"/>
    <cellStyle name="Примечание 3 5 5 6" xfId="35708"/>
    <cellStyle name="Примечание 3 5 5 7" xfId="40669"/>
    <cellStyle name="Примечание 3 5 6" xfId="10156"/>
    <cellStyle name="Примечание 3 5 7" xfId="16095"/>
    <cellStyle name="Примечание 3 5 8" xfId="28601"/>
    <cellStyle name="Примечание 3 5 9" xfId="31380"/>
    <cellStyle name="Примечание 3 6" xfId="3668"/>
    <cellStyle name="Примечание 3 6 2" xfId="3669"/>
    <cellStyle name="Примечание 3 6 2 2" xfId="3670"/>
    <cellStyle name="Примечание 3 6 2 2 2" xfId="5842"/>
    <cellStyle name="Примечание 3 6 2 2 2 2" xfId="8146"/>
    <cellStyle name="Примечание 3 6 2 2 2 2 2" xfId="14097"/>
    <cellStyle name="Примечание 3 6 2 2 2 2 3" xfId="20036"/>
    <cellStyle name="Примечание 3 6 2 2 2 2 4" xfId="24255"/>
    <cellStyle name="Примечание 3 6 2 2 2 2 5" xfId="34654"/>
    <cellStyle name="Примечание 3 6 2 2 2 2 6" xfId="38943"/>
    <cellStyle name="Примечание 3 6 2 2 2 2 7" xfId="43902"/>
    <cellStyle name="Примечание 3 6 2 2 2 3" xfId="11817"/>
    <cellStyle name="Примечание 3 6 2 2 2 4" xfId="17756"/>
    <cellStyle name="Примечание 3 6 2 2 2 5" xfId="25342"/>
    <cellStyle name="Примечание 3 6 2 2 2 6" xfId="33551"/>
    <cellStyle name="Примечание 3 6 2 2 2 7" xfId="36669"/>
    <cellStyle name="Примечание 3 6 2 2 2 8" xfId="41627"/>
    <cellStyle name="Примечание 3 6 2 2 3" xfId="6509"/>
    <cellStyle name="Примечание 3 6 2 2 3 2" xfId="12460"/>
    <cellStyle name="Примечание 3 6 2 2 3 3" xfId="18399"/>
    <cellStyle name="Примечание 3 6 2 2 3 4" xfId="25076"/>
    <cellStyle name="Примечание 3 6 2 2 3 5" xfId="34160"/>
    <cellStyle name="Примечание 3 6 2 2 3 6" xfId="37312"/>
    <cellStyle name="Примечание 3 6 2 2 3 7" xfId="42267"/>
    <cellStyle name="Примечание 3 6 2 2 4" xfId="10163"/>
    <cellStyle name="Примечание 3 6 2 2 5" xfId="16102"/>
    <cellStyle name="Примечание 3 6 2 2 6" xfId="25700"/>
    <cellStyle name="Примечание 3 6 2 2 7" xfId="33519"/>
    <cellStyle name="Примечание 3 6 2 3" xfId="3671"/>
    <cellStyle name="Примечание 3 6 2 3 2" xfId="5688"/>
    <cellStyle name="Примечание 3 6 2 3 2 2" xfId="7992"/>
    <cellStyle name="Примечание 3 6 2 3 2 2 2" xfId="13943"/>
    <cellStyle name="Примечание 3 6 2 3 2 2 3" xfId="19882"/>
    <cellStyle name="Примечание 3 6 2 3 2 2 4" xfId="24407"/>
    <cellStyle name="Примечание 3 6 2 3 2 2 5" xfId="34741"/>
    <cellStyle name="Примечание 3 6 2 3 2 2 6" xfId="38789"/>
    <cellStyle name="Примечание 3 6 2 3 2 2 7" xfId="43748"/>
    <cellStyle name="Примечание 3 6 2 3 2 3" xfId="11663"/>
    <cellStyle name="Примечание 3 6 2 3 2 4" xfId="17602"/>
    <cellStyle name="Примечание 3 6 2 3 2 5" xfId="28955"/>
    <cellStyle name="Примечание 3 6 2 3 2 6" xfId="31494"/>
    <cellStyle name="Примечание 3 6 2 3 2 7" xfId="36515"/>
    <cellStyle name="Примечание 3 6 2 3 2 8" xfId="41473"/>
    <cellStyle name="Примечание 3 6 2 3 3" xfId="6355"/>
    <cellStyle name="Примечание 3 6 2 3 3 2" xfId="12306"/>
    <cellStyle name="Примечание 3 6 2 3 3 3" xfId="18245"/>
    <cellStyle name="Примечание 3 6 2 3 3 4" xfId="25097"/>
    <cellStyle name="Примечание 3 6 2 3 3 5" xfId="31912"/>
    <cellStyle name="Примечание 3 6 2 3 3 6" xfId="37158"/>
    <cellStyle name="Примечание 3 6 2 3 3 7" xfId="42113"/>
    <cellStyle name="Примечание 3 6 2 3 4" xfId="10164"/>
    <cellStyle name="Примечание 3 6 2 3 5" xfId="16103"/>
    <cellStyle name="Примечание 3 6 2 3 6" xfId="30972"/>
    <cellStyle name="Примечание 3 6 2 3 7" xfId="31327"/>
    <cellStyle name="Примечание 3 6 2 4" xfId="5190"/>
    <cellStyle name="Примечание 3 6 2 4 2" xfId="7533"/>
    <cellStyle name="Примечание 3 6 2 4 2 2" xfId="13484"/>
    <cellStyle name="Примечание 3 6 2 4 2 3" xfId="19423"/>
    <cellStyle name="Примечание 3 6 2 4 2 4" xfId="24780"/>
    <cellStyle name="Примечание 3 6 2 4 2 5" xfId="33862"/>
    <cellStyle name="Примечание 3 6 2 4 2 6" xfId="38332"/>
    <cellStyle name="Примечание 3 6 2 4 2 7" xfId="43289"/>
    <cellStyle name="Примечание 3 6 2 4 3" xfId="11166"/>
    <cellStyle name="Примечание 3 6 2 4 4" xfId="17105"/>
    <cellStyle name="Примечание 3 6 2 4 5" xfId="27311"/>
    <cellStyle name="Примечание 3 6 2 4 6" xfId="30293"/>
    <cellStyle name="Примечание 3 6 2 4 7" xfId="36018"/>
    <cellStyle name="Примечание 3 6 2 4 8" xfId="40978"/>
    <cellStyle name="Примечание 3 6 2 5" xfId="6136"/>
    <cellStyle name="Примечание 3 6 2 5 2" xfId="12099"/>
    <cellStyle name="Примечание 3 6 2 5 3" xfId="18038"/>
    <cellStyle name="Примечание 3 6 2 5 4" xfId="25146"/>
    <cellStyle name="Примечание 3 6 2 5 5" xfId="27814"/>
    <cellStyle name="Примечание 3 6 2 5 6" xfId="36951"/>
    <cellStyle name="Примечание 3 6 2 5 7" xfId="41908"/>
    <cellStyle name="Примечание 3 6 2 6" xfId="10162"/>
    <cellStyle name="Примечание 3 6 2 7" xfId="16101"/>
    <cellStyle name="Примечание 3 6 2 8" xfId="25701"/>
    <cellStyle name="Примечание 3 6 2 9" xfId="32995"/>
    <cellStyle name="Примечание 3 6 3" xfId="3672"/>
    <cellStyle name="Примечание 3 6 3 2" xfId="5382"/>
    <cellStyle name="Примечание 3 6 3 2 2" xfId="7701"/>
    <cellStyle name="Примечание 3 6 3 2 2 2" xfId="13652"/>
    <cellStyle name="Примечание 3 6 3 2 2 3" xfId="19591"/>
    <cellStyle name="Примечание 3 6 3 2 2 4" xfId="24690"/>
    <cellStyle name="Примечание 3 6 3 2 2 5" xfId="34636"/>
    <cellStyle name="Примечание 3 6 3 2 2 6" xfId="38499"/>
    <cellStyle name="Примечание 3 6 3 2 2 7" xfId="43457"/>
    <cellStyle name="Примечание 3 6 3 2 3" xfId="11357"/>
    <cellStyle name="Примечание 3 6 3 2 4" xfId="17296"/>
    <cellStyle name="Примечание 3 6 3 2 5" xfId="27741"/>
    <cellStyle name="Примечание 3 6 3 2 6" xfId="32970"/>
    <cellStyle name="Примечание 3 6 3 2 7" xfId="36209"/>
    <cellStyle name="Примечание 3 6 3 2 8" xfId="41168"/>
    <cellStyle name="Примечание 3 6 3 3" xfId="4618"/>
    <cellStyle name="Примечание 3 6 3 3 2" xfId="10594"/>
    <cellStyle name="Примечание 3 6 3 3 3" xfId="16533"/>
    <cellStyle name="Примечание 3 6 3 3 4" xfId="28354"/>
    <cellStyle name="Примечание 3 6 3 3 5" xfId="31292"/>
    <cellStyle name="Примечание 3 6 3 3 6" xfId="35446"/>
    <cellStyle name="Примечание 3 6 3 3 7" xfId="40409"/>
    <cellStyle name="Примечание 3 6 3 4" xfId="9263"/>
    <cellStyle name="Примечание 3 6 3 4 2" xfId="15208"/>
    <cellStyle name="Примечание 3 6 3 4 3" xfId="21147"/>
    <cellStyle name="Примечание 3 6 3 4 4" xfId="26742"/>
    <cellStyle name="Примечание 3 6 3 4 5" xfId="34788"/>
    <cellStyle name="Примечание 3 6 3 4 6" xfId="40048"/>
    <cellStyle name="Примечание 3 6 3 4 7" xfId="45013"/>
    <cellStyle name="Примечание 3 6 3 5" xfId="10165"/>
    <cellStyle name="Примечание 3 6 3 6" xfId="16104"/>
    <cellStyle name="Примечание 3 6 3 7" xfId="28791"/>
    <cellStyle name="Примечание 3 6 3 8" xfId="26658"/>
    <cellStyle name="Примечание 3 6 4" xfId="4476"/>
    <cellStyle name="Примечание 3 6 4 2" xfId="6925"/>
    <cellStyle name="Примечание 3 6 4 2 2" xfId="12876"/>
    <cellStyle name="Примечание 3 6 4 2 3" xfId="18815"/>
    <cellStyle name="Примечание 3 6 4 2 4" xfId="27508"/>
    <cellStyle name="Примечание 3 6 4 2 5" xfId="26445"/>
    <cellStyle name="Примечание 3 6 4 2 6" xfId="37728"/>
    <cellStyle name="Примечание 3 6 4 2 7" xfId="42681"/>
    <cellStyle name="Примечание 3 6 4 3" xfId="10472"/>
    <cellStyle name="Примечание 3 6 4 4" xfId="16411"/>
    <cellStyle name="Примечание 3 6 4 5" xfId="29950"/>
    <cellStyle name="Примечание 3 6 4 6" xfId="32076"/>
    <cellStyle name="Примечание 3 6 4 7" xfId="35324"/>
    <cellStyle name="Примечание 3 6 4 8" xfId="40287"/>
    <cellStyle name="Примечание 3 6 5" xfId="4879"/>
    <cellStyle name="Примечание 3 6 5 2" xfId="10855"/>
    <cellStyle name="Примечание 3 6 5 3" xfId="16794"/>
    <cellStyle name="Примечание 3 6 5 4" xfId="25506"/>
    <cellStyle name="Примечание 3 6 5 5" xfId="32888"/>
    <cellStyle name="Примечание 3 6 5 6" xfId="35707"/>
    <cellStyle name="Примечание 3 6 5 7" xfId="40668"/>
    <cellStyle name="Примечание 3 6 6" xfId="10161"/>
    <cellStyle name="Примечание 3 6 7" xfId="16100"/>
    <cellStyle name="Примечание 3 6 8" xfId="28325"/>
    <cellStyle name="Примечание 3 6 9" xfId="26675"/>
    <cellStyle name="Примечание 3 7" xfId="3673"/>
    <cellStyle name="Примечание 3 7 2" xfId="3674"/>
    <cellStyle name="Примечание 3 7 2 2" xfId="3675"/>
    <cellStyle name="Примечание 3 7 2 2 2" xfId="5843"/>
    <cellStyle name="Примечание 3 7 2 2 2 2" xfId="8147"/>
    <cellStyle name="Примечание 3 7 2 2 2 2 2" xfId="14098"/>
    <cellStyle name="Примечание 3 7 2 2 2 2 3" xfId="20037"/>
    <cellStyle name="Примечание 3 7 2 2 2 2 4" xfId="24254"/>
    <cellStyle name="Примечание 3 7 2 2 2 2 5" xfId="25961"/>
    <cellStyle name="Примечание 3 7 2 2 2 2 6" xfId="38944"/>
    <cellStyle name="Примечание 3 7 2 2 2 2 7" xfId="43903"/>
    <cellStyle name="Примечание 3 7 2 2 2 3" xfId="11818"/>
    <cellStyle name="Примечание 3 7 2 2 2 4" xfId="17757"/>
    <cellStyle name="Примечание 3 7 2 2 2 5" xfId="25341"/>
    <cellStyle name="Примечание 3 7 2 2 2 6" xfId="31623"/>
    <cellStyle name="Примечание 3 7 2 2 2 7" xfId="36670"/>
    <cellStyle name="Примечание 3 7 2 2 2 8" xfId="41628"/>
    <cellStyle name="Примечание 3 7 2 2 3" xfId="6510"/>
    <cellStyle name="Примечание 3 7 2 2 3 2" xfId="12461"/>
    <cellStyle name="Примечание 3 7 2 2 3 3" xfId="18400"/>
    <cellStyle name="Примечание 3 7 2 2 3 4" xfId="29141"/>
    <cellStyle name="Примечание 3 7 2 2 3 5" xfId="32343"/>
    <cellStyle name="Примечание 3 7 2 2 3 6" xfId="37313"/>
    <cellStyle name="Примечание 3 7 2 2 3 7" xfId="42268"/>
    <cellStyle name="Примечание 3 7 2 2 4" xfId="10168"/>
    <cellStyle name="Примечание 3 7 2 2 5" xfId="16107"/>
    <cellStyle name="Примечание 3 7 2 2 6" xfId="25699"/>
    <cellStyle name="Примечание 3 7 2 2 7" xfId="31348"/>
    <cellStyle name="Примечание 3 7 2 3" xfId="3676"/>
    <cellStyle name="Примечание 3 7 2 3 2" xfId="5689"/>
    <cellStyle name="Примечание 3 7 2 3 2 2" xfId="7993"/>
    <cellStyle name="Примечание 3 7 2 3 2 2 2" xfId="13944"/>
    <cellStyle name="Примечание 3 7 2 3 2 2 3" xfId="19883"/>
    <cellStyle name="Примечание 3 7 2 3 2 2 4" xfId="24406"/>
    <cellStyle name="Примечание 3 7 2 3 2 2 5" xfId="30953"/>
    <cellStyle name="Примечание 3 7 2 3 2 2 6" xfId="38790"/>
    <cellStyle name="Примечание 3 7 2 3 2 2 7" xfId="43749"/>
    <cellStyle name="Примечание 3 7 2 3 2 3" xfId="11664"/>
    <cellStyle name="Примечание 3 7 2 3 2 4" xfId="17603"/>
    <cellStyle name="Примечание 3 7 2 3 2 5" xfId="26925"/>
    <cellStyle name="Примечание 3 7 2 3 2 6" xfId="31769"/>
    <cellStyle name="Примечание 3 7 2 3 2 7" xfId="36516"/>
    <cellStyle name="Примечание 3 7 2 3 2 8" xfId="41474"/>
    <cellStyle name="Примечание 3 7 2 3 3" xfId="6356"/>
    <cellStyle name="Примечание 3 7 2 3 3 2" xfId="12307"/>
    <cellStyle name="Примечание 3 7 2 3 3 3" xfId="18246"/>
    <cellStyle name="Примечание 3 7 2 3 3 4" xfId="29163"/>
    <cellStyle name="Примечание 3 7 2 3 3 5" xfId="33818"/>
    <cellStyle name="Примечание 3 7 2 3 3 6" xfId="37159"/>
    <cellStyle name="Примечание 3 7 2 3 3 7" xfId="42114"/>
    <cellStyle name="Примечание 3 7 2 3 4" xfId="10169"/>
    <cellStyle name="Примечание 3 7 2 3 5" xfId="16108"/>
    <cellStyle name="Примечание 3 7 2 3 6" xfId="28845"/>
    <cellStyle name="Примечание 3 7 2 3 7" xfId="34763"/>
    <cellStyle name="Примечание 3 7 2 4" xfId="5191"/>
    <cellStyle name="Примечание 3 7 2 4 2" xfId="7534"/>
    <cellStyle name="Примечание 3 7 2 4 2 2" xfId="13485"/>
    <cellStyle name="Примечание 3 7 2 4 2 3" xfId="19424"/>
    <cellStyle name="Примечание 3 7 2 4 2 4" xfId="24779"/>
    <cellStyle name="Примечание 3 7 2 4 2 5" xfId="28520"/>
    <cellStyle name="Примечание 3 7 2 4 2 6" xfId="38333"/>
    <cellStyle name="Примечание 3 7 2 4 2 7" xfId="43290"/>
    <cellStyle name="Примечание 3 7 2 4 3" xfId="11167"/>
    <cellStyle name="Примечание 3 7 2 4 4" xfId="17106"/>
    <cellStyle name="Примечание 3 7 2 4 5" xfId="29550"/>
    <cellStyle name="Примечание 3 7 2 4 6" xfId="27794"/>
    <cellStyle name="Примечание 3 7 2 4 7" xfId="36019"/>
    <cellStyle name="Примечание 3 7 2 4 8" xfId="40979"/>
    <cellStyle name="Примечание 3 7 2 5" xfId="5250"/>
    <cellStyle name="Примечание 3 7 2 5 2" xfId="11225"/>
    <cellStyle name="Примечание 3 7 2 5 3" xfId="17164"/>
    <cellStyle name="Примечание 3 7 2 5 4" xfId="25453"/>
    <cellStyle name="Примечание 3 7 2 5 5" xfId="25837"/>
    <cellStyle name="Примечание 3 7 2 5 6" xfId="36077"/>
    <cellStyle name="Примечание 3 7 2 5 7" xfId="41037"/>
    <cellStyle name="Примечание 3 7 2 6" xfId="10167"/>
    <cellStyle name="Примечание 3 7 2 7" xfId="16106"/>
    <cellStyle name="Примечание 3 7 2 8" xfId="28250"/>
    <cellStyle name="Примечание 3 7 2 9" xfId="28034"/>
    <cellStyle name="Примечание 3 7 3" xfId="3677"/>
    <cellStyle name="Примечание 3 7 3 2" xfId="5383"/>
    <cellStyle name="Примечание 3 7 3 2 2" xfId="7702"/>
    <cellStyle name="Примечание 3 7 3 2 2 2" xfId="13653"/>
    <cellStyle name="Примечание 3 7 3 2 2 3" xfId="19592"/>
    <cellStyle name="Примечание 3 7 3 2 2 4" xfId="24689"/>
    <cellStyle name="Примечание 3 7 3 2 2 5" xfId="32436"/>
    <cellStyle name="Примечание 3 7 3 2 2 6" xfId="38500"/>
    <cellStyle name="Примечание 3 7 3 2 2 7" xfId="43458"/>
    <cellStyle name="Примечание 3 7 3 2 3" xfId="11358"/>
    <cellStyle name="Примечание 3 7 3 2 4" xfId="17297"/>
    <cellStyle name="Примечание 3 7 3 2 5" xfId="25430"/>
    <cellStyle name="Примечание 3 7 3 2 6" xfId="31229"/>
    <cellStyle name="Примечание 3 7 3 2 7" xfId="36210"/>
    <cellStyle name="Примечание 3 7 3 2 8" xfId="41169"/>
    <cellStyle name="Примечание 3 7 3 3" xfId="4617"/>
    <cellStyle name="Примечание 3 7 3 3 2" xfId="10593"/>
    <cellStyle name="Примечание 3 7 3 3 3" xfId="16532"/>
    <cellStyle name="Примечание 3 7 3 3 4" xfId="30313"/>
    <cellStyle name="Примечание 3 7 3 3 5" xfId="33841"/>
    <cellStyle name="Примечание 3 7 3 3 6" xfId="35445"/>
    <cellStyle name="Примечание 3 7 3 3 7" xfId="40408"/>
    <cellStyle name="Примечание 3 7 3 4" xfId="9264"/>
    <cellStyle name="Примечание 3 7 3 4 2" xfId="15209"/>
    <cellStyle name="Примечание 3 7 3 4 3" xfId="21148"/>
    <cellStyle name="Примечание 3 7 3 4 4" xfId="23300"/>
    <cellStyle name="Примечание 3 7 3 4 5" xfId="34787"/>
    <cellStyle name="Примечание 3 7 3 4 6" xfId="40049"/>
    <cellStyle name="Примечание 3 7 3 4 7" xfId="45014"/>
    <cellStyle name="Примечание 3 7 3 5" xfId="10170"/>
    <cellStyle name="Примечание 3 7 3 6" xfId="16109"/>
    <cellStyle name="Примечание 3 7 3 7" xfId="30260"/>
    <cellStyle name="Примечание 3 7 3 8" xfId="32126"/>
    <cellStyle name="Примечание 3 7 4" xfId="4477"/>
    <cellStyle name="Примечание 3 7 4 2" xfId="6926"/>
    <cellStyle name="Примечание 3 7 4 2 2" xfId="12877"/>
    <cellStyle name="Примечание 3 7 4 2 3" xfId="18816"/>
    <cellStyle name="Примечание 3 7 4 2 4" xfId="29321"/>
    <cellStyle name="Примечание 3 7 4 2 5" xfId="34774"/>
    <cellStyle name="Примечание 3 7 4 2 6" xfId="37729"/>
    <cellStyle name="Примечание 3 7 4 2 7" xfId="42682"/>
    <cellStyle name="Примечание 3 7 4 3" xfId="10473"/>
    <cellStyle name="Примечание 3 7 4 4" xfId="16412"/>
    <cellStyle name="Примечание 3 7 4 5" xfId="27999"/>
    <cellStyle name="Примечание 3 7 4 6" xfId="33183"/>
    <cellStyle name="Примечание 3 7 4 7" xfId="35325"/>
    <cellStyle name="Примечание 3 7 4 8" xfId="40288"/>
    <cellStyle name="Примечание 3 7 5" xfId="4878"/>
    <cellStyle name="Примечание 3 7 5 2" xfId="10854"/>
    <cellStyle name="Примечание 3 7 5 3" xfId="16793"/>
    <cellStyle name="Примечание 3 7 5 4" xfId="25507"/>
    <cellStyle name="Примечание 3 7 5 5" xfId="26414"/>
    <cellStyle name="Примечание 3 7 5 6" xfId="35706"/>
    <cellStyle name="Примечание 3 7 5 7" xfId="40667"/>
    <cellStyle name="Примечание 3 7 6" xfId="10166"/>
    <cellStyle name="Примечание 3 7 7" xfId="16105"/>
    <cellStyle name="Примечание 3 7 8" xfId="30203"/>
    <cellStyle name="Примечание 3 7 9" xfId="26402"/>
    <cellStyle name="Примечание 3 8" xfId="3678"/>
    <cellStyle name="Примечание 3 8 2" xfId="3679"/>
    <cellStyle name="Примечание 3 8 2 2" xfId="3680"/>
    <cellStyle name="Примечание 3 8 2 2 2" xfId="5844"/>
    <cellStyle name="Примечание 3 8 2 2 2 2" xfId="8148"/>
    <cellStyle name="Примечание 3 8 2 2 2 2 2" xfId="14099"/>
    <cellStyle name="Примечание 3 8 2 2 2 2 3" xfId="20038"/>
    <cellStyle name="Примечание 3 8 2 2 2 2 4" xfId="24253"/>
    <cellStyle name="Примечание 3 8 2 2 2 2 5" xfId="34617"/>
    <cellStyle name="Примечание 3 8 2 2 2 2 6" xfId="38945"/>
    <cellStyle name="Примечание 3 8 2 2 2 2 7" xfId="43904"/>
    <cellStyle name="Примечание 3 8 2 2 2 3" xfId="11819"/>
    <cellStyle name="Примечание 3 8 2 2 2 4" xfId="17758"/>
    <cellStyle name="Примечание 3 8 2 2 2 5" xfId="25340"/>
    <cellStyle name="Примечание 3 8 2 2 2 6" xfId="33839"/>
    <cellStyle name="Примечание 3 8 2 2 2 7" xfId="36671"/>
    <cellStyle name="Примечание 3 8 2 2 2 8" xfId="41629"/>
    <cellStyle name="Примечание 3 8 2 2 3" xfId="6511"/>
    <cellStyle name="Примечание 3 8 2 2 3 2" xfId="12462"/>
    <cellStyle name="Примечание 3 8 2 2 3 3" xfId="18401"/>
    <cellStyle name="Примечание 3 8 2 2 3 4" xfId="30340"/>
    <cellStyle name="Примечание 3 8 2 2 3 5" xfId="31313"/>
    <cellStyle name="Примечание 3 8 2 2 3 6" xfId="37314"/>
    <cellStyle name="Примечание 3 8 2 2 3 7" xfId="42269"/>
    <cellStyle name="Примечание 3 8 2 2 4" xfId="10173"/>
    <cellStyle name="Примечание 3 8 2 2 5" xfId="16112"/>
    <cellStyle name="Примечание 3 8 2 2 6" xfId="28480"/>
    <cellStyle name="Примечание 3 8 2 2 7" xfId="32238"/>
    <cellStyle name="Примечание 3 8 2 3" xfId="3681"/>
    <cellStyle name="Примечание 3 8 2 3 2" xfId="5690"/>
    <cellStyle name="Примечание 3 8 2 3 2 2" xfId="7994"/>
    <cellStyle name="Примечание 3 8 2 3 2 2 2" xfId="13945"/>
    <cellStyle name="Примечание 3 8 2 3 2 2 3" xfId="19884"/>
    <cellStyle name="Примечание 3 8 2 3 2 2 4" xfId="24405"/>
    <cellStyle name="Примечание 3 8 2 3 2 2 5" xfId="33610"/>
    <cellStyle name="Примечание 3 8 2 3 2 2 6" xfId="38791"/>
    <cellStyle name="Примечание 3 8 2 3 2 2 7" xfId="43750"/>
    <cellStyle name="Примечание 3 8 2 3 2 3" xfId="11665"/>
    <cellStyle name="Примечание 3 8 2 3 2 4" xfId="17604"/>
    <cellStyle name="Примечание 3 8 2 3 2 5" xfId="30735"/>
    <cellStyle name="Примечание 3 8 2 3 2 6" xfId="32876"/>
    <cellStyle name="Примечание 3 8 2 3 2 7" xfId="36517"/>
    <cellStyle name="Примечание 3 8 2 3 2 8" xfId="41475"/>
    <cellStyle name="Примечание 3 8 2 3 3" xfId="6357"/>
    <cellStyle name="Примечание 3 8 2 3 3 2" xfId="12308"/>
    <cellStyle name="Примечание 3 8 2 3 3 3" xfId="18247"/>
    <cellStyle name="Примечание 3 8 2 3 3 4" xfId="30669"/>
    <cellStyle name="Примечание 3 8 2 3 3 5" xfId="29589"/>
    <cellStyle name="Примечание 3 8 2 3 3 6" xfId="37160"/>
    <cellStyle name="Примечание 3 8 2 3 3 7" xfId="42115"/>
    <cellStyle name="Примечание 3 8 2 3 4" xfId="10174"/>
    <cellStyle name="Примечание 3 8 2 3 5" xfId="16113"/>
    <cellStyle name="Примечание 3 8 2 3 6" xfId="29896"/>
    <cellStyle name="Примечание 3 8 2 3 7" xfId="29728"/>
    <cellStyle name="Примечание 3 8 2 4" xfId="5192"/>
    <cellStyle name="Примечание 3 8 2 4 2" xfId="7535"/>
    <cellStyle name="Примечание 3 8 2 4 2 2" xfId="13486"/>
    <cellStyle name="Примечание 3 8 2 4 2 3" xfId="19425"/>
    <cellStyle name="Примечание 3 8 2 4 2 4" xfId="24778"/>
    <cellStyle name="Примечание 3 8 2 4 2 5" xfId="34757"/>
    <cellStyle name="Примечание 3 8 2 4 2 6" xfId="38334"/>
    <cellStyle name="Примечание 3 8 2 4 2 7" xfId="43291"/>
    <cellStyle name="Примечание 3 8 2 4 3" xfId="11168"/>
    <cellStyle name="Примечание 3 8 2 4 4" xfId="17107"/>
    <cellStyle name="Примечание 3 8 2 4 5" xfId="27577"/>
    <cellStyle name="Примечание 3 8 2 4 6" xfId="33693"/>
    <cellStyle name="Примечание 3 8 2 4 7" xfId="36020"/>
    <cellStyle name="Примечание 3 8 2 4 8" xfId="40980"/>
    <cellStyle name="Примечание 3 8 2 5" xfId="5467"/>
    <cellStyle name="Примечание 3 8 2 5 2" xfId="11442"/>
    <cellStyle name="Примечание 3 8 2 5 3" xfId="17381"/>
    <cellStyle name="Примечание 3 8 2 5 4" xfId="25413"/>
    <cellStyle name="Примечание 3 8 2 5 5" xfId="32203"/>
    <cellStyle name="Примечание 3 8 2 5 6" xfId="36294"/>
    <cellStyle name="Примечание 3 8 2 5 7" xfId="41253"/>
    <cellStyle name="Примечание 3 8 2 6" xfId="10172"/>
    <cellStyle name="Примечание 3 8 2 7" xfId="16111"/>
    <cellStyle name="Примечание 3 8 2 8" xfId="25698"/>
    <cellStyle name="Примечание 3 8 2 9" xfId="26688"/>
    <cellStyle name="Примечание 3 8 3" xfId="3682"/>
    <cellStyle name="Примечание 3 8 3 2" xfId="5384"/>
    <cellStyle name="Примечание 3 8 3 2 2" xfId="7703"/>
    <cellStyle name="Примечание 3 8 3 2 2 2" xfId="13654"/>
    <cellStyle name="Примечание 3 8 3 2 2 3" xfId="19593"/>
    <cellStyle name="Примечание 3 8 3 2 2 4" xfId="24688"/>
    <cellStyle name="Примечание 3 8 3 2 2 5" xfId="33823"/>
    <cellStyle name="Примечание 3 8 3 2 2 6" xfId="38501"/>
    <cellStyle name="Примечание 3 8 3 2 2 7" xfId="43459"/>
    <cellStyle name="Примечание 3 8 3 2 3" xfId="11359"/>
    <cellStyle name="Примечание 3 8 3 2 4" xfId="17298"/>
    <cellStyle name="Примечание 3 8 3 2 5" xfId="27316"/>
    <cellStyle name="Примечание 3 8 3 2 6" xfId="34226"/>
    <cellStyle name="Примечание 3 8 3 2 7" xfId="36211"/>
    <cellStyle name="Примечание 3 8 3 2 8" xfId="41170"/>
    <cellStyle name="Примечание 3 8 3 3" xfId="4616"/>
    <cellStyle name="Примечание 3 8 3 3 2" xfId="10592"/>
    <cellStyle name="Примечание 3 8 3 3 3" xfId="16531"/>
    <cellStyle name="Примечание 3 8 3 3 4" xfId="28897"/>
    <cellStyle name="Примечание 3 8 3 3 5" xfId="32058"/>
    <cellStyle name="Примечание 3 8 3 3 6" xfId="35444"/>
    <cellStyle name="Примечание 3 8 3 3 7" xfId="40407"/>
    <cellStyle name="Примечание 3 8 3 4" xfId="9265"/>
    <cellStyle name="Примечание 3 8 3 4 2" xfId="15210"/>
    <cellStyle name="Примечание 3 8 3 4 3" xfId="21149"/>
    <cellStyle name="Примечание 3 8 3 4 4" xfId="23299"/>
    <cellStyle name="Примечание 3 8 3 4 5" xfId="31948"/>
    <cellStyle name="Примечание 3 8 3 4 6" xfId="40050"/>
    <cellStyle name="Примечание 3 8 3 4 7" xfId="45015"/>
    <cellStyle name="Примечание 3 8 3 5" xfId="10175"/>
    <cellStyle name="Примечание 3 8 3 6" xfId="16114"/>
    <cellStyle name="Примечание 3 8 3 7" xfId="27947"/>
    <cellStyle name="Примечание 3 8 3 8" xfId="31567"/>
    <cellStyle name="Примечание 3 8 4" xfId="4478"/>
    <cellStyle name="Примечание 3 8 4 2" xfId="6927"/>
    <cellStyle name="Примечание 3 8 4 2 2" xfId="12878"/>
    <cellStyle name="Примечание 3 8 4 2 3" xfId="18817"/>
    <cellStyle name="Примечание 3 8 4 2 4" xfId="30456"/>
    <cellStyle name="Примечание 3 8 4 2 5" xfId="32571"/>
    <cellStyle name="Примечание 3 8 4 2 6" xfId="37730"/>
    <cellStyle name="Примечание 3 8 4 2 7" xfId="42683"/>
    <cellStyle name="Примечание 3 8 4 3" xfId="10474"/>
    <cellStyle name="Примечание 3 8 4 4" xfId="16413"/>
    <cellStyle name="Примечание 3 8 4 5" xfId="25566"/>
    <cellStyle name="Примечание 3 8 4 6" xfId="32392"/>
    <cellStyle name="Примечание 3 8 4 7" xfId="35326"/>
    <cellStyle name="Примечание 3 8 4 8" xfId="40289"/>
    <cellStyle name="Примечание 3 8 5" xfId="4877"/>
    <cellStyle name="Примечание 3 8 5 2" xfId="10853"/>
    <cellStyle name="Примечание 3 8 5 3" xfId="16792"/>
    <cellStyle name="Примечание 3 8 5 4" xfId="28350"/>
    <cellStyle name="Примечание 3 8 5 5" xfId="31295"/>
    <cellStyle name="Примечание 3 8 5 6" xfId="35705"/>
    <cellStyle name="Примечание 3 8 5 7" xfId="40666"/>
    <cellStyle name="Примечание 3 8 6" xfId="10171"/>
    <cellStyle name="Примечание 3 8 7" xfId="16110"/>
    <cellStyle name="Примечание 3 8 8" xfId="28306"/>
    <cellStyle name="Примечание 3 8 9" xfId="32323"/>
    <cellStyle name="Примечание 3 9" xfId="3683"/>
    <cellStyle name="Примечание 3 9 2" xfId="3684"/>
    <cellStyle name="Примечание 3 9 2 2" xfId="5515"/>
    <cellStyle name="Примечание 3 9 2 2 2" xfId="7819"/>
    <cellStyle name="Примечание 3 9 2 2 2 2" xfId="13770"/>
    <cellStyle name="Примечание 3 9 2 2 2 3" xfId="19709"/>
    <cellStyle name="Примечание 3 9 2 2 2 4" xfId="24576"/>
    <cellStyle name="Примечание 3 9 2 2 2 5" xfId="32327"/>
    <cellStyle name="Примечание 3 9 2 2 2 6" xfId="38617"/>
    <cellStyle name="Примечание 3 9 2 2 2 7" xfId="43575"/>
    <cellStyle name="Примечание 3 9 2 2 3" xfId="11490"/>
    <cellStyle name="Примечание 3 9 2 2 4" xfId="17429"/>
    <cellStyle name="Примечание 3 9 2 2 5" xfId="27736"/>
    <cellStyle name="Примечание 3 9 2 2 6" xfId="25848"/>
    <cellStyle name="Примечание 3 9 2 2 7" xfId="36342"/>
    <cellStyle name="Примечание 3 9 2 2 8" xfId="41301"/>
    <cellStyle name="Примечание 3 9 2 3" xfId="6182"/>
    <cellStyle name="Примечание 3 9 2 3 2" xfId="12133"/>
    <cellStyle name="Примечание 3 9 2 3 3" xfId="18072"/>
    <cellStyle name="Примечание 3 9 2 3 4" xfId="26910"/>
    <cellStyle name="Примечание 3 9 2 3 5" xfId="33424"/>
    <cellStyle name="Примечание 3 9 2 3 6" xfId="36985"/>
    <cellStyle name="Примечание 3 9 2 3 7" xfId="41941"/>
    <cellStyle name="Примечание 3 9 2 4" xfId="9266"/>
    <cellStyle name="Примечание 3 9 2 4 2" xfId="15211"/>
    <cellStyle name="Примечание 3 9 2 4 3" xfId="21150"/>
    <cellStyle name="Примечание 3 9 2 4 4" xfId="23298"/>
    <cellStyle name="Примечание 3 9 2 4 5" xfId="33890"/>
    <cellStyle name="Примечание 3 9 2 4 6" xfId="40051"/>
    <cellStyle name="Примечание 3 9 2 4 7" xfId="45016"/>
    <cellStyle name="Примечание 3 9 2 5" xfId="10177"/>
    <cellStyle name="Примечание 3 9 2 6" xfId="16116"/>
    <cellStyle name="Примечание 3 9 2 7" xfId="25696"/>
    <cellStyle name="Примечание 3 9 2 8" xfId="31378"/>
    <cellStyle name="Примечание 3 9 3" xfId="4479"/>
    <cellStyle name="Примечание 3 9 3 10" xfId="40290"/>
    <cellStyle name="Примечание 3 9 3 2" xfId="6928"/>
    <cellStyle name="Примечание 3 9 3 2 2" xfId="12879"/>
    <cellStyle name="Примечание 3 9 3 2 3" xfId="18818"/>
    <cellStyle name="Примечание 3 9 3 2 4" xfId="28913"/>
    <cellStyle name="Примечание 3 9 3 2 5" xfId="27284"/>
    <cellStyle name="Примечание 3 9 3 2 6" xfId="37731"/>
    <cellStyle name="Примечание 3 9 3 2 7" xfId="42684"/>
    <cellStyle name="Примечание 3 9 3 3" xfId="9267"/>
    <cellStyle name="Примечание 3 9 3 3 2" xfId="15212"/>
    <cellStyle name="Примечание 3 9 3 3 3" xfId="21151"/>
    <cellStyle name="Примечание 3 9 3 3 4" xfId="23297"/>
    <cellStyle name="Примечание 3 9 3 3 5" xfId="31970"/>
    <cellStyle name="Примечание 3 9 3 3 6" xfId="40052"/>
    <cellStyle name="Примечание 3 9 3 3 7" xfId="45017"/>
    <cellStyle name="Примечание 3 9 3 4" xfId="9268"/>
    <cellStyle name="Примечание 3 9 3 4 2" xfId="15213"/>
    <cellStyle name="Примечание 3 9 3 4 3" xfId="21152"/>
    <cellStyle name="Примечание 3 9 3 4 4" xfId="23296"/>
    <cellStyle name="Примечание 3 9 3 4 5" xfId="26206"/>
    <cellStyle name="Примечание 3 9 3 4 6" xfId="40053"/>
    <cellStyle name="Примечание 3 9 3 4 7" xfId="45018"/>
    <cellStyle name="Примечание 3 9 3 5" xfId="10475"/>
    <cellStyle name="Примечание 3 9 3 6" xfId="16414"/>
    <cellStyle name="Примечание 3 9 3 7" xfId="29305"/>
    <cellStyle name="Примечание 3 9 3 8" xfId="31247"/>
    <cellStyle name="Примечание 3 9 3 9" xfId="35327"/>
    <cellStyle name="Примечание 3 9 4" xfId="4876"/>
    <cellStyle name="Примечание 3 9 4 2" xfId="10852"/>
    <cellStyle name="Примечание 3 9 4 3" xfId="16791"/>
    <cellStyle name="Примечание 3 9 4 4" xfId="30309"/>
    <cellStyle name="Примечание 3 9 4 5" xfId="31236"/>
    <cellStyle name="Примечание 3 9 4 6" xfId="35704"/>
    <cellStyle name="Примечание 3 9 4 7" xfId="40665"/>
    <cellStyle name="Примечание 3 9 5" xfId="9269"/>
    <cellStyle name="Примечание 3 9 5 2" xfId="15214"/>
    <cellStyle name="Примечание 3 9 5 3" xfId="21153"/>
    <cellStyle name="Примечание 3 9 5 4" xfId="23295"/>
    <cellStyle name="Примечание 3 9 5 5" xfId="33676"/>
    <cellStyle name="Примечание 3 9 5 6" xfId="40054"/>
    <cellStyle name="Примечание 3 9 5 7" xfId="45019"/>
    <cellStyle name="Примечание 3 9 6" xfId="10176"/>
    <cellStyle name="Примечание 3 9 7" xfId="16115"/>
    <cellStyle name="Примечание 3 9 8" xfId="25697"/>
    <cellStyle name="Примечание 3 9 9" xfId="31082"/>
    <cellStyle name="Примечание 3_46EE.2011(v1.0)" xfId="3685"/>
    <cellStyle name="Примечание 4" xfId="3686"/>
    <cellStyle name="Примечание 4 10" xfId="3687"/>
    <cellStyle name="Примечание 4 10 2" xfId="3688"/>
    <cellStyle name="Примечание 4 10 2 2" xfId="5845"/>
    <cellStyle name="Примечание 4 10 2 2 2" xfId="8149"/>
    <cellStyle name="Примечание 4 10 2 2 2 2" xfId="14100"/>
    <cellStyle name="Примечание 4 10 2 2 2 3" xfId="20039"/>
    <cellStyle name="Примечание 4 10 2 2 2 4" xfId="24252"/>
    <cellStyle name="Примечание 4 10 2 2 2 5" xfId="34387"/>
    <cellStyle name="Примечание 4 10 2 2 2 6" xfId="38946"/>
    <cellStyle name="Примечание 4 10 2 2 2 7" xfId="43905"/>
    <cellStyle name="Примечание 4 10 2 2 3" xfId="11820"/>
    <cellStyle name="Примечание 4 10 2 2 4" xfId="17759"/>
    <cellStyle name="Примечание 4 10 2 2 5" xfId="27486"/>
    <cellStyle name="Примечание 4 10 2 2 6" xfId="33036"/>
    <cellStyle name="Примечание 4 10 2 2 7" xfId="36672"/>
    <cellStyle name="Примечание 4 10 2 2 8" xfId="41630"/>
    <cellStyle name="Примечание 4 10 2 3" xfId="6512"/>
    <cellStyle name="Примечание 4 10 2 3 2" xfId="12463"/>
    <cellStyle name="Примечание 4 10 2 3 3" xfId="18402"/>
    <cellStyle name="Примечание 4 10 2 3 4" xfId="28428"/>
    <cellStyle name="Примечание 4 10 2 3 5" xfId="26281"/>
    <cellStyle name="Примечание 4 10 2 3 6" xfId="37315"/>
    <cellStyle name="Примечание 4 10 2 3 7" xfId="42270"/>
    <cellStyle name="Примечание 4 10 2 4" xfId="10180"/>
    <cellStyle name="Примечание 4 10 2 5" xfId="16119"/>
    <cellStyle name="Примечание 4 10 2 6" xfId="28264"/>
    <cellStyle name="Примечание 4 10 2 7" xfId="32606"/>
    <cellStyle name="Примечание 4 10 3" xfId="3689"/>
    <cellStyle name="Примечание 4 10 3 2" xfId="5691"/>
    <cellStyle name="Примечание 4 10 3 2 2" xfId="7995"/>
    <cellStyle name="Примечание 4 10 3 2 2 2" xfId="13946"/>
    <cellStyle name="Примечание 4 10 3 2 2 3" xfId="19885"/>
    <cellStyle name="Примечание 4 10 3 2 2 4" xfId="24404"/>
    <cellStyle name="Примечание 4 10 3 2 2 5" xfId="28576"/>
    <cellStyle name="Примечание 4 10 3 2 2 6" xfId="38792"/>
    <cellStyle name="Примечание 4 10 3 2 2 7" xfId="43751"/>
    <cellStyle name="Примечание 4 10 3 2 3" xfId="11666"/>
    <cellStyle name="Примечание 4 10 3 2 4" xfId="17605"/>
    <cellStyle name="Примечание 4 10 3 2 5" xfId="30734"/>
    <cellStyle name="Примечание 4 10 3 2 6" xfId="33971"/>
    <cellStyle name="Примечание 4 10 3 2 7" xfId="36518"/>
    <cellStyle name="Примечание 4 10 3 2 8" xfId="41476"/>
    <cellStyle name="Примечание 4 10 3 3" xfId="6358"/>
    <cellStyle name="Примечание 4 10 3 3 2" xfId="12309"/>
    <cellStyle name="Примечание 4 10 3 3 3" xfId="18248"/>
    <cellStyle name="Примечание 4 10 3 3 4" xfId="30668"/>
    <cellStyle name="Примечание 4 10 3 3 5" xfId="31373"/>
    <cellStyle name="Примечание 4 10 3 3 6" xfId="37161"/>
    <cellStyle name="Примечание 4 10 3 3 7" xfId="42116"/>
    <cellStyle name="Примечание 4 10 3 4" xfId="10181"/>
    <cellStyle name="Примечание 4 10 3 5" xfId="16120"/>
    <cellStyle name="Примечание 4 10 3 6" xfId="25695"/>
    <cellStyle name="Примечание 4 10 3 7" xfId="26679"/>
    <cellStyle name="Примечание 4 10 4" xfId="5193"/>
    <cellStyle name="Примечание 4 10 4 2" xfId="7536"/>
    <cellStyle name="Примечание 4 10 4 2 2" xfId="13487"/>
    <cellStyle name="Примечание 4 10 4 2 3" xfId="19426"/>
    <cellStyle name="Примечание 4 10 4 2 4" xfId="24777"/>
    <cellStyle name="Примечание 4 10 4 2 5" xfId="33471"/>
    <cellStyle name="Примечание 4 10 4 2 6" xfId="38335"/>
    <cellStyle name="Примечание 4 10 4 2 7" xfId="43292"/>
    <cellStyle name="Примечание 4 10 4 3" xfId="11169"/>
    <cellStyle name="Примечание 4 10 4 4" xfId="17108"/>
    <cellStyle name="Примечание 4 10 4 5" xfId="29211"/>
    <cellStyle name="Примечание 4 10 4 6" xfId="26204"/>
    <cellStyle name="Примечание 4 10 4 7" xfId="36021"/>
    <cellStyle name="Примечание 4 10 4 8" xfId="40981"/>
    <cellStyle name="Примечание 4 10 5" xfId="4743"/>
    <cellStyle name="Примечание 4 10 5 2" xfId="10719"/>
    <cellStyle name="Примечание 4 10 5 3" xfId="16658"/>
    <cellStyle name="Примечание 4 10 5 4" xfId="28113"/>
    <cellStyle name="Примечание 4 10 5 5" xfId="23272"/>
    <cellStyle name="Примечание 4 10 5 6" xfId="35571"/>
    <cellStyle name="Примечание 4 10 5 7" xfId="40533"/>
    <cellStyle name="Примечание 4 10 6" xfId="10179"/>
    <cellStyle name="Примечание 4 10 7" xfId="16118"/>
    <cellStyle name="Примечание 4 10 8" xfId="30217"/>
    <cellStyle name="Примечание 4 10 9" xfId="25803"/>
    <cellStyle name="Примечание 4 11" xfId="3690"/>
    <cellStyle name="Примечание 4 11 2" xfId="5385"/>
    <cellStyle name="Примечание 4 11 2 2" xfId="7704"/>
    <cellStyle name="Примечание 4 11 2 2 2" xfId="13655"/>
    <cellStyle name="Примечание 4 11 2 2 3" xfId="19594"/>
    <cellStyle name="Примечание 4 11 2 2 4" xfId="24687"/>
    <cellStyle name="Примечание 4 11 2 2 5" xfId="32910"/>
    <cellStyle name="Примечание 4 11 2 2 6" xfId="38502"/>
    <cellStyle name="Примечание 4 11 2 2 7" xfId="43460"/>
    <cellStyle name="Примечание 4 11 2 3" xfId="11360"/>
    <cellStyle name="Примечание 4 11 2 4" xfId="17299"/>
    <cellStyle name="Примечание 4 11 2 5" xfId="29545"/>
    <cellStyle name="Примечание 4 11 2 6" xfId="31221"/>
    <cellStyle name="Примечание 4 11 2 7" xfId="36212"/>
    <cellStyle name="Примечание 4 11 2 8" xfId="41171"/>
    <cellStyle name="Примечание 4 11 3" xfId="6099"/>
    <cellStyle name="Примечание 4 11 3 2" xfId="12070"/>
    <cellStyle name="Примечание 4 11 3 3" xfId="18009"/>
    <cellStyle name="Примечание 4 11 3 4" xfId="25165"/>
    <cellStyle name="Примечание 4 11 3 5" xfId="29735"/>
    <cellStyle name="Примечание 4 11 3 6" xfId="36922"/>
    <cellStyle name="Примечание 4 11 3 7" xfId="41879"/>
    <cellStyle name="Примечание 4 11 4" xfId="9270"/>
    <cellStyle name="Примечание 4 11 4 2" xfId="15215"/>
    <cellStyle name="Примечание 4 11 4 3" xfId="21154"/>
    <cellStyle name="Примечание 4 11 4 4" xfId="23294"/>
    <cellStyle name="Примечание 4 11 4 5" xfId="32375"/>
    <cellStyle name="Примечание 4 11 4 6" xfId="40055"/>
    <cellStyle name="Примечание 4 11 4 7" xfId="45020"/>
    <cellStyle name="Примечание 4 11 5" xfId="10182"/>
    <cellStyle name="Примечание 4 11 6" xfId="16121"/>
    <cellStyle name="Примечание 4 11 7" xfId="28825"/>
    <cellStyle name="Примечание 4 11 8" xfId="30271"/>
    <cellStyle name="Примечание 4 12" xfId="4480"/>
    <cellStyle name="Примечание 4 12 2" xfId="6929"/>
    <cellStyle name="Примечание 4 12 2 2" xfId="12880"/>
    <cellStyle name="Примечание 4 12 2 3" xfId="18819"/>
    <cellStyle name="Примечание 4 12 2 4" xfId="26878"/>
    <cellStyle name="Примечание 4 12 2 5" xfId="33432"/>
    <cellStyle name="Примечание 4 12 2 6" xfId="37732"/>
    <cellStyle name="Примечание 4 12 2 7" xfId="42685"/>
    <cellStyle name="Примечание 4 12 3" xfId="10476"/>
    <cellStyle name="Примечание 4 12 4" xfId="16415"/>
    <cellStyle name="Примечание 4 12 5" xfId="30385"/>
    <cellStyle name="Примечание 4 12 6" xfId="31556"/>
    <cellStyle name="Примечание 4 12 7" xfId="35328"/>
    <cellStyle name="Примечание 4 12 8" xfId="40291"/>
    <cellStyle name="Примечание 4 13" xfId="4875"/>
    <cellStyle name="Примечание 4 13 2" xfId="10851"/>
    <cellStyle name="Примечание 4 13 3" xfId="16790"/>
    <cellStyle name="Примечание 4 13 4" xfId="28893"/>
    <cellStyle name="Примечание 4 13 5" xfId="34862"/>
    <cellStyle name="Примечание 4 13 6" xfId="35703"/>
    <cellStyle name="Примечание 4 13 7" xfId="40664"/>
    <cellStyle name="Примечание 4 14" xfId="10178"/>
    <cellStyle name="Примечание 4 15" xfId="16117"/>
    <cellStyle name="Примечание 4 16" xfId="28805"/>
    <cellStyle name="Примечание 4 17" xfId="28856"/>
    <cellStyle name="Примечание 4 2" xfId="3691"/>
    <cellStyle name="Примечание 4 2 2" xfId="3692"/>
    <cellStyle name="Примечание 4 2 2 2" xfId="3693"/>
    <cellStyle name="Примечание 4 2 2 2 2" xfId="5846"/>
    <cellStyle name="Примечание 4 2 2 2 2 2" xfId="8150"/>
    <cellStyle name="Примечание 4 2 2 2 2 2 2" xfId="14101"/>
    <cellStyle name="Примечание 4 2 2 2 2 2 3" xfId="20040"/>
    <cellStyle name="Примечание 4 2 2 2 2 2 4" xfId="24251"/>
    <cellStyle name="Примечание 4 2 2 2 2 2 5" xfId="26377"/>
    <cellStyle name="Примечание 4 2 2 2 2 2 6" xfId="38947"/>
    <cellStyle name="Примечание 4 2 2 2 2 2 7" xfId="43906"/>
    <cellStyle name="Примечание 4 2 2 2 2 3" xfId="11821"/>
    <cellStyle name="Примечание 4 2 2 2 2 4" xfId="17760"/>
    <cellStyle name="Примечание 4 2 2 2 2 5" xfId="28948"/>
    <cellStyle name="Примечание 4 2 2 2 2 6" xfId="32365"/>
    <cellStyle name="Примечание 4 2 2 2 2 7" xfId="36673"/>
    <cellStyle name="Примечание 4 2 2 2 2 8" xfId="41631"/>
    <cellStyle name="Примечание 4 2 2 2 3" xfId="6513"/>
    <cellStyle name="Примечание 4 2 2 2 3 2" xfId="12464"/>
    <cellStyle name="Примечание 4 2 2 2 3 3" xfId="18403"/>
    <cellStyle name="Примечание 4 2 2 2 3 4" xfId="29338"/>
    <cellStyle name="Примечание 4 2 2 2 3 5" xfId="27647"/>
    <cellStyle name="Примечание 4 2 2 2 3 6" xfId="37316"/>
    <cellStyle name="Примечание 4 2 2 2 3 7" xfId="42271"/>
    <cellStyle name="Примечание 4 2 2 2 4" xfId="10185"/>
    <cellStyle name="Примечание 4 2 2 2 5" xfId="16124"/>
    <cellStyle name="Примечание 4 2 2 2 6" xfId="25694"/>
    <cellStyle name="Примечание 4 2 2 2 7" xfId="30915"/>
    <cellStyle name="Примечание 4 2 2 3" xfId="3694"/>
    <cellStyle name="Примечание 4 2 2 3 2" xfId="5692"/>
    <cellStyle name="Примечание 4 2 2 3 2 2" xfId="7996"/>
    <cellStyle name="Примечание 4 2 2 3 2 2 2" xfId="13947"/>
    <cellStyle name="Примечание 4 2 2 3 2 2 3" xfId="19886"/>
    <cellStyle name="Примечание 4 2 2 3 2 2 4" xfId="24403"/>
    <cellStyle name="Примечание 4 2 2 3 2 2 5" xfId="33467"/>
    <cellStyle name="Примечание 4 2 2 3 2 2 6" xfId="38793"/>
    <cellStyle name="Примечание 4 2 2 3 2 2 7" xfId="43752"/>
    <cellStyle name="Примечание 4 2 2 3 2 3" xfId="11667"/>
    <cellStyle name="Примечание 4 2 2 3 2 4" xfId="17606"/>
    <cellStyle name="Примечание 4 2 2 3 2 5" xfId="28388"/>
    <cellStyle name="Примечание 4 2 2 3 2 6" xfId="33026"/>
    <cellStyle name="Примечание 4 2 2 3 2 7" xfId="36519"/>
    <cellStyle name="Примечание 4 2 2 3 2 8" xfId="41477"/>
    <cellStyle name="Примечание 4 2 2 3 3" xfId="6359"/>
    <cellStyle name="Примечание 4 2 2 3 3 2" xfId="12310"/>
    <cellStyle name="Примечание 4 2 2 3 3 3" xfId="18249"/>
    <cellStyle name="Примечание 4 2 2 3 3 4" xfId="29404"/>
    <cellStyle name="Примечание 4 2 2 3 3 5" xfId="33089"/>
    <cellStyle name="Примечание 4 2 2 3 3 6" xfId="37162"/>
    <cellStyle name="Примечание 4 2 2 3 3 7" xfId="42117"/>
    <cellStyle name="Примечание 4 2 2 3 4" xfId="10186"/>
    <cellStyle name="Примечание 4 2 2 3 5" xfId="16125"/>
    <cellStyle name="Примечание 4 2 2 3 6" xfId="27082"/>
    <cellStyle name="Примечание 4 2 2 3 7" xfId="33753"/>
    <cellStyle name="Примечание 4 2 2 4" xfId="5194"/>
    <cellStyle name="Примечание 4 2 2 4 2" xfId="7537"/>
    <cellStyle name="Примечание 4 2 2 4 2 2" xfId="13488"/>
    <cellStyle name="Примечание 4 2 2 4 2 3" xfId="19427"/>
    <cellStyle name="Примечание 4 2 2 4 2 4" xfId="24776"/>
    <cellStyle name="Примечание 4 2 2 4 2 5" xfId="34169"/>
    <cellStyle name="Примечание 4 2 2 4 2 6" xfId="38336"/>
    <cellStyle name="Примечание 4 2 2 4 2 7" xfId="43293"/>
    <cellStyle name="Примечание 4 2 2 4 3" xfId="11170"/>
    <cellStyle name="Примечание 4 2 2 4 4" xfId="17109"/>
    <cellStyle name="Примечание 4 2 2 4 5" xfId="30352"/>
    <cellStyle name="Примечание 4 2 2 4 6" xfId="31699"/>
    <cellStyle name="Примечание 4 2 2 4 7" xfId="36022"/>
    <cellStyle name="Примечание 4 2 2 4 8" xfId="40982"/>
    <cellStyle name="Примечание 4 2 2 5" xfId="4742"/>
    <cellStyle name="Примечание 4 2 2 5 2" xfId="10718"/>
    <cellStyle name="Примечание 4 2 2 5 3" xfId="16657"/>
    <cellStyle name="Примечание 4 2 2 5 4" xfId="30071"/>
    <cellStyle name="Примечание 4 2 2 5 5" xfId="31835"/>
    <cellStyle name="Примечание 4 2 2 5 6" xfId="35570"/>
    <cellStyle name="Примечание 4 2 2 5 7" xfId="40532"/>
    <cellStyle name="Примечание 4 2 2 6" xfId="10184"/>
    <cellStyle name="Примечание 4 2 2 7" xfId="16123"/>
    <cellStyle name="Примечание 4 2 2 8" xfId="28286"/>
    <cellStyle name="Примечание 4 2 2 9" xfId="33425"/>
    <cellStyle name="Примечание 4 2 3" xfId="3695"/>
    <cellStyle name="Примечание 4 2 3 2" xfId="5386"/>
    <cellStyle name="Примечание 4 2 3 2 2" xfId="7705"/>
    <cellStyle name="Примечание 4 2 3 2 2 2" xfId="13656"/>
    <cellStyle name="Примечание 4 2 3 2 2 3" xfId="19595"/>
    <cellStyle name="Примечание 4 2 3 2 2 4" xfId="24686"/>
    <cellStyle name="Примечание 4 2 3 2 2 5" xfId="32462"/>
    <cellStyle name="Примечание 4 2 3 2 2 6" xfId="38503"/>
    <cellStyle name="Примечание 4 2 3 2 2 7" xfId="43461"/>
    <cellStyle name="Примечание 4 2 3 2 3" xfId="11361"/>
    <cellStyle name="Примечание 4 2 3 2 4" xfId="17300"/>
    <cellStyle name="Примечание 4 2 3 2 5" xfId="27572"/>
    <cellStyle name="Примечание 4 2 3 2 6" xfId="33813"/>
    <cellStyle name="Примечание 4 2 3 2 7" xfId="36213"/>
    <cellStyle name="Примечание 4 2 3 2 8" xfId="41172"/>
    <cellStyle name="Примечание 4 2 3 3" xfId="4615"/>
    <cellStyle name="Примечание 4 2 3 3 2" xfId="10591"/>
    <cellStyle name="Примечание 4 2 3 3 3" xfId="16530"/>
    <cellStyle name="Примечание 4 2 3 3 4" xfId="30447"/>
    <cellStyle name="Примечание 4 2 3 3 5" xfId="31668"/>
    <cellStyle name="Примечание 4 2 3 3 6" xfId="35443"/>
    <cellStyle name="Примечание 4 2 3 3 7" xfId="40406"/>
    <cellStyle name="Примечание 4 2 3 4" xfId="9271"/>
    <cellStyle name="Примечание 4 2 3 4 2" xfId="15216"/>
    <cellStyle name="Примечание 4 2 3 4 3" xfId="21155"/>
    <cellStyle name="Примечание 4 2 3 4 4" xfId="28361"/>
    <cellStyle name="Примечание 4 2 3 4 5" xfId="32565"/>
    <cellStyle name="Примечание 4 2 3 4 6" xfId="40056"/>
    <cellStyle name="Примечание 4 2 3 4 7" xfId="45021"/>
    <cellStyle name="Примечание 4 2 3 5" xfId="10187"/>
    <cellStyle name="Примечание 4 2 3 6" xfId="16126"/>
    <cellStyle name="Примечание 4 2 3 7" xfId="29847"/>
    <cellStyle name="Примечание 4 2 3 8" xfId="29024"/>
    <cellStyle name="Примечание 4 2 4" xfId="4481"/>
    <cellStyle name="Примечание 4 2 4 2" xfId="6930"/>
    <cellStyle name="Примечание 4 2 4 2 2" xfId="12881"/>
    <cellStyle name="Примечание 4 2 4 2 3" xfId="18820"/>
    <cellStyle name="Примечание 4 2 4 2 4" xfId="29095"/>
    <cellStyle name="Примечание 4 2 4 2 5" xfId="26674"/>
    <cellStyle name="Примечание 4 2 4 2 6" xfId="37733"/>
    <cellStyle name="Примечание 4 2 4 2 7" xfId="42686"/>
    <cellStyle name="Примечание 4 2 4 3" xfId="10477"/>
    <cellStyle name="Примечание 4 2 4 4" xfId="16416"/>
    <cellStyle name="Примечание 4 2 4 5" xfId="28657"/>
    <cellStyle name="Примечание 4 2 4 6" xfId="31555"/>
    <cellStyle name="Примечание 4 2 4 7" xfId="35329"/>
    <cellStyle name="Примечание 4 2 4 8" xfId="40292"/>
    <cellStyle name="Примечание 4 2 5" xfId="4874"/>
    <cellStyle name="Примечание 4 2 5 2" xfId="10850"/>
    <cellStyle name="Примечание 4 2 5 3" xfId="16789"/>
    <cellStyle name="Примечание 4 2 5 4" xfId="30443"/>
    <cellStyle name="Примечание 4 2 5 5" xfId="31174"/>
    <cellStyle name="Примечание 4 2 5 6" xfId="35702"/>
    <cellStyle name="Примечание 4 2 5 7" xfId="40663"/>
    <cellStyle name="Примечание 4 2 6" xfId="10183"/>
    <cellStyle name="Примечание 4 2 7" xfId="16122"/>
    <cellStyle name="Примечание 4 2 8" xfId="30240"/>
    <cellStyle name="Примечание 4 2 9" xfId="29901"/>
    <cellStyle name="Примечание 4 3" xfId="3696"/>
    <cellStyle name="Примечание 4 3 2" xfId="3697"/>
    <cellStyle name="Примечание 4 3 2 2" xfId="3698"/>
    <cellStyle name="Примечание 4 3 2 2 2" xfId="5847"/>
    <cellStyle name="Примечание 4 3 2 2 2 2" xfId="8151"/>
    <cellStyle name="Примечание 4 3 2 2 2 2 2" xfId="14102"/>
    <cellStyle name="Примечание 4 3 2 2 2 2 3" xfId="20041"/>
    <cellStyle name="Примечание 4 3 2 2 2 2 4" xfId="24250"/>
    <cellStyle name="Примечание 4 3 2 2 2 2 5" xfId="34737"/>
    <cellStyle name="Примечание 4 3 2 2 2 2 6" xfId="38948"/>
    <cellStyle name="Примечание 4 3 2 2 2 2 7" xfId="43907"/>
    <cellStyle name="Примечание 4 3 2 2 2 3" xfId="11822"/>
    <cellStyle name="Примечание 4 3 2 2 2 4" xfId="17761"/>
    <cellStyle name="Примечание 4 3 2 2 2 5" xfId="26918"/>
    <cellStyle name="Примечание 4 3 2 2 2 6" xfId="33169"/>
    <cellStyle name="Примечание 4 3 2 2 2 7" xfId="36674"/>
    <cellStyle name="Примечание 4 3 2 2 2 8" xfId="41632"/>
    <cellStyle name="Примечание 4 3 2 2 3" xfId="6514"/>
    <cellStyle name="Примечание 4 3 2 2 3 2" xfId="12465"/>
    <cellStyle name="Примечание 4 3 2 2 3 3" xfId="18404"/>
    <cellStyle name="Примечание 4 3 2 2 3 4" xfId="30473"/>
    <cellStyle name="Примечание 4 3 2 2 3 5" xfId="30958"/>
    <cellStyle name="Примечание 4 3 2 2 3 6" xfId="37317"/>
    <cellStyle name="Примечание 4 3 2 2 3 7" xfId="42272"/>
    <cellStyle name="Примечание 4 3 2 2 4" xfId="10190"/>
    <cellStyle name="Примечание 4 3 2 2 5" xfId="16129"/>
    <cellStyle name="Примечание 4 3 2 2 6" xfId="28600"/>
    <cellStyle name="Примечание 4 3 2 2 7" xfId="31381"/>
    <cellStyle name="Примечание 4 3 2 3" xfId="3699"/>
    <cellStyle name="Примечание 4 3 2 3 2" xfId="5693"/>
    <cellStyle name="Примечание 4 3 2 3 2 2" xfId="7997"/>
    <cellStyle name="Примечание 4 3 2 3 2 2 2" xfId="13948"/>
    <cellStyle name="Примечание 4 3 2 3 2 2 3" xfId="19887"/>
    <cellStyle name="Примечание 4 3 2 3 2 2 4" xfId="24402"/>
    <cellStyle name="Примечание 4 3 2 3 2 2 5" xfId="34686"/>
    <cellStyle name="Примечание 4 3 2 3 2 2 6" xfId="38794"/>
    <cellStyle name="Примечание 4 3 2 3 2 2 7" xfId="43753"/>
    <cellStyle name="Примечание 4 3 2 3 2 3" xfId="11668"/>
    <cellStyle name="Примечание 4 3 2 3 2 4" xfId="17607"/>
    <cellStyle name="Примечание 4 3 2 3 2 5" xfId="29692"/>
    <cellStyle name="Примечание 4 3 2 3 2 6" xfId="30985"/>
    <cellStyle name="Примечание 4 3 2 3 2 7" xfId="36520"/>
    <cellStyle name="Примечание 4 3 2 3 2 8" xfId="41478"/>
    <cellStyle name="Примечание 4 3 2 3 3" xfId="6360"/>
    <cellStyle name="Примечание 4 3 2 3 3 2" xfId="12311"/>
    <cellStyle name="Примечание 4 3 2 3 3 3" xfId="18250"/>
    <cellStyle name="Примечание 4 3 2 3 3 4" xfId="27217"/>
    <cellStyle name="Примечание 4 3 2 3 3 5" xfId="27367"/>
    <cellStyle name="Примечание 4 3 2 3 3 6" xfId="37163"/>
    <cellStyle name="Примечание 4 3 2 3 3 7" xfId="42118"/>
    <cellStyle name="Примечание 4 3 2 3 4" xfId="10191"/>
    <cellStyle name="Примечание 4 3 2 3 5" xfId="16130"/>
    <cellStyle name="Примечание 4 3 2 3 6" xfId="30016"/>
    <cellStyle name="Примечание 4 3 2 3 7" xfId="26434"/>
    <cellStyle name="Примечание 4 3 2 4" xfId="5195"/>
    <cellStyle name="Примечание 4 3 2 4 2" xfId="7538"/>
    <cellStyle name="Примечание 4 3 2 4 2 2" xfId="13489"/>
    <cellStyle name="Примечание 4 3 2 4 2 3" xfId="19428"/>
    <cellStyle name="Примечание 4 3 2 4 2 4" xfId="24775"/>
    <cellStyle name="Примечание 4 3 2 4 2 5" xfId="33512"/>
    <cellStyle name="Примечание 4 3 2 4 2 6" xfId="38337"/>
    <cellStyle name="Примечание 4 3 2 4 2 7" xfId="43294"/>
    <cellStyle name="Примечание 4 3 2 4 3" xfId="11171"/>
    <cellStyle name="Примечание 4 3 2 4 4" xfId="17110"/>
    <cellStyle name="Примечание 4 3 2 4 5" xfId="28521"/>
    <cellStyle name="Примечание 4 3 2 4 6" xfId="32246"/>
    <cellStyle name="Примечание 4 3 2 4 7" xfId="36023"/>
    <cellStyle name="Примечание 4 3 2 4 8" xfId="40983"/>
    <cellStyle name="Примечание 4 3 2 5" xfId="4741"/>
    <cellStyle name="Примечание 4 3 2 5 2" xfId="10717"/>
    <cellStyle name="Примечание 4 3 2 5 3" xfId="16656"/>
    <cellStyle name="Примечание 4 3 2 5 4" xfId="28653"/>
    <cellStyle name="Примечание 4 3 2 5 5" xfId="31538"/>
    <cellStyle name="Примечание 4 3 2 5 6" xfId="35569"/>
    <cellStyle name="Примечание 4 3 2 5 7" xfId="40531"/>
    <cellStyle name="Примечание 4 3 2 6" xfId="10189"/>
    <cellStyle name="Примечание 4 3 2 7" xfId="16128"/>
    <cellStyle name="Примечание 4 3 2 8" xfId="25693"/>
    <cellStyle name="Примечание 4 3 2 9" xfId="31877"/>
    <cellStyle name="Примечание 4 3 3" xfId="3700"/>
    <cellStyle name="Примечание 4 3 3 2" xfId="5387"/>
    <cellStyle name="Примечание 4 3 3 2 2" xfId="7706"/>
    <cellStyle name="Примечание 4 3 3 2 2 2" xfId="13657"/>
    <cellStyle name="Примечание 4 3 3 2 2 3" xfId="19596"/>
    <cellStyle name="Примечание 4 3 3 2 2 4" xfId="24685"/>
    <cellStyle name="Примечание 4 3 3 2 2 5" xfId="27003"/>
    <cellStyle name="Примечание 4 3 3 2 2 6" xfId="38504"/>
    <cellStyle name="Примечание 4 3 3 2 2 7" xfId="43462"/>
    <cellStyle name="Примечание 4 3 3 2 3" xfId="11362"/>
    <cellStyle name="Примечание 4 3 3 2 4" xfId="17301"/>
    <cellStyle name="Примечание 4 3 3 2 5" xfId="28516"/>
    <cellStyle name="Примечание 4 3 3 2 6" xfId="30925"/>
    <cellStyle name="Примечание 4 3 3 2 7" xfId="36214"/>
    <cellStyle name="Примечание 4 3 3 2 8" xfId="41173"/>
    <cellStyle name="Примечание 4 3 3 3" xfId="4614"/>
    <cellStyle name="Примечание 4 3 3 3 2" xfId="10590"/>
    <cellStyle name="Примечание 4 3 3 3 3" xfId="16529"/>
    <cellStyle name="Примечание 4 3 3 3 4" xfId="29290"/>
    <cellStyle name="Примечание 4 3 3 3 5" xfId="27385"/>
    <cellStyle name="Примечание 4 3 3 3 6" xfId="35442"/>
    <cellStyle name="Примечание 4 3 3 3 7" xfId="40405"/>
    <cellStyle name="Примечание 4 3 3 4" xfId="9272"/>
    <cellStyle name="Примечание 4 3 3 4 2" xfId="15217"/>
    <cellStyle name="Примечание 4 3 3 4 3" xfId="21156"/>
    <cellStyle name="Примечание 4 3 3 4 4" xfId="26741"/>
    <cellStyle name="Примечание 4 3 3 4 5" xfId="33474"/>
    <cellStyle name="Примечание 4 3 3 4 6" xfId="40057"/>
    <cellStyle name="Примечание 4 3 3 4 7" xfId="45022"/>
    <cellStyle name="Примечание 4 3 3 5" xfId="10192"/>
    <cellStyle name="Примечание 4 3 3 6" xfId="16131"/>
    <cellStyle name="Примечание 4 3 3 7" xfId="28059"/>
    <cellStyle name="Примечание 4 3 3 8" xfId="28316"/>
    <cellStyle name="Примечание 4 3 4" xfId="4482"/>
    <cellStyle name="Примечание 4 3 4 2" xfId="6931"/>
    <cellStyle name="Примечание 4 3 4 2 2" xfId="12882"/>
    <cellStyle name="Примечание 4 3 4 2 3" xfId="18821"/>
    <cellStyle name="Примечание 4 3 4 2 4" xfId="30578"/>
    <cellStyle name="Примечание 4 3 4 2 5" xfId="32222"/>
    <cellStyle name="Примечание 4 3 4 2 6" xfId="37734"/>
    <cellStyle name="Примечание 4 3 4 2 7" xfId="42687"/>
    <cellStyle name="Примечание 4 3 4 3" xfId="10478"/>
    <cellStyle name="Примечание 4 3 4 4" xfId="16417"/>
    <cellStyle name="Примечание 4 3 4 5" xfId="30075"/>
    <cellStyle name="Примечание 4 3 4 6" xfId="31925"/>
    <cellStyle name="Примечание 4 3 4 7" xfId="35330"/>
    <cellStyle name="Примечание 4 3 4 8" xfId="40293"/>
    <cellStyle name="Примечание 4 3 5" xfId="4873"/>
    <cellStyle name="Примечание 4 3 5 2" xfId="10849"/>
    <cellStyle name="Примечание 4 3 5 3" xfId="16788"/>
    <cellStyle name="Примечание 4 3 5 4" xfId="29254"/>
    <cellStyle name="Примечание 4 3 5 5" xfId="33973"/>
    <cellStyle name="Примечание 4 3 5 6" xfId="35701"/>
    <cellStyle name="Примечание 4 3 5 7" xfId="40662"/>
    <cellStyle name="Примечание 4 3 6" xfId="10188"/>
    <cellStyle name="Примечание 4 3 7" xfId="16127"/>
    <cellStyle name="Примечание 4 3 8" xfId="27899"/>
    <cellStyle name="Примечание 4 3 9" xfId="26723"/>
    <cellStyle name="Примечание 4 4" xfId="3701"/>
    <cellStyle name="Примечание 4 4 2" xfId="3702"/>
    <cellStyle name="Примечание 4 4 2 2" xfId="3703"/>
    <cellStyle name="Примечание 4 4 2 2 2" xfId="5848"/>
    <cellStyle name="Примечание 4 4 2 2 2 2" xfId="8152"/>
    <cellStyle name="Примечание 4 4 2 2 2 2 2" xfId="14103"/>
    <cellStyle name="Примечание 4 4 2 2 2 2 3" xfId="20042"/>
    <cellStyle name="Примечание 4 4 2 2 2 2 4" xfId="23211"/>
    <cellStyle name="Примечание 4 4 2 2 2 2 5" xfId="34344"/>
    <cellStyle name="Примечание 4 4 2 2 2 2 6" xfId="38949"/>
    <cellStyle name="Примечание 4 4 2 2 2 2 7" xfId="43908"/>
    <cellStyle name="Примечание 4 4 2 2 2 3" xfId="11823"/>
    <cellStyle name="Примечание 4 4 2 2 2 4" xfId="17762"/>
    <cellStyle name="Примечание 4 4 2 2 2 5" xfId="30712"/>
    <cellStyle name="Примечание 4 4 2 2 2 6" xfId="34280"/>
    <cellStyle name="Примечание 4 4 2 2 2 7" xfId="36675"/>
    <cellStyle name="Примечание 4 4 2 2 2 8" xfId="41633"/>
    <cellStyle name="Примечание 4 4 2 2 3" xfId="6515"/>
    <cellStyle name="Примечание 4 4 2 2 3 2" xfId="12466"/>
    <cellStyle name="Примечание 4 4 2 2 3 3" xfId="18405"/>
    <cellStyle name="Примечание 4 4 2 2 3 4" xfId="28930"/>
    <cellStyle name="Примечание 4 4 2 2 3 5" xfId="25860"/>
    <cellStyle name="Примечание 4 4 2 2 3 6" xfId="37318"/>
    <cellStyle name="Примечание 4 4 2 2 3 7" xfId="42273"/>
    <cellStyle name="Примечание 4 4 2 2 4" xfId="10195"/>
    <cellStyle name="Примечание 4 4 2 2 5" xfId="16134"/>
    <cellStyle name="Примечание 4 4 2 2 6" xfId="28324"/>
    <cellStyle name="Примечание 4 4 2 2 7" xfId="28877"/>
    <cellStyle name="Примечание 4 4 2 3" xfId="3704"/>
    <cellStyle name="Примечание 4 4 2 3 2" xfId="5694"/>
    <cellStyle name="Примечание 4 4 2 3 2 2" xfId="7998"/>
    <cellStyle name="Примечание 4 4 2 3 2 2 2" xfId="13949"/>
    <cellStyle name="Примечание 4 4 2 3 2 2 3" xfId="19888"/>
    <cellStyle name="Примечание 4 4 2 3 2 2 4" xfId="24401"/>
    <cellStyle name="Примечание 4 4 2 3 2 2 5" xfId="30122"/>
    <cellStyle name="Примечание 4 4 2 3 2 2 6" xfId="38795"/>
    <cellStyle name="Примечание 4 4 2 3 2 2 7" xfId="43754"/>
    <cellStyle name="Примечание 4 4 2 3 2 3" xfId="11669"/>
    <cellStyle name="Примечание 4 4 2 3 2 4" xfId="17608"/>
    <cellStyle name="Примечание 4 4 2 3 2 5" xfId="27728"/>
    <cellStyle name="Примечание 4 4 2 3 2 6" xfId="33628"/>
    <cellStyle name="Примечание 4 4 2 3 2 7" xfId="36521"/>
    <cellStyle name="Примечание 4 4 2 3 2 8" xfId="41479"/>
    <cellStyle name="Примечание 4 4 2 3 3" xfId="6361"/>
    <cellStyle name="Примечание 4 4 2 3 3 2" xfId="12312"/>
    <cellStyle name="Примечание 4 4 2 3 3 3" xfId="18251"/>
    <cellStyle name="Примечание 4 4 2 3 3 4" xfId="29683"/>
    <cellStyle name="Примечание 4 4 2 3 3 5" xfId="29616"/>
    <cellStyle name="Примечание 4 4 2 3 3 6" xfId="37164"/>
    <cellStyle name="Примечание 4 4 2 3 3 7" xfId="42119"/>
    <cellStyle name="Примечание 4 4 2 3 4" xfId="10196"/>
    <cellStyle name="Примечание 4 4 2 3 5" xfId="16135"/>
    <cellStyle name="Примечание 4 4 2 3 6" xfId="25692"/>
    <cellStyle name="Примечание 4 4 2 3 7" xfId="34156"/>
    <cellStyle name="Примечание 4 4 2 4" xfId="5196"/>
    <cellStyle name="Примечание 4 4 2 4 2" xfId="7539"/>
    <cellStyle name="Примечание 4 4 2 4 2 2" xfId="13490"/>
    <cellStyle name="Примечание 4 4 2 4 2 3" xfId="19429"/>
    <cellStyle name="Примечание 4 4 2 4 2 4" xfId="24774"/>
    <cellStyle name="Примечание 4 4 2 4 2 5" xfId="32488"/>
    <cellStyle name="Примечание 4 4 2 4 2 6" xfId="38338"/>
    <cellStyle name="Примечание 4 4 2 4 2 7" xfId="43295"/>
    <cellStyle name="Примечание 4 4 2 4 3" xfId="11172"/>
    <cellStyle name="Примечание 4 4 2 4 4" xfId="17111"/>
    <cellStyle name="Примечание 4 4 2 4 5" xfId="29937"/>
    <cellStyle name="Примечание 4 4 2 4 6" xfId="31433"/>
    <cellStyle name="Примечание 4 4 2 4 7" xfId="36024"/>
    <cellStyle name="Примечание 4 4 2 4 8" xfId="40984"/>
    <cellStyle name="Примечание 4 4 2 5" xfId="6135"/>
    <cellStyle name="Примечание 4 4 2 5 2" xfId="12098"/>
    <cellStyle name="Примечание 4 4 2 5 3" xfId="18037"/>
    <cellStyle name="Примечание 4 4 2 5 4" xfId="25147"/>
    <cellStyle name="Примечание 4 4 2 5 5" xfId="29776"/>
    <cellStyle name="Примечание 4 4 2 5 6" xfId="36950"/>
    <cellStyle name="Примечание 4 4 2 5 7" xfId="41907"/>
    <cellStyle name="Примечание 4 4 2 6" xfId="10194"/>
    <cellStyle name="Примечание 4 4 2 7" xfId="16133"/>
    <cellStyle name="Примечание 4 4 2 8" xfId="30282"/>
    <cellStyle name="Примечание 4 4 2 9" xfId="33149"/>
    <cellStyle name="Примечание 4 4 3" xfId="3705"/>
    <cellStyle name="Примечание 4 4 3 2" xfId="5388"/>
    <cellStyle name="Примечание 4 4 3 2 2" xfId="7707"/>
    <cellStyle name="Примечание 4 4 3 2 2 2" xfId="13658"/>
    <cellStyle name="Примечание 4 4 3 2 2 3" xfId="19597"/>
    <cellStyle name="Примечание 4 4 3 2 2 4" xfId="24684"/>
    <cellStyle name="Примечание 4 4 3 2 2 5" xfId="31109"/>
    <cellStyle name="Примечание 4 4 3 2 2 6" xfId="38505"/>
    <cellStyle name="Примечание 4 4 3 2 2 7" xfId="43463"/>
    <cellStyle name="Примечание 4 4 3 2 3" xfId="11363"/>
    <cellStyle name="Примечание 4 4 3 2 4" xfId="17302"/>
    <cellStyle name="Примечание 4 4 3 2 5" xfId="29932"/>
    <cellStyle name="Примечание 4 4 3 2 6" xfId="27790"/>
    <cellStyle name="Примечание 4 4 3 2 7" xfId="36215"/>
    <cellStyle name="Примечание 4 4 3 2 8" xfId="41174"/>
    <cellStyle name="Примечание 4 4 3 3" xfId="4613"/>
    <cellStyle name="Примечание 4 4 3 3 2" xfId="10589"/>
    <cellStyle name="Примечание 4 4 3 3 3" xfId="16528"/>
    <cellStyle name="Примечание 4 4 3 3 4" xfId="28115"/>
    <cellStyle name="Примечание 4 4 3 3 5" xfId="26629"/>
    <cellStyle name="Примечание 4 4 3 3 6" xfId="35441"/>
    <cellStyle name="Примечание 4 4 3 3 7" xfId="40404"/>
    <cellStyle name="Примечание 4 4 3 4" xfId="9273"/>
    <cellStyle name="Примечание 4 4 3 4 2" xfId="15218"/>
    <cellStyle name="Примечание 4 4 3 4 3" xfId="21157"/>
    <cellStyle name="Примечание 4 4 3 4 4" xfId="26740"/>
    <cellStyle name="Примечание 4 4 3 4 5" xfId="27047"/>
    <cellStyle name="Примечание 4 4 3 4 6" xfId="40058"/>
    <cellStyle name="Примечание 4 4 3 4 7" xfId="45023"/>
    <cellStyle name="Примечание 4 4 3 5" xfId="10197"/>
    <cellStyle name="Примечание 4 4 3 6" xfId="16136"/>
    <cellStyle name="Примечание 4 4 3 7" xfId="25691"/>
    <cellStyle name="Примечание 4 4 3 8" xfId="34442"/>
    <cellStyle name="Примечание 4 4 4" xfId="4483"/>
    <cellStyle name="Примечание 4 4 4 2" xfId="6932"/>
    <cellStyle name="Примечание 4 4 4 2 2" xfId="12883"/>
    <cellStyle name="Примечание 4 4 4 2 3" xfId="18822"/>
    <cellStyle name="Примечание 4 4 4 2 4" xfId="30577"/>
    <cellStyle name="Примечание 4 4 4 2 5" xfId="33051"/>
    <cellStyle name="Примечание 4 4 4 2 6" xfId="37735"/>
    <cellStyle name="Примечание 4 4 4 2 7" xfId="42688"/>
    <cellStyle name="Примечание 4 4 4 3" xfId="10479"/>
    <cellStyle name="Примечание 4 4 4 4" xfId="16418"/>
    <cellStyle name="Примечание 4 4 4 5" xfId="28117"/>
    <cellStyle name="Примечание 4 4 4 6" xfId="26701"/>
    <cellStyle name="Примечание 4 4 4 7" xfId="35331"/>
    <cellStyle name="Примечание 4 4 4 8" xfId="40294"/>
    <cellStyle name="Примечание 4 4 5" xfId="4872"/>
    <cellStyle name="Примечание 4 4 5 2" xfId="10848"/>
    <cellStyle name="Примечание 4 4 5 3" xfId="16787"/>
    <cellStyle name="Примечание 4 4 5 4" xfId="28111"/>
    <cellStyle name="Примечание 4 4 5 5" xfId="32911"/>
    <cellStyle name="Примечание 4 4 5 6" xfId="35700"/>
    <cellStyle name="Примечание 4 4 5 7" xfId="40661"/>
    <cellStyle name="Примечание 4 4 6" xfId="10193"/>
    <cellStyle name="Примечание 4 4 7" xfId="16132"/>
    <cellStyle name="Примечание 4 4 8" xfId="28865"/>
    <cellStyle name="Примечание 4 4 9" xfId="33079"/>
    <cellStyle name="Примечание 4 5" xfId="3706"/>
    <cellStyle name="Примечание 4 5 2" xfId="3707"/>
    <cellStyle name="Примечание 4 5 2 2" xfId="3708"/>
    <cellStyle name="Примечание 4 5 2 2 2" xfId="5849"/>
    <cellStyle name="Примечание 4 5 2 2 2 2" xfId="8153"/>
    <cellStyle name="Примечание 4 5 2 2 2 2 2" xfId="14104"/>
    <cellStyle name="Примечание 4 5 2 2 2 2 3" xfId="20043"/>
    <cellStyle name="Примечание 4 5 2 2 2 2 4" xfId="24249"/>
    <cellStyle name="Примечание 4 5 2 2 2 2 5" xfId="34701"/>
    <cellStyle name="Примечание 4 5 2 2 2 2 6" xfId="38950"/>
    <cellStyle name="Примечание 4 5 2 2 2 2 7" xfId="43909"/>
    <cellStyle name="Примечание 4 5 2 2 2 3" xfId="11824"/>
    <cellStyle name="Примечание 4 5 2 2 2 4" xfId="17763"/>
    <cellStyle name="Примечание 4 5 2 2 2 5" xfId="30711"/>
    <cellStyle name="Примечание 4 5 2 2 2 6" xfId="34085"/>
    <cellStyle name="Примечание 4 5 2 2 2 7" xfId="36676"/>
    <cellStyle name="Примечание 4 5 2 2 2 8" xfId="41634"/>
    <cellStyle name="Примечание 4 5 2 2 3" xfId="6516"/>
    <cellStyle name="Примечание 4 5 2 2 3 2" xfId="12467"/>
    <cellStyle name="Примечание 4 5 2 2 3 3" xfId="18406"/>
    <cellStyle name="Примечание 4 5 2 2 3 4" xfId="26895"/>
    <cellStyle name="Примечание 4 5 2 2 3 5" xfId="34456"/>
    <cellStyle name="Примечание 4 5 2 2 3 6" xfId="37319"/>
    <cellStyle name="Примечание 4 5 2 2 3 7" xfId="42274"/>
    <cellStyle name="Примечание 4 5 2 2 4" xfId="10200"/>
    <cellStyle name="Примечание 4 5 2 2 5" xfId="16139"/>
    <cellStyle name="Примечание 4 5 2 2 6" xfId="30204"/>
    <cellStyle name="Примечание 4 5 2 2 7" xfId="31046"/>
    <cellStyle name="Примечание 4 5 2 3" xfId="3709"/>
    <cellStyle name="Примечание 4 5 2 3 2" xfId="5695"/>
    <cellStyle name="Примечание 4 5 2 3 2 2" xfId="7999"/>
    <cellStyle name="Примечание 4 5 2 3 2 2 2" xfId="13950"/>
    <cellStyle name="Примечание 4 5 2 3 2 2 3" xfId="19889"/>
    <cellStyle name="Примечание 4 5 2 3 2 2 4" xfId="24400"/>
    <cellStyle name="Примечание 4 5 2 3 2 2 5" xfId="33276"/>
    <cellStyle name="Примечание 4 5 2 3 2 2 6" xfId="38796"/>
    <cellStyle name="Примечание 4 5 2 3 2 2 7" xfId="43755"/>
    <cellStyle name="Примечание 4 5 2 3 2 3" xfId="11670"/>
    <cellStyle name="Примечание 4 5 2 3 2 4" xfId="17609"/>
    <cellStyle name="Примечание 4 5 2 3 2 5" xfId="25372"/>
    <cellStyle name="Примечание 4 5 2 3 2 6" xfId="31993"/>
    <cellStyle name="Примечание 4 5 2 3 2 7" xfId="36522"/>
    <cellStyle name="Примечание 4 5 2 3 2 8" xfId="41480"/>
    <cellStyle name="Примечание 4 5 2 3 3" xfId="6362"/>
    <cellStyle name="Примечание 4 5 2 3 3 2" xfId="12313"/>
    <cellStyle name="Примечание 4 5 2 3 3 3" xfId="18252"/>
    <cellStyle name="Примечание 4 5 2 3 3 4" xfId="27719"/>
    <cellStyle name="Примечание 4 5 2 3 3 5" xfId="33936"/>
    <cellStyle name="Примечание 4 5 2 3 3 6" xfId="37165"/>
    <cellStyle name="Примечание 4 5 2 3 3 7" xfId="42120"/>
    <cellStyle name="Примечание 4 5 2 3 4" xfId="10201"/>
    <cellStyle name="Примечание 4 5 2 3 5" xfId="16140"/>
    <cellStyle name="Примечание 4 5 2 3 6" xfId="28251"/>
    <cellStyle name="Примечание 4 5 2 3 7" xfId="28140"/>
    <cellStyle name="Примечание 4 5 2 4" xfId="5197"/>
    <cellStyle name="Примечание 4 5 2 4 2" xfId="7540"/>
    <cellStyle name="Примечание 4 5 2 4 2 2" xfId="13491"/>
    <cellStyle name="Примечание 4 5 2 4 2 3" xfId="19430"/>
    <cellStyle name="Примечание 4 5 2 4 2 4" xfId="24773"/>
    <cellStyle name="Примечание 4 5 2 4 2 5" xfId="26538"/>
    <cellStyle name="Примечание 4 5 2 4 2 6" xfId="38339"/>
    <cellStyle name="Примечание 4 5 2 4 2 7" xfId="43296"/>
    <cellStyle name="Примечание 4 5 2 4 3" xfId="11173"/>
    <cellStyle name="Примечание 4 5 2 4 4" xfId="17112"/>
    <cellStyle name="Примечание 4 5 2 4 5" xfId="27986"/>
    <cellStyle name="Примечание 4 5 2 4 6" xfId="30086"/>
    <cellStyle name="Примечание 4 5 2 4 7" xfId="36025"/>
    <cellStyle name="Примечание 4 5 2 4 8" xfId="40985"/>
    <cellStyle name="Примечание 4 5 2 5" xfId="5249"/>
    <cellStyle name="Примечание 4 5 2 5 2" xfId="11224"/>
    <cellStyle name="Примечание 4 5 2 5 3" xfId="17163"/>
    <cellStyle name="Примечание 4 5 2 5 4" xfId="25454"/>
    <cellStyle name="Примечание 4 5 2 5 5" xfId="26637"/>
    <cellStyle name="Примечание 4 5 2 5 6" xfId="36076"/>
    <cellStyle name="Примечание 4 5 2 5 7" xfId="41036"/>
    <cellStyle name="Примечание 4 5 2 6" xfId="10199"/>
    <cellStyle name="Примечание 4 5 2 7" xfId="16138"/>
    <cellStyle name="Примечание 4 5 2 8" xfId="28792"/>
    <cellStyle name="Примечание 4 5 2 9" xfId="33313"/>
    <cellStyle name="Примечание 4 5 3" xfId="3710"/>
    <cellStyle name="Примечание 4 5 3 2" xfId="5389"/>
    <cellStyle name="Примечание 4 5 3 2 2" xfId="7708"/>
    <cellStyle name="Примечание 4 5 3 2 2 2" xfId="13659"/>
    <cellStyle name="Примечание 4 5 3 2 2 3" xfId="19598"/>
    <cellStyle name="Примечание 4 5 3 2 2 4" xfId="24683"/>
    <cellStyle name="Примечание 4 5 3 2 2 5" xfId="32704"/>
    <cellStyle name="Примечание 4 5 3 2 2 6" xfId="38506"/>
    <cellStyle name="Примечание 4 5 3 2 2 7" xfId="43464"/>
    <cellStyle name="Примечание 4 5 3 2 3" xfId="11364"/>
    <cellStyle name="Примечание 4 5 3 2 4" xfId="17303"/>
    <cellStyle name="Примечание 4 5 3 2 5" xfId="27981"/>
    <cellStyle name="Примечание 4 5 3 2 6" xfId="30984"/>
    <cellStyle name="Примечание 4 5 3 2 7" xfId="36216"/>
    <cellStyle name="Примечание 4 5 3 2 8" xfId="41175"/>
    <cellStyle name="Примечание 4 5 3 3" xfId="4612"/>
    <cellStyle name="Примечание 4 5 3 3 2" xfId="10588"/>
    <cellStyle name="Примечание 4 5 3 3 3" xfId="16527"/>
    <cellStyle name="Примечание 4 5 3 3 4" xfId="30073"/>
    <cellStyle name="Примечание 4 5 3 3 5" xfId="31280"/>
    <cellStyle name="Примечание 4 5 3 3 6" xfId="35440"/>
    <cellStyle name="Примечание 4 5 3 3 7" xfId="40403"/>
    <cellStyle name="Примечание 4 5 3 4" xfId="9274"/>
    <cellStyle name="Примечание 4 5 3 4 2" xfId="15219"/>
    <cellStyle name="Примечание 4 5 3 4 3" xfId="21158"/>
    <cellStyle name="Примечание 4 5 3 4 4" xfId="26739"/>
    <cellStyle name="Примечание 4 5 3 4 5" xfId="27932"/>
    <cellStyle name="Примечание 4 5 3 4 6" xfId="40059"/>
    <cellStyle name="Примечание 4 5 3 4 7" xfId="45024"/>
    <cellStyle name="Примечание 4 5 3 5" xfId="10202"/>
    <cellStyle name="Примечание 4 5 3 6" xfId="16141"/>
    <cellStyle name="Примечание 4 5 3 7" xfId="25690"/>
    <cellStyle name="Примечание 4 5 3 8" xfId="32300"/>
    <cellStyle name="Примечание 4 5 4" xfId="4484"/>
    <cellStyle name="Примечание 4 5 4 2" xfId="6933"/>
    <cellStyle name="Примечание 4 5 4 2 2" xfId="12884"/>
    <cellStyle name="Примечание 4 5 4 2 3" xfId="18823"/>
    <cellStyle name="Примечание 4 5 4 2 4" xfId="30393"/>
    <cellStyle name="Примечание 4 5 4 2 5" xfId="31759"/>
    <cellStyle name="Примечание 4 5 4 2 6" xfId="37736"/>
    <cellStyle name="Примечание 4 5 4 2 7" xfId="42689"/>
    <cellStyle name="Примечание 4 5 4 3" xfId="10480"/>
    <cellStyle name="Примечание 4 5 4 4" xfId="16419"/>
    <cellStyle name="Примечание 4 5 4 5" xfId="29306"/>
    <cellStyle name="Примечание 4 5 4 6" xfId="34158"/>
    <cellStyle name="Примечание 4 5 4 7" xfId="35332"/>
    <cellStyle name="Примечание 4 5 4 8" xfId="40295"/>
    <cellStyle name="Примечание 4 5 5" xfId="4871"/>
    <cellStyle name="Примечание 4 5 5 2" xfId="10847"/>
    <cellStyle name="Примечание 4 5 5 3" xfId="16786"/>
    <cellStyle name="Примечание 4 5 5 4" xfId="30069"/>
    <cellStyle name="Примечание 4 5 5 5" xfId="34332"/>
    <cellStyle name="Примечание 4 5 5 6" xfId="35699"/>
    <cellStyle name="Примечание 4 5 5 7" xfId="40660"/>
    <cellStyle name="Примечание 4 5 6" xfId="10198"/>
    <cellStyle name="Примечание 4 5 7" xfId="16137"/>
    <cellStyle name="Примечание 4 5 8" xfId="30971"/>
    <cellStyle name="Примечание 4 5 9" xfId="31326"/>
    <cellStyle name="Примечание 4 6" xfId="3711"/>
    <cellStyle name="Примечание 4 6 2" xfId="3712"/>
    <cellStyle name="Примечание 4 6 2 2" xfId="3713"/>
    <cellStyle name="Примечание 4 6 2 2 2" xfId="5850"/>
    <cellStyle name="Примечание 4 6 2 2 2 2" xfId="8154"/>
    <cellStyle name="Примечание 4 6 2 2 2 2 2" xfId="14105"/>
    <cellStyle name="Примечание 4 6 2 2 2 2 3" xfId="20044"/>
    <cellStyle name="Примечание 4 6 2 2 2 2 4" xfId="24248"/>
    <cellStyle name="Примечание 4 6 2 2 2 2 5" xfId="30026"/>
    <cellStyle name="Примечание 4 6 2 2 2 2 6" xfId="38951"/>
    <cellStyle name="Примечание 4 6 2 2 2 2 7" xfId="43910"/>
    <cellStyle name="Примечание 4 6 2 2 2 3" xfId="11825"/>
    <cellStyle name="Примечание 4 6 2 2 2 4" xfId="17764"/>
    <cellStyle name="Примечание 4 6 2 2 2 5" xfId="27129"/>
    <cellStyle name="Примечание 4 6 2 2 2 6" xfId="32642"/>
    <cellStyle name="Примечание 4 6 2 2 2 7" xfId="36677"/>
    <cellStyle name="Примечание 4 6 2 2 2 8" xfId="41635"/>
    <cellStyle name="Примечание 4 6 2 2 3" xfId="6517"/>
    <cellStyle name="Примечание 4 6 2 2 3 2" xfId="12468"/>
    <cellStyle name="Примечание 4 6 2 2 3 3" xfId="18407"/>
    <cellStyle name="Примечание 4 6 2 2 3 4" xfId="29143"/>
    <cellStyle name="Примечание 4 6 2 2 3 5" xfId="34608"/>
    <cellStyle name="Примечание 4 6 2 2 3 6" xfId="37320"/>
    <cellStyle name="Примечание 4 6 2 2 3 7" xfId="42275"/>
    <cellStyle name="Примечание 4 6 2 2 4" xfId="10205"/>
    <cellStyle name="Примечание 4 6 2 2 5" xfId="16144"/>
    <cellStyle name="Примечание 4 6 2 2 6" xfId="28305"/>
    <cellStyle name="Примечание 4 6 2 2 7" xfId="33812"/>
    <cellStyle name="Примечание 4 6 2 3" xfId="3714"/>
    <cellStyle name="Примечание 4 6 2 3 2" xfId="5696"/>
    <cellStyle name="Примечание 4 6 2 3 2 2" xfId="8000"/>
    <cellStyle name="Примечание 4 6 2 3 2 2 2" xfId="13951"/>
    <cellStyle name="Примечание 4 6 2 3 2 2 3" xfId="19890"/>
    <cellStyle name="Примечание 4 6 2 3 2 2 4" xfId="24399"/>
    <cellStyle name="Примечание 4 6 2 3 2 2 5" xfId="34345"/>
    <cellStyle name="Примечание 4 6 2 3 2 2 6" xfId="38797"/>
    <cellStyle name="Примечание 4 6 2 3 2 2 7" xfId="43756"/>
    <cellStyle name="Примечание 4 6 2 3 2 3" xfId="11671"/>
    <cellStyle name="Примечание 4 6 2 3 2 4" xfId="17610"/>
    <cellStyle name="Примечание 4 6 2 3 2 5" xfId="30733"/>
    <cellStyle name="Примечание 4 6 2 3 2 6" xfId="32213"/>
    <cellStyle name="Примечание 4 6 2 3 2 7" xfId="36523"/>
    <cellStyle name="Примечание 4 6 2 3 2 8" xfId="41481"/>
    <cellStyle name="Примечание 4 6 2 3 3" xfId="6363"/>
    <cellStyle name="Примечание 4 6 2 3 3 2" xfId="12314"/>
    <cellStyle name="Примечание 4 6 2 3 3 3" xfId="18253"/>
    <cellStyle name="Примечание 4 6 2 3 3 4" xfId="25096"/>
    <cellStyle name="Примечание 4 6 2 3 3 5" xfId="32423"/>
    <cellStyle name="Примечание 4 6 2 3 3 6" xfId="37166"/>
    <cellStyle name="Примечание 4 6 2 3 3 7" xfId="42121"/>
    <cellStyle name="Примечание 4 6 2 3 4" xfId="10206"/>
    <cellStyle name="Примечание 4 6 2 3 5" xfId="16145"/>
    <cellStyle name="Примечание 4 6 2 3 6" xfId="25689"/>
    <cellStyle name="Примечание 4 6 2 3 7" xfId="28128"/>
    <cellStyle name="Примечание 4 6 2 4" xfId="5198"/>
    <cellStyle name="Примечание 4 6 2 4 2" xfId="7541"/>
    <cellStyle name="Примечание 4 6 2 4 2 2" xfId="13492"/>
    <cellStyle name="Примечание 4 6 2 4 2 3" xfId="19431"/>
    <cellStyle name="Примечание 4 6 2 4 2 4" xfId="24772"/>
    <cellStyle name="Примечание 4 6 2 4 2 5" xfId="33067"/>
    <cellStyle name="Примечание 4 6 2 4 2 6" xfId="38340"/>
    <cellStyle name="Примечание 4 6 2 4 2 7" xfId="43297"/>
    <cellStyle name="Примечание 4 6 2 4 3" xfId="11174"/>
    <cellStyle name="Примечание 4 6 2 4 4" xfId="17113"/>
    <cellStyle name="Примечание 4 6 2 4 5" xfId="25461"/>
    <cellStyle name="Примечание 4 6 2 4 6" xfId="27409"/>
    <cellStyle name="Примечание 4 6 2 4 7" xfId="36026"/>
    <cellStyle name="Примечание 4 6 2 4 8" xfId="40986"/>
    <cellStyle name="Примечание 4 6 2 5" xfId="5466"/>
    <cellStyle name="Примечание 4 6 2 5 2" xfId="11441"/>
    <cellStyle name="Примечание 4 6 2 5 3" xfId="17380"/>
    <cellStyle name="Примечание 4 6 2 5 4" xfId="25414"/>
    <cellStyle name="Примечание 4 6 2 5 5" xfId="33742"/>
    <cellStyle name="Примечание 4 6 2 5 6" xfId="36293"/>
    <cellStyle name="Примечание 4 6 2 5 7" xfId="41252"/>
    <cellStyle name="Примечание 4 6 2 6" xfId="10204"/>
    <cellStyle name="Примечание 4 6 2 7" xfId="16143"/>
    <cellStyle name="Примечание 4 6 2 8" xfId="30259"/>
    <cellStyle name="Примечание 4 6 2 9" xfId="32952"/>
    <cellStyle name="Примечание 4 6 3" xfId="3715"/>
    <cellStyle name="Примечание 4 6 3 2" xfId="5390"/>
    <cellStyle name="Примечание 4 6 3 2 2" xfId="7709"/>
    <cellStyle name="Примечание 4 6 3 2 2 2" xfId="13660"/>
    <cellStyle name="Примечание 4 6 3 2 2 3" xfId="19599"/>
    <cellStyle name="Примечание 4 6 3 2 2 4" xfId="24682"/>
    <cellStyle name="Примечание 4 6 3 2 2 5" xfId="25951"/>
    <cellStyle name="Примечание 4 6 3 2 2 6" xfId="38507"/>
    <cellStyle name="Примечание 4 6 3 2 2 7" xfId="43465"/>
    <cellStyle name="Примечание 4 6 3 2 3" xfId="11365"/>
    <cellStyle name="Примечание 4 6 3 2 4" xfId="17304"/>
    <cellStyle name="Примечание 4 6 3 2 5" xfId="25429"/>
    <cellStyle name="Примечание 4 6 3 2 6" xfId="31980"/>
    <cellStyle name="Примечание 4 6 3 2 7" xfId="36217"/>
    <cellStyle name="Примечание 4 6 3 2 8" xfId="41176"/>
    <cellStyle name="Примечание 4 6 3 3" xfId="4611"/>
    <cellStyle name="Примечание 4 6 3 3 2" xfId="10587"/>
    <cellStyle name="Примечание 4 6 3 3 3" xfId="16526"/>
    <cellStyle name="Примечание 4 6 3 3 4" xfId="28655"/>
    <cellStyle name="Примечание 4 6 3 3 5" xfId="31548"/>
    <cellStyle name="Примечание 4 6 3 3 6" xfId="35439"/>
    <cellStyle name="Примечание 4 6 3 3 7" xfId="40402"/>
    <cellStyle name="Примечание 4 6 3 4" xfId="9275"/>
    <cellStyle name="Примечание 4 6 3 4 2" xfId="15220"/>
    <cellStyle name="Примечание 4 6 3 4 3" xfId="21159"/>
    <cellStyle name="Примечание 4 6 3 4 4" xfId="26738"/>
    <cellStyle name="Примечание 4 6 3 4 5" xfId="33485"/>
    <cellStyle name="Примечание 4 6 3 4 6" xfId="40060"/>
    <cellStyle name="Примечание 4 6 3 4 7" xfId="45025"/>
    <cellStyle name="Примечание 4 6 3 5" xfId="10207"/>
    <cellStyle name="Примечание 4 6 3 6" xfId="16146"/>
    <cellStyle name="Примечание 4 6 3 7" xfId="28479"/>
    <cellStyle name="Примечание 4 6 3 8" xfId="33346"/>
    <cellStyle name="Примечание 4 6 4" xfId="4485"/>
    <cellStyle name="Примечание 4 6 4 2" xfId="6934"/>
    <cellStyle name="Примечание 4 6 4 2 2" xfId="12885"/>
    <cellStyle name="Примечание 4 6 4 2 3" xfId="18824"/>
    <cellStyle name="Примечание 4 6 4 2 4" xfId="28733"/>
    <cellStyle name="Примечание 4 6 4 2 5" xfId="34607"/>
    <cellStyle name="Примечание 4 6 4 2 6" xfId="37737"/>
    <cellStyle name="Примечание 4 6 4 2 7" xfId="42690"/>
    <cellStyle name="Примечание 4 6 4 3" xfId="10481"/>
    <cellStyle name="Примечание 4 6 4 4" xfId="16420"/>
    <cellStyle name="Примечание 4 6 4 5" xfId="30449"/>
    <cellStyle name="Примечание 4 6 4 6" xfId="26471"/>
    <cellStyle name="Примечание 4 6 4 7" xfId="35333"/>
    <cellStyle name="Примечание 4 6 4 8" xfId="40296"/>
    <cellStyle name="Примечание 4 6 5" xfId="4870"/>
    <cellStyle name="Примечание 4 6 5 2" xfId="10846"/>
    <cellStyle name="Примечание 4 6 5 3" xfId="16785"/>
    <cellStyle name="Примечание 4 6 5 4" xfId="28651"/>
    <cellStyle name="Примечание 4 6 5 5" xfId="27911"/>
    <cellStyle name="Примечание 4 6 5 6" xfId="35698"/>
    <cellStyle name="Примечание 4 6 5 7" xfId="40659"/>
    <cellStyle name="Примечание 4 6 6" xfId="10203"/>
    <cellStyle name="Примечание 4 6 7" xfId="16142"/>
    <cellStyle name="Примечание 4 6 8" xfId="28844"/>
    <cellStyle name="Примечание 4 6 9" xfId="33477"/>
    <cellStyle name="Примечание 4 7" xfId="3716"/>
    <cellStyle name="Примечание 4 7 2" xfId="3717"/>
    <cellStyle name="Примечание 4 7 2 2" xfId="3718"/>
    <cellStyle name="Примечание 4 7 2 2 2" xfId="5851"/>
    <cellStyle name="Примечание 4 7 2 2 2 2" xfId="8155"/>
    <cellStyle name="Примечание 4 7 2 2 2 2 2" xfId="14106"/>
    <cellStyle name="Примечание 4 7 2 2 2 2 3" xfId="20045"/>
    <cellStyle name="Примечание 4 7 2 2 2 2 4" xfId="24247"/>
    <cellStyle name="Примечание 4 7 2 2 2 2 5" xfId="33203"/>
    <cellStyle name="Примечание 4 7 2 2 2 2 6" xfId="38952"/>
    <cellStyle name="Примечание 4 7 2 2 2 2 7" xfId="43911"/>
    <cellStyle name="Примечание 4 7 2 2 2 3" xfId="11826"/>
    <cellStyle name="Примечание 4 7 2 2 2 4" xfId="17765"/>
    <cellStyle name="Примечание 4 7 2 2 2 5" xfId="29786"/>
    <cellStyle name="Примечание 4 7 2 2 2 6" xfId="32449"/>
    <cellStyle name="Примечание 4 7 2 2 2 7" xfId="36678"/>
    <cellStyle name="Примечание 4 7 2 2 2 8" xfId="41636"/>
    <cellStyle name="Примечание 4 7 2 2 3" xfId="6518"/>
    <cellStyle name="Примечание 4 7 2 2 3 2" xfId="12469"/>
    <cellStyle name="Примечание 4 7 2 2 3 3" xfId="18408"/>
    <cellStyle name="Примечание 4 7 2 2 3 4" xfId="30643"/>
    <cellStyle name="Примечание 4 7 2 2 3 5" xfId="31264"/>
    <cellStyle name="Примечание 4 7 2 2 3 6" xfId="37321"/>
    <cellStyle name="Примечание 4 7 2 2 3 7" xfId="42276"/>
    <cellStyle name="Примечание 4 7 2 2 4" xfId="10210"/>
    <cellStyle name="Примечание 4 7 2 2 5" xfId="16149"/>
    <cellStyle name="Примечание 4 7 2 2 6" xfId="25688"/>
    <cellStyle name="Примечание 4 7 2 2 7" xfId="30317"/>
    <cellStyle name="Примечание 4 7 2 3" xfId="3719"/>
    <cellStyle name="Примечание 4 7 2 3 2" xfId="5697"/>
    <cellStyle name="Примечание 4 7 2 3 2 2" xfId="8001"/>
    <cellStyle name="Примечание 4 7 2 3 2 2 2" xfId="13952"/>
    <cellStyle name="Примечание 4 7 2 3 2 2 3" xfId="19891"/>
    <cellStyle name="Примечание 4 7 2 3 2 2 4" xfId="24398"/>
    <cellStyle name="Примечание 4 7 2 3 2 2 5" xfId="32048"/>
    <cellStyle name="Примечание 4 7 2 3 2 2 6" xfId="38798"/>
    <cellStyle name="Примечание 4 7 2 3 2 2 7" xfId="43757"/>
    <cellStyle name="Примечание 4 7 2 3 2 3" xfId="11672"/>
    <cellStyle name="Примечание 4 7 2 3 2 4" xfId="17611"/>
    <cellStyle name="Примечание 4 7 2 3 2 5" xfId="28402"/>
    <cellStyle name="Примечание 4 7 2 3 2 6" xfId="34768"/>
    <cellStyle name="Примечание 4 7 2 3 2 7" xfId="36524"/>
    <cellStyle name="Примечание 4 7 2 3 2 8" xfId="41482"/>
    <cellStyle name="Примечание 4 7 2 3 3" xfId="6364"/>
    <cellStyle name="Примечание 4 7 2 3 3 2" xfId="12315"/>
    <cellStyle name="Примечание 4 7 2 3 3 3" xfId="18254"/>
    <cellStyle name="Примечание 4 7 2 3 3 4" xfId="25095"/>
    <cellStyle name="Примечание 4 7 2 3 3 5" xfId="32084"/>
    <cellStyle name="Примечание 4 7 2 3 3 6" xfId="37167"/>
    <cellStyle name="Примечание 4 7 2 3 3 7" xfId="42122"/>
    <cellStyle name="Примечание 4 7 2 3 4" xfId="10211"/>
    <cellStyle name="Примечание 4 7 2 3 5" xfId="16150"/>
    <cellStyle name="Примечание 4 7 2 3 6" xfId="25687"/>
    <cellStyle name="Примечание 4 7 2 3 7" xfId="32603"/>
    <cellStyle name="Примечание 4 7 2 4" xfId="5199"/>
    <cellStyle name="Примечание 4 7 2 4 2" xfId="7542"/>
    <cellStyle name="Примечание 4 7 2 4 2 2" xfId="13493"/>
    <cellStyle name="Примечание 4 7 2 4 2 3" xfId="19432"/>
    <cellStyle name="Примечание 4 7 2 4 2 4" xfId="24771"/>
    <cellStyle name="Примечание 4 7 2 4 2 5" xfId="33767"/>
    <cellStyle name="Примечание 4 7 2 4 2 6" xfId="38341"/>
    <cellStyle name="Примечание 4 7 2 4 2 7" xfId="43298"/>
    <cellStyle name="Примечание 4 7 2 4 3" xfId="11175"/>
    <cellStyle name="Примечание 4 7 2 4 4" xfId="17114"/>
    <cellStyle name="Примечание 4 7 2 4 5" xfId="29209"/>
    <cellStyle name="Примечание 4 7 2 4 6" xfId="32971"/>
    <cellStyle name="Примечание 4 7 2 4 7" xfId="36027"/>
    <cellStyle name="Примечание 4 7 2 4 8" xfId="40987"/>
    <cellStyle name="Примечание 4 7 2 5" xfId="4740"/>
    <cellStyle name="Примечание 4 7 2 5 2" xfId="10716"/>
    <cellStyle name="Примечание 4 7 2 5 3" xfId="16655"/>
    <cellStyle name="Примечание 4 7 2 5 4" xfId="30381"/>
    <cellStyle name="Примечание 4 7 2 5 5" xfId="31539"/>
    <cellStyle name="Примечание 4 7 2 5 6" xfId="35568"/>
    <cellStyle name="Примечание 4 7 2 5 7" xfId="40530"/>
    <cellStyle name="Примечание 4 7 2 6" xfId="10209"/>
    <cellStyle name="Примечание 4 7 2 7" xfId="16148"/>
    <cellStyle name="Примечание 4 7 2 8" xfId="27946"/>
    <cellStyle name="Примечание 4 7 2 9" xfId="31566"/>
    <cellStyle name="Примечание 4 7 3" xfId="3720"/>
    <cellStyle name="Примечание 4 7 3 2" xfId="5391"/>
    <cellStyle name="Примечание 4 7 3 2 2" xfId="7710"/>
    <cellStyle name="Примечание 4 7 3 2 2 2" xfId="13661"/>
    <cellStyle name="Примечание 4 7 3 2 2 3" xfId="19600"/>
    <cellStyle name="Примечание 4 7 3 2 2 4" xfId="24681"/>
    <cellStyle name="Примечание 4 7 3 2 2 5" xfId="26432"/>
    <cellStyle name="Примечание 4 7 3 2 2 6" xfId="38508"/>
    <cellStyle name="Примечание 4 7 3 2 2 7" xfId="43466"/>
    <cellStyle name="Примечание 4 7 3 2 3" xfId="11366"/>
    <cellStyle name="Примечание 4 7 3 2 4" xfId="17305"/>
    <cellStyle name="Примечание 4 7 3 2 5" xfId="28639"/>
    <cellStyle name="Примечание 4 7 3 2 6" xfId="32456"/>
    <cellStyle name="Примечание 4 7 3 2 7" xfId="36218"/>
    <cellStyle name="Примечание 4 7 3 2 8" xfId="41177"/>
    <cellStyle name="Примечание 4 7 3 3" xfId="4610"/>
    <cellStyle name="Примечание 4 7 3 3 2" xfId="10586"/>
    <cellStyle name="Примечание 4 7 3 3 3" xfId="16525"/>
    <cellStyle name="Примечание 4 7 3 3 4" xfId="30383"/>
    <cellStyle name="Примечание 4 7 3 3 5" xfId="31549"/>
    <cellStyle name="Примечание 4 7 3 3 6" xfId="35438"/>
    <cellStyle name="Примечание 4 7 3 3 7" xfId="40401"/>
    <cellStyle name="Примечание 4 7 3 4" xfId="9276"/>
    <cellStyle name="Примечание 4 7 3 4 2" xfId="15221"/>
    <cellStyle name="Примечание 4 7 3 4 3" xfId="21160"/>
    <cellStyle name="Примечание 4 7 3 4 4" xfId="26737"/>
    <cellStyle name="Примечание 4 7 3 4 5" xfId="27766"/>
    <cellStyle name="Примечание 4 7 3 4 6" xfId="40061"/>
    <cellStyle name="Примечание 4 7 3 4 7" xfId="45026"/>
    <cellStyle name="Примечание 4 7 3 5" xfId="10212"/>
    <cellStyle name="Примечание 4 7 3 6" xfId="16151"/>
    <cellStyle name="Примечание 4 7 3 7" xfId="25686"/>
    <cellStyle name="Примечание 4 7 3 8" xfId="34338"/>
    <cellStyle name="Примечание 4 7 4" xfId="4486"/>
    <cellStyle name="Примечание 4 7 4 2" xfId="6935"/>
    <cellStyle name="Примечание 4 7 4 2 2" xfId="12886"/>
    <cellStyle name="Примечание 4 7 4 2 3" xfId="18825"/>
    <cellStyle name="Примечание 4 7 4 2 4" xfId="30146"/>
    <cellStyle name="Примечание 4 7 4 2 5" xfId="28042"/>
    <cellStyle name="Примечание 4 7 4 2 6" xfId="37738"/>
    <cellStyle name="Примечание 4 7 4 2 7" xfId="42691"/>
    <cellStyle name="Примечание 4 7 4 3" xfId="10482"/>
    <cellStyle name="Примечание 4 7 4 4" xfId="16421"/>
    <cellStyle name="Примечание 4 7 4 5" xfId="28899"/>
    <cellStyle name="Примечание 4 7 4 6" xfId="32114"/>
    <cellStyle name="Примечание 4 7 4 7" xfId="35334"/>
    <cellStyle name="Примечание 4 7 4 8" xfId="40297"/>
    <cellStyle name="Примечание 4 7 5" xfId="4869"/>
    <cellStyle name="Примечание 4 7 5 2" xfId="10845"/>
    <cellStyle name="Примечание 4 7 5 3" xfId="16784"/>
    <cellStyle name="Примечание 4 7 5 4" xfId="30379"/>
    <cellStyle name="Примечание 4 7 5 5" xfId="31528"/>
    <cellStyle name="Примечание 4 7 5 6" xfId="35697"/>
    <cellStyle name="Примечание 4 7 5 7" xfId="40658"/>
    <cellStyle name="Примечание 4 7 6" xfId="10208"/>
    <cellStyle name="Примечание 4 7 7" xfId="16147"/>
    <cellStyle name="Примечание 4 7 8" xfId="29895"/>
    <cellStyle name="Примечание 4 7 9" xfId="33545"/>
    <cellStyle name="Примечание 4 8" xfId="3721"/>
    <cellStyle name="Примечание 4 8 2" xfId="3722"/>
    <cellStyle name="Примечание 4 8 2 2" xfId="3723"/>
    <cellStyle name="Примечание 4 8 2 2 2" xfId="5852"/>
    <cellStyle name="Примечание 4 8 2 2 2 2" xfId="8156"/>
    <cellStyle name="Примечание 4 8 2 2 2 2 2" xfId="14107"/>
    <cellStyle name="Примечание 4 8 2 2 2 2 3" xfId="20046"/>
    <cellStyle name="Примечание 4 8 2 2 2 2 4" xfId="24246"/>
    <cellStyle name="Примечание 4 8 2 2 2 2 5" xfId="29727"/>
    <cellStyle name="Примечание 4 8 2 2 2 2 6" xfId="38953"/>
    <cellStyle name="Примечание 4 8 2 2 2 2 7" xfId="43912"/>
    <cellStyle name="Примечание 4 8 2 2 2 3" xfId="11827"/>
    <cellStyle name="Примечание 4 8 2 2 2 4" xfId="17766"/>
    <cellStyle name="Примечание 4 8 2 2 2 5" xfId="27825"/>
    <cellStyle name="Примечание 4 8 2 2 2 6" xfId="32348"/>
    <cellStyle name="Примечание 4 8 2 2 2 7" xfId="36679"/>
    <cellStyle name="Примечание 4 8 2 2 2 8" xfId="41637"/>
    <cellStyle name="Примечание 4 8 2 2 3" xfId="6519"/>
    <cellStyle name="Примечание 4 8 2 2 3 2" xfId="12470"/>
    <cellStyle name="Примечание 4 8 2 2 3 3" xfId="18409"/>
    <cellStyle name="Примечание 4 8 2 2 3 4" xfId="30642"/>
    <cellStyle name="Примечание 4 8 2 2 3 5" xfId="33158"/>
    <cellStyle name="Примечание 4 8 2 2 3 6" xfId="37322"/>
    <cellStyle name="Примечание 4 8 2 2 3 7" xfId="42277"/>
    <cellStyle name="Примечание 4 8 2 2 4" xfId="10215"/>
    <cellStyle name="Примечание 4 8 2 2 5" xfId="16154"/>
    <cellStyle name="Примечание 4 8 2 2 6" xfId="28266"/>
    <cellStyle name="Примечание 4 8 2 2 7" xfId="31389"/>
    <cellStyle name="Примечание 4 8 2 3" xfId="3724"/>
    <cellStyle name="Примечание 4 8 2 3 2" xfId="5698"/>
    <cellStyle name="Примечание 4 8 2 3 2 2" xfId="8002"/>
    <cellStyle name="Примечание 4 8 2 3 2 2 2" xfId="13953"/>
    <cellStyle name="Примечание 4 8 2 3 2 2 3" xfId="19892"/>
    <cellStyle name="Примечание 4 8 2 3 2 2 4" xfId="24397"/>
    <cellStyle name="Примечание 4 8 2 3 2 2 5" xfId="31032"/>
    <cellStyle name="Примечание 4 8 2 3 2 2 6" xfId="38799"/>
    <cellStyle name="Примечание 4 8 2 3 2 2 7" xfId="43758"/>
    <cellStyle name="Примечание 4 8 2 3 2 3" xfId="11673"/>
    <cellStyle name="Примечание 4 8 2 3 2 4" xfId="17612"/>
    <cellStyle name="Примечание 4 8 2 3 2 5" xfId="29637"/>
    <cellStyle name="Примечание 4 8 2 3 2 6" xfId="34987"/>
    <cellStyle name="Примечание 4 8 2 3 2 7" xfId="36525"/>
    <cellStyle name="Примечание 4 8 2 3 2 8" xfId="41483"/>
    <cellStyle name="Примечание 4 8 2 3 3" xfId="6365"/>
    <cellStyle name="Примечание 4 8 2 3 3 2" xfId="12316"/>
    <cellStyle name="Примечание 4 8 2 3 3 3" xfId="18255"/>
    <cellStyle name="Примечание 4 8 2 3 3 4" xfId="29159"/>
    <cellStyle name="Примечание 4 8 2 3 3 5" xfId="31865"/>
    <cellStyle name="Примечание 4 8 2 3 3 6" xfId="37168"/>
    <cellStyle name="Примечание 4 8 2 3 3 7" xfId="42123"/>
    <cellStyle name="Примечание 4 8 2 3 4" xfId="10216"/>
    <cellStyle name="Примечание 4 8 2 3 5" xfId="16155"/>
    <cellStyle name="Примечание 4 8 2 3 6" xfId="25685"/>
    <cellStyle name="Примечание 4 8 2 3 7" xfId="26678"/>
    <cellStyle name="Примечание 4 8 2 4" xfId="5200"/>
    <cellStyle name="Примечание 4 8 2 4 2" xfId="7543"/>
    <cellStyle name="Примечание 4 8 2 4 2 2" xfId="13494"/>
    <cellStyle name="Примечание 4 8 2 4 2 3" xfId="19433"/>
    <cellStyle name="Примечание 4 8 2 4 2 4" xfId="24770"/>
    <cellStyle name="Примечание 4 8 2 4 2 5" xfId="26396"/>
    <cellStyle name="Примечание 4 8 2 4 2 6" xfId="38342"/>
    <cellStyle name="Примечание 4 8 2 4 2 7" xfId="43299"/>
    <cellStyle name="Примечание 4 8 2 4 3" xfId="11176"/>
    <cellStyle name="Примечание 4 8 2 4 4" xfId="17115"/>
    <cellStyle name="Примечание 4 8 2 4 5" xfId="30372"/>
    <cellStyle name="Примечание 4 8 2 4 6" xfId="33777"/>
    <cellStyle name="Примечание 4 8 2 4 7" xfId="36028"/>
    <cellStyle name="Примечание 4 8 2 4 8" xfId="40988"/>
    <cellStyle name="Примечание 4 8 2 5" xfId="4739"/>
    <cellStyle name="Примечание 4 8 2 5 2" xfId="10715"/>
    <cellStyle name="Примечание 4 8 2 5 3" xfId="16654"/>
    <cellStyle name="Примечание 4 8 2 5 4" xfId="29271"/>
    <cellStyle name="Примечание 4 8 2 5 5" xfId="33109"/>
    <cellStyle name="Примечание 4 8 2 5 6" xfId="35567"/>
    <cellStyle name="Примечание 4 8 2 5 7" xfId="40529"/>
    <cellStyle name="Примечание 4 8 2 6" xfId="10214"/>
    <cellStyle name="Примечание 4 8 2 7" xfId="16153"/>
    <cellStyle name="Примечание 4 8 2 8" xfId="30219"/>
    <cellStyle name="Примечание 4 8 2 9" xfId="25802"/>
    <cellStyle name="Примечание 4 8 3" xfId="3725"/>
    <cellStyle name="Примечание 4 8 3 2" xfId="5392"/>
    <cellStyle name="Примечание 4 8 3 2 2" xfId="7711"/>
    <cellStyle name="Примечание 4 8 3 2 2 2" xfId="13662"/>
    <cellStyle name="Примечание 4 8 3 2 2 3" xfId="19601"/>
    <cellStyle name="Примечание 4 8 3 2 2 4" xfId="24680"/>
    <cellStyle name="Примечание 4 8 3 2 2 5" xfId="33699"/>
    <cellStyle name="Примечание 4 8 3 2 2 6" xfId="38509"/>
    <cellStyle name="Примечание 4 8 3 2 2 7" xfId="43467"/>
    <cellStyle name="Примечание 4 8 3 2 3" xfId="11367"/>
    <cellStyle name="Примечание 4 8 3 2 4" xfId="17306"/>
    <cellStyle name="Примечание 4 8 3 2 5" xfId="30057"/>
    <cellStyle name="Примечание 4 8 3 2 6" xfId="28334"/>
    <cellStyle name="Примечание 4 8 3 2 7" xfId="36219"/>
    <cellStyle name="Примечание 4 8 3 2 8" xfId="41178"/>
    <cellStyle name="Примечание 4 8 3 3" xfId="4609"/>
    <cellStyle name="Примечание 4 8 3 3 2" xfId="10585"/>
    <cellStyle name="Примечание 4 8 3 3 3" xfId="16524"/>
    <cellStyle name="Примечание 4 8 3 3 4" xfId="29289"/>
    <cellStyle name="Примечание 4 8 3 3 5" xfId="32985"/>
    <cellStyle name="Примечание 4 8 3 3 6" xfId="35437"/>
    <cellStyle name="Примечание 4 8 3 3 7" xfId="40400"/>
    <cellStyle name="Примечание 4 8 3 4" xfId="9277"/>
    <cellStyle name="Примечание 4 8 3 4 2" xfId="15222"/>
    <cellStyle name="Примечание 4 8 3 4 3" xfId="21161"/>
    <cellStyle name="Примечание 4 8 3 4 4" xfId="26736"/>
    <cellStyle name="Примечание 4 8 3 4 5" xfId="25650"/>
    <cellStyle name="Примечание 4 8 3 4 6" xfId="40062"/>
    <cellStyle name="Примечание 4 8 3 4 7" xfId="45027"/>
    <cellStyle name="Примечание 4 8 3 5" xfId="10217"/>
    <cellStyle name="Примечание 4 8 3 6" xfId="16156"/>
    <cellStyle name="Примечание 4 8 3 7" xfId="28822"/>
    <cellStyle name="Примечание 4 8 3 8" xfId="34403"/>
    <cellStyle name="Примечание 4 8 4" xfId="4487"/>
    <cellStyle name="Примечание 4 8 4 2" xfId="6936"/>
    <cellStyle name="Примечание 4 8 4 2 2" xfId="12887"/>
    <cellStyle name="Примечание 4 8 4 2 3" xfId="18826"/>
    <cellStyle name="Примечание 4 8 4 2 4" xfId="28195"/>
    <cellStyle name="Примечание 4 8 4 2 5" xfId="33935"/>
    <cellStyle name="Примечание 4 8 4 2 6" xfId="37739"/>
    <cellStyle name="Примечание 4 8 4 2 7" xfId="42692"/>
    <cellStyle name="Примечание 4 8 4 3" xfId="10483"/>
    <cellStyle name="Примечание 4 8 4 4" xfId="16422"/>
    <cellStyle name="Примечание 4 8 4 5" xfId="30315"/>
    <cellStyle name="Примечание 4 8 4 6" xfId="31243"/>
    <cellStyle name="Примечание 4 8 4 7" xfId="35335"/>
    <cellStyle name="Примечание 4 8 4 8" xfId="40298"/>
    <cellStyle name="Примечание 4 8 5" xfId="4868"/>
    <cellStyle name="Примечание 4 8 5 2" xfId="10844"/>
    <cellStyle name="Примечание 4 8 5 3" xfId="16783"/>
    <cellStyle name="Примечание 4 8 5 4" xfId="29253"/>
    <cellStyle name="Примечание 4 8 5 5" xfId="32491"/>
    <cellStyle name="Примечание 4 8 5 6" xfId="35696"/>
    <cellStyle name="Примечание 4 8 5 7" xfId="40657"/>
    <cellStyle name="Примечание 4 8 6" xfId="10213"/>
    <cellStyle name="Примечание 4 8 7" xfId="16152"/>
    <cellStyle name="Примечание 4 8 8" xfId="28807"/>
    <cellStyle name="Примечание 4 8 9" xfId="27935"/>
    <cellStyle name="Примечание 4 9" xfId="3726"/>
    <cellStyle name="Примечание 4 9 2" xfId="3727"/>
    <cellStyle name="Примечание 4 9 2 2" xfId="5516"/>
    <cellStyle name="Примечание 4 9 2 2 2" xfId="7820"/>
    <cellStyle name="Примечание 4 9 2 2 2 2" xfId="13771"/>
    <cellStyle name="Примечание 4 9 2 2 2 3" xfId="19710"/>
    <cellStyle name="Примечание 4 9 2 2 2 4" xfId="24575"/>
    <cellStyle name="Примечание 4 9 2 2 2 5" xfId="26224"/>
    <cellStyle name="Примечание 4 9 2 2 2 6" xfId="38618"/>
    <cellStyle name="Примечание 4 9 2 2 2 7" xfId="43576"/>
    <cellStyle name="Примечание 4 9 2 2 3" xfId="11491"/>
    <cellStyle name="Примечание 4 9 2 2 4" xfId="17430"/>
    <cellStyle name="Примечание 4 9 2 2 5" xfId="25405"/>
    <cellStyle name="Примечание 4 9 2 2 6" xfId="25836"/>
    <cellStyle name="Примечание 4 9 2 2 7" xfId="36343"/>
    <cellStyle name="Примечание 4 9 2 2 8" xfId="41302"/>
    <cellStyle name="Примечание 4 9 2 3" xfId="6183"/>
    <cellStyle name="Примечание 4 9 2 3 2" xfId="12134"/>
    <cellStyle name="Примечание 4 9 2 3 3" xfId="18073"/>
    <cellStyle name="Примечание 4 9 2 3 4" xfId="26909"/>
    <cellStyle name="Примечание 4 9 2 3 5" xfId="27957"/>
    <cellStyle name="Примечание 4 9 2 3 6" xfId="36986"/>
    <cellStyle name="Примечание 4 9 2 3 7" xfId="41942"/>
    <cellStyle name="Примечание 4 9 2 4" xfId="9278"/>
    <cellStyle name="Примечание 4 9 2 4 2" xfId="15223"/>
    <cellStyle name="Примечание 4 9 2 4 3" xfId="21162"/>
    <cellStyle name="Примечание 4 9 2 4 4" xfId="23293"/>
    <cellStyle name="Примечание 4 9 2 4 5" xfId="26507"/>
    <cellStyle name="Примечание 4 9 2 4 6" xfId="40063"/>
    <cellStyle name="Примечание 4 9 2 4 7" xfId="45028"/>
    <cellStyle name="Примечание 4 9 2 5" xfId="10219"/>
    <cellStyle name="Примечание 4 9 2 6" xfId="16158"/>
    <cellStyle name="Примечание 4 9 2 7" xfId="28283"/>
    <cellStyle name="Примечание 4 9 2 8" xfId="31825"/>
    <cellStyle name="Примечание 4 9 3" xfId="4488"/>
    <cellStyle name="Примечание 4 9 3 10" xfId="40299"/>
    <cellStyle name="Примечание 4 9 3 2" xfId="6937"/>
    <cellStyle name="Примечание 4 9 3 2 2" xfId="12888"/>
    <cellStyle name="Примечание 4 9 3 2 3" xfId="18827"/>
    <cellStyle name="Примечание 4 9 3 2 4" xfId="25021"/>
    <cellStyle name="Примечание 4 9 3 2 5" xfId="32422"/>
    <cellStyle name="Примечание 4 9 3 2 6" xfId="37740"/>
    <cellStyle name="Примечание 4 9 3 2 7" xfId="42693"/>
    <cellStyle name="Примечание 4 9 3 3" xfId="9279"/>
    <cellStyle name="Примечание 4 9 3 3 2" xfId="15224"/>
    <cellStyle name="Примечание 4 9 3 3 3" xfId="21163"/>
    <cellStyle name="Примечание 4 9 3 3 4" xfId="23292"/>
    <cellStyle name="Примечание 4 9 3 3 5" xfId="28573"/>
    <cellStyle name="Примечание 4 9 3 3 6" xfId="40064"/>
    <cellStyle name="Примечание 4 9 3 3 7" xfId="45029"/>
    <cellStyle name="Примечание 4 9 3 4" xfId="9280"/>
    <cellStyle name="Примечание 4 9 3 4 2" xfId="15225"/>
    <cellStyle name="Примечание 4 9 3 4 3" xfId="21164"/>
    <cellStyle name="Примечание 4 9 3 4 4" xfId="23291"/>
    <cellStyle name="Примечание 4 9 3 4 5" xfId="27535"/>
    <cellStyle name="Примечание 4 9 3 4 6" xfId="40065"/>
    <cellStyle name="Примечание 4 9 3 4 7" xfId="45030"/>
    <cellStyle name="Примечание 4 9 3 5" xfId="10484"/>
    <cellStyle name="Примечание 4 9 3 6" xfId="16423"/>
    <cellStyle name="Примечание 4 9 3 7" xfId="28356"/>
    <cellStyle name="Примечание 4 9 3 8" xfId="31290"/>
    <cellStyle name="Примечание 4 9 3 9" xfId="35336"/>
    <cellStyle name="Примечание 4 9 4" xfId="5484"/>
    <cellStyle name="Примечание 4 9 4 2" xfId="11459"/>
    <cellStyle name="Примечание 4 9 4 3" xfId="17398"/>
    <cellStyle name="Примечание 4 9 4 4" xfId="28965"/>
    <cellStyle name="Примечание 4 9 4 5" xfId="32512"/>
    <cellStyle name="Примечание 4 9 4 6" xfId="36311"/>
    <cellStyle name="Примечание 4 9 4 7" xfId="41270"/>
    <cellStyle name="Примечание 4 9 5" xfId="9281"/>
    <cellStyle name="Примечание 4 9 5 2" xfId="15226"/>
    <cellStyle name="Примечание 4 9 5 3" xfId="21165"/>
    <cellStyle name="Примечание 4 9 5 4" xfId="23290"/>
    <cellStyle name="Примечание 4 9 5 5" xfId="28693"/>
    <cellStyle name="Примечание 4 9 5 6" xfId="40066"/>
    <cellStyle name="Примечание 4 9 5 7" xfId="45031"/>
    <cellStyle name="Примечание 4 9 6" xfId="10218"/>
    <cellStyle name="Примечание 4 9 7" xfId="16157"/>
    <cellStyle name="Примечание 4 9 8" xfId="30237"/>
    <cellStyle name="Примечание 4 9 9" xfId="33979"/>
    <cellStyle name="Примечание 4_46EE.2011(v1.0)" xfId="3728"/>
    <cellStyle name="Примечание 5" xfId="3729"/>
    <cellStyle name="Примечание 5 10" xfId="3730"/>
    <cellStyle name="Примечание 5 10 2" xfId="3731"/>
    <cellStyle name="Примечание 5 10 2 2" xfId="5853"/>
    <cellStyle name="Примечание 5 10 2 2 2" xfId="8157"/>
    <cellStyle name="Примечание 5 10 2 2 2 2" xfId="14108"/>
    <cellStyle name="Примечание 5 10 2 2 2 3" xfId="20047"/>
    <cellStyle name="Примечание 5 10 2 2 2 4" xfId="24245"/>
    <cellStyle name="Примечание 5 10 2 2 2 5" xfId="34395"/>
    <cellStyle name="Примечание 5 10 2 2 2 6" xfId="38954"/>
    <cellStyle name="Примечание 5 10 2 2 2 7" xfId="43913"/>
    <cellStyle name="Примечание 5 10 2 2 3" xfId="11828"/>
    <cellStyle name="Примечание 5 10 2 2 4" xfId="17767"/>
    <cellStyle name="Примечание 5 10 2 2 5" xfId="25339"/>
    <cellStyle name="Примечание 5 10 2 2 6" xfId="32451"/>
    <cellStyle name="Примечание 5 10 2 2 7" xfId="36680"/>
    <cellStyle name="Примечание 5 10 2 2 8" xfId="41638"/>
    <cellStyle name="Примечание 5 10 2 3" xfId="6520"/>
    <cellStyle name="Примечание 5 10 2 3 2" xfId="12471"/>
    <cellStyle name="Примечание 5 10 2 3 3" xfId="18410"/>
    <cellStyle name="Примечание 5 10 2 3 4" xfId="30409"/>
    <cellStyle name="Примечание 5 10 2 3 5" xfId="29021"/>
    <cellStyle name="Примечание 5 10 2 3 6" xfId="37323"/>
    <cellStyle name="Примечание 5 10 2 3 7" xfId="42278"/>
    <cellStyle name="Примечание 5 10 2 4" xfId="10222"/>
    <cellStyle name="Примечание 5 10 2 5" xfId="16161"/>
    <cellStyle name="Примечание 5 10 2 6" xfId="27896"/>
    <cellStyle name="Примечание 5 10 2 7" xfId="26361"/>
    <cellStyle name="Примечание 5 10 3" xfId="3732"/>
    <cellStyle name="Примечание 5 10 3 2" xfId="5699"/>
    <cellStyle name="Примечание 5 10 3 2 2" xfId="8003"/>
    <cellStyle name="Примечание 5 10 3 2 2 2" xfId="13954"/>
    <cellStyle name="Примечание 5 10 3 2 2 3" xfId="19893"/>
    <cellStyle name="Примечание 5 10 3 2 2 4" xfId="24396"/>
    <cellStyle name="Примечание 5 10 3 2 2 5" xfId="33192"/>
    <cellStyle name="Примечание 5 10 3 2 2 6" xfId="38800"/>
    <cellStyle name="Примечание 5 10 3 2 2 7" xfId="43759"/>
    <cellStyle name="Примечание 5 10 3 2 3" xfId="11674"/>
    <cellStyle name="Примечание 5 10 3 2 4" xfId="17613"/>
    <cellStyle name="Примечание 5 10 3 2 5" xfId="30732"/>
    <cellStyle name="Примечание 5 10 3 2 6" xfId="28699"/>
    <cellStyle name="Примечание 5 10 3 2 7" xfId="36526"/>
    <cellStyle name="Примечание 5 10 3 2 8" xfId="41484"/>
    <cellStyle name="Примечание 5 10 3 3" xfId="6366"/>
    <cellStyle name="Примечание 5 10 3 3 2" xfId="12317"/>
    <cellStyle name="Примечание 5 10 3 3 3" xfId="18256"/>
    <cellStyle name="Примечание 5 10 3 3 4" xfId="29483"/>
    <cellStyle name="Примечание 5 10 3 3 5" xfId="33800"/>
    <cellStyle name="Примечание 5 10 3 3 6" xfId="37169"/>
    <cellStyle name="Примечание 5 10 3 3 7" xfId="42124"/>
    <cellStyle name="Примечание 5 10 3 4" xfId="10223"/>
    <cellStyle name="Примечание 5 10 3 5" xfId="16162"/>
    <cellStyle name="Примечание 5 10 3 6" xfId="25684"/>
    <cellStyle name="Примечание 5 10 3 7" xfId="31868"/>
    <cellStyle name="Примечание 5 10 4" xfId="5201"/>
    <cellStyle name="Примечание 5 10 4 2" xfId="7544"/>
    <cellStyle name="Примечание 5 10 4 2 2" xfId="13495"/>
    <cellStyle name="Примечание 5 10 4 2 3" xfId="19434"/>
    <cellStyle name="Примечание 5 10 4 2 4" xfId="24769"/>
    <cellStyle name="Примечание 5 10 4 2 5" xfId="34135"/>
    <cellStyle name="Примечание 5 10 4 2 6" xfId="38343"/>
    <cellStyle name="Примечание 5 10 4 2 7" xfId="43300"/>
    <cellStyle name="Примечание 5 10 4 3" xfId="11177"/>
    <cellStyle name="Примечание 5 10 4 4" xfId="17116"/>
    <cellStyle name="Примечание 5 10 4 5" xfId="28644"/>
    <cellStyle name="Примечание 5 10 4 6" xfId="34004"/>
    <cellStyle name="Примечание 5 10 4 7" xfId="36029"/>
    <cellStyle name="Примечание 5 10 4 8" xfId="40989"/>
    <cellStyle name="Примечание 5 10 5" xfId="4738"/>
    <cellStyle name="Примечание 5 10 5 2" xfId="10714"/>
    <cellStyle name="Примечание 5 10 5 3" xfId="16653"/>
    <cellStyle name="Примечание 5 10 5 4" xfId="25527"/>
    <cellStyle name="Примечание 5 10 5 5" xfId="33761"/>
    <cellStyle name="Примечание 5 10 5 6" xfId="35566"/>
    <cellStyle name="Примечание 5 10 5 7" xfId="40528"/>
    <cellStyle name="Примечание 5 10 6" xfId="10221"/>
    <cellStyle name="Примечание 5 10 7" xfId="16160"/>
    <cellStyle name="Примечание 5 10 8" xfId="29844"/>
    <cellStyle name="Примечание 5 10 9" xfId="27154"/>
    <cellStyle name="Примечание 5 11" xfId="3733"/>
    <cellStyle name="Примечание 5 11 2" xfId="5393"/>
    <cellStyle name="Примечание 5 11 2 2" xfId="7712"/>
    <cellStyle name="Примечание 5 11 2 2 2" xfId="13663"/>
    <cellStyle name="Примечание 5 11 2 2 3" xfId="19602"/>
    <cellStyle name="Примечание 5 11 2 2 4" xfId="24679"/>
    <cellStyle name="Примечание 5 11 2 2 5" xfId="32296"/>
    <cellStyle name="Примечание 5 11 2 2 6" xfId="38510"/>
    <cellStyle name="Примечание 5 11 2 2 7" xfId="43468"/>
    <cellStyle name="Примечание 5 11 2 3" xfId="11368"/>
    <cellStyle name="Примечание 5 11 2 4" xfId="17307"/>
    <cellStyle name="Примечание 5 11 2 5" xfId="28099"/>
    <cellStyle name="Примечание 5 11 2 6" xfId="32013"/>
    <cellStyle name="Примечание 5 11 2 7" xfId="36220"/>
    <cellStyle name="Примечание 5 11 2 8" xfId="41179"/>
    <cellStyle name="Примечание 5 11 3" xfId="4608"/>
    <cellStyle name="Примечание 5 11 3 2" xfId="10584"/>
    <cellStyle name="Примечание 5 11 3 3" xfId="16523"/>
    <cellStyle name="Примечание 5 11 3 4" xfId="25547"/>
    <cellStyle name="Примечание 5 11 3 5" xfId="32441"/>
    <cellStyle name="Примечание 5 11 3 6" xfId="35436"/>
    <cellStyle name="Примечание 5 11 3 7" xfId="40399"/>
    <cellStyle name="Примечание 5 11 4" xfId="9282"/>
    <cellStyle name="Примечание 5 11 4 2" xfId="15227"/>
    <cellStyle name="Примечание 5 11 4 3" xfId="21166"/>
    <cellStyle name="Примечание 5 11 4 4" xfId="23289"/>
    <cellStyle name="Примечание 5 11 4 5" xfId="35052"/>
    <cellStyle name="Примечание 5 11 4 6" xfId="40067"/>
    <cellStyle name="Примечание 5 11 4 7" xfId="45032"/>
    <cellStyle name="Примечание 5 11 5" xfId="10224"/>
    <cellStyle name="Примечание 5 11 6" xfId="16163"/>
    <cellStyle name="Примечание 5 11 7" xfId="28597"/>
    <cellStyle name="Примечание 5 11 8" xfId="34218"/>
    <cellStyle name="Примечание 5 12" xfId="4489"/>
    <cellStyle name="Примечание 5 12 2" xfId="6938"/>
    <cellStyle name="Примечание 5 12 2 2" xfId="12889"/>
    <cellStyle name="Примечание 5 12 2 3" xfId="18828"/>
    <cellStyle name="Примечание 5 12 2 4" xfId="29094"/>
    <cellStyle name="Примечание 5 12 2 5" xfId="33048"/>
    <cellStyle name="Примечание 5 12 2 6" xfId="37741"/>
    <cellStyle name="Примечание 5 12 2 7" xfId="42694"/>
    <cellStyle name="Примечание 5 12 3" xfId="10485"/>
    <cellStyle name="Примечание 5 12 4" xfId="16424"/>
    <cellStyle name="Примечание 5 12 5" xfId="25565"/>
    <cellStyle name="Примечание 5 12 6" xfId="29519"/>
    <cellStyle name="Примечание 5 12 7" xfId="35337"/>
    <cellStyle name="Примечание 5 12 8" xfId="40300"/>
    <cellStyle name="Примечание 5 13" xfId="4867"/>
    <cellStyle name="Примечание 5 13 2" xfId="10843"/>
    <cellStyle name="Примечание 5 13 3" xfId="16782"/>
    <cellStyle name="Примечание 5 13 4" xfId="25508"/>
    <cellStyle name="Примечание 5 13 5" xfId="26714"/>
    <cellStyle name="Примечание 5 13 6" xfId="35695"/>
    <cellStyle name="Примечание 5 13 7" xfId="40656"/>
    <cellStyle name="Примечание 5 14" xfId="10220"/>
    <cellStyle name="Примечание 5 15" xfId="16159"/>
    <cellStyle name="Примечание 5 16" xfId="27085"/>
    <cellStyle name="Примечание 5 17" xfId="34869"/>
    <cellStyle name="Примечание 5 2" xfId="3734"/>
    <cellStyle name="Примечание 5 2 2" xfId="3735"/>
    <cellStyle name="Примечание 5 2 2 2" xfId="3736"/>
    <cellStyle name="Примечание 5 2 2 2 2" xfId="5854"/>
    <cellStyle name="Примечание 5 2 2 2 2 2" xfId="8158"/>
    <cellStyle name="Примечание 5 2 2 2 2 2 2" xfId="14109"/>
    <cellStyle name="Примечание 5 2 2 2 2 2 3" xfId="20048"/>
    <cellStyle name="Примечание 5 2 2 2 2 2 4" xfId="24244"/>
    <cellStyle name="Примечание 5 2 2 2 2 2 5" xfId="34567"/>
    <cellStyle name="Примечание 5 2 2 2 2 2 6" xfId="38955"/>
    <cellStyle name="Примечание 5 2 2 2 2 2 7" xfId="43914"/>
    <cellStyle name="Примечание 5 2 2 2 2 3" xfId="11829"/>
    <cellStyle name="Примечание 5 2 2 2 2 4" xfId="17768"/>
    <cellStyle name="Примечание 5 2 2 2 2 5" xfId="27329"/>
    <cellStyle name="Примечание 5 2 2 2 2 6" xfId="33454"/>
    <cellStyle name="Примечание 5 2 2 2 2 7" xfId="36681"/>
    <cellStyle name="Примечание 5 2 2 2 2 8" xfId="41639"/>
    <cellStyle name="Примечание 5 2 2 2 3" xfId="6521"/>
    <cellStyle name="Примечание 5 2 2 2 3 2" xfId="12472"/>
    <cellStyle name="Примечание 5 2 2 2 3 3" xfId="18411"/>
    <cellStyle name="Примечание 5 2 2 2 3 4" xfId="28749"/>
    <cellStyle name="Примечание 5 2 2 2 3 5" xfId="33698"/>
    <cellStyle name="Примечание 5 2 2 2 3 6" xfId="37324"/>
    <cellStyle name="Примечание 5 2 2 2 3 7" xfId="42279"/>
    <cellStyle name="Примечание 5 2 2 2 4" xfId="10227"/>
    <cellStyle name="Примечание 5 2 2 2 5" xfId="16166"/>
    <cellStyle name="Примечание 5 2 2 2 6" xfId="28862"/>
    <cellStyle name="Примечание 5 2 2 2 7" xfId="32186"/>
    <cellStyle name="Примечание 5 2 2 3" xfId="3737"/>
    <cellStyle name="Примечание 5 2 2 3 2" xfId="5700"/>
    <cellStyle name="Примечание 5 2 2 3 2 2" xfId="8004"/>
    <cellStyle name="Примечание 5 2 2 3 2 2 2" xfId="13955"/>
    <cellStyle name="Примечание 5 2 2 3 2 2 3" xfId="19894"/>
    <cellStyle name="Примечание 5 2 2 3 2 2 4" xfId="24395"/>
    <cellStyle name="Примечание 5 2 2 3 2 2 5" xfId="32827"/>
    <cellStyle name="Примечание 5 2 2 3 2 2 6" xfId="38801"/>
    <cellStyle name="Примечание 5 2 2 3 2 2 7" xfId="43760"/>
    <cellStyle name="Примечание 5 2 2 3 2 3" xfId="11675"/>
    <cellStyle name="Примечание 5 2 2 3 2 4" xfId="17614"/>
    <cellStyle name="Примечание 5 2 2 3 2 5" xfId="30731"/>
    <cellStyle name="Примечание 5 2 2 3 2 6" xfId="31336"/>
    <cellStyle name="Примечание 5 2 2 3 2 7" xfId="36527"/>
    <cellStyle name="Примечание 5 2 2 3 2 8" xfId="41485"/>
    <cellStyle name="Примечание 5 2 2 3 3" xfId="6367"/>
    <cellStyle name="Примечание 5 2 2 3 3 2" xfId="12318"/>
    <cellStyle name="Примечание 5 2 2 3 3 3" xfId="18257"/>
    <cellStyle name="Примечание 5 2 2 3 3 4" xfId="27495"/>
    <cellStyle name="Примечание 5 2 2 3 3 5" xfId="31989"/>
    <cellStyle name="Примечание 5 2 2 3 3 6" xfId="37170"/>
    <cellStyle name="Примечание 5 2 2 3 3 7" xfId="42125"/>
    <cellStyle name="Примечание 5 2 2 3 4" xfId="10228"/>
    <cellStyle name="Примечание 5 2 2 3 5" xfId="16167"/>
    <cellStyle name="Примечание 5 2 2 3 6" xfId="30279"/>
    <cellStyle name="Примечание 5 2 2 3 7" xfId="31384"/>
    <cellStyle name="Примечание 5 2 2 4" xfId="5202"/>
    <cellStyle name="Примечание 5 2 2 4 2" xfId="7545"/>
    <cellStyle name="Примечание 5 2 2 4 2 2" xfId="13496"/>
    <cellStyle name="Примечание 5 2 2 4 2 3" xfId="19435"/>
    <cellStyle name="Примечание 5 2 2 4 2 4" xfId="24768"/>
    <cellStyle name="Примечание 5 2 2 4 2 5" xfId="32990"/>
    <cellStyle name="Примечание 5 2 2 4 2 6" xfId="38344"/>
    <cellStyle name="Примечание 5 2 2 4 2 7" xfId="43301"/>
    <cellStyle name="Примечание 5 2 2 4 3" xfId="11178"/>
    <cellStyle name="Примечание 5 2 2 4 4" xfId="17117"/>
    <cellStyle name="Примечание 5 2 2 4 5" xfId="30062"/>
    <cellStyle name="Примечание 5 2 2 4 6" xfId="33814"/>
    <cellStyle name="Примечание 5 2 2 4 7" xfId="36030"/>
    <cellStyle name="Примечание 5 2 2 4 8" xfId="40990"/>
    <cellStyle name="Примечание 5 2 2 5" xfId="4737"/>
    <cellStyle name="Примечание 5 2 2 5 2" xfId="10713"/>
    <cellStyle name="Примечание 5 2 2 5 3" xfId="16652"/>
    <cellStyle name="Примечание 5 2 2 5 4" xfId="27995"/>
    <cellStyle name="Примечание 5 2 2 5 5" xfId="31106"/>
    <cellStyle name="Примечание 5 2 2 5 6" xfId="35565"/>
    <cellStyle name="Примечание 5 2 2 5 7" xfId="40527"/>
    <cellStyle name="Примечание 5 2 2 6" xfId="10226"/>
    <cellStyle name="Примечание 5 2 2 7" xfId="16165"/>
    <cellStyle name="Примечание 5 2 2 8" xfId="28056"/>
    <cellStyle name="Примечание 5 2 2 9" xfId="34528"/>
    <cellStyle name="Примечание 5 2 3" xfId="3738"/>
    <cellStyle name="Примечание 5 2 3 2" xfId="5394"/>
    <cellStyle name="Примечание 5 2 3 2 2" xfId="7713"/>
    <cellStyle name="Примечание 5 2 3 2 2 2" xfId="13664"/>
    <cellStyle name="Примечание 5 2 3 2 2 3" xfId="19603"/>
    <cellStyle name="Примечание 5 2 3 2 2 4" xfId="24678"/>
    <cellStyle name="Примечание 5 2 3 2 2 5" xfId="26635"/>
    <cellStyle name="Примечание 5 2 3 2 2 6" xfId="38511"/>
    <cellStyle name="Примечание 5 2 3 2 2 7" xfId="43469"/>
    <cellStyle name="Примечание 5 2 3 2 3" xfId="11369"/>
    <cellStyle name="Примечание 5 2 3 2 4" xfId="17308"/>
    <cellStyle name="Примечание 5 2 3 2 5" xfId="25428"/>
    <cellStyle name="Примечание 5 2 3 2 6" xfId="33790"/>
    <cellStyle name="Примечание 5 2 3 2 7" xfId="36221"/>
    <cellStyle name="Примечание 5 2 3 2 8" xfId="41180"/>
    <cellStyle name="Примечание 5 2 3 3" xfId="4607"/>
    <cellStyle name="Примечание 5 2 3 3 2" xfId="10583"/>
    <cellStyle name="Примечание 5 2 3 3 3" xfId="16522"/>
    <cellStyle name="Примечание 5 2 3 3 4" xfId="27997"/>
    <cellStyle name="Примечание 5 2 3 3 5" xfId="32478"/>
    <cellStyle name="Примечание 5 2 3 3 6" xfId="35435"/>
    <cellStyle name="Примечание 5 2 3 3 7" xfId="40398"/>
    <cellStyle name="Примечание 5 2 3 4" xfId="9283"/>
    <cellStyle name="Примечание 5 2 3 4 2" xfId="15228"/>
    <cellStyle name="Примечание 5 2 3 4 3" xfId="21167"/>
    <cellStyle name="Примечание 5 2 3 4 4" xfId="28360"/>
    <cellStyle name="Примечание 5 2 3 4 5" xfId="27265"/>
    <cellStyle name="Примечание 5 2 3 4 6" xfId="40068"/>
    <cellStyle name="Примечание 5 2 3 4 7" xfId="45033"/>
    <cellStyle name="Примечание 5 2 3 5" xfId="10229"/>
    <cellStyle name="Примечание 5 2 3 6" xfId="16168"/>
    <cellStyle name="Примечание 5 2 3 7" xfId="28321"/>
    <cellStyle name="Примечание 5 2 3 8" xfId="30294"/>
    <cellStyle name="Примечание 5 2 4" xfId="4490"/>
    <cellStyle name="Примечание 5 2 4 2" xfId="6939"/>
    <cellStyle name="Примечание 5 2 4 2 2" xfId="12890"/>
    <cellStyle name="Примечание 5 2 4 2 3" xfId="18829"/>
    <cellStyle name="Примечание 5 2 4 2 4" xfId="30576"/>
    <cellStyle name="Примечание 5 2 4 2 5" xfId="29992"/>
    <cellStyle name="Примечание 5 2 4 2 6" xfId="37742"/>
    <cellStyle name="Примечание 5 2 4 2 7" xfId="42695"/>
    <cellStyle name="Примечание 5 2 4 3" xfId="10486"/>
    <cellStyle name="Примечание 5 2 4 4" xfId="16425"/>
    <cellStyle name="Примечание 5 2 4 5" xfId="25564"/>
    <cellStyle name="Примечание 5 2 4 6" xfId="31098"/>
    <cellStyle name="Примечание 5 2 4 7" xfId="35338"/>
    <cellStyle name="Примечание 5 2 4 8" xfId="40301"/>
    <cellStyle name="Примечание 5 2 5" xfId="4866"/>
    <cellStyle name="Примечание 5 2 5 2" xfId="10842"/>
    <cellStyle name="Примечание 5 2 5 3" xfId="16781"/>
    <cellStyle name="Примечание 5 2 5 4" xfId="27993"/>
    <cellStyle name="Примечание 5 2 5 5" xfId="25816"/>
    <cellStyle name="Примечание 5 2 5 6" xfId="35694"/>
    <cellStyle name="Примечание 5 2 5 7" xfId="40655"/>
    <cellStyle name="Примечание 5 2 6" xfId="10225"/>
    <cellStyle name="Примечание 5 2 7" xfId="16164"/>
    <cellStyle name="Примечание 5 2 8" xfId="30013"/>
    <cellStyle name="Примечание 5 2 9" xfId="27759"/>
    <cellStyle name="Примечание 5 3" xfId="3739"/>
    <cellStyle name="Примечание 5 3 2" xfId="3740"/>
    <cellStyle name="Примечание 5 3 2 2" xfId="3741"/>
    <cellStyle name="Примечание 5 3 2 2 2" xfId="5855"/>
    <cellStyle name="Примечание 5 3 2 2 2 2" xfId="8159"/>
    <cellStyle name="Примечание 5 3 2 2 2 2 2" xfId="14110"/>
    <cellStyle name="Примечание 5 3 2 2 2 2 3" xfId="20049"/>
    <cellStyle name="Примечание 5 3 2 2 2 2 4" xfId="24243"/>
    <cellStyle name="Примечание 5 3 2 2 2 2 5" xfId="32361"/>
    <cellStyle name="Примечание 5 3 2 2 2 2 6" xfId="38956"/>
    <cellStyle name="Примечание 5 3 2 2 2 2 7" xfId="43915"/>
    <cellStyle name="Примечание 5 3 2 2 2 3" xfId="11830"/>
    <cellStyle name="Примечание 5 3 2 2 2 4" xfId="17769"/>
    <cellStyle name="Примечание 5 3 2 2 2 5" xfId="29530"/>
    <cellStyle name="Примечание 5 3 2 2 2 6" xfId="31088"/>
    <cellStyle name="Примечание 5 3 2 2 2 7" xfId="36682"/>
    <cellStyle name="Примечание 5 3 2 2 2 8" xfId="41640"/>
    <cellStyle name="Примечание 5 3 2 2 3" xfId="6522"/>
    <cellStyle name="Примечание 5 3 2 2 3 2" xfId="12473"/>
    <cellStyle name="Примечание 5 3 2 2 3 3" xfId="18412"/>
    <cellStyle name="Примечание 5 3 2 2 3 4" xfId="30162"/>
    <cellStyle name="Примечание 5 3 2 2 3 5" xfId="28584"/>
    <cellStyle name="Примечание 5 3 2 2 3 6" xfId="37325"/>
    <cellStyle name="Примечание 5 3 2 2 3 7" xfId="42280"/>
    <cellStyle name="Примечание 5 3 2 2 4" xfId="10232"/>
    <cellStyle name="Примечание 5 3 2 2 5" xfId="16171"/>
    <cellStyle name="Примечание 5 3 2 2 6" xfId="28726"/>
    <cellStyle name="Примечание 5 3 2 2 7" xfId="34320"/>
    <cellStyle name="Примечание 5 3 2 3" xfId="3742"/>
    <cellStyle name="Примечание 5 3 2 3 2" xfId="5701"/>
    <cellStyle name="Примечание 5 3 2 3 2 2" xfId="8005"/>
    <cellStyle name="Примечание 5 3 2 3 2 2 2" xfId="13956"/>
    <cellStyle name="Примечание 5 3 2 3 2 2 3" xfId="19895"/>
    <cellStyle name="Примечание 5 3 2 3 2 2 4" xfId="24394"/>
    <cellStyle name="Примечание 5 3 2 3 2 2 5" xfId="34658"/>
    <cellStyle name="Примечание 5 3 2 3 2 2 6" xfId="38802"/>
    <cellStyle name="Примечание 5 3 2 3 2 2 7" xfId="43761"/>
    <cellStyle name="Примечание 5 3 2 3 2 3" xfId="11676"/>
    <cellStyle name="Примечание 5 3 2 3 2 4" xfId="17615"/>
    <cellStyle name="Примечание 5 3 2 3 2 5" xfId="30730"/>
    <cellStyle name="Примечание 5 3 2 3 2 6" xfId="33723"/>
    <cellStyle name="Примечание 5 3 2 3 2 7" xfId="36528"/>
    <cellStyle name="Примечание 5 3 2 3 2 8" xfId="41486"/>
    <cellStyle name="Примечание 5 3 2 3 3" xfId="6368"/>
    <cellStyle name="Примечание 5 3 2 3 3 2" xfId="12319"/>
    <cellStyle name="Примечание 5 3 2 3 3 3" xfId="18258"/>
    <cellStyle name="Примечание 5 3 2 3 3 4" xfId="29344"/>
    <cellStyle name="Примечание 5 3 2 3 3 5" xfId="29066"/>
    <cellStyle name="Примечание 5 3 2 3 3 6" xfId="37171"/>
    <cellStyle name="Примечание 5 3 2 3 3 7" xfId="42126"/>
    <cellStyle name="Примечание 5 3 2 3 4" xfId="10233"/>
    <cellStyle name="Примечание 5 3 2 3 5" xfId="16172"/>
    <cellStyle name="Примечание 5 3 2 3 6" xfId="30139"/>
    <cellStyle name="Примечание 5 3 2 3 7" xfId="26976"/>
    <cellStyle name="Примечание 5 3 2 4" xfId="5203"/>
    <cellStyle name="Примечание 5 3 2 4 2" xfId="7546"/>
    <cellStyle name="Примечание 5 3 2 4 2 2" xfId="13497"/>
    <cellStyle name="Примечание 5 3 2 4 2 3" xfId="19436"/>
    <cellStyle name="Примечание 5 3 2 4 2 4" xfId="24767"/>
    <cellStyle name="Примечание 5 3 2 4 2 5" xfId="28799"/>
    <cellStyle name="Примечание 5 3 2 4 2 6" xfId="38345"/>
    <cellStyle name="Примечание 5 3 2 4 2 7" xfId="43302"/>
    <cellStyle name="Примечание 5 3 2 4 3" xfId="11179"/>
    <cellStyle name="Примечание 5 3 2 4 4" xfId="17118"/>
    <cellStyle name="Примечание 5 3 2 4 5" xfId="28104"/>
    <cellStyle name="Примечание 5 3 2 4 6" xfId="26699"/>
    <cellStyle name="Примечание 5 3 2 4 7" xfId="36031"/>
    <cellStyle name="Примечание 5 3 2 4 8" xfId="40991"/>
    <cellStyle name="Примечание 5 3 2 5" xfId="5248"/>
    <cellStyle name="Примечание 5 3 2 5 2" xfId="11223"/>
    <cellStyle name="Примечание 5 3 2 5 3" xfId="17162"/>
    <cellStyle name="Примечание 5 3 2 5 4" xfId="28342"/>
    <cellStyle name="Примечание 5 3 2 5 5" xfId="34766"/>
    <cellStyle name="Примечание 5 3 2 5 6" xfId="36075"/>
    <cellStyle name="Примечание 5 3 2 5 7" xfId="41035"/>
    <cellStyle name="Примечание 5 3 2 6" xfId="10231"/>
    <cellStyle name="Примечание 5 3 2 7" xfId="16170"/>
    <cellStyle name="Примечание 5 3 2 8" xfId="25682"/>
    <cellStyle name="Примечание 5 3 2 9" xfId="29575"/>
    <cellStyle name="Примечание 5 3 3" xfId="3743"/>
    <cellStyle name="Примечание 5 3 3 2" xfId="5395"/>
    <cellStyle name="Примечание 5 3 3 2 2" xfId="7714"/>
    <cellStyle name="Примечание 5 3 3 2 2 2" xfId="13665"/>
    <cellStyle name="Примечание 5 3 3 2 2 3" xfId="19604"/>
    <cellStyle name="Примечание 5 3 3 2 2 4" xfId="24677"/>
    <cellStyle name="Примечание 5 3 3 2 2 5" xfId="32494"/>
    <cellStyle name="Примечание 5 3 3 2 2 6" xfId="38512"/>
    <cellStyle name="Примечание 5 3 3 2 2 7" xfId="43470"/>
    <cellStyle name="Примечание 5 3 3 2 3" xfId="11370"/>
    <cellStyle name="Примечание 5 3 3 2 4" xfId="17309"/>
    <cellStyle name="Примечание 5 3 3 2 5" xfId="25427"/>
    <cellStyle name="Примечание 5 3 3 2 6" xfId="27852"/>
    <cellStyle name="Примечание 5 3 3 2 7" xfId="36222"/>
    <cellStyle name="Примечание 5 3 3 2 8" xfId="41181"/>
    <cellStyle name="Примечание 5 3 3 3" xfId="6098"/>
    <cellStyle name="Примечание 5 3 3 3 2" xfId="12069"/>
    <cellStyle name="Примечание 5 3 3 3 3" xfId="18008"/>
    <cellStyle name="Примечание 5 3 3 3 4" xfId="25166"/>
    <cellStyle name="Примечание 5 3 3 3 5" xfId="27138"/>
    <cellStyle name="Примечание 5 3 3 3 6" xfId="36921"/>
    <cellStyle name="Примечание 5 3 3 3 7" xfId="41878"/>
    <cellStyle name="Примечание 5 3 3 4" xfId="9284"/>
    <cellStyle name="Примечание 5 3 3 4 2" xfId="15229"/>
    <cellStyle name="Примечание 5 3 3 4 3" xfId="21168"/>
    <cellStyle name="Примечание 5 3 3 4 4" xfId="23288"/>
    <cellStyle name="Примечание 5 3 3 4 5" xfId="27285"/>
    <cellStyle name="Примечание 5 3 3 4 6" xfId="40069"/>
    <cellStyle name="Примечание 5 3 3 4 7" xfId="45034"/>
    <cellStyle name="Примечание 5 3 3 5" xfId="10234"/>
    <cellStyle name="Примечание 5 3 3 6" xfId="16173"/>
    <cellStyle name="Примечание 5 3 3 7" xfId="28188"/>
    <cellStyle name="Примечание 5 3 3 8" xfId="32332"/>
    <cellStyle name="Примечание 5 3 4" xfId="4491"/>
    <cellStyle name="Примечание 5 3 4 2" xfId="6940"/>
    <cellStyle name="Примечание 5 3 4 2 2" xfId="12891"/>
    <cellStyle name="Примечание 5 3 4 2 3" xfId="18830"/>
    <cellStyle name="Примечание 5 3 4 2 4" xfId="30575"/>
    <cellStyle name="Примечание 5 3 4 2 5" xfId="32092"/>
    <cellStyle name="Примечание 5 3 4 2 6" xfId="37743"/>
    <cellStyle name="Примечание 5 3 4 2 7" xfId="42696"/>
    <cellStyle name="Примечание 5 3 4 3" xfId="10487"/>
    <cellStyle name="Примечание 5 3 4 4" xfId="16426"/>
    <cellStyle name="Примечание 5 3 4 5" xfId="25563"/>
    <cellStyle name="Примечание 5 3 4 6" xfId="25596"/>
    <cellStyle name="Примечание 5 3 4 7" xfId="35339"/>
    <cellStyle name="Примечание 5 3 4 8" xfId="40302"/>
    <cellStyle name="Примечание 5 3 5" xfId="4865"/>
    <cellStyle name="Примечание 5 3 5 2" xfId="10841"/>
    <cellStyle name="Примечание 5 3 5 3" xfId="16780"/>
    <cellStyle name="Примечание 5 3 5 4" xfId="29944"/>
    <cellStyle name="Примечание 5 3 5 5" xfId="34121"/>
    <cellStyle name="Примечание 5 3 5 6" xfId="35693"/>
    <cellStyle name="Примечание 5 3 5 7" xfId="40654"/>
    <cellStyle name="Примечание 5 3 6" xfId="10230"/>
    <cellStyle name="Примечание 5 3 7" xfId="16169"/>
    <cellStyle name="Примечание 5 3 8" xfId="25683"/>
    <cellStyle name="Примечание 5 3 9" xfId="34396"/>
    <cellStyle name="Примечание 5 4" xfId="3744"/>
    <cellStyle name="Примечание 5 4 2" xfId="3745"/>
    <cellStyle name="Примечание 5 4 2 2" xfId="3746"/>
    <cellStyle name="Примечание 5 4 2 2 2" xfId="5856"/>
    <cellStyle name="Примечание 5 4 2 2 2 2" xfId="8160"/>
    <cellStyle name="Примечание 5 4 2 2 2 2 2" xfId="14111"/>
    <cellStyle name="Примечание 5 4 2 2 2 2 3" xfId="20050"/>
    <cellStyle name="Примечание 5 4 2 2 2 2 4" xfId="24242"/>
    <cellStyle name="Примечание 5 4 2 2 2 2 5" xfId="32826"/>
    <cellStyle name="Примечание 5 4 2 2 2 2 6" xfId="38957"/>
    <cellStyle name="Примечание 5 4 2 2 2 2 7" xfId="43916"/>
    <cellStyle name="Примечание 5 4 2 2 2 3" xfId="11831"/>
    <cellStyle name="Примечание 5 4 2 2 2 4" xfId="17770"/>
    <cellStyle name="Примечание 5 4 2 2 2 5" xfId="27557"/>
    <cellStyle name="Примечание 5 4 2 2 2 6" xfId="32101"/>
    <cellStyle name="Примечание 5 4 2 2 2 7" xfId="36683"/>
    <cellStyle name="Примечание 5 4 2 2 2 8" xfId="41641"/>
    <cellStyle name="Примечание 5 4 2 2 3" xfId="6523"/>
    <cellStyle name="Примечание 5 4 2 2 3 2" xfId="12474"/>
    <cellStyle name="Примечание 5 4 2 2 3 3" xfId="18413"/>
    <cellStyle name="Примечание 5 4 2 2 3 4" xfId="28211"/>
    <cellStyle name="Примечание 5 4 2 2 3 5" xfId="31851"/>
    <cellStyle name="Примечание 5 4 2 2 3 6" xfId="37326"/>
    <cellStyle name="Примечание 5 4 2 2 3 7" xfId="42281"/>
    <cellStyle name="Примечание 5 4 2 2 4" xfId="10237"/>
    <cellStyle name="Примечание 5 4 2 2 5" xfId="16176"/>
    <cellStyle name="Примечание 5 4 2 2 6" xfId="30239"/>
    <cellStyle name="Примечание 5 4 2 2 7" xfId="25768"/>
    <cellStyle name="Примечание 5 4 2 3" xfId="3747"/>
    <cellStyle name="Примечание 5 4 2 3 2" xfId="5702"/>
    <cellStyle name="Примечание 5 4 2 3 2 2" xfId="8006"/>
    <cellStyle name="Примечание 5 4 2 3 2 2 2" xfId="13957"/>
    <cellStyle name="Примечание 5 4 2 3 2 2 3" xfId="19896"/>
    <cellStyle name="Примечание 5 4 2 3 2 2 4" xfId="24393"/>
    <cellStyle name="Примечание 5 4 2 3 2 2 5" xfId="29593"/>
    <cellStyle name="Примечание 5 4 2 3 2 2 6" xfId="38803"/>
    <cellStyle name="Примечание 5 4 2 3 2 2 7" xfId="43762"/>
    <cellStyle name="Примечание 5 4 2 3 2 3" xfId="11677"/>
    <cellStyle name="Примечание 5 4 2 3 2 4" xfId="17616"/>
    <cellStyle name="Примечание 5 4 2 3 2 5" xfId="30729"/>
    <cellStyle name="Примечание 5 4 2 3 2 6" xfId="34582"/>
    <cellStyle name="Примечание 5 4 2 3 2 7" xfId="36529"/>
    <cellStyle name="Примечание 5 4 2 3 2 8" xfId="41487"/>
    <cellStyle name="Примечание 5 4 2 3 3" xfId="6369"/>
    <cellStyle name="Примечание 5 4 2 3 3 2" xfId="12320"/>
    <cellStyle name="Примечание 5 4 2 3 3 3" xfId="18259"/>
    <cellStyle name="Примечание 5 4 2 3 3 4" xfId="30479"/>
    <cellStyle name="Примечание 5 4 2 3 3 5" xfId="27066"/>
    <cellStyle name="Примечание 5 4 2 3 3 6" xfId="37172"/>
    <cellStyle name="Примечание 5 4 2 3 3 7" xfId="42127"/>
    <cellStyle name="Примечание 5 4 2 3 4" xfId="10238"/>
    <cellStyle name="Примечание 5 4 2 3 5" xfId="16177"/>
    <cellStyle name="Примечание 5 4 2 3 6" xfId="28285"/>
    <cellStyle name="Примечание 5 4 2 3 7" xfId="25804"/>
    <cellStyle name="Примечание 5 4 2 4" xfId="5204"/>
    <cellStyle name="Примечание 5 4 2 4 2" xfId="7547"/>
    <cellStyle name="Примечание 5 4 2 4 2 2" xfId="13498"/>
    <cellStyle name="Примечание 5 4 2 4 2 3" xfId="19437"/>
    <cellStyle name="Примечание 5 4 2 4 2 4" xfId="24766"/>
    <cellStyle name="Примечание 5 4 2 4 2 5" xfId="29998"/>
    <cellStyle name="Примечание 5 4 2 4 2 6" xfId="38346"/>
    <cellStyle name="Примечание 5 4 2 4 2 7" xfId="43303"/>
    <cellStyle name="Примечание 5 4 2 4 3" xfId="11180"/>
    <cellStyle name="Примечание 5 4 2 4 4" xfId="17119"/>
    <cellStyle name="Примечание 5 4 2 4 5" xfId="29210"/>
    <cellStyle name="Примечание 5 4 2 4 6" xfId="33031"/>
    <cellStyle name="Примечание 5 4 2 4 7" xfId="36032"/>
    <cellStyle name="Примечание 5 4 2 4 8" xfId="40992"/>
    <cellStyle name="Примечание 5 4 2 5" xfId="4736"/>
    <cellStyle name="Примечание 5 4 2 5 2" xfId="10712"/>
    <cellStyle name="Примечание 5 4 2 5 3" xfId="16651"/>
    <cellStyle name="Примечание 5 4 2 5 4" xfId="29946"/>
    <cellStyle name="Примечание 5 4 2 5 5" xfId="31999"/>
    <cellStyle name="Примечание 5 4 2 5 6" xfId="35564"/>
    <cellStyle name="Примечание 5 4 2 5 7" xfId="40526"/>
    <cellStyle name="Примечание 5 4 2 6" xfId="10236"/>
    <cellStyle name="Примечание 5 4 2 7" xfId="16175"/>
    <cellStyle name="Примечание 5 4 2 8" xfId="28824"/>
    <cellStyle name="Примечание 5 4 2 9" xfId="33035"/>
    <cellStyle name="Примечание 5 4 3" xfId="3748"/>
    <cellStyle name="Примечание 5 4 3 2" xfId="5396"/>
    <cellStyle name="Примечание 5 4 3 2 2" xfId="7715"/>
    <cellStyle name="Примечание 5 4 3 2 2 2" xfId="13666"/>
    <cellStyle name="Примечание 5 4 3 2 2 3" xfId="19605"/>
    <cellStyle name="Примечание 5 4 3 2 2 4" xfId="24676"/>
    <cellStyle name="Примечание 5 4 3 2 2 5" xfId="25854"/>
    <cellStyle name="Примечание 5 4 3 2 2 6" xfId="38513"/>
    <cellStyle name="Примечание 5 4 3 2 2 7" xfId="43471"/>
    <cellStyle name="Примечание 5 4 3 2 3" xfId="11371"/>
    <cellStyle name="Примечание 5 4 3 2 4" xfId="17310"/>
    <cellStyle name="Примечание 5 4 3 2 5" xfId="30810"/>
    <cellStyle name="Примечание 5 4 3 2 6" xfId="28548"/>
    <cellStyle name="Примечание 5 4 3 2 7" xfId="36223"/>
    <cellStyle name="Примечание 5 4 3 2 8" xfId="41182"/>
    <cellStyle name="Примечание 5 4 3 3" xfId="4606"/>
    <cellStyle name="Примечание 5 4 3 3 2" xfId="10582"/>
    <cellStyle name="Примечание 5 4 3 3 3" xfId="16521"/>
    <cellStyle name="Примечание 5 4 3 3 4" xfId="29948"/>
    <cellStyle name="Примечание 5 4 3 3 5" xfId="31918"/>
    <cellStyle name="Примечание 5 4 3 3 6" xfId="35434"/>
    <cellStyle name="Примечание 5 4 3 3 7" xfId="40397"/>
    <cellStyle name="Примечание 5 4 3 4" xfId="9285"/>
    <cellStyle name="Примечание 5 4 3 4 2" xfId="15230"/>
    <cellStyle name="Примечание 5 4 3 4 3" xfId="21169"/>
    <cellStyle name="Примечание 5 4 3 4 4" xfId="23287"/>
    <cellStyle name="Примечание 5 4 3 4 5" xfId="29623"/>
    <cellStyle name="Примечание 5 4 3 4 6" xfId="40070"/>
    <cellStyle name="Примечание 5 4 3 4 7" xfId="45035"/>
    <cellStyle name="Примечание 5 4 3 5" xfId="10239"/>
    <cellStyle name="Примечание 5 4 3 6" xfId="16178"/>
    <cellStyle name="Примечание 5 4 3 7" xfId="25680"/>
    <cellStyle name="Примечание 5 4 3 8" xfId="34113"/>
    <cellStyle name="Примечание 5 4 4" xfId="4492"/>
    <cellStyle name="Примечание 5 4 4 2" xfId="6941"/>
    <cellStyle name="Примечание 5 4 4 2 2" xfId="12892"/>
    <cellStyle name="Примечание 5 4 4 2 3" xfId="18831"/>
    <cellStyle name="Примечание 5 4 4 2 4" xfId="29648"/>
    <cellStyle name="Примечание 5 4 4 2 5" xfId="26199"/>
    <cellStyle name="Примечание 5 4 4 2 6" xfId="37744"/>
    <cellStyle name="Примечание 5 4 4 2 7" xfId="42697"/>
    <cellStyle name="Примечание 5 4 4 3" xfId="10488"/>
    <cellStyle name="Примечание 5 4 4 4" xfId="16427"/>
    <cellStyle name="Примечание 5 4 4 5" xfId="29302"/>
    <cellStyle name="Примечание 5 4 4 6" xfId="31246"/>
    <cellStyle name="Примечание 5 4 4 7" xfId="35340"/>
    <cellStyle name="Примечание 5 4 4 8" xfId="40303"/>
    <cellStyle name="Примечание 5 4 5" xfId="4864"/>
    <cellStyle name="Примечание 5 4 5 2" xfId="10840"/>
    <cellStyle name="Примечание 5 4 5 3" xfId="16779"/>
    <cellStyle name="Примечание 5 4 5 4" xfId="28528"/>
    <cellStyle name="Примечание 5 4 5 5" xfId="31271"/>
    <cellStyle name="Примечание 5 4 5 6" xfId="35692"/>
    <cellStyle name="Примечание 5 4 5 7" xfId="40653"/>
    <cellStyle name="Примечание 5 4 6" xfId="10235"/>
    <cellStyle name="Примечание 5 4 7" xfId="16174"/>
    <cellStyle name="Примечание 5 4 8" xfId="25681"/>
    <cellStyle name="Примечание 5 4 9" xfId="29907"/>
    <cellStyle name="Примечание 5 5" xfId="3749"/>
    <cellStyle name="Примечание 5 5 2" xfId="3750"/>
    <cellStyle name="Примечание 5 5 2 2" xfId="3751"/>
    <cellStyle name="Примечание 5 5 2 2 2" xfId="5857"/>
    <cellStyle name="Примечание 5 5 2 2 2 2" xfId="8161"/>
    <cellStyle name="Примечание 5 5 2 2 2 2 2" xfId="14112"/>
    <cellStyle name="Примечание 5 5 2 2 2 2 3" xfId="20051"/>
    <cellStyle name="Примечание 5 5 2 2 2 2 4" xfId="24241"/>
    <cellStyle name="Примечание 5 5 2 2 2 2 5" xfId="27806"/>
    <cellStyle name="Примечание 5 5 2 2 2 2 6" xfId="38958"/>
    <cellStyle name="Примечание 5 5 2 2 2 2 7" xfId="43917"/>
    <cellStyle name="Примечание 5 5 2 2 2 3" xfId="11832"/>
    <cellStyle name="Примечание 5 5 2 2 2 4" xfId="17771"/>
    <cellStyle name="Примечание 5 5 2 2 2 5" xfId="28501"/>
    <cellStyle name="Примечание 5 5 2 2 2 6" xfId="25759"/>
    <cellStyle name="Примечание 5 5 2 2 2 7" xfId="36684"/>
    <cellStyle name="Примечание 5 5 2 2 2 8" xfId="41642"/>
    <cellStyle name="Примечание 5 5 2 2 3" xfId="6524"/>
    <cellStyle name="Примечание 5 5 2 2 3 2" xfId="12475"/>
    <cellStyle name="Примечание 5 5 2 2 3 3" xfId="18414"/>
    <cellStyle name="Примечание 5 5 2 2 3 4" xfId="25075"/>
    <cellStyle name="Примечание 5 5 2 2 3 5" xfId="34977"/>
    <cellStyle name="Примечание 5 5 2 2 3 6" xfId="37327"/>
    <cellStyle name="Примечание 5 5 2 2 3 7" xfId="42282"/>
    <cellStyle name="Примечание 5 5 2 2 4" xfId="10242"/>
    <cellStyle name="Примечание 5 5 2 2 5" xfId="16181"/>
    <cellStyle name="Примечание 5 5 2 2 6" xfId="27898"/>
    <cellStyle name="Примечание 5 5 2 2 7" xfId="31646"/>
    <cellStyle name="Примечание 5 5 2 3" xfId="3752"/>
    <cellStyle name="Примечание 5 5 2 3 2" xfId="5703"/>
    <cellStyle name="Примечание 5 5 2 3 2 2" xfId="8007"/>
    <cellStyle name="Примечание 5 5 2 3 2 2 2" xfId="13958"/>
    <cellStyle name="Примечание 5 5 2 3 2 2 3" xfId="19897"/>
    <cellStyle name="Примечание 5 5 2 3 2 2 4" xfId="24392"/>
    <cellStyle name="Примечание 5 5 2 3 2 2 5" xfId="32176"/>
    <cellStyle name="Примечание 5 5 2 3 2 2 6" xfId="38804"/>
    <cellStyle name="Примечание 5 5 2 3 2 2 7" xfId="43763"/>
    <cellStyle name="Примечание 5 5 2 3 2 3" xfId="11678"/>
    <cellStyle name="Примечание 5 5 2 3 2 4" xfId="17617"/>
    <cellStyle name="Примечание 5 5 2 3 2 5" xfId="27661"/>
    <cellStyle name="Примечание 5 5 2 3 2 6" xfId="31493"/>
    <cellStyle name="Примечание 5 5 2 3 2 7" xfId="36530"/>
    <cellStyle name="Примечание 5 5 2 3 2 8" xfId="41488"/>
    <cellStyle name="Примечание 5 5 2 3 3" xfId="6370"/>
    <cellStyle name="Примечание 5 5 2 3 3 2" xfId="12321"/>
    <cellStyle name="Примечание 5 5 2 3 3 3" xfId="18260"/>
    <cellStyle name="Примечание 5 5 2 3 3 4" xfId="28936"/>
    <cellStyle name="Примечание 5 5 2 3 3 5" xfId="31626"/>
    <cellStyle name="Примечание 5 5 2 3 3 6" xfId="37173"/>
    <cellStyle name="Примечание 5 5 2 3 3 7" xfId="42128"/>
    <cellStyle name="Примечание 5 5 2 3 4" xfId="10243"/>
    <cellStyle name="Примечание 5 5 2 3 5" xfId="16182"/>
    <cellStyle name="Примечание 5 5 2 3 6" xfId="25679"/>
    <cellStyle name="Примечание 5 5 2 3 7" xfId="27865"/>
    <cellStyle name="Примечание 5 5 2 4" xfId="5205"/>
    <cellStyle name="Примечание 5 5 2 4 2" xfId="7548"/>
    <cellStyle name="Примечание 5 5 2 4 2 2" xfId="13499"/>
    <cellStyle name="Примечание 5 5 2 4 2 3" xfId="19438"/>
    <cellStyle name="Примечание 5 5 2 4 2 4" xfId="24765"/>
    <cellStyle name="Примечание 5 5 2 4 2 5" xfId="31641"/>
    <cellStyle name="Примечание 5 5 2 4 2 6" xfId="38347"/>
    <cellStyle name="Примечание 5 5 2 4 2 7" xfId="43304"/>
    <cellStyle name="Примечание 5 5 2 4 3" xfId="11181"/>
    <cellStyle name="Примечание 5 5 2 4 4" xfId="17120"/>
    <cellStyle name="Примечание 5 5 2 4 5" xfId="30436"/>
    <cellStyle name="Примечание 5 5 2 4 6" xfId="32841"/>
    <cellStyle name="Примечание 5 5 2 4 7" xfId="36033"/>
    <cellStyle name="Примечание 5 5 2 4 8" xfId="40993"/>
    <cellStyle name="Примечание 5 5 2 5" xfId="4735"/>
    <cellStyle name="Примечание 5 5 2 5 2" xfId="10711"/>
    <cellStyle name="Примечание 5 5 2 5 3" xfId="16650"/>
    <cellStyle name="Примечание 5 5 2 5 4" xfId="28530"/>
    <cellStyle name="Примечание 5 5 2 5 5" xfId="34906"/>
    <cellStyle name="Примечание 5 5 2 5 6" xfId="35563"/>
    <cellStyle name="Примечание 5 5 2 5 7" xfId="40525"/>
    <cellStyle name="Примечание 5 5 2 6" xfId="10241"/>
    <cellStyle name="Примечание 5 5 2 7" xfId="16180"/>
    <cellStyle name="Примечание 5 5 2 8" xfId="29846"/>
    <cellStyle name="Примечание 5 5 2 9" xfId="26484"/>
    <cellStyle name="Примечание 5 5 3" xfId="3753"/>
    <cellStyle name="Примечание 5 5 3 2" xfId="5397"/>
    <cellStyle name="Примечание 5 5 3 2 2" xfId="7716"/>
    <cellStyle name="Примечание 5 5 3 2 2 2" xfId="13667"/>
    <cellStyle name="Примечание 5 5 3 2 2 3" xfId="19606"/>
    <cellStyle name="Примечание 5 5 3 2 2 4" xfId="23221"/>
    <cellStyle name="Примечание 5 5 3 2 2 5" xfId="31702"/>
    <cellStyle name="Примечание 5 5 3 2 2 6" xfId="38514"/>
    <cellStyle name="Примечание 5 5 3 2 2 7" xfId="43472"/>
    <cellStyle name="Примечание 5 5 3 2 3" xfId="11372"/>
    <cellStyle name="Примечание 5 5 3 2 4" xfId="17311"/>
    <cellStyle name="Примечание 5 5 3 2 5" xfId="27466"/>
    <cellStyle name="Примечание 5 5 3 2 6" xfId="33860"/>
    <cellStyle name="Примечание 5 5 3 2 7" xfId="36224"/>
    <cellStyle name="Примечание 5 5 3 2 8" xfId="41183"/>
    <cellStyle name="Примечание 5 5 3 3" xfId="4605"/>
    <cellStyle name="Примечание 5 5 3 3 2" xfId="10581"/>
    <cellStyle name="Примечание 5 5 3 3 3" xfId="16520"/>
    <cellStyle name="Примечание 5 5 3 3 4" xfId="28532"/>
    <cellStyle name="Примечание 5 5 3 3 5" xfId="34378"/>
    <cellStyle name="Примечание 5 5 3 3 6" xfId="35433"/>
    <cellStyle name="Примечание 5 5 3 3 7" xfId="40396"/>
    <cellStyle name="Примечание 5 5 3 4" xfId="9286"/>
    <cellStyle name="Примечание 5 5 3 4 2" xfId="15231"/>
    <cellStyle name="Примечание 5 5 3 4 3" xfId="21170"/>
    <cellStyle name="Примечание 5 5 3 4 4" xfId="23286"/>
    <cellStyle name="Примечание 5 5 3 4 5" xfId="30938"/>
    <cellStyle name="Примечание 5 5 3 4 6" xfId="40071"/>
    <cellStyle name="Примечание 5 5 3 4 7" xfId="45036"/>
    <cellStyle name="Примечание 5 5 3 5" xfId="10244"/>
    <cellStyle name="Примечание 5 5 3 6" xfId="16183"/>
    <cellStyle name="Примечание 5 5 3 7" xfId="28599"/>
    <cellStyle name="Примечание 5 5 3 8" xfId="31366"/>
    <cellStyle name="Примечание 5 5 4" xfId="4493"/>
    <cellStyle name="Примечание 5 5 4 2" xfId="6942"/>
    <cellStyle name="Примечание 5 5 4 2 2" xfId="12893"/>
    <cellStyle name="Примечание 5 5 4 2 3" xfId="18832"/>
    <cellStyle name="Примечание 5 5 4 2 4" xfId="27677"/>
    <cellStyle name="Примечание 5 5 4 2 5" xfId="34775"/>
    <cellStyle name="Примечание 5 5 4 2 6" xfId="37745"/>
    <cellStyle name="Примечание 5 5 4 2 7" xfId="42698"/>
    <cellStyle name="Примечание 5 5 4 3" xfId="10489"/>
    <cellStyle name="Примечание 5 5 4 4" xfId="16428"/>
    <cellStyle name="Примечание 5 5 4 5" xfId="29453"/>
    <cellStyle name="Примечание 5 5 4 6" xfId="31408"/>
    <cellStyle name="Примечание 5 5 4 7" xfId="35341"/>
    <cellStyle name="Примечание 5 5 4 8" xfId="40304"/>
    <cellStyle name="Примечание 5 5 5" xfId="4863"/>
    <cellStyle name="Примечание 5 5 5 2" xfId="10839"/>
    <cellStyle name="Примечание 5 5 5 3" xfId="16778"/>
    <cellStyle name="Примечание 5 5 5 4" xfId="30359"/>
    <cellStyle name="Примечание 5 5 5 5" xfId="34441"/>
    <cellStyle name="Примечание 5 5 5 6" xfId="35691"/>
    <cellStyle name="Примечание 5 5 5 7" xfId="40652"/>
    <cellStyle name="Примечание 5 5 6" xfId="10240"/>
    <cellStyle name="Примечание 5 5 7" xfId="16179"/>
    <cellStyle name="Примечание 5 5 8" xfId="27083"/>
    <cellStyle name="Примечание 5 5 9" xfId="26686"/>
    <cellStyle name="Примечание 5 6" xfId="3754"/>
    <cellStyle name="Примечание 5 6 2" xfId="3755"/>
    <cellStyle name="Примечание 5 6 2 2" xfId="3756"/>
    <cellStyle name="Примечание 5 6 2 2 2" xfId="5858"/>
    <cellStyle name="Примечание 5 6 2 2 2 2" xfId="8162"/>
    <cellStyle name="Примечание 5 6 2 2 2 2 2" xfId="14113"/>
    <cellStyle name="Примечание 5 6 2 2 2 2 3" xfId="20052"/>
    <cellStyle name="Примечание 5 6 2 2 2 2 4" xfId="24240"/>
    <cellStyle name="Примечание 5 6 2 2 2 2 5" xfId="32962"/>
    <cellStyle name="Примечание 5 6 2 2 2 2 6" xfId="38959"/>
    <cellStyle name="Примечание 5 6 2 2 2 2 7" xfId="43918"/>
    <cellStyle name="Примечание 5 6 2 2 2 3" xfId="11833"/>
    <cellStyle name="Примечание 5 6 2 2 2 4" xfId="17772"/>
    <cellStyle name="Примечание 5 6 2 2 2 5" xfId="29917"/>
    <cellStyle name="Примечание 5 6 2 2 2 6" xfId="33614"/>
    <cellStyle name="Примечание 5 6 2 2 2 7" xfId="36685"/>
    <cellStyle name="Примечание 5 6 2 2 2 8" xfId="41643"/>
    <cellStyle name="Примечание 5 6 2 2 3" xfId="6525"/>
    <cellStyle name="Примечание 5 6 2 2 3 2" xfId="12476"/>
    <cellStyle name="Примечание 5 6 2 2 3 3" xfId="18415"/>
    <cellStyle name="Примечание 5 6 2 2 3 4" xfId="29142"/>
    <cellStyle name="Примечание 5 6 2 2 3 5" xfId="34225"/>
    <cellStyle name="Примечание 5 6 2 2 3 6" xfId="37328"/>
    <cellStyle name="Примечание 5 6 2 2 3 7" xfId="42283"/>
    <cellStyle name="Примечание 5 6 2 2 4" xfId="10247"/>
    <cellStyle name="Примечание 5 6 2 2 5" xfId="16186"/>
    <cellStyle name="Примечание 5 6 2 2 6" xfId="28864"/>
    <cellStyle name="Примечание 5 6 2 2 7" xfId="25799"/>
    <cellStyle name="Примечание 5 6 2 3" xfId="3757"/>
    <cellStyle name="Примечание 5 6 2 3 2" xfId="5704"/>
    <cellStyle name="Примечание 5 6 2 3 2 2" xfId="8008"/>
    <cellStyle name="Примечание 5 6 2 3 2 2 2" xfId="13959"/>
    <cellStyle name="Примечание 5 6 2 3 2 2 3" xfId="19898"/>
    <cellStyle name="Примечание 5 6 2 3 2 2 4" xfId="24391"/>
    <cellStyle name="Примечание 5 6 2 3 2 2 5" xfId="33099"/>
    <cellStyle name="Примечание 5 6 2 3 2 2 6" xfId="38805"/>
    <cellStyle name="Примечание 5 6 2 3 2 2 7" xfId="43764"/>
    <cellStyle name="Примечание 5 6 2 3 2 3" xfId="11679"/>
    <cellStyle name="Примечание 5 6 2 3 2 4" xfId="17618"/>
    <cellStyle name="Примечание 5 6 2 3 2 5" xfId="29379"/>
    <cellStyle name="Примечание 5 6 2 3 2 6" xfId="31492"/>
    <cellStyle name="Примечание 5 6 2 3 2 7" xfId="36531"/>
    <cellStyle name="Примечание 5 6 2 3 2 8" xfId="41489"/>
    <cellStyle name="Примечание 5 6 2 3 3" xfId="6371"/>
    <cellStyle name="Примечание 5 6 2 3 3 2" xfId="12322"/>
    <cellStyle name="Примечание 5 6 2 3 3 3" xfId="18261"/>
    <cellStyle name="Примечание 5 6 2 3 3 4" xfId="26901"/>
    <cellStyle name="Примечание 5 6 2 3 3 5" xfId="27418"/>
    <cellStyle name="Примечание 5 6 2 3 3 6" xfId="37174"/>
    <cellStyle name="Примечание 5 6 2 3 3 7" xfId="42129"/>
    <cellStyle name="Примечание 5 6 2 3 4" xfId="10248"/>
    <cellStyle name="Примечание 5 6 2 3 5" xfId="16187"/>
    <cellStyle name="Примечание 5 6 2 3 6" xfId="30281"/>
    <cellStyle name="Примечание 5 6 2 3 7" xfId="34219"/>
    <cellStyle name="Примечание 5 6 2 4" xfId="5206"/>
    <cellStyle name="Примечание 5 6 2 4 2" xfId="7549"/>
    <cellStyle name="Примечание 5 6 2 4 2 2" xfId="13500"/>
    <cellStyle name="Примечание 5 6 2 4 2 3" xfId="19439"/>
    <cellStyle name="Примечание 5 6 2 4 2 4" xfId="24764"/>
    <cellStyle name="Примечание 5 6 2 4 2 5" xfId="34402"/>
    <cellStyle name="Примечание 5 6 2 4 2 6" xfId="38348"/>
    <cellStyle name="Примечание 5 6 2 4 2 7" xfId="43305"/>
    <cellStyle name="Примечание 5 6 2 4 3" xfId="11182"/>
    <cellStyle name="Примечание 5 6 2 4 4" xfId="17121"/>
    <cellStyle name="Примечание 5 6 2 4 5" xfId="28886"/>
    <cellStyle name="Примечание 5 6 2 4 6" xfId="27527"/>
    <cellStyle name="Примечание 5 6 2 4 7" xfId="36034"/>
    <cellStyle name="Примечание 5 6 2 4 8" xfId="40994"/>
    <cellStyle name="Примечание 5 6 2 5" xfId="5247"/>
    <cellStyle name="Примечание 5 6 2 5 2" xfId="11222"/>
    <cellStyle name="Примечание 5 6 2 5 3" xfId="17161"/>
    <cellStyle name="Примечание 5 6 2 5 4" xfId="30301"/>
    <cellStyle name="Примечание 5 6 2 5 5" xfId="31231"/>
    <cellStyle name="Примечание 5 6 2 5 6" xfId="36074"/>
    <cellStyle name="Примечание 5 6 2 5 7" xfId="41034"/>
    <cellStyle name="Примечание 5 6 2 6" xfId="10246"/>
    <cellStyle name="Примечание 5 6 2 7" xfId="16185"/>
    <cellStyle name="Примечание 5 6 2 8" xfId="28058"/>
    <cellStyle name="Примечание 5 6 2 9" xfId="32112"/>
    <cellStyle name="Примечание 5 6 3" xfId="3758"/>
    <cellStyle name="Примечание 5 6 3 2" xfId="5398"/>
    <cellStyle name="Примечание 5 6 3 2 2" xfId="7717"/>
    <cellStyle name="Примечание 5 6 3 2 2 2" xfId="13668"/>
    <cellStyle name="Примечание 5 6 3 2 2 3" xfId="19607"/>
    <cellStyle name="Примечание 5 6 3 2 2 4" xfId="24675"/>
    <cellStyle name="Примечание 5 6 3 2 2 5" xfId="33032"/>
    <cellStyle name="Примечание 5 6 3 2 2 6" xfId="38515"/>
    <cellStyle name="Примечание 5 6 3 2 2 7" xfId="43473"/>
    <cellStyle name="Примечание 5 6 3 2 3" xfId="11373"/>
    <cellStyle name="Примечание 5 6 3 2 4" xfId="17312"/>
    <cellStyle name="Примечание 5 6 3 2 5" xfId="30809"/>
    <cellStyle name="Примечание 5 6 3 2 6" xfId="31511"/>
    <cellStyle name="Примечание 5 6 3 2 7" xfId="36225"/>
    <cellStyle name="Примечание 5 6 3 2 8" xfId="41184"/>
    <cellStyle name="Примечание 5 6 3 3" xfId="4604"/>
    <cellStyle name="Примечание 5 6 3 3 2" xfId="10580"/>
    <cellStyle name="Примечание 5 6 3 3 3" xfId="16519"/>
    <cellStyle name="Примечание 5 6 3 3 4" xfId="30363"/>
    <cellStyle name="Примечание 5 6 3 3 5" xfId="28291"/>
    <cellStyle name="Примечание 5 6 3 3 6" xfId="35432"/>
    <cellStyle name="Примечание 5 6 3 3 7" xfId="40395"/>
    <cellStyle name="Примечание 5 6 3 4" xfId="9287"/>
    <cellStyle name="Примечание 5 6 3 4 2" xfId="15232"/>
    <cellStyle name="Примечание 5 6 3 4 3" xfId="21171"/>
    <cellStyle name="Примечание 5 6 3 4 4" xfId="23285"/>
    <cellStyle name="Примечание 5 6 3 4 5" xfId="27542"/>
    <cellStyle name="Примечание 5 6 3 4 6" xfId="40072"/>
    <cellStyle name="Примечание 5 6 3 4 7" xfId="45037"/>
    <cellStyle name="Примечание 5 6 3 5" xfId="10249"/>
    <cellStyle name="Примечание 5 6 3 6" xfId="16188"/>
    <cellStyle name="Примечание 5 6 3 7" xfId="28323"/>
    <cellStyle name="Примечание 5 6 3 8" xfId="32427"/>
    <cellStyle name="Примечание 5 6 4" xfId="4494"/>
    <cellStyle name="Примечание 5 6 4 2" xfId="6943"/>
    <cellStyle name="Примечание 5 6 4 2 2" xfId="12894"/>
    <cellStyle name="Примечание 5 6 4 2 3" xfId="18833"/>
    <cellStyle name="Примечание 5 6 4 2 4" xfId="29659"/>
    <cellStyle name="Примечание 5 6 4 2 5" xfId="33336"/>
    <cellStyle name="Примечание 5 6 4 2 6" xfId="37746"/>
    <cellStyle name="Примечание 5 6 4 2 7" xfId="42699"/>
    <cellStyle name="Примечание 5 6 4 3" xfId="10490"/>
    <cellStyle name="Примечание 5 6 4 4" xfId="16429"/>
    <cellStyle name="Примечание 5 6 4 5" xfId="27442"/>
    <cellStyle name="Примечание 5 6 4 6" xfId="27621"/>
    <cellStyle name="Примечание 5 6 4 7" xfId="35342"/>
    <cellStyle name="Примечание 5 6 4 8" xfId="40305"/>
    <cellStyle name="Примечание 5 6 5" xfId="4862"/>
    <cellStyle name="Примечание 5 6 5 2" xfId="10838"/>
    <cellStyle name="Примечание 5 6 5 3" xfId="16777"/>
    <cellStyle name="Примечание 5 6 5 4" xfId="29255"/>
    <cellStyle name="Примечание 5 6 5 5" xfId="32730"/>
    <cellStyle name="Примечание 5 6 5 6" xfId="35690"/>
    <cellStyle name="Примечание 5 6 5 7" xfId="40651"/>
    <cellStyle name="Примечание 5 6 6" xfId="10245"/>
    <cellStyle name="Примечание 5 6 7" xfId="16184"/>
    <cellStyle name="Примечание 5 6 8" xfId="30015"/>
    <cellStyle name="Примечание 5 6 9" xfId="32240"/>
    <cellStyle name="Примечание 5 7" xfId="3759"/>
    <cellStyle name="Примечание 5 7 2" xfId="3760"/>
    <cellStyle name="Примечание 5 7 2 2" xfId="3761"/>
    <cellStyle name="Примечание 5 7 2 2 2" xfId="5859"/>
    <cellStyle name="Примечание 5 7 2 2 2 2" xfId="8163"/>
    <cellStyle name="Примечание 5 7 2 2 2 2 2" xfId="14114"/>
    <cellStyle name="Примечание 5 7 2 2 2 2 3" xfId="20053"/>
    <cellStyle name="Примечание 5 7 2 2 2 2 4" xfId="24239"/>
    <cellStyle name="Примечание 5 7 2 2 2 2 5" xfId="33083"/>
    <cellStyle name="Примечание 5 7 2 2 2 2 6" xfId="38960"/>
    <cellStyle name="Примечание 5 7 2 2 2 2 7" xfId="43919"/>
    <cellStyle name="Примечание 5 7 2 2 2 3" xfId="11834"/>
    <cellStyle name="Примечание 5 7 2 2 2 4" xfId="17773"/>
    <cellStyle name="Примечание 5 7 2 2 2 5" xfId="27966"/>
    <cellStyle name="Примечание 5 7 2 2 2 6" xfId="33524"/>
    <cellStyle name="Примечание 5 7 2 2 2 7" xfId="36686"/>
    <cellStyle name="Примечание 5 7 2 2 2 8" xfId="41644"/>
    <cellStyle name="Примечание 5 7 2 2 3" xfId="6526"/>
    <cellStyle name="Примечание 5 7 2 2 3 2" xfId="12477"/>
    <cellStyle name="Примечание 5 7 2 2 3 3" xfId="18416"/>
    <cellStyle name="Примечание 5 7 2 2 3 4" xfId="30641"/>
    <cellStyle name="Примечание 5 7 2 2 3 5" xfId="29825"/>
    <cellStyle name="Примечание 5 7 2 2 3 6" xfId="37329"/>
    <cellStyle name="Примечание 5 7 2 2 3 7" xfId="42284"/>
    <cellStyle name="Примечание 5 7 2 2 4" xfId="10252"/>
    <cellStyle name="Примечание 5 7 2 2 5" xfId="16191"/>
    <cellStyle name="Примечание 5 7 2 2 6" xfId="30970"/>
    <cellStyle name="Примечание 5 7 2 2 7" xfId="31325"/>
    <cellStyle name="Примечание 5 7 2 3" xfId="3762"/>
    <cellStyle name="Примечание 5 7 2 3 2" xfId="5705"/>
    <cellStyle name="Примечание 5 7 2 3 2 2" xfId="8009"/>
    <cellStyle name="Примечание 5 7 2 3 2 2 2" xfId="13960"/>
    <cellStyle name="Примечание 5 7 2 3 2 2 3" xfId="19899"/>
    <cellStyle name="Примечание 5 7 2 3 2 2 4" xfId="24390"/>
    <cellStyle name="Примечание 5 7 2 3 2 2 5" xfId="26382"/>
    <cellStyle name="Примечание 5 7 2 3 2 2 6" xfId="38806"/>
    <cellStyle name="Примечание 5 7 2 3 2 2 7" xfId="43765"/>
    <cellStyle name="Примечание 5 7 2 3 2 3" xfId="11680"/>
    <cellStyle name="Примечание 5 7 2 3 2 4" xfId="17619"/>
    <cellStyle name="Примечание 5 7 2 3 2 5" xfId="30728"/>
    <cellStyle name="Примечание 5 7 2 3 2 6" xfId="31213"/>
    <cellStyle name="Примечание 5 7 2 3 2 7" xfId="36532"/>
    <cellStyle name="Примечание 5 7 2 3 2 8" xfId="41490"/>
    <cellStyle name="Примечание 5 7 2 3 3" xfId="6372"/>
    <cellStyle name="Примечание 5 7 2 3 3 2" xfId="12323"/>
    <cellStyle name="Примечание 5 7 2 3 3 3" xfId="18262"/>
    <cellStyle name="Примечание 5 7 2 3 3 4" xfId="29161"/>
    <cellStyle name="Примечание 5 7 2 3 3 5" xfId="27081"/>
    <cellStyle name="Примечание 5 7 2 3 3 6" xfId="37175"/>
    <cellStyle name="Примечание 5 7 2 3 3 7" xfId="42130"/>
    <cellStyle name="Примечание 5 7 2 3 4" xfId="10253"/>
    <cellStyle name="Примечание 5 7 2 3 5" xfId="16192"/>
    <cellStyle name="Примечание 5 7 2 3 6" xfId="28793"/>
    <cellStyle name="Примечание 5 7 2 3 7" xfId="34147"/>
    <cellStyle name="Примечание 5 7 2 4" xfId="5207"/>
    <cellStyle name="Примечание 5 7 2 4 2" xfId="7550"/>
    <cellStyle name="Примечание 5 7 2 4 2 2" xfId="13501"/>
    <cellStyle name="Примечание 5 7 2 4 2 3" xfId="19440"/>
    <cellStyle name="Примечание 5 7 2 4 2 4" xfId="24763"/>
    <cellStyle name="Примечание 5 7 2 4 2 5" xfId="34571"/>
    <cellStyle name="Примечание 5 7 2 4 2 6" xfId="38349"/>
    <cellStyle name="Примечание 5 7 2 4 2 7" xfId="43306"/>
    <cellStyle name="Примечание 5 7 2 4 3" xfId="11183"/>
    <cellStyle name="Примечание 5 7 2 4 4" xfId="17122"/>
    <cellStyle name="Примечание 5 7 2 4 5" xfId="30302"/>
    <cellStyle name="Примечание 5 7 2 4 6" xfId="34337"/>
    <cellStyle name="Примечание 5 7 2 4 7" xfId="36035"/>
    <cellStyle name="Примечание 5 7 2 4 8" xfId="40995"/>
    <cellStyle name="Примечание 5 7 2 5" xfId="4734"/>
    <cellStyle name="Примечание 5 7 2 5 2" xfId="10710"/>
    <cellStyle name="Примечание 5 7 2 5 3" xfId="16649"/>
    <cellStyle name="Примечание 5 7 2 5 4" xfId="30361"/>
    <cellStyle name="Примечание 5 7 2 5 5" xfId="29858"/>
    <cellStyle name="Примечание 5 7 2 5 6" xfId="35562"/>
    <cellStyle name="Примечание 5 7 2 5 7" xfId="40524"/>
    <cellStyle name="Примечание 5 7 2 6" xfId="10251"/>
    <cellStyle name="Примечание 5 7 2 7" xfId="16190"/>
    <cellStyle name="Примечание 5 7 2 8" xfId="25677"/>
    <cellStyle name="Примечание 5 7 2 9" xfId="32428"/>
    <cellStyle name="Примечание 5 7 3" xfId="3763"/>
    <cellStyle name="Примечание 5 7 3 2" xfId="5399"/>
    <cellStyle name="Примечание 5 7 3 2 2" xfId="7718"/>
    <cellStyle name="Примечание 5 7 3 2 2 2" xfId="13669"/>
    <cellStyle name="Примечание 5 7 3 2 2 3" xfId="19608"/>
    <cellStyle name="Примечание 5 7 3 2 2 4" xfId="24674"/>
    <cellStyle name="Примечание 5 7 3 2 2 5" xfId="32647"/>
    <cellStyle name="Примечание 5 7 3 2 2 6" xfId="38516"/>
    <cellStyle name="Примечание 5 7 3 2 2 7" xfId="43474"/>
    <cellStyle name="Примечание 5 7 3 2 3" xfId="11374"/>
    <cellStyle name="Примечание 5 7 3 2 4" xfId="17313"/>
    <cellStyle name="Примечание 5 7 3 2 5" xfId="30808"/>
    <cellStyle name="Примечание 5 7 3 2 6" xfId="31510"/>
    <cellStyle name="Примечание 5 7 3 2 7" xfId="36226"/>
    <cellStyle name="Примечание 5 7 3 2 8" xfId="41185"/>
    <cellStyle name="Примечание 5 7 3 3" xfId="4603"/>
    <cellStyle name="Примечание 5 7 3 3 2" xfId="10579"/>
    <cellStyle name="Примечание 5 7 3 3 3" xfId="16518"/>
    <cellStyle name="Примечание 5 7 3 3 4" xfId="29291"/>
    <cellStyle name="Примечание 5 7 3 3 5" xfId="33908"/>
    <cellStyle name="Примечание 5 7 3 3 6" xfId="35431"/>
    <cellStyle name="Примечание 5 7 3 3 7" xfId="40394"/>
    <cellStyle name="Примечание 5 7 3 4" xfId="9288"/>
    <cellStyle name="Примечание 5 7 3 4 2" xfId="15233"/>
    <cellStyle name="Примечание 5 7 3 4 3" xfId="21172"/>
    <cellStyle name="Примечание 5 7 3 4 4" xfId="23284"/>
    <cellStyle name="Примечание 5 7 3 4 5" xfId="33686"/>
    <cellStyle name="Примечание 5 7 3 4 6" xfId="40073"/>
    <cellStyle name="Примечание 5 7 3 4 7" xfId="45038"/>
    <cellStyle name="Примечание 5 7 3 5" xfId="10254"/>
    <cellStyle name="Примечание 5 7 3 6" xfId="16193"/>
    <cellStyle name="Примечание 5 7 3 7" xfId="30205"/>
    <cellStyle name="Примечание 5 7 3 8" xfId="31796"/>
    <cellStyle name="Примечание 5 7 4" xfId="4495"/>
    <cellStyle name="Примечание 5 7 4 2" xfId="6944"/>
    <cellStyle name="Примечание 5 7 4 2 2" xfId="12895"/>
    <cellStyle name="Примечание 5 7 4 2 3" xfId="18834"/>
    <cellStyle name="Примечание 5 7 4 2 4" xfId="27695"/>
    <cellStyle name="Примечание 5 7 4 2 5" xfId="31454"/>
    <cellStyle name="Примечание 5 7 4 2 6" xfId="37747"/>
    <cellStyle name="Примечание 5 7 4 2 7" xfId="42700"/>
    <cellStyle name="Примечание 5 7 4 3" xfId="10491"/>
    <cellStyle name="Примечание 5 7 4 4" xfId="16430"/>
    <cellStyle name="Примечание 5 7 4 5" xfId="29374"/>
    <cellStyle name="Примечание 5 7 4 6" xfId="33140"/>
    <cellStyle name="Примечание 5 7 4 7" xfId="35343"/>
    <cellStyle name="Примечание 5 7 4 8" xfId="40306"/>
    <cellStyle name="Примечание 5 7 5" xfId="4861"/>
    <cellStyle name="Примечание 5 7 5 2" xfId="10837"/>
    <cellStyle name="Примечание 5 7 5 3" xfId="16776"/>
    <cellStyle name="Примечание 5 7 5 4" xfId="27584"/>
    <cellStyle name="Примечание 5 7 5 5" xfId="27159"/>
    <cellStyle name="Примечание 5 7 5 6" xfId="35689"/>
    <cellStyle name="Примечание 5 7 5 7" xfId="40650"/>
    <cellStyle name="Примечание 5 7 6" xfId="10250"/>
    <cellStyle name="Примечание 5 7 7" xfId="16189"/>
    <cellStyle name="Примечание 5 7 8" xfId="25678"/>
    <cellStyle name="Примечание 5 7 9" xfId="33411"/>
    <cellStyle name="Примечание 5 8" xfId="3764"/>
    <cellStyle name="Примечание 5 8 2" xfId="3765"/>
    <cellStyle name="Примечание 5 8 2 2" xfId="3766"/>
    <cellStyle name="Примечание 5 8 2 2 2" xfId="5860"/>
    <cellStyle name="Примечание 5 8 2 2 2 2" xfId="8164"/>
    <cellStyle name="Примечание 5 8 2 2 2 2 2" xfId="14115"/>
    <cellStyle name="Примечание 5 8 2 2 2 2 3" xfId="20054"/>
    <cellStyle name="Примечание 5 8 2 2 2 2 4" xfId="24238"/>
    <cellStyle name="Примечание 5 8 2 2 2 2 5" xfId="27771"/>
    <cellStyle name="Примечание 5 8 2 2 2 2 6" xfId="38961"/>
    <cellStyle name="Примечание 5 8 2 2 2 2 7" xfId="43920"/>
    <cellStyle name="Примечание 5 8 2 2 2 3" xfId="11835"/>
    <cellStyle name="Примечание 5 8 2 2 2 4" xfId="17774"/>
    <cellStyle name="Примечание 5 8 2 2 2 5" xfId="25338"/>
    <cellStyle name="Примечание 5 8 2 2 2 6" xfId="33768"/>
    <cellStyle name="Примечание 5 8 2 2 2 7" xfId="36687"/>
    <cellStyle name="Примечание 5 8 2 2 2 8" xfId="41645"/>
    <cellStyle name="Примечание 5 8 2 2 3" xfId="6527"/>
    <cellStyle name="Примечание 5 8 2 2 3 2" xfId="12478"/>
    <cellStyle name="Примечание 5 8 2 2 3 3" xfId="18417"/>
    <cellStyle name="Примечание 5 8 2 2 3 4" xfId="30640"/>
    <cellStyle name="Примечание 5 8 2 2 3 5" xfId="33916"/>
    <cellStyle name="Примечание 5 8 2 2 3 6" xfId="37330"/>
    <cellStyle name="Примечание 5 8 2 2 3 7" xfId="42285"/>
    <cellStyle name="Примечание 5 8 2 2 4" xfId="10257"/>
    <cellStyle name="Примечание 5 8 2 2 5" xfId="16196"/>
    <cellStyle name="Примечание 5 8 2 2 6" xfId="28843"/>
    <cellStyle name="Примечание 5 8 2 2 7" xfId="25769"/>
    <cellStyle name="Примечание 5 8 2 3" xfId="3767"/>
    <cellStyle name="Примечание 5 8 2 3 2" xfId="5706"/>
    <cellStyle name="Примечание 5 8 2 3 2 2" xfId="8010"/>
    <cellStyle name="Примечание 5 8 2 3 2 2 2" xfId="13961"/>
    <cellStyle name="Примечание 5 8 2 3 2 2 3" xfId="19900"/>
    <cellStyle name="Примечание 5 8 2 3 2 2 4" xfId="24389"/>
    <cellStyle name="Примечание 5 8 2 3 2 2 5" xfId="33539"/>
    <cellStyle name="Примечание 5 8 2 3 2 2 6" xfId="38807"/>
    <cellStyle name="Примечание 5 8 2 3 2 2 7" xfId="43766"/>
    <cellStyle name="Примечание 5 8 2 3 2 3" xfId="11681"/>
    <cellStyle name="Примечание 5 8 2 3 2 4" xfId="17620"/>
    <cellStyle name="Примечание 5 8 2 3 2 5" xfId="30727"/>
    <cellStyle name="Примечание 5 8 2 3 2 6" xfId="31355"/>
    <cellStyle name="Примечание 5 8 2 3 2 7" xfId="36533"/>
    <cellStyle name="Примечание 5 8 2 3 2 8" xfId="41491"/>
    <cellStyle name="Примечание 5 8 2 3 3" xfId="6373"/>
    <cellStyle name="Примечание 5 8 2 3 3 2" xfId="12324"/>
    <cellStyle name="Примечание 5 8 2 3 3 3" xfId="18263"/>
    <cellStyle name="Примечание 5 8 2 3 3 4" xfId="30667"/>
    <cellStyle name="Примечание 5 8 2 3 3 5" xfId="32534"/>
    <cellStyle name="Примечание 5 8 2 3 3 6" xfId="37176"/>
    <cellStyle name="Примечание 5 8 2 3 3 7" xfId="42131"/>
    <cellStyle name="Примечание 5 8 2 3 4" xfId="10258"/>
    <cellStyle name="Примечание 5 8 2 3 5" xfId="16197"/>
    <cellStyle name="Примечание 5 8 2 3 6" xfId="30258"/>
    <cellStyle name="Примечание 5 8 2 3 7" xfId="30980"/>
    <cellStyle name="Примечание 5 8 2 4" xfId="5208"/>
    <cellStyle name="Примечание 5 8 2 4 2" xfId="7551"/>
    <cellStyle name="Примечание 5 8 2 4 2 2" xfId="13502"/>
    <cellStyle name="Примечание 5 8 2 4 2 3" xfId="19441"/>
    <cellStyle name="Примечание 5 8 2 4 2 4" xfId="24762"/>
    <cellStyle name="Примечание 5 8 2 4 2 5" xfId="31640"/>
    <cellStyle name="Примечание 5 8 2 4 2 6" xfId="38350"/>
    <cellStyle name="Примечание 5 8 2 4 2 7" xfId="43307"/>
    <cellStyle name="Примечание 5 8 2 4 3" xfId="11184"/>
    <cellStyle name="Примечание 5 8 2 4 4" xfId="17123"/>
    <cellStyle name="Примечание 5 8 2 4 5" xfId="28343"/>
    <cellStyle name="Примечание 5 8 2 4 6" xfId="34765"/>
    <cellStyle name="Примечание 5 8 2 4 7" xfId="36036"/>
    <cellStyle name="Примечание 5 8 2 4 8" xfId="40996"/>
    <cellStyle name="Примечание 5 8 2 5" xfId="4733"/>
    <cellStyle name="Примечание 5 8 2 5 2" xfId="10709"/>
    <cellStyle name="Примечание 5 8 2 5 3" xfId="16648"/>
    <cellStyle name="Примечание 5 8 2 5 4" xfId="29273"/>
    <cellStyle name="Примечание 5 8 2 5 5" xfId="27853"/>
    <cellStyle name="Примечание 5 8 2 5 6" xfId="35561"/>
    <cellStyle name="Примечание 5 8 2 5 7" xfId="40523"/>
    <cellStyle name="Примечание 5 8 2 6" xfId="10256"/>
    <cellStyle name="Примечание 5 8 2 7" xfId="16195"/>
    <cellStyle name="Примечание 5 8 2 8" xfId="25676"/>
    <cellStyle name="Примечание 5 8 2 9" xfId="33805"/>
    <cellStyle name="Примечание 5 8 3" xfId="3768"/>
    <cellStyle name="Примечание 5 8 3 2" xfId="5400"/>
    <cellStyle name="Примечание 5 8 3 2 2" xfId="7719"/>
    <cellStyle name="Примечание 5 8 3 2 2 2" xfId="13670"/>
    <cellStyle name="Примечание 5 8 3 2 2 3" xfId="19609"/>
    <cellStyle name="Примечание 5 8 3 2 2 4" xfId="24673"/>
    <cellStyle name="Примечание 5 8 3 2 2 5" xfId="25606"/>
    <cellStyle name="Примечание 5 8 3 2 2 6" xfId="38517"/>
    <cellStyle name="Примечание 5 8 3 2 2 7" xfId="43475"/>
    <cellStyle name="Примечание 5 8 3 2 3" xfId="11375"/>
    <cellStyle name="Примечание 5 8 3 2 4" xfId="17314"/>
    <cellStyle name="Примечание 5 8 3 2 5" xfId="30807"/>
    <cellStyle name="Примечание 5 8 3 2 6" xfId="28026"/>
    <cellStyle name="Примечание 5 8 3 2 7" xfId="36227"/>
    <cellStyle name="Примечание 5 8 3 2 8" xfId="41186"/>
    <cellStyle name="Примечание 5 8 3 3" xfId="4602"/>
    <cellStyle name="Примечание 5 8 3 3 2" xfId="10578"/>
    <cellStyle name="Примечание 5 8 3 3 3" xfId="16517"/>
    <cellStyle name="Примечание 5 8 3 3 4" xfId="27588"/>
    <cellStyle name="Примечание 5 8 3 3 5" xfId="34339"/>
    <cellStyle name="Примечание 5 8 3 3 6" xfId="35430"/>
    <cellStyle name="Примечание 5 8 3 3 7" xfId="40393"/>
    <cellStyle name="Примечание 5 8 3 4" xfId="9289"/>
    <cellStyle name="Примечание 5 8 3 4 2" xfId="15234"/>
    <cellStyle name="Примечание 5 8 3 4 3" xfId="21173"/>
    <cellStyle name="Примечание 5 8 3 4 4" xfId="23283"/>
    <cellStyle name="Примечание 5 8 3 4 5" xfId="30114"/>
    <cellStyle name="Примечание 5 8 3 4 6" xfId="40074"/>
    <cellStyle name="Примечание 5 8 3 4 7" xfId="45039"/>
    <cellStyle name="Примечание 5 8 3 5" xfId="10259"/>
    <cellStyle name="Примечание 5 8 3 6" xfId="16198"/>
    <cellStyle name="Примечание 5 8 3 7" xfId="28304"/>
    <cellStyle name="Примечание 5 8 3 8" xfId="32286"/>
    <cellStyle name="Примечание 5 8 4" xfId="4496"/>
    <cellStyle name="Примечание 5 8 4 2" xfId="6945"/>
    <cellStyle name="Примечание 5 8 4 2 2" xfId="12896"/>
    <cellStyle name="Примечание 5 8 4 2 3" xfId="18835"/>
    <cellStyle name="Примечание 5 8 4 2 4" xfId="25020"/>
    <cellStyle name="Примечание 5 8 4 2 5" xfId="31453"/>
    <cellStyle name="Примечание 5 8 4 2 6" xfId="37748"/>
    <cellStyle name="Примечание 5 8 4 2 7" xfId="42701"/>
    <cellStyle name="Примечание 5 8 4 3" xfId="10492"/>
    <cellStyle name="Примечание 5 8 4 4" xfId="16431"/>
    <cellStyle name="Примечание 5 8 4 5" xfId="30509"/>
    <cellStyle name="Примечание 5 8 4 6" xfId="34471"/>
    <cellStyle name="Примечание 5 8 4 7" xfId="35344"/>
    <cellStyle name="Примечание 5 8 4 8" xfId="40307"/>
    <cellStyle name="Примечание 5 8 5" xfId="4860"/>
    <cellStyle name="Примечание 5 8 5 2" xfId="10836"/>
    <cellStyle name="Примечание 5 8 5 3" xfId="16775"/>
    <cellStyle name="Примечание 5 8 5 4" xfId="29557"/>
    <cellStyle name="Примечание 5 8 5 5" xfId="29812"/>
    <cellStyle name="Примечание 5 8 5 6" xfId="35688"/>
    <cellStyle name="Примечание 5 8 5 7" xfId="40649"/>
    <cellStyle name="Примечание 5 8 6" xfId="10255"/>
    <cellStyle name="Примечание 5 8 7" xfId="16194"/>
    <cellStyle name="Примечание 5 8 8" xfId="28252"/>
    <cellStyle name="Примечание 5 8 9" xfId="33189"/>
    <cellStyle name="Примечание 5 9" xfId="3769"/>
    <cellStyle name="Примечание 5 9 2" xfId="3770"/>
    <cellStyle name="Примечание 5 9 2 2" xfId="5517"/>
    <cellStyle name="Примечание 5 9 2 2 2" xfId="7821"/>
    <cellStyle name="Примечание 5 9 2 2 2 2" xfId="13772"/>
    <cellStyle name="Примечание 5 9 2 2 2 3" xfId="19711"/>
    <cellStyle name="Примечание 5 9 2 2 2 4" xfId="24574"/>
    <cellStyle name="Примечание 5 9 2 2 2 5" xfId="34267"/>
    <cellStyle name="Примечание 5 9 2 2 2 6" xfId="38619"/>
    <cellStyle name="Примечание 5 9 2 2 2 7" xfId="43577"/>
    <cellStyle name="Примечание 5 9 2 2 3" xfId="11492"/>
    <cellStyle name="Примечание 5 9 2 2 4" xfId="17431"/>
    <cellStyle name="Примечание 5 9 2 2 5" xfId="25404"/>
    <cellStyle name="Примечание 5 9 2 2 6" xfId="33457"/>
    <cellStyle name="Примечание 5 9 2 2 7" xfId="36344"/>
    <cellStyle name="Примечание 5 9 2 2 8" xfId="41303"/>
    <cellStyle name="Примечание 5 9 2 3" xfId="6184"/>
    <cellStyle name="Примечание 5 9 2 3 2" xfId="12135"/>
    <cellStyle name="Примечание 5 9 2 3 3" xfId="18074"/>
    <cellStyle name="Примечание 5 9 2 3 4" xfId="25128"/>
    <cellStyle name="Примечание 5 9 2 3 5" xfId="26555"/>
    <cellStyle name="Примечание 5 9 2 3 6" xfId="36987"/>
    <cellStyle name="Примечание 5 9 2 3 7" xfId="41943"/>
    <cellStyle name="Примечание 5 9 2 4" xfId="9290"/>
    <cellStyle name="Примечание 5 9 2 4 2" xfId="15235"/>
    <cellStyle name="Примечание 5 9 2 4 3" xfId="21174"/>
    <cellStyle name="Примечание 5 9 2 4 4" xfId="23282"/>
    <cellStyle name="Примечание 5 9 2 4 5" xfId="31863"/>
    <cellStyle name="Примечание 5 9 2 4 6" xfId="40075"/>
    <cellStyle name="Примечание 5 9 2 4 7" xfId="45040"/>
    <cellStyle name="Примечание 5 9 2 5" xfId="10261"/>
    <cellStyle name="Примечание 5 9 2 6" xfId="16200"/>
    <cellStyle name="Примечание 5 9 2 7" xfId="28478"/>
    <cellStyle name="Примечание 5 9 2 8" xfId="31887"/>
    <cellStyle name="Примечание 5 9 3" xfId="4497"/>
    <cellStyle name="Примечание 5 9 3 10" xfId="40308"/>
    <cellStyle name="Примечание 5 9 3 2" xfId="6946"/>
    <cellStyle name="Примечание 5 9 3 2 2" xfId="12897"/>
    <cellStyle name="Примечание 5 9 3 2 3" xfId="18836"/>
    <cellStyle name="Примечание 5 9 3 2 4" xfId="25019"/>
    <cellStyle name="Примечание 5 9 3 2 5" xfId="31401"/>
    <cellStyle name="Примечание 5 9 3 2 6" xfId="37749"/>
    <cellStyle name="Примечание 5 9 3 2 7" xfId="42702"/>
    <cellStyle name="Примечание 5 9 3 3" xfId="9291"/>
    <cellStyle name="Примечание 5 9 3 3 2" xfId="15236"/>
    <cellStyle name="Примечание 5 9 3 3 3" xfId="21175"/>
    <cellStyle name="Примечание 5 9 3 3 4" xfId="23281"/>
    <cellStyle name="Примечание 5 9 3 3 5" xfId="27775"/>
    <cellStyle name="Примечание 5 9 3 3 6" xfId="40076"/>
    <cellStyle name="Примечание 5 9 3 3 7" xfId="45041"/>
    <cellStyle name="Примечание 5 9 3 4" xfId="9292"/>
    <cellStyle name="Примечание 5 9 3 4 2" xfId="15237"/>
    <cellStyle name="Примечание 5 9 3 4 3" xfId="21176"/>
    <cellStyle name="Примечание 5 9 3 4 4" xfId="23280"/>
    <cellStyle name="Примечание 5 9 3 4 5" xfId="33636"/>
    <cellStyle name="Примечание 5 9 3 4 6" xfId="40077"/>
    <cellStyle name="Примечание 5 9 3 4 7" xfId="45042"/>
    <cellStyle name="Примечание 5 9 3 5" xfId="10493"/>
    <cellStyle name="Примечание 5 9 3 6" xfId="16432"/>
    <cellStyle name="Примечание 5 9 3 7" xfId="28994"/>
    <cellStyle name="Примечание 5 9 3 8" xfId="33409"/>
    <cellStyle name="Примечание 5 9 3 9" xfId="35345"/>
    <cellStyle name="Примечание 5 9 4" xfId="4859"/>
    <cellStyle name="Примечание 5 9 4 2" xfId="10835"/>
    <cellStyle name="Примечание 5 9 4 3" xfId="16774"/>
    <cellStyle name="Примечание 5 9 4 4" xfId="27304"/>
    <cellStyle name="Примечание 5 9 4 5" xfId="27111"/>
    <cellStyle name="Примечание 5 9 4 6" xfId="35687"/>
    <cellStyle name="Примечание 5 9 4 7" xfId="40648"/>
    <cellStyle name="Примечание 5 9 5" xfId="9293"/>
    <cellStyle name="Примечание 5 9 5 2" xfId="15238"/>
    <cellStyle name="Примечание 5 9 5 3" xfId="21177"/>
    <cellStyle name="Примечание 5 9 5 4" xfId="23279"/>
    <cellStyle name="Примечание 5 9 5 5" xfId="29579"/>
    <cellStyle name="Примечание 5 9 5 6" xfId="40078"/>
    <cellStyle name="Примечание 5 9 5 7" xfId="45043"/>
    <cellStyle name="Примечание 5 9 6" xfId="10260"/>
    <cellStyle name="Примечание 5 9 7" xfId="16199"/>
    <cellStyle name="Примечание 5 9 8" xfId="25675"/>
    <cellStyle name="Примечание 5 9 9" xfId="26687"/>
    <cellStyle name="Примечание 5_46EE.2011(v1.0)" xfId="3771"/>
    <cellStyle name="Примечание 6" xfId="3772"/>
    <cellStyle name="Примечание 6 10" xfId="32670"/>
    <cellStyle name="Примечание 6 2" xfId="3773"/>
    <cellStyle name="Примечание 6 2 2" xfId="3774"/>
    <cellStyle name="Примечание 6 2 2 2" xfId="5402"/>
    <cellStyle name="Примечание 6 2 2 2 2" xfId="7721"/>
    <cellStyle name="Примечание 6 2 2 2 2 2" xfId="13672"/>
    <cellStyle name="Примечание 6 2 2 2 2 3" xfId="19611"/>
    <cellStyle name="Примечание 6 2 2 2 2 4" xfId="24671"/>
    <cellStyle name="Примечание 6 2 2 2 2 5" xfId="33236"/>
    <cellStyle name="Примечание 6 2 2 2 2 6" xfId="38519"/>
    <cellStyle name="Примечание 6 2 2 2 2 7" xfId="43477"/>
    <cellStyle name="Примечание 6 2 2 2 3" xfId="11377"/>
    <cellStyle name="Примечание 6 2 2 2 4" xfId="17316"/>
    <cellStyle name="Примечание 6 2 2 2 5" xfId="26940"/>
    <cellStyle name="Примечание 6 2 2 2 6" xfId="33292"/>
    <cellStyle name="Примечание 6 2 2 2 7" xfId="36229"/>
    <cellStyle name="Примечание 6 2 2 2 8" xfId="41188"/>
    <cellStyle name="Примечание 6 2 2 3" xfId="4600"/>
    <cellStyle name="Примечание 6 2 2 3 2" xfId="10576"/>
    <cellStyle name="Примечание 6 2 2 3 3" xfId="16515"/>
    <cellStyle name="Примечание 6 2 2 3 4" xfId="27301"/>
    <cellStyle name="Примечание 6 2 2 3 5" xfId="26600"/>
    <cellStyle name="Примечание 6 2 2 3 6" xfId="35428"/>
    <cellStyle name="Примечание 6 2 2 3 7" xfId="40391"/>
    <cellStyle name="Примечание 6 2 2 4" xfId="9294"/>
    <cellStyle name="Примечание 6 2 2 4 2" xfId="15239"/>
    <cellStyle name="Примечание 6 2 2 4 3" xfId="21178"/>
    <cellStyle name="Примечание 6 2 2 4 4" xfId="23278"/>
    <cellStyle name="Примечание 6 2 2 4 5" xfId="32133"/>
    <cellStyle name="Примечание 6 2 2 4 6" xfId="40079"/>
    <cellStyle name="Примечание 6 2 2 4 7" xfId="45044"/>
    <cellStyle name="Примечание 6 2 2 5" xfId="10264"/>
    <cellStyle name="Примечание 6 2 2 6" xfId="16203"/>
    <cellStyle name="Примечание 6 2 2 7" xfId="25673"/>
    <cellStyle name="Примечание 6 2 2 8" xfId="34109"/>
    <cellStyle name="Примечание 6 2 3" xfId="4498"/>
    <cellStyle name="Примечание 6 2 3 10" xfId="40309"/>
    <cellStyle name="Примечание 6 2 3 2" xfId="6947"/>
    <cellStyle name="Примечание 6 2 3 2 2" xfId="12898"/>
    <cellStyle name="Примечание 6 2 3 2 3" xfId="18837"/>
    <cellStyle name="Примечание 6 2 3 2 4" xfId="29090"/>
    <cellStyle name="Примечание 6 2 3 2 5" xfId="26706"/>
    <cellStyle name="Примечание 6 2 3 2 6" xfId="37750"/>
    <cellStyle name="Примечание 6 2 3 2 7" xfId="42703"/>
    <cellStyle name="Примечание 6 2 3 3" xfId="9295"/>
    <cellStyle name="Примечание 6 2 3 3 2" xfId="15240"/>
    <cellStyle name="Примечание 6 2 3 3 3" xfId="21179"/>
    <cellStyle name="Примечание 6 2 3 3 4" xfId="23277"/>
    <cellStyle name="Примечание 6 2 3 3 5" xfId="32652"/>
    <cellStyle name="Примечание 6 2 3 3 6" xfId="40080"/>
    <cellStyle name="Примечание 6 2 3 3 7" xfId="45045"/>
    <cellStyle name="Примечание 6 2 3 4" xfId="9296"/>
    <cellStyle name="Примечание 6 2 3 4 2" xfId="15241"/>
    <cellStyle name="Примечание 6 2 3 4 3" xfId="21180"/>
    <cellStyle name="Примечание 6 2 3 4 4" xfId="23276"/>
    <cellStyle name="Примечание 6 2 3 4 5" xfId="24232"/>
    <cellStyle name="Примечание 6 2 3 4 6" xfId="40081"/>
    <cellStyle name="Примечание 6 2 3 4 7" xfId="45046"/>
    <cellStyle name="Примечание 6 2 3 5" xfId="10494"/>
    <cellStyle name="Примечание 6 2 3 6" xfId="16433"/>
    <cellStyle name="Примечание 6 2 3 7" xfId="26965"/>
    <cellStyle name="Примечание 6 2 3 8" xfId="31244"/>
    <cellStyle name="Примечание 6 2 3 9" xfId="35346"/>
    <cellStyle name="Примечание 6 2 4" xfId="4857"/>
    <cellStyle name="Примечание 6 2 4 2" xfId="10833"/>
    <cellStyle name="Примечание 6 2 4 3" xfId="16772"/>
    <cellStyle name="Примечание 6 2 4 4" xfId="29252"/>
    <cellStyle name="Примечание 6 2 4 5" xfId="25856"/>
    <cellStyle name="Примечание 6 2 4 6" xfId="35685"/>
    <cellStyle name="Примечание 6 2 4 7" xfId="40646"/>
    <cellStyle name="Примечание 6 2 5" xfId="9297"/>
    <cellStyle name="Примечание 6 2 5 2" xfId="15242"/>
    <cellStyle name="Примечание 6 2 5 3" xfId="21181"/>
    <cellStyle name="Примечание 6 2 5 4" xfId="31145"/>
    <cellStyle name="Примечание 6 2 5 5" xfId="34065"/>
    <cellStyle name="Примечание 6 2 5 6" xfId="40082"/>
    <cellStyle name="Примечание 6 2 5 7" xfId="45047"/>
    <cellStyle name="Примечание 6 2 6" xfId="10263"/>
    <cellStyle name="Примечание 6 2 7" xfId="16202"/>
    <cellStyle name="Примечание 6 2 8" xfId="25674"/>
    <cellStyle name="Примечание 6 2 9" xfId="33846"/>
    <cellStyle name="Примечание 6 3" xfId="3775"/>
    <cellStyle name="Примечание 6 3 2" xfId="3776"/>
    <cellStyle name="Примечание 6 3 2 2" xfId="5861"/>
    <cellStyle name="Примечание 6 3 2 2 2" xfId="8165"/>
    <cellStyle name="Примечание 6 3 2 2 2 2" xfId="14116"/>
    <cellStyle name="Примечание 6 3 2 2 2 3" xfId="20055"/>
    <cellStyle name="Примечание 6 3 2 2 2 4" xfId="24237"/>
    <cellStyle name="Примечание 6 3 2 2 2 5" xfId="33680"/>
    <cellStyle name="Примечание 6 3 2 2 2 6" xfId="38962"/>
    <cellStyle name="Примечание 6 3 2 2 2 7" xfId="43921"/>
    <cellStyle name="Примечание 6 3 2 2 3" xfId="11836"/>
    <cellStyle name="Примечание 6 3 2 2 4" xfId="17775"/>
    <cellStyle name="Примечание 6 3 2 2 5" xfId="28624"/>
    <cellStyle name="Примечание 6 3 2 2 6" xfId="34418"/>
    <cellStyle name="Примечание 6 3 2 2 7" xfId="36688"/>
    <cellStyle name="Примечание 6 3 2 2 8" xfId="41646"/>
    <cellStyle name="Примечание 6 3 2 3" xfId="6528"/>
    <cellStyle name="Примечание 6 3 2 3 2" xfId="12479"/>
    <cellStyle name="Примечание 6 3 2 3 3" xfId="18418"/>
    <cellStyle name="Примечание 6 3 2 3 4" xfId="29411"/>
    <cellStyle name="Примечание 6 3 2 3 5" xfId="34695"/>
    <cellStyle name="Примечание 6 3 2 3 6" xfId="37331"/>
    <cellStyle name="Примечание 6 3 2 3 7" xfId="42286"/>
    <cellStyle name="Примечание 6 3 2 4" xfId="10266"/>
    <cellStyle name="Примечание 6 3 2 5" xfId="16205"/>
    <cellStyle name="Примечание 6 3 2 6" xfId="28806"/>
    <cellStyle name="Примечание 6 3 2 7" xfId="34681"/>
    <cellStyle name="Примечание 6 3 3" xfId="3777"/>
    <cellStyle name="Примечание 6 3 3 2" xfId="5707"/>
    <cellStyle name="Примечание 6 3 3 2 2" xfId="8011"/>
    <cellStyle name="Примечание 6 3 3 2 2 2" xfId="13962"/>
    <cellStyle name="Примечание 6 3 3 2 2 3" xfId="19901"/>
    <cellStyle name="Примечание 6 3 3 2 2 4" xfId="24388"/>
    <cellStyle name="Примечание 6 3 3 2 2 5" xfId="28172"/>
    <cellStyle name="Примечание 6 3 3 2 2 6" xfId="38808"/>
    <cellStyle name="Примечание 6 3 3 2 2 7" xfId="43767"/>
    <cellStyle name="Примечание 6 3 3 2 3" xfId="11682"/>
    <cellStyle name="Примечание 6 3 3 2 4" xfId="17621"/>
    <cellStyle name="Примечание 6 3 3 2 5" xfId="30726"/>
    <cellStyle name="Примечание 6 3 3 2 6" xfId="31073"/>
    <cellStyle name="Примечание 6 3 3 2 7" xfId="36534"/>
    <cellStyle name="Примечание 6 3 3 2 8" xfId="41492"/>
    <cellStyle name="Примечание 6 3 3 3" xfId="6374"/>
    <cellStyle name="Примечание 6 3 3 3 2" xfId="12325"/>
    <cellStyle name="Примечание 6 3 3 3 3" xfId="18264"/>
    <cellStyle name="Примечание 6 3 3 3 4" xfId="30666"/>
    <cellStyle name="Примечание 6 3 3 3 5" xfId="34279"/>
    <cellStyle name="Примечание 6 3 3 3 6" xfId="37177"/>
    <cellStyle name="Примечание 6 3 3 3 7" xfId="42132"/>
    <cellStyle name="Примечание 6 3 3 4" xfId="10267"/>
    <cellStyle name="Примечание 6 3 3 5" xfId="16206"/>
    <cellStyle name="Примечание 6 3 3 6" xfId="30218"/>
    <cellStyle name="Примечание 6 3 3 7" xfId="26421"/>
    <cellStyle name="Примечание 6 3 4" xfId="5209"/>
    <cellStyle name="Примечание 6 3 4 2" xfId="7552"/>
    <cellStyle name="Примечание 6 3 4 2 2" xfId="13503"/>
    <cellStyle name="Примечание 6 3 4 2 3" xfId="19442"/>
    <cellStyle name="Примечание 6 3 4 2 4" xfId="24761"/>
    <cellStyle name="Примечание 6 3 4 2 5" xfId="26982"/>
    <cellStyle name="Примечание 6 3 4 2 6" xfId="38351"/>
    <cellStyle name="Примечание 6 3 4 2 7" xfId="43308"/>
    <cellStyle name="Примечание 6 3 4 3" xfId="11185"/>
    <cellStyle name="Примечание 6 3 4 4" xfId="17124"/>
    <cellStyle name="Примечание 6 3 4 5" xfId="25460"/>
    <cellStyle name="Примечание 6 3 4 6" xfId="26636"/>
    <cellStyle name="Примечание 6 3 4 7" xfId="36037"/>
    <cellStyle name="Примечание 6 3 4 8" xfId="40997"/>
    <cellStyle name="Примечание 6 3 5" xfId="4732"/>
    <cellStyle name="Примечание 6 3 5 2" xfId="10708"/>
    <cellStyle name="Примечание 6 3 5 3" xfId="16647"/>
    <cellStyle name="Примечание 6 3 5 4" xfId="27586"/>
    <cellStyle name="Примечание 6 3 5 5" xfId="33231"/>
    <cellStyle name="Примечание 6 3 5 6" xfId="35560"/>
    <cellStyle name="Примечание 6 3 5 7" xfId="40522"/>
    <cellStyle name="Примечание 6 3 6" xfId="10265"/>
    <cellStyle name="Примечание 6 3 7" xfId="16204"/>
    <cellStyle name="Примечание 6 3 8" xfId="25672"/>
    <cellStyle name="Примечание 6 3 9" xfId="32442"/>
    <cellStyle name="Примечание 6 4" xfId="3778"/>
    <cellStyle name="Примечание 6 4 2" xfId="5401"/>
    <cellStyle name="Примечание 6 4 2 2" xfId="7720"/>
    <cellStyle name="Примечание 6 4 2 2 2" xfId="13671"/>
    <cellStyle name="Примечание 6 4 2 2 3" xfId="19610"/>
    <cellStyle name="Примечание 6 4 2 2 4" xfId="24672"/>
    <cellStyle name="Примечание 6 4 2 2 5" xfId="29618"/>
    <cellStyle name="Примечание 6 4 2 2 6" xfId="38518"/>
    <cellStyle name="Примечание 6 4 2 2 7" xfId="43476"/>
    <cellStyle name="Примечание 6 4 2 3" xfId="11376"/>
    <cellStyle name="Примечание 6 4 2 4" xfId="17315"/>
    <cellStyle name="Примечание 6 4 2 5" xfId="28970"/>
    <cellStyle name="Примечание 6 4 2 6" xfId="27272"/>
    <cellStyle name="Примечание 6 4 2 7" xfId="36228"/>
    <cellStyle name="Примечание 6 4 2 8" xfId="41187"/>
    <cellStyle name="Примечание 6 4 3" xfId="4601"/>
    <cellStyle name="Примечание 6 4 3 2" xfId="10577"/>
    <cellStyle name="Примечание 6 4 3 3" xfId="16516"/>
    <cellStyle name="Примечание 6 4 3 4" xfId="29561"/>
    <cellStyle name="Примечание 6 4 3 5" xfId="34865"/>
    <cellStyle name="Примечание 6 4 3 6" xfId="35429"/>
    <cellStyle name="Примечание 6 4 3 7" xfId="40392"/>
    <cellStyle name="Примечание 6 4 4" xfId="9298"/>
    <cellStyle name="Примечание 6 4 4 2" xfId="15243"/>
    <cellStyle name="Примечание 6 4 4 3" xfId="21182"/>
    <cellStyle name="Примечание 6 4 4 4" xfId="31146"/>
    <cellStyle name="Примечание 6 4 4 5" xfId="33389"/>
    <cellStyle name="Примечание 6 4 4 6" xfId="40083"/>
    <cellStyle name="Примечание 6 4 4 7" xfId="45048"/>
    <cellStyle name="Примечание 6 4 5" xfId="10268"/>
    <cellStyle name="Примечание 6 4 6" xfId="16207"/>
    <cellStyle name="Примечание 6 4 7" xfId="28265"/>
    <cellStyle name="Примечание 6 4 8" xfId="33150"/>
    <cellStyle name="Примечание 6 5" xfId="4499"/>
    <cellStyle name="Примечание 6 5 2" xfId="6948"/>
    <cellStyle name="Примечание 6 5 2 2" xfId="12899"/>
    <cellStyle name="Примечание 6 5 2 3" xfId="18838"/>
    <cellStyle name="Примечание 6 5 2 4" xfId="29497"/>
    <cellStyle name="Примечание 6 5 2 5" xfId="33028"/>
    <cellStyle name="Примечание 6 5 2 6" xfId="37751"/>
    <cellStyle name="Примечание 6 5 2 7" xfId="42704"/>
    <cellStyle name="Примечание 6 5 3" xfId="10495"/>
    <cellStyle name="Примечание 6 5 4" xfId="16434"/>
    <cellStyle name="Примечание 6 5 5" xfId="29303"/>
    <cellStyle name="Примечание 6 5 6" xfId="31411"/>
    <cellStyle name="Примечание 6 5 7" xfId="35347"/>
    <cellStyle name="Примечание 6 5 8" xfId="40310"/>
    <cellStyle name="Примечание 6 6" xfId="4858"/>
    <cellStyle name="Примечание 6 6 2" xfId="10834"/>
    <cellStyle name="Примечание 6 6 3" xfId="16773"/>
    <cellStyle name="Примечание 6 6 4" xfId="29435"/>
    <cellStyle name="Примечание 6 6 5" xfId="28070"/>
    <cellStyle name="Примечание 6 6 6" xfId="35686"/>
    <cellStyle name="Примечание 6 6 7" xfId="40647"/>
    <cellStyle name="Примечание 6 7" xfId="10262"/>
    <cellStyle name="Примечание 6 8" xfId="16201"/>
    <cellStyle name="Примечание 6 9" xfId="27945"/>
    <cellStyle name="Примечание 6_46EE.2011(v1.0)" xfId="3779"/>
    <cellStyle name="Примечание 7" xfId="3780"/>
    <cellStyle name="Примечание 7 10" xfId="27012"/>
    <cellStyle name="Примечание 7 2" xfId="3781"/>
    <cellStyle name="Примечание 7 2 2" xfId="3782"/>
    <cellStyle name="Примечание 7 2 2 2" xfId="5404"/>
    <cellStyle name="Примечание 7 2 2 2 2" xfId="7723"/>
    <cellStyle name="Примечание 7 2 2 2 2 2" xfId="13674"/>
    <cellStyle name="Примечание 7 2 2 2 2 3" xfId="19613"/>
    <cellStyle name="Примечание 7 2 2 2 2 4" xfId="24669"/>
    <cellStyle name="Примечание 7 2 2 2 2 5" xfId="26252"/>
    <cellStyle name="Примечание 7 2 2 2 2 6" xfId="38521"/>
    <cellStyle name="Примечание 7 2 2 2 2 7" xfId="43479"/>
    <cellStyle name="Примечание 7 2 2 2 3" xfId="11379"/>
    <cellStyle name="Примечание 7 2 2 2 4" xfId="17318"/>
    <cellStyle name="Примечание 7 2 2 2 5" xfId="30805"/>
    <cellStyle name="Примечание 7 2 2 2 6" xfId="27850"/>
    <cellStyle name="Примечание 7 2 2 2 7" xfId="36231"/>
    <cellStyle name="Примечание 7 2 2 2 8" xfId="41190"/>
    <cellStyle name="Примечание 7 2 2 3" xfId="4598"/>
    <cellStyle name="Примечание 7 2 2 3 2" xfId="10574"/>
    <cellStyle name="Примечание 7 2 2 3 3" xfId="16513"/>
    <cellStyle name="Примечание 7 2 2 3 4" xfId="29288"/>
    <cellStyle name="Примечание 7 2 2 3 5" xfId="32685"/>
    <cellStyle name="Примечание 7 2 2 3 6" xfId="35426"/>
    <cellStyle name="Примечание 7 2 2 3 7" xfId="40389"/>
    <cellStyle name="Примечание 7 2 2 4" xfId="9299"/>
    <cellStyle name="Примечание 7 2 2 4 2" xfId="15244"/>
    <cellStyle name="Примечание 7 2 2 4 3" xfId="21183"/>
    <cellStyle name="Примечание 7 2 2 4 4" xfId="31147"/>
    <cellStyle name="Примечание 7 2 2 4 5" xfId="27158"/>
    <cellStyle name="Примечание 7 2 2 4 6" xfId="40084"/>
    <cellStyle name="Примечание 7 2 2 4 7" xfId="45049"/>
    <cellStyle name="Примечание 7 2 2 5" xfId="10271"/>
    <cellStyle name="Примечание 7 2 2 6" xfId="16210"/>
    <cellStyle name="Примечание 7 2 2 7" xfId="28284"/>
    <cellStyle name="Примечание 7 2 2 8" xfId="34931"/>
    <cellStyle name="Примечание 7 2 3" xfId="4500"/>
    <cellStyle name="Примечание 7 2 3 10" xfId="40311"/>
    <cellStyle name="Примечание 7 2 3 2" xfId="6949"/>
    <cellStyle name="Примечание 7 2 3 2 2" xfId="12900"/>
    <cellStyle name="Примечание 7 2 3 2 3" xfId="18839"/>
    <cellStyle name="Примечание 7 2 3 2 4" xfId="27509"/>
    <cellStyle name="Примечание 7 2 3 2 5" xfId="27420"/>
    <cellStyle name="Примечание 7 2 3 2 6" xfId="37752"/>
    <cellStyle name="Примечание 7 2 3 2 7" xfId="42705"/>
    <cellStyle name="Примечание 7 2 3 3" xfId="9300"/>
    <cellStyle name="Примечание 7 2 3 3 2" xfId="15245"/>
    <cellStyle name="Примечание 7 2 3 3 3" xfId="21184"/>
    <cellStyle name="Примечание 7 2 3 3 4" xfId="31148"/>
    <cellStyle name="Примечание 7 2 3 3 5" xfId="27173"/>
    <cellStyle name="Примечание 7 2 3 3 6" xfId="40085"/>
    <cellStyle name="Примечание 7 2 3 3 7" xfId="45050"/>
    <cellStyle name="Примечание 7 2 3 4" xfId="9301"/>
    <cellStyle name="Примечание 7 2 3 4 2" xfId="15246"/>
    <cellStyle name="Примечание 7 2 3 4 3" xfId="21185"/>
    <cellStyle name="Примечание 7 2 3 4 4" xfId="31149"/>
    <cellStyle name="Примечание 7 2 3 4 5" xfId="31801"/>
    <cellStyle name="Примечание 7 2 3 4 6" xfId="40086"/>
    <cellStyle name="Примечание 7 2 3 4 7" xfId="45051"/>
    <cellStyle name="Примечание 7 2 3 5" xfId="10496"/>
    <cellStyle name="Примечание 7 2 3 6" xfId="16435"/>
    <cellStyle name="Примечание 7 2 3 7" xfId="30891"/>
    <cellStyle name="Примечание 7 2 3 8" xfId="26419"/>
    <cellStyle name="Примечание 7 2 3 9" xfId="35348"/>
    <cellStyle name="Примечание 7 2 4" xfId="4855"/>
    <cellStyle name="Примечание 7 2 4 2" xfId="10831"/>
    <cellStyle name="Примечание 7 2 4 3" xfId="16770"/>
    <cellStyle name="Примечание 7 2 4 4" xfId="27843"/>
    <cellStyle name="Примечание 7 2 4 5" xfId="29036"/>
    <cellStyle name="Примечание 7 2 4 6" xfId="35683"/>
    <cellStyle name="Примечание 7 2 4 7" xfId="40644"/>
    <cellStyle name="Примечание 7 2 5" xfId="9302"/>
    <cellStyle name="Примечание 7 2 5 2" xfId="15247"/>
    <cellStyle name="Примечание 7 2 5 3" xfId="21186"/>
    <cellStyle name="Примечание 7 2 5 4" xfId="31150"/>
    <cellStyle name="Примечание 7 2 5 5" xfId="27605"/>
    <cellStyle name="Примечание 7 2 5 6" xfId="40087"/>
    <cellStyle name="Примечание 7 2 5 7" xfId="45052"/>
    <cellStyle name="Примечание 7 2 6" xfId="10270"/>
    <cellStyle name="Примечание 7 2 7" xfId="16209"/>
    <cellStyle name="Примечание 7 2 8" xfId="30238"/>
    <cellStyle name="Примечание 7 2 9" xfId="27044"/>
    <cellStyle name="Примечание 7 3" xfId="3783"/>
    <cellStyle name="Примечание 7 3 2" xfId="3784"/>
    <cellStyle name="Примечание 7 3 2 2" xfId="5862"/>
    <cellStyle name="Примечание 7 3 2 2 2" xfId="8166"/>
    <cellStyle name="Примечание 7 3 2 2 2 2" xfId="14117"/>
    <cellStyle name="Примечание 7 3 2 2 2 3" xfId="20056"/>
    <cellStyle name="Примечание 7 3 2 2 2 4" xfId="24236"/>
    <cellStyle name="Примечание 7 3 2 2 2 5" xfId="34027"/>
    <cellStyle name="Примечание 7 3 2 2 2 6" xfId="38963"/>
    <cellStyle name="Примечание 7 3 2 2 2 7" xfId="43922"/>
    <cellStyle name="Примечание 7 3 2 2 3" xfId="11837"/>
    <cellStyle name="Примечание 7 3 2 2 4" xfId="17776"/>
    <cellStyle name="Примечание 7 3 2 2 5" xfId="30042"/>
    <cellStyle name="Примечание 7 3 2 2 6" xfId="33242"/>
    <cellStyle name="Примечание 7 3 2 2 7" xfId="36689"/>
    <cellStyle name="Примечание 7 3 2 2 8" xfId="41647"/>
    <cellStyle name="Примечание 7 3 2 3" xfId="6529"/>
    <cellStyle name="Примечание 7 3 2 3 2" xfId="12480"/>
    <cellStyle name="Примечание 7 3 2 3 3" xfId="18419"/>
    <cellStyle name="Примечание 7 3 2 3 4" xfId="27224"/>
    <cellStyle name="Примечание 7 3 2 3 5" xfId="28592"/>
    <cellStyle name="Примечание 7 3 2 3 6" xfId="37332"/>
    <cellStyle name="Примечание 7 3 2 3 7" xfId="42287"/>
    <cellStyle name="Примечание 7 3 2 4" xfId="10273"/>
    <cellStyle name="Примечание 7 3 2 5" xfId="16212"/>
    <cellStyle name="Примечание 7 3 2 6" xfId="27084"/>
    <cellStyle name="Примечание 7 3 2 7" xfId="33522"/>
    <cellStyle name="Примечание 7 3 3" xfId="3785"/>
    <cellStyle name="Примечание 7 3 3 2" xfId="5708"/>
    <cellStyle name="Примечание 7 3 3 2 2" xfId="8012"/>
    <cellStyle name="Примечание 7 3 3 2 2 2" xfId="13963"/>
    <cellStyle name="Примечание 7 3 3 2 2 3" xfId="19902"/>
    <cellStyle name="Примечание 7 3 3 2 2 4" xfId="24387"/>
    <cellStyle name="Примечание 7 3 3 2 2 5" xfId="29614"/>
    <cellStyle name="Примечание 7 3 3 2 2 6" xfId="38809"/>
    <cellStyle name="Примечание 7 3 3 2 2 7" xfId="43768"/>
    <cellStyle name="Примечание 7 3 3 2 3" xfId="11683"/>
    <cellStyle name="Примечание 7 3 3 2 4" xfId="17622"/>
    <cellStyle name="Примечание 7 3 3 2 5" xfId="30725"/>
    <cellStyle name="Примечание 7 3 3 2 6" xfId="33965"/>
    <cellStyle name="Примечание 7 3 3 2 7" xfId="36535"/>
    <cellStyle name="Примечание 7 3 3 2 8" xfId="41493"/>
    <cellStyle name="Примечание 7 3 3 3" xfId="6375"/>
    <cellStyle name="Примечание 7 3 3 3 2" xfId="12326"/>
    <cellStyle name="Примечание 7 3 3 3 3" xfId="18265"/>
    <cellStyle name="Примечание 7 3 3 3 4" xfId="30415"/>
    <cellStyle name="Примечание 7 3 3 3 5" xfId="27394"/>
    <cellStyle name="Примечание 7 3 3 3 6" xfId="37178"/>
    <cellStyle name="Примечание 7 3 3 3 7" xfId="42133"/>
    <cellStyle name="Примечание 7 3 3 4" xfId="10274"/>
    <cellStyle name="Примечание 7 3 3 5" xfId="16213"/>
    <cellStyle name="Примечание 7 3 3 6" xfId="29845"/>
    <cellStyle name="Примечание 7 3 3 7" xfId="32235"/>
    <cellStyle name="Примечание 7 3 4" xfId="5210"/>
    <cellStyle name="Примечание 7 3 4 2" xfId="7553"/>
    <cellStyle name="Примечание 7 3 4 2 2" xfId="13504"/>
    <cellStyle name="Примечание 7 3 4 2 3" xfId="19443"/>
    <cellStyle name="Примечание 7 3 4 2 4" xfId="24760"/>
    <cellStyle name="Примечание 7 3 4 2 5" xfId="33568"/>
    <cellStyle name="Примечание 7 3 4 2 6" xfId="38352"/>
    <cellStyle name="Примечание 7 3 4 2 7" xfId="43309"/>
    <cellStyle name="Примечание 7 3 4 3" xfId="11186"/>
    <cellStyle name="Примечание 7 3 4 4" xfId="17125"/>
    <cellStyle name="Примечание 7 3 4 5" xfId="25459"/>
    <cellStyle name="Примечание 7 3 4 6" xfId="34427"/>
    <cellStyle name="Примечание 7 3 4 7" xfId="36038"/>
    <cellStyle name="Примечание 7 3 4 8" xfId="40998"/>
    <cellStyle name="Примечание 7 3 5" xfId="4731"/>
    <cellStyle name="Примечание 7 3 5 2" xfId="10707"/>
    <cellStyle name="Примечание 7 3 5 3" xfId="16646"/>
    <cellStyle name="Примечание 7 3 5 4" xfId="29559"/>
    <cellStyle name="Примечание 7 3 5 5" xfId="32264"/>
    <cellStyle name="Примечание 7 3 5 6" xfId="35559"/>
    <cellStyle name="Примечание 7 3 5 7" xfId="40521"/>
    <cellStyle name="Примечание 7 3 6" xfId="10272"/>
    <cellStyle name="Примечание 7 3 7" xfId="16211"/>
    <cellStyle name="Примечание 7 3 8" xfId="25671"/>
    <cellStyle name="Примечание 7 3 9" xfId="31038"/>
    <cellStyle name="Примечание 7 4" xfId="3786"/>
    <cellStyle name="Примечание 7 4 2" xfId="5403"/>
    <cellStyle name="Примечание 7 4 2 2" xfId="7722"/>
    <cellStyle name="Примечание 7 4 2 2 2" xfId="13673"/>
    <cellStyle name="Примечание 7 4 2 2 3" xfId="19612"/>
    <cellStyle name="Примечание 7 4 2 2 4" xfId="24670"/>
    <cellStyle name="Примечание 7 4 2 2 5" xfId="32357"/>
    <cellStyle name="Примечание 7 4 2 2 6" xfId="38520"/>
    <cellStyle name="Примечание 7 4 2 2 7" xfId="43478"/>
    <cellStyle name="Примечание 7 4 2 3" xfId="11378"/>
    <cellStyle name="Примечание 7 4 2 4" xfId="17317"/>
    <cellStyle name="Примечание 7 4 2 5" xfId="30806"/>
    <cellStyle name="Примечание 7 4 2 6" xfId="32262"/>
    <cellStyle name="Примечание 7 4 2 7" xfId="36230"/>
    <cellStyle name="Примечание 7 4 2 8" xfId="41189"/>
    <cellStyle name="Примечание 7 4 3" xfId="4599"/>
    <cellStyle name="Примечание 7 4 3 2" xfId="10575"/>
    <cellStyle name="Примечание 7 4 3 3" xfId="16514"/>
    <cellStyle name="Примечание 7 4 3 4" xfId="29432"/>
    <cellStyle name="Примечание 7 4 3 5" xfId="30908"/>
    <cellStyle name="Примечание 7 4 3 6" xfId="35427"/>
    <cellStyle name="Примечание 7 4 3 7" xfId="40390"/>
    <cellStyle name="Примечание 7 4 4" xfId="9303"/>
    <cellStyle name="Примечание 7 4 4 2" xfId="15248"/>
    <cellStyle name="Примечание 7 4 4 3" xfId="21187"/>
    <cellStyle name="Примечание 7 4 4 4" xfId="31151"/>
    <cellStyle name="Примечание 7 4 4 5" xfId="28547"/>
    <cellStyle name="Примечание 7 4 4 6" xfId="40088"/>
    <cellStyle name="Примечание 7 4 4 7" xfId="45053"/>
    <cellStyle name="Примечание 7 4 5" xfId="10275"/>
    <cellStyle name="Примечание 7 4 6" xfId="16214"/>
    <cellStyle name="Примечание 7 4 7" xfId="27897"/>
    <cellStyle name="Примечание 7 4 8" xfId="33985"/>
    <cellStyle name="Примечание 7 5" xfId="4501"/>
    <cellStyle name="Примечание 7 5 2" xfId="6950"/>
    <cellStyle name="Примечание 7 5 2 2" xfId="12901"/>
    <cellStyle name="Примечание 7 5 2 3" xfId="18840"/>
    <cellStyle name="Примечание 7 5 2 4" xfId="29320"/>
    <cellStyle name="Примечание 7 5 2 5" xfId="33007"/>
    <cellStyle name="Примечание 7 5 2 6" xfId="37753"/>
    <cellStyle name="Примечание 7 5 2 7" xfId="42706"/>
    <cellStyle name="Примечание 7 5 3" xfId="10497"/>
    <cellStyle name="Примечание 7 5 4" xfId="16436"/>
    <cellStyle name="Примечание 7 5 5" xfId="30890"/>
    <cellStyle name="Примечание 7 5 6" xfId="31829"/>
    <cellStyle name="Примечание 7 5 7" xfId="35349"/>
    <cellStyle name="Примечание 7 5 8" xfId="40312"/>
    <cellStyle name="Примечание 7 6" xfId="4856"/>
    <cellStyle name="Примечание 7 6 2" xfId="10832"/>
    <cellStyle name="Примечание 7 6 3" xfId="16771"/>
    <cellStyle name="Примечание 7 6 4" xfId="25509"/>
    <cellStyle name="Примечание 7 6 5" xfId="25625"/>
    <cellStyle name="Примечание 7 6 6" xfId="35684"/>
    <cellStyle name="Примечание 7 6 7" xfId="40645"/>
    <cellStyle name="Примечание 7 7" xfId="10269"/>
    <cellStyle name="Примечание 7 8" xfId="16208"/>
    <cellStyle name="Примечание 7 9" xfId="28823"/>
    <cellStyle name="Примечание 7_46EE.2011(v1.0)" xfId="3787"/>
    <cellStyle name="Примечание 8" xfId="3788"/>
    <cellStyle name="Примечание 8 10" xfId="32708"/>
    <cellStyle name="Примечание 8 2" xfId="3789"/>
    <cellStyle name="Примечание 8 2 2" xfId="3790"/>
    <cellStyle name="Примечание 8 2 2 2" xfId="5406"/>
    <cellStyle name="Примечание 8 2 2 2 2" xfId="7725"/>
    <cellStyle name="Примечание 8 2 2 2 2 2" xfId="13676"/>
    <cellStyle name="Примечание 8 2 2 2 2 3" xfId="19615"/>
    <cellStyle name="Примечание 8 2 2 2 2 4" xfId="24667"/>
    <cellStyle name="Примечание 8 2 2 2 2 5" xfId="27287"/>
    <cellStyle name="Примечание 8 2 2 2 2 6" xfId="38523"/>
    <cellStyle name="Примечание 8 2 2 2 2 7" xfId="43481"/>
    <cellStyle name="Примечание 8 2 2 2 3" xfId="11381"/>
    <cellStyle name="Примечание 8 2 2 2 4" xfId="17320"/>
    <cellStyle name="Примечание 8 2 2 2 5" xfId="29706"/>
    <cellStyle name="Примечание 8 2 2 2 6" xfId="29816"/>
    <cellStyle name="Примечание 8 2 2 2 7" xfId="36233"/>
    <cellStyle name="Примечание 8 2 2 2 8" xfId="41192"/>
    <cellStyle name="Примечание 8 2 2 3" xfId="4596"/>
    <cellStyle name="Примечание 8 2 2 3 2" xfId="10572"/>
    <cellStyle name="Примечание 8 2 2 3 3" xfId="16511"/>
    <cellStyle name="Примечание 8 2 2 3 4" xfId="27751"/>
    <cellStyle name="Примечание 8 2 2 3 5" xfId="26215"/>
    <cellStyle name="Примечание 8 2 2 3 6" xfId="35424"/>
    <cellStyle name="Примечание 8 2 2 3 7" xfId="40387"/>
    <cellStyle name="Примечание 8 2 2 4" xfId="9304"/>
    <cellStyle name="Примечание 8 2 2 4 2" xfId="15249"/>
    <cellStyle name="Примечание 8 2 2 4 3" xfId="21188"/>
    <cellStyle name="Примечание 8 2 2 4 4" xfId="31152"/>
    <cellStyle name="Примечание 8 2 2 4 5" xfId="31653"/>
    <cellStyle name="Примечание 8 2 2 4 6" xfId="40089"/>
    <cellStyle name="Примечание 8 2 2 4 7" xfId="45054"/>
    <cellStyle name="Примечание 8 2 2 5" xfId="10278"/>
    <cellStyle name="Примечание 8 2 2 6" xfId="16217"/>
    <cellStyle name="Примечание 8 2 2 7" xfId="28057"/>
    <cellStyle name="Примечание 8 2 2 8" xfId="32997"/>
    <cellStyle name="Примечание 8 2 3" xfId="4502"/>
    <cellStyle name="Примечание 8 2 3 10" xfId="40313"/>
    <cellStyle name="Примечание 8 2 3 2" xfId="6951"/>
    <cellStyle name="Примечание 8 2 3 2 2" xfId="12902"/>
    <cellStyle name="Примечание 8 2 3 2 3" xfId="18841"/>
    <cellStyle name="Примечание 8 2 3 2 4" xfId="30455"/>
    <cellStyle name="Примечание 8 2 3 2 5" xfId="35055"/>
    <cellStyle name="Примечание 8 2 3 2 6" xfId="37754"/>
    <cellStyle name="Примечание 8 2 3 2 7" xfId="42707"/>
    <cellStyle name="Примечание 8 2 3 3" xfId="9305"/>
    <cellStyle name="Примечание 8 2 3 3 2" xfId="15250"/>
    <cellStyle name="Примечание 8 2 3 3 3" xfId="21189"/>
    <cellStyle name="Примечание 8 2 3 3 4" xfId="31153"/>
    <cellStyle name="Примечание 8 2 3 3 5" xfId="31652"/>
    <cellStyle name="Примечание 8 2 3 3 6" xfId="40090"/>
    <cellStyle name="Примечание 8 2 3 3 7" xfId="45055"/>
    <cellStyle name="Примечание 8 2 3 4" xfId="9306"/>
    <cellStyle name="Примечание 8 2 3 4 2" xfId="15251"/>
    <cellStyle name="Примечание 8 2 3 4 3" xfId="21190"/>
    <cellStyle name="Примечание 8 2 3 4 4" xfId="31154"/>
    <cellStyle name="Примечание 8 2 3 4 5" xfId="29965"/>
    <cellStyle name="Примечание 8 2 3 4 6" xfId="40091"/>
    <cellStyle name="Примечание 8 2 3 4 7" xfId="45056"/>
    <cellStyle name="Примечание 8 2 3 5" xfId="10498"/>
    <cellStyle name="Примечание 8 2 3 6" xfId="16437"/>
    <cellStyle name="Примечание 8 2 3 7" xfId="30429"/>
    <cellStyle name="Примечание 8 2 3 8" xfId="32164"/>
    <cellStyle name="Примечание 8 2 3 9" xfId="35350"/>
    <cellStyle name="Примечание 8 2 4" xfId="4853"/>
    <cellStyle name="Примечание 8 2 4 2" xfId="10829"/>
    <cellStyle name="Примечание 8 2 4 3" xfId="16768"/>
    <cellStyle name="Примечание 8 2 4 4" xfId="27117"/>
    <cellStyle name="Примечание 8 2 4 5" xfId="31529"/>
    <cellStyle name="Примечание 8 2 4 6" xfId="35681"/>
    <cellStyle name="Примечание 8 2 4 7" xfId="40642"/>
    <cellStyle name="Примечание 8 2 5" xfId="9307"/>
    <cellStyle name="Примечание 8 2 5 2" xfId="15252"/>
    <cellStyle name="Примечание 8 2 5 3" xfId="21191"/>
    <cellStyle name="Примечание 8 2 5 4" xfId="31155"/>
    <cellStyle name="Примечание 8 2 5 5" xfId="26614"/>
    <cellStyle name="Примечание 8 2 5 6" xfId="40092"/>
    <cellStyle name="Примечание 8 2 5 7" xfId="45057"/>
    <cellStyle name="Примечание 8 2 6" xfId="10277"/>
    <cellStyle name="Примечание 8 2 7" xfId="16216"/>
    <cellStyle name="Примечание 8 2 8" xfId="30014"/>
    <cellStyle name="Примечание 8 2 9" xfId="34071"/>
    <cellStyle name="Примечание 8 3" xfId="3791"/>
    <cellStyle name="Примечание 8 3 2" xfId="3792"/>
    <cellStyle name="Примечание 8 3 2 2" xfId="5863"/>
    <cellStyle name="Примечание 8 3 2 2 2" xfId="8167"/>
    <cellStyle name="Примечание 8 3 2 2 2 2" xfId="14118"/>
    <cellStyle name="Примечание 8 3 2 2 2 3" xfId="20057"/>
    <cellStyle name="Примечание 8 3 2 2 2 4" xfId="24235"/>
    <cellStyle name="Примечание 8 3 2 2 2 5" xfId="34653"/>
    <cellStyle name="Примечание 8 3 2 2 2 6" xfId="38964"/>
    <cellStyle name="Примечание 8 3 2 2 2 7" xfId="43923"/>
    <cellStyle name="Примечание 8 3 2 2 3" xfId="11838"/>
    <cellStyle name="Примечание 8 3 2 2 4" xfId="17777"/>
    <cellStyle name="Примечание 8 3 2 2 5" xfId="28084"/>
    <cellStyle name="Примечание 8 3 2 2 6" xfId="33910"/>
    <cellStyle name="Примечание 8 3 2 2 7" xfId="36690"/>
    <cellStyle name="Примечание 8 3 2 2 8" xfId="41648"/>
    <cellStyle name="Примечание 8 3 2 3" xfId="6530"/>
    <cellStyle name="Примечание 8 3 2 3 2" xfId="12481"/>
    <cellStyle name="Примечание 8 3 2 3 3" xfId="18420"/>
    <cellStyle name="Примечание 8 3 2 3 4" xfId="29676"/>
    <cellStyle name="Примечание 8 3 2 3 5" xfId="33627"/>
    <cellStyle name="Примечание 8 3 2 3 6" xfId="37333"/>
    <cellStyle name="Примечание 8 3 2 3 7" xfId="42288"/>
    <cellStyle name="Примечание 8 3 2 4" xfId="10280"/>
    <cellStyle name="Примечание 8 3 2 5" xfId="16219"/>
    <cellStyle name="Примечание 8 3 2 6" xfId="30280"/>
    <cellStyle name="Примечание 8 3 2 7" xfId="32709"/>
    <cellStyle name="Примечание 8 3 3" xfId="3793"/>
    <cellStyle name="Примечание 8 3 3 2" xfId="5709"/>
    <cellStyle name="Примечание 8 3 3 2 2" xfId="8013"/>
    <cellStyle name="Примечание 8 3 3 2 2 2" xfId="13964"/>
    <cellStyle name="Примечание 8 3 3 2 2 3" xfId="19903"/>
    <cellStyle name="Примечание 8 3 3 2 2 4" xfId="24386"/>
    <cellStyle name="Примечание 8 3 3 2 2 5" xfId="28442"/>
    <cellStyle name="Примечание 8 3 3 2 2 6" xfId="38810"/>
    <cellStyle name="Примечание 8 3 3 2 2 7" xfId="43769"/>
    <cellStyle name="Примечание 8 3 3 2 3" xfId="11684"/>
    <cellStyle name="Примечание 8 3 3 2 4" xfId="17623"/>
    <cellStyle name="Примечание 8 3 3 2 5" xfId="27073"/>
    <cellStyle name="Примечание 8 3 3 2 6" xfId="27793"/>
    <cellStyle name="Примечание 8 3 3 2 7" xfId="36536"/>
    <cellStyle name="Примечание 8 3 3 2 8" xfId="41494"/>
    <cellStyle name="Примечание 8 3 3 3" xfId="6376"/>
    <cellStyle name="Примечание 8 3 3 3 2" xfId="12327"/>
    <cellStyle name="Примечание 8 3 3 3 3" xfId="18266"/>
    <cellStyle name="Примечание 8 3 3 3 4" xfId="28755"/>
    <cellStyle name="Примечание 8 3 3 3 5" xfId="27002"/>
    <cellStyle name="Примечание 8 3 3 3 6" xfId="37179"/>
    <cellStyle name="Примечание 8 3 3 3 7" xfId="42134"/>
    <cellStyle name="Примечание 8 3 3 4" xfId="10281"/>
    <cellStyle name="Примечание 8 3 3 5" xfId="16220"/>
    <cellStyle name="Примечание 8 3 3 6" xfId="28322"/>
    <cellStyle name="Примечание 8 3 3 7" xfId="30922"/>
    <cellStyle name="Примечание 8 3 4" xfId="5211"/>
    <cellStyle name="Примечание 8 3 4 2" xfId="7554"/>
    <cellStyle name="Примечание 8 3 4 2 2" xfId="13505"/>
    <cellStyle name="Примечание 8 3 4 2 3" xfId="19444"/>
    <cellStyle name="Примечание 8 3 4 2 4" xfId="24759"/>
    <cellStyle name="Примечание 8 3 4 2 5" xfId="28857"/>
    <cellStyle name="Примечание 8 3 4 2 6" xfId="38353"/>
    <cellStyle name="Примечание 8 3 4 2 7" xfId="43310"/>
    <cellStyle name="Примечание 8 3 4 3" xfId="11187"/>
    <cellStyle name="Примечание 8 3 4 4" xfId="17126"/>
    <cellStyle name="Примечание 8 3 4 5" xfId="25458"/>
    <cellStyle name="Примечание 8 3 4 6" xfId="26655"/>
    <cellStyle name="Примечание 8 3 4 7" xfId="36039"/>
    <cellStyle name="Примечание 8 3 4 8" xfId="40999"/>
    <cellStyle name="Примечание 8 3 5" xfId="4730"/>
    <cellStyle name="Примечание 8 3 5 2" xfId="10706"/>
    <cellStyle name="Примечание 8 3 5 3" xfId="16645"/>
    <cellStyle name="Примечание 8 3 5 4" xfId="27303"/>
    <cellStyle name="Примечание 8 3 5 5" xfId="33792"/>
    <cellStyle name="Примечание 8 3 5 6" xfId="35558"/>
    <cellStyle name="Примечание 8 3 5 7" xfId="40520"/>
    <cellStyle name="Примечание 8 3 6" xfId="10279"/>
    <cellStyle name="Примечание 8 3 7" xfId="16218"/>
    <cellStyle name="Примечание 8 3 8" xfId="28863"/>
    <cellStyle name="Примечание 8 3 9" xfId="25798"/>
    <cellStyle name="Примечание 8 4" xfId="3794"/>
    <cellStyle name="Примечание 8 4 2" xfId="5405"/>
    <cellStyle name="Примечание 8 4 2 2" xfId="7724"/>
    <cellStyle name="Примечание 8 4 2 2 2" xfId="13675"/>
    <cellStyle name="Примечание 8 4 2 2 3" xfId="19614"/>
    <cellStyle name="Примечание 8 4 2 2 4" xfId="24668"/>
    <cellStyle name="Примечание 8 4 2 2 5" xfId="34473"/>
    <cellStyle name="Примечание 8 4 2 2 6" xfId="38522"/>
    <cellStyle name="Примечание 8 4 2 2 7" xfId="43480"/>
    <cellStyle name="Примечание 8 4 2 3" xfId="11380"/>
    <cellStyle name="Примечание 8 4 2 4" xfId="17319"/>
    <cellStyle name="Примечание 8 4 2 5" xfId="28387"/>
    <cellStyle name="Примечание 8 4 2 6" xfId="26722"/>
    <cellStyle name="Примечание 8 4 2 7" xfId="36232"/>
    <cellStyle name="Примечание 8 4 2 8" xfId="41191"/>
    <cellStyle name="Примечание 8 4 3" xfId="4597"/>
    <cellStyle name="Примечание 8 4 3 2" xfId="10573"/>
    <cellStyle name="Примечание 8 4 3 3" xfId="16512"/>
    <cellStyle name="Примечание 8 4 3 4" xfId="25548"/>
    <cellStyle name="Примечание 8 4 3 5" xfId="26282"/>
    <cellStyle name="Примечание 8 4 3 6" xfId="35425"/>
    <cellStyle name="Примечание 8 4 3 7" xfId="40388"/>
    <cellStyle name="Примечание 8 4 4" xfId="9308"/>
    <cellStyle name="Примечание 8 4 4 2" xfId="15253"/>
    <cellStyle name="Примечание 8 4 4 3" xfId="21192"/>
    <cellStyle name="Примечание 8 4 4 4" xfId="31156"/>
    <cellStyle name="Примечание 8 4 4 5" xfId="33490"/>
    <cellStyle name="Примечание 8 4 4 6" xfId="40093"/>
    <cellStyle name="Примечание 8 4 4 7" xfId="45058"/>
    <cellStyle name="Примечание 8 4 5" xfId="10282"/>
    <cellStyle name="Примечание 8 4 6" xfId="16221"/>
    <cellStyle name="Примечание 8 4 7" xfId="25670"/>
    <cellStyle name="Примечание 8 4 8" xfId="31645"/>
    <cellStyle name="Примечание 8 5" xfId="4503"/>
    <cellStyle name="Примечание 8 5 2" xfId="6952"/>
    <cellStyle name="Примечание 8 5 2 2" xfId="12903"/>
    <cellStyle name="Примечание 8 5 2 3" xfId="18842"/>
    <cellStyle name="Примечание 8 5 2 4" xfId="28912"/>
    <cellStyle name="Примечание 8 5 2 5" xfId="33836"/>
    <cellStyle name="Примечание 8 5 2 6" xfId="37755"/>
    <cellStyle name="Примечание 8 5 2 7" xfId="42708"/>
    <cellStyle name="Примечание 8 5 3" xfId="10499"/>
    <cellStyle name="Примечание 8 5 4" xfId="16438"/>
    <cellStyle name="Примечание 8 5 5" xfId="28769"/>
    <cellStyle name="Примечание 8 5 6" xfId="31245"/>
    <cellStyle name="Примечание 8 5 7" xfId="35351"/>
    <cellStyle name="Примечание 8 5 8" xfId="40314"/>
    <cellStyle name="Примечание 8 6" xfId="4854"/>
    <cellStyle name="Примечание 8 6 2" xfId="10830"/>
    <cellStyle name="Примечание 8 6 3" xfId="16769"/>
    <cellStyle name="Примечание 8 6 4" xfId="29804"/>
    <cellStyle name="Примечание 8 6 5" xfId="30987"/>
    <cellStyle name="Примечание 8 6 6" xfId="35682"/>
    <cellStyle name="Примечание 8 6 7" xfId="40643"/>
    <cellStyle name="Примечание 8 7" xfId="10276"/>
    <cellStyle name="Примечание 8 8" xfId="16215"/>
    <cellStyle name="Примечание 8 9" xfId="28598"/>
    <cellStyle name="Примечание 8_46EE.2011(v1.0)" xfId="3795"/>
    <cellStyle name="Примечание 9" xfId="3796"/>
    <cellStyle name="Примечание 9 10" xfId="32099"/>
    <cellStyle name="Примечание 9 2" xfId="3797"/>
    <cellStyle name="Примечание 9 2 2" xfId="3798"/>
    <cellStyle name="Примечание 9 2 2 2" xfId="5408"/>
    <cellStyle name="Примечание 9 2 2 2 2" xfId="7727"/>
    <cellStyle name="Примечание 9 2 2 2 2 2" xfId="13678"/>
    <cellStyle name="Примечание 9 2 2 2 2 3" xfId="19617"/>
    <cellStyle name="Примечание 9 2 2 2 2 4" xfId="24665"/>
    <cellStyle name="Примечание 9 2 2 2 2 5" xfId="32740"/>
    <cellStyle name="Примечание 9 2 2 2 2 6" xfId="38525"/>
    <cellStyle name="Примечание 9 2 2 2 2 7" xfId="43483"/>
    <cellStyle name="Примечание 9 2 2 2 3" xfId="11383"/>
    <cellStyle name="Примечание 9 2 2 2 4" xfId="17322"/>
    <cellStyle name="Примечание 9 2 2 2 5" xfId="25426"/>
    <cellStyle name="Примечание 9 2 2 2 6" xfId="34101"/>
    <cellStyle name="Примечание 9 2 2 2 7" xfId="36235"/>
    <cellStyle name="Примечание 9 2 2 2 8" xfId="41194"/>
    <cellStyle name="Примечание 9 2 2 3" xfId="4594"/>
    <cellStyle name="Примечание 9 2 2 3 2" xfId="10570"/>
    <cellStyle name="Примечание 9 2 2 3 3" xfId="16509"/>
    <cellStyle name="Примечание 9 2 2 3 4" xfId="27191"/>
    <cellStyle name="Примечание 9 2 2 3 5" xfId="31277"/>
    <cellStyle name="Примечание 9 2 2 3 6" xfId="35422"/>
    <cellStyle name="Примечание 9 2 2 3 7" xfId="40385"/>
    <cellStyle name="Примечание 9 2 2 4" xfId="9309"/>
    <cellStyle name="Примечание 9 2 2 4 2" xfId="15254"/>
    <cellStyle name="Примечание 9 2 2 4 3" xfId="21193"/>
    <cellStyle name="Примечание 9 2 2 4 4" xfId="31157"/>
    <cellStyle name="Примечание 9 2 2 4 5" xfId="31772"/>
    <cellStyle name="Примечание 9 2 2 4 6" xfId="40094"/>
    <cellStyle name="Примечание 9 2 2 4 7" xfId="45059"/>
    <cellStyle name="Примечание 9 2 2 5" xfId="10285"/>
    <cellStyle name="Примечание 9 2 2 6" xfId="16224"/>
    <cellStyle name="Примечание 9 2 2 7" xfId="30206"/>
    <cellStyle name="Примечание 9 2 2 8" xfId="32460"/>
    <cellStyle name="Примечание 9 2 3" xfId="4504"/>
    <cellStyle name="Примечание 9 2 3 10" xfId="40315"/>
    <cellStyle name="Примечание 9 2 3 2" xfId="6953"/>
    <cellStyle name="Примечание 9 2 3 2 2" xfId="12904"/>
    <cellStyle name="Примечание 9 2 3 2 3" xfId="18843"/>
    <cellStyle name="Примечание 9 2 3 2 4" xfId="26877"/>
    <cellStyle name="Примечание 9 2 3 2 5" xfId="33338"/>
    <cellStyle name="Примечание 9 2 3 2 6" xfId="37756"/>
    <cellStyle name="Примечание 9 2 3 2 7" xfId="42709"/>
    <cellStyle name="Примечание 9 2 3 3" xfId="9310"/>
    <cellStyle name="Примечание 9 2 3 3 2" xfId="15255"/>
    <cellStyle name="Примечание 9 2 3 3 3" xfId="21194"/>
    <cellStyle name="Примечание 9 2 3 3 4" xfId="31158"/>
    <cellStyle name="Примечание 9 2 3 3 5" xfId="30110"/>
    <cellStyle name="Примечание 9 2 3 3 6" xfId="40095"/>
    <cellStyle name="Примечание 9 2 3 3 7" xfId="45060"/>
    <cellStyle name="Примечание 9 2 3 4" xfId="9311"/>
    <cellStyle name="Примечание 9 2 3 4 2" xfId="15256"/>
    <cellStyle name="Примечание 9 2 3 4 3" xfId="21195"/>
    <cellStyle name="Примечание 9 2 3 4 4" xfId="31159"/>
    <cellStyle name="Примечание 9 2 3 4 5" xfId="30091"/>
    <cellStyle name="Примечание 9 2 3 4 6" xfId="40096"/>
    <cellStyle name="Примечание 9 2 3 4 7" xfId="45061"/>
    <cellStyle name="Примечание 9 2 3 5" xfId="10500"/>
    <cellStyle name="Примечание 9 2 3 6" xfId="16439"/>
    <cellStyle name="Примечание 9 2 3 7" xfId="30182"/>
    <cellStyle name="Примечание 9 2 3 8" xfId="31424"/>
    <cellStyle name="Примечание 9 2 3 9" xfId="35352"/>
    <cellStyle name="Примечание 9 2 4" xfId="4851"/>
    <cellStyle name="Примечание 9 2 4 2" xfId="10827"/>
    <cellStyle name="Примечание 9 2 4 3" xfId="16766"/>
    <cellStyle name="Примечание 9 2 4 4" xfId="30858"/>
    <cellStyle name="Примечание 9 2 4 5" xfId="31237"/>
    <cellStyle name="Примечание 9 2 4 6" xfId="35679"/>
    <cellStyle name="Примечание 9 2 4 7" xfId="40640"/>
    <cellStyle name="Примечание 9 2 5" xfId="9312"/>
    <cellStyle name="Примечание 9 2 5 2" xfId="15257"/>
    <cellStyle name="Примечание 9 2 5 3" xfId="21196"/>
    <cellStyle name="Примечание 9 2 5 4" xfId="31160"/>
    <cellStyle name="Примечание 9 2 5 5" xfId="27359"/>
    <cellStyle name="Примечание 9 2 5 6" xfId="40097"/>
    <cellStyle name="Примечание 9 2 5 7" xfId="45062"/>
    <cellStyle name="Примечание 9 2 6" xfId="10284"/>
    <cellStyle name="Примечание 9 2 7" xfId="16223"/>
    <cellStyle name="Примечание 9 2 8" xfId="28794"/>
    <cellStyle name="Примечание 9 2 9" xfId="33711"/>
    <cellStyle name="Примечание 9 3" xfId="3799"/>
    <cellStyle name="Примечание 9 3 2" xfId="3800"/>
    <cellStyle name="Примечание 9 3 2 2" xfId="5864"/>
    <cellStyle name="Примечание 9 3 2 2 2" xfId="8168"/>
    <cellStyle name="Примечание 9 3 2 2 2 2" xfId="14119"/>
    <cellStyle name="Примечание 9 3 2 2 2 3" xfId="20058"/>
    <cellStyle name="Примечание 9 3 2 2 2 4" xfId="24234"/>
    <cellStyle name="Примечание 9 3 2 2 2 5" xfId="28683"/>
    <cellStyle name="Примечание 9 3 2 2 2 6" xfId="38965"/>
    <cellStyle name="Примечание 9 3 2 2 2 7" xfId="43924"/>
    <cellStyle name="Примечание 9 3 2 2 3" xfId="11839"/>
    <cellStyle name="Примечание 9 3 2 2 4" xfId="17778"/>
    <cellStyle name="Примечание 9 3 2 2 5" xfId="25337"/>
    <cellStyle name="Примечание 9 3 2 2 6" xfId="34547"/>
    <cellStyle name="Примечание 9 3 2 2 7" xfId="36691"/>
    <cellStyle name="Примечание 9 3 2 2 8" xfId="41649"/>
    <cellStyle name="Примечание 9 3 2 3" xfId="6531"/>
    <cellStyle name="Примечание 9 3 2 3 2" xfId="12482"/>
    <cellStyle name="Примечание 9 3 2 3 3" xfId="18421"/>
    <cellStyle name="Примечание 9 3 2 3 4" xfId="27712"/>
    <cellStyle name="Примечание 9 3 2 3 5" xfId="31911"/>
    <cellStyle name="Примечание 9 3 2 3 6" xfId="37334"/>
    <cellStyle name="Примечание 9 3 2 3 7" xfId="42289"/>
    <cellStyle name="Примечание 9 3 2 4" xfId="10287"/>
    <cellStyle name="Примечание 9 3 2 5" xfId="16226"/>
    <cellStyle name="Примечание 9 3 2 6" xfId="25669"/>
    <cellStyle name="Примечание 9 3 2 7" xfId="32278"/>
    <cellStyle name="Примечание 9 3 3" xfId="3801"/>
    <cellStyle name="Примечание 9 3 3 2" xfId="5710"/>
    <cellStyle name="Примечание 9 3 3 2 2" xfId="8014"/>
    <cellStyle name="Примечание 9 3 3 2 2 2" xfId="13965"/>
    <cellStyle name="Примечание 9 3 3 2 2 3" xfId="19904"/>
    <cellStyle name="Примечание 9 3 3 2 2 4" xfId="24385"/>
    <cellStyle name="Примечание 9 3 3 2 2 5" xfId="34742"/>
    <cellStyle name="Примечание 9 3 3 2 2 6" xfId="38811"/>
    <cellStyle name="Примечание 9 3 3 2 2 7" xfId="43770"/>
    <cellStyle name="Примечание 9 3 3 2 3" xfId="11685"/>
    <cellStyle name="Примечание 9 3 3 2 4" xfId="17624"/>
    <cellStyle name="Примечание 9 3 3 2 5" xfId="25371"/>
    <cellStyle name="Примечание 9 3 3 2 6" xfId="34767"/>
    <cellStyle name="Примечание 9 3 3 2 7" xfId="36537"/>
    <cellStyle name="Примечание 9 3 3 2 8" xfId="41495"/>
    <cellStyle name="Примечание 9 3 3 3" xfId="6377"/>
    <cellStyle name="Примечание 9 3 3 3 2" xfId="12328"/>
    <cellStyle name="Примечание 9 3 3 3 3" xfId="18267"/>
    <cellStyle name="Примечание 9 3 3 3 4" xfId="30168"/>
    <cellStyle name="Примечание 9 3 3 3 5" xfId="33730"/>
    <cellStyle name="Примечание 9 3 3 3 6" xfId="37180"/>
    <cellStyle name="Примечание 9 3 3 3 7" xfId="42135"/>
    <cellStyle name="Примечание 9 3 3 4" xfId="10288"/>
    <cellStyle name="Примечание 9 3 3 5" xfId="16227"/>
    <cellStyle name="Примечание 9 3 3 6" xfId="28842"/>
    <cellStyle name="Примечание 9 3 3 7" xfId="31675"/>
    <cellStyle name="Примечание 9 3 4" xfId="5212"/>
    <cellStyle name="Примечание 9 3 4 2" xfId="7555"/>
    <cellStyle name="Примечание 9 3 4 2 2" xfId="13506"/>
    <cellStyle name="Примечание 9 3 4 2 3" xfId="19445"/>
    <cellStyle name="Примечание 9 3 4 2 4" xfId="24758"/>
    <cellStyle name="Примечание 9 3 4 2 5" xfId="32628"/>
    <cellStyle name="Примечание 9 3 4 2 6" xfId="38354"/>
    <cellStyle name="Примечание 9 3 4 2 7" xfId="43311"/>
    <cellStyle name="Примечание 9 3 4 3" xfId="11188"/>
    <cellStyle name="Примечание 9 3 4 4" xfId="17127"/>
    <cellStyle name="Примечание 9 3 4 5" xfId="25457"/>
    <cellStyle name="Примечание 9 3 4 6" xfId="34036"/>
    <cellStyle name="Примечание 9 3 4 7" xfId="36040"/>
    <cellStyle name="Примечание 9 3 4 8" xfId="41000"/>
    <cellStyle name="Примечание 9 3 5" xfId="4729"/>
    <cellStyle name="Примечание 9 3 5 2" xfId="10705"/>
    <cellStyle name="Примечание 9 3 5 3" xfId="16644"/>
    <cellStyle name="Примечание 9 3 5 4" xfId="29434"/>
    <cellStyle name="Примечание 9 3 5 5" xfId="32326"/>
    <cellStyle name="Примечание 9 3 5 6" xfId="35557"/>
    <cellStyle name="Примечание 9 3 5 7" xfId="40519"/>
    <cellStyle name="Примечание 9 3 6" xfId="10286"/>
    <cellStyle name="Примечание 9 3 7" xfId="16225"/>
    <cellStyle name="Примечание 9 3 8" xfId="28253"/>
    <cellStyle name="Примечание 9 3 9" xfId="25865"/>
    <cellStyle name="Примечание 9 4" xfId="3802"/>
    <cellStyle name="Примечание 9 4 2" xfId="5407"/>
    <cellStyle name="Примечание 9 4 2 2" xfId="7726"/>
    <cellStyle name="Примечание 9 4 2 2 2" xfId="13677"/>
    <cellStyle name="Примечание 9 4 2 2 3" xfId="19616"/>
    <cellStyle name="Примечание 9 4 2 2 4" xfId="24666"/>
    <cellStyle name="Примечание 9 4 2 2 5" xfId="33609"/>
    <cellStyle name="Примечание 9 4 2 2 6" xfId="38524"/>
    <cellStyle name="Примечание 9 4 2 2 7" xfId="43482"/>
    <cellStyle name="Примечание 9 4 2 3" xfId="11382"/>
    <cellStyle name="Примечание 9 4 2 4" xfId="17321"/>
    <cellStyle name="Примечание 9 4 2 5" xfId="27742"/>
    <cellStyle name="Примечание 9 4 2 6" xfId="32229"/>
    <cellStyle name="Примечание 9 4 2 7" xfId="36234"/>
    <cellStyle name="Примечание 9 4 2 8" xfId="41193"/>
    <cellStyle name="Примечание 9 4 3" xfId="4595"/>
    <cellStyle name="Примечание 9 4 3 2" xfId="10571"/>
    <cellStyle name="Примечание 9 4 3 3" xfId="16510"/>
    <cellStyle name="Примечание 9 4 3 4" xfId="29715"/>
    <cellStyle name="Примечание 9 4 3 5" xfId="32120"/>
    <cellStyle name="Примечание 9 4 3 6" xfId="35423"/>
    <cellStyle name="Примечание 9 4 3 7" xfId="40386"/>
    <cellStyle name="Примечание 9 4 4" xfId="9313"/>
    <cellStyle name="Примечание 9 4 4 2" xfId="15258"/>
    <cellStyle name="Примечание 9 4 4 3" xfId="21197"/>
    <cellStyle name="Примечание 9 4 4 4" xfId="31161"/>
    <cellStyle name="Примечание 9 4 4 5" xfId="28072"/>
    <cellStyle name="Примечание 9 4 4 6" xfId="40098"/>
    <cellStyle name="Примечание 9 4 4 7" xfId="45063"/>
    <cellStyle name="Примечание 9 4 5" xfId="10289"/>
    <cellStyle name="Примечание 9 4 6" xfId="16228"/>
    <cellStyle name="Примечание 9 4 7" xfId="30257"/>
    <cellStyle name="Примечание 9 4 8" xfId="25805"/>
    <cellStyle name="Примечание 9 5" xfId="4505"/>
    <cellStyle name="Примечание 9 5 2" xfId="6954"/>
    <cellStyle name="Примечание 9 5 2 2" xfId="12905"/>
    <cellStyle name="Примечание 9 5 2 3" xfId="18844"/>
    <cellStyle name="Примечание 9 5 2 4" xfId="29092"/>
    <cellStyle name="Примечание 9 5 2 5" xfId="26649"/>
    <cellStyle name="Примечание 9 5 2 6" xfId="37757"/>
    <cellStyle name="Примечание 9 5 2 7" xfId="42710"/>
    <cellStyle name="Примечание 9 5 3" xfId="10501"/>
    <cellStyle name="Примечание 9 5 4" xfId="16440"/>
    <cellStyle name="Примечание 9 5 5" xfId="28231"/>
    <cellStyle name="Примечание 9 5 6" xfId="25859"/>
    <cellStyle name="Примечание 9 5 7" xfId="35353"/>
    <cellStyle name="Примечание 9 5 8" xfId="40316"/>
    <cellStyle name="Примечание 9 6" xfId="4852"/>
    <cellStyle name="Примечание 9 6 2" xfId="10828"/>
    <cellStyle name="Примечание 9 6 3" xfId="16767"/>
    <cellStyle name="Примечание 9 6 4" xfId="29382"/>
    <cellStyle name="Примечание 9 6 5" xfId="31530"/>
    <cellStyle name="Примечание 9 6 6" xfId="35680"/>
    <cellStyle name="Примечание 9 6 7" xfId="40641"/>
    <cellStyle name="Примечание 9 7" xfId="10283"/>
    <cellStyle name="Примечание 9 8" xfId="16222"/>
    <cellStyle name="Примечание 9 9" xfId="30969"/>
    <cellStyle name="Примечание 9_46EE.2011(v1.0)" xfId="3803"/>
    <cellStyle name="Продукт" xfId="3804"/>
    <cellStyle name="Процентный 10" xfId="3805"/>
    <cellStyle name="Процентный 2" xfId="89"/>
    <cellStyle name="Процентный 2 2" xfId="3806"/>
    <cellStyle name="Процентный 2 2 2" xfId="3807"/>
    <cellStyle name="Процентный 2 2 3" xfId="3808"/>
    <cellStyle name="Процентный 2 3" xfId="3809"/>
    <cellStyle name="Процентный 2 4" xfId="3810"/>
    <cellStyle name="Процентный 2 5" xfId="3811"/>
    <cellStyle name="Процентный 2 6" xfId="3812"/>
    <cellStyle name="Процентный 3" xfId="3813"/>
    <cellStyle name="Процентный 3 2" xfId="3814"/>
    <cellStyle name="Процентный 3 3" xfId="3815"/>
    <cellStyle name="Процентный 3 4" xfId="3816"/>
    <cellStyle name="Процентный 4" xfId="3817"/>
    <cellStyle name="Процентный 4 2" xfId="3818"/>
    <cellStyle name="Процентный 4 3" xfId="3819"/>
    <cellStyle name="Процентный 4 4" xfId="3820"/>
    <cellStyle name="Процентный 5" xfId="3821"/>
    <cellStyle name="Процентный 5 2" xfId="3822"/>
    <cellStyle name="Процентный 5 3" xfId="3823"/>
    <cellStyle name="Процентный 6" xfId="3824"/>
    <cellStyle name="Процентный 6 2" xfId="9314"/>
    <cellStyle name="Процентный 9" xfId="3825"/>
    <cellStyle name="Разница" xfId="3826"/>
    <cellStyle name="Разница 2" xfId="3827"/>
    <cellStyle name="Разница 2 2" xfId="3828"/>
    <cellStyle name="Разница 2 2 2" xfId="5574"/>
    <cellStyle name="Разница 2 2 2 2" xfId="7878"/>
    <cellStyle name="Разница 2 2 2 2 2" xfId="13829"/>
    <cellStyle name="Разница 2 2 2 2 3" xfId="19768"/>
    <cellStyle name="Разница 2 2 2 2 4" xfId="24519"/>
    <cellStyle name="Разница 2 2 2 2 5" xfId="26476"/>
    <cellStyle name="Разница 2 2 2 2 6" xfId="38675"/>
    <cellStyle name="Разница 2 2 2 2 7" xfId="43634"/>
    <cellStyle name="Разница 2 2 2 3" xfId="11549"/>
    <cellStyle name="Разница 2 2 2 4" xfId="17488"/>
    <cellStyle name="Разница 2 2 2 5" xfId="25393"/>
    <cellStyle name="Разница 2 2 2 6" xfId="34685"/>
    <cellStyle name="Разница 2 2 2 7" xfId="36401"/>
    <cellStyle name="Разница 2 2 2 8" xfId="41359"/>
    <cellStyle name="Разница 2 2 3" xfId="6241"/>
    <cellStyle name="Разница 2 2 3 2" xfId="12192"/>
    <cellStyle name="Разница 2 2 3 3" xfId="18131"/>
    <cellStyle name="Разница 2 2 3 4" xfId="29688"/>
    <cellStyle name="Разница 2 2 3 5" xfId="31470"/>
    <cellStyle name="Разница 2 2 3 6" xfId="37044"/>
    <cellStyle name="Разница 2 2 3 7" xfId="41999"/>
    <cellStyle name="Разница 2 3" xfId="3829"/>
    <cellStyle name="Разница 2 3 2" xfId="6023"/>
    <cellStyle name="Разница 2 3 2 2" xfId="8327"/>
    <cellStyle name="Разница 2 3 2 2 2" xfId="14278"/>
    <cellStyle name="Разница 2 3 2 2 3" xfId="20217"/>
    <cellStyle name="Разница 2 3 2 2 4" xfId="24077"/>
    <cellStyle name="Разница 2 3 2 2 5" xfId="28019"/>
    <cellStyle name="Разница 2 3 2 2 6" xfId="39123"/>
    <cellStyle name="Разница 2 3 2 2 7" xfId="44083"/>
    <cellStyle name="Разница 2 3 2 3" xfId="11998"/>
    <cellStyle name="Разница 2 3 2 4" xfId="17937"/>
    <cellStyle name="Разница 2 3 2 5" xfId="25237"/>
    <cellStyle name="Разница 2 3 2 6" xfId="26580"/>
    <cellStyle name="Разница 2 3 2 7" xfId="36850"/>
    <cellStyle name="Разница 2 3 2 8" xfId="41807"/>
    <cellStyle name="Разница 2 3 3" xfId="6688"/>
    <cellStyle name="Разница 2 3 3 2" xfId="12639"/>
    <cellStyle name="Разница 2 3 3 3" xfId="18578"/>
    <cellStyle name="Разница 2 3 3 4" xfId="28179"/>
    <cellStyle name="Разница 2 3 3 5" xfId="27102"/>
    <cellStyle name="Разница 2 3 3 6" xfId="37491"/>
    <cellStyle name="Разница 2 3 3 7" xfId="42445"/>
    <cellStyle name="Разница 2 4" xfId="3830"/>
    <cellStyle name="Разница 2 4 2" xfId="5937"/>
    <cellStyle name="Разница 2 4 2 2" xfId="8241"/>
    <cellStyle name="Разница 2 4 2 2 2" xfId="14192"/>
    <cellStyle name="Разница 2 4 2 2 3" xfId="20131"/>
    <cellStyle name="Разница 2 4 2 2 4" xfId="24162"/>
    <cellStyle name="Разница 2 4 2 2 5" xfId="26458"/>
    <cellStyle name="Разница 2 4 2 2 6" xfId="39037"/>
    <cellStyle name="Разница 2 4 2 2 7" xfId="43997"/>
    <cellStyle name="Разница 2 4 2 3" xfId="11912"/>
    <cellStyle name="Разница 2 4 2 4" xfId="17851"/>
    <cellStyle name="Разница 2 4 2 5" xfId="28435"/>
    <cellStyle name="Разница 2 4 2 6" xfId="26594"/>
    <cellStyle name="Разница 2 4 2 7" xfId="36764"/>
    <cellStyle name="Разница 2 4 2 8" xfId="41721"/>
    <cellStyle name="Разница 2 4 3" xfId="6604"/>
    <cellStyle name="Разница 2 4 3 2" xfId="12555"/>
    <cellStyle name="Разница 2 4 3 3" xfId="18494"/>
    <cellStyle name="Разница 2 4 3 4" xfId="25065"/>
    <cellStyle name="Разница 2 4 3 5" xfId="33934"/>
    <cellStyle name="Разница 2 4 3 6" xfId="37407"/>
    <cellStyle name="Разница 2 4 3 7" xfId="42361"/>
    <cellStyle name="Разница 2 5" xfId="9315"/>
    <cellStyle name="Разница 2 5 2" xfId="15259"/>
    <cellStyle name="Разница 2 5 3" xfId="21198"/>
    <cellStyle name="Разница 2 5 4" xfId="31163"/>
    <cellStyle name="Разница 2 5 5" xfId="32975"/>
    <cellStyle name="Разница 2 5 6" xfId="40099"/>
    <cellStyle name="Разница 2 5 7" xfId="45064"/>
    <cellStyle name="Разница 3" xfId="3831"/>
    <cellStyle name="Разница 3 2" xfId="3832"/>
    <cellStyle name="Разница 3 2 2" xfId="6050"/>
    <cellStyle name="Разница 3 2 2 2" xfId="8354"/>
    <cellStyle name="Разница 3 2 2 2 2" xfId="14305"/>
    <cellStyle name="Разница 3 2 2 2 3" xfId="20244"/>
    <cellStyle name="Разница 3 2 2 2 4" xfId="24051"/>
    <cellStyle name="Разница 3 2 2 2 5" xfId="33643"/>
    <cellStyle name="Разница 3 2 2 2 6" xfId="39150"/>
    <cellStyle name="Разница 3 2 2 2 7" xfId="44110"/>
    <cellStyle name="Разница 3 2 2 3" xfId="12025"/>
    <cellStyle name="Разница 3 2 2 4" xfId="17964"/>
    <cellStyle name="Разница 3 2 2 5" xfId="25211"/>
    <cellStyle name="Разница 3 2 2 6" xfId="29633"/>
    <cellStyle name="Разница 3 2 2 7" xfId="36877"/>
    <cellStyle name="Разница 3 2 2 8" xfId="41834"/>
    <cellStyle name="Разница 3 2 3" xfId="6715"/>
    <cellStyle name="Разница 3 2 3 2" xfId="12666"/>
    <cellStyle name="Разница 3 2 3 3" xfId="18605"/>
    <cellStyle name="Разница 3 2 3 4" xfId="30614"/>
    <cellStyle name="Разница 3 2 3 5" xfId="32211"/>
    <cellStyle name="Разница 3 2 3 6" xfId="37518"/>
    <cellStyle name="Разница 3 2 3 7" xfId="42472"/>
    <cellStyle name="Разница 3 3" xfId="5728"/>
    <cellStyle name="Разница 3 3 2" xfId="8032"/>
    <cellStyle name="Разница 3 3 2 2" xfId="13983"/>
    <cellStyle name="Разница 3 3 2 3" xfId="19922"/>
    <cellStyle name="Разница 3 3 2 4" xfId="24368"/>
    <cellStyle name="Разница 3 3 2 5" xfId="26532"/>
    <cellStyle name="Разница 3 3 2 6" xfId="38829"/>
    <cellStyle name="Разница 3 3 2 7" xfId="43788"/>
    <cellStyle name="Разница 3 3 3" xfId="11703"/>
    <cellStyle name="Разница 3 3 4" xfId="17642"/>
    <cellStyle name="Разница 3 3 5" xfId="25368"/>
    <cellStyle name="Разница 3 3 6" xfId="31484"/>
    <cellStyle name="Разница 3 3 7" xfId="36555"/>
    <cellStyle name="Разница 3 3 8" xfId="41513"/>
    <cellStyle name="Разница 3 4" xfId="6395"/>
    <cellStyle name="Разница 3 4 2" xfId="12346"/>
    <cellStyle name="Разница 3 4 3" xfId="18285"/>
    <cellStyle name="Разница 3 4 4" xfId="26900"/>
    <cellStyle name="Разница 3 4 5" xfId="25627"/>
    <cellStyle name="Разница 3 4 6" xfId="37198"/>
    <cellStyle name="Разница 3 4 7" xfId="42153"/>
    <cellStyle name="Разница 4" xfId="3833"/>
    <cellStyle name="Разница 4 2" xfId="5518"/>
    <cellStyle name="Разница 4 2 2" xfId="7822"/>
    <cellStyle name="Разница 4 2 2 2" xfId="13773"/>
    <cellStyle name="Разница 4 2 2 3" xfId="19712"/>
    <cellStyle name="Разница 4 2 2 4" xfId="24573"/>
    <cellStyle name="Разница 4 2 2 5" xfId="31166"/>
    <cellStyle name="Разница 4 2 2 6" xfId="38620"/>
    <cellStyle name="Разница 4 2 2 7" xfId="43578"/>
    <cellStyle name="Разница 4 2 3" xfId="11493"/>
    <cellStyle name="Разница 4 2 4" xfId="17432"/>
    <cellStyle name="Разница 4 2 5" xfId="25403"/>
    <cellStyle name="Разница 4 2 6" xfId="33328"/>
    <cellStyle name="Разница 4 2 7" xfId="36345"/>
    <cellStyle name="Разница 4 2 8" xfId="41304"/>
    <cellStyle name="Разница 4 3" xfId="6185"/>
    <cellStyle name="Разница 4 3 2" xfId="12136"/>
    <cellStyle name="Разница 4 3 3" xfId="18075"/>
    <cellStyle name="Разница 4 3 4" xfId="25127"/>
    <cellStyle name="Разница 4 3 5" xfId="26713"/>
    <cellStyle name="Разница 4 3 6" xfId="36988"/>
    <cellStyle name="Разница 4 3 7" xfId="41944"/>
    <cellStyle name="Разница 5" xfId="3834"/>
    <cellStyle name="Разница 5 2" xfId="5998"/>
    <cellStyle name="Разница 5 2 2" xfId="8302"/>
    <cellStyle name="Разница 5 2 2 2" xfId="14253"/>
    <cellStyle name="Разница 5 2 2 3" xfId="20192"/>
    <cellStyle name="Разница 5 2 2 4" xfId="24102"/>
    <cellStyle name="Разница 5 2 2 5" xfId="34343"/>
    <cellStyle name="Разница 5 2 2 6" xfId="39098"/>
    <cellStyle name="Разница 5 2 2 7" xfId="44058"/>
    <cellStyle name="Разница 5 2 3" xfId="11973"/>
    <cellStyle name="Разница 5 2 4" xfId="17912"/>
    <cellStyle name="Разница 5 2 5" xfId="25261"/>
    <cellStyle name="Разница 5 2 6" xfId="34189"/>
    <cellStyle name="Разница 5 2 7" xfId="36825"/>
    <cellStyle name="Разница 5 2 8" xfId="41782"/>
    <cellStyle name="Разница 5 3" xfId="6663"/>
    <cellStyle name="Разница 5 3 2" xfId="12614"/>
    <cellStyle name="Разница 5 3 3" xfId="18553"/>
    <cellStyle name="Разница 5 3 4" xfId="30618"/>
    <cellStyle name="Разница 5 3 5" xfId="32078"/>
    <cellStyle name="Разница 5 3 6" xfId="37466"/>
    <cellStyle name="Разница 5 3 7" xfId="42420"/>
    <cellStyle name="Разница 6" xfId="3835"/>
    <cellStyle name="Разница 6 2" xfId="5955"/>
    <cellStyle name="Разница 6 2 2" xfId="8259"/>
    <cellStyle name="Разница 6 2 2 2" xfId="14210"/>
    <cellStyle name="Разница 6 2 2 3" xfId="20149"/>
    <cellStyle name="Разница 6 2 2 4" xfId="24144"/>
    <cellStyle name="Разница 6 2 2 5" xfId="33296"/>
    <cellStyle name="Разница 6 2 2 6" xfId="39055"/>
    <cellStyle name="Разница 6 2 2 7" xfId="44015"/>
    <cellStyle name="Разница 6 2 3" xfId="11930"/>
    <cellStyle name="Разница 6 2 4" xfId="17869"/>
    <cellStyle name="Разница 6 2 5" xfId="25302"/>
    <cellStyle name="Разница 6 2 6" xfId="34211"/>
    <cellStyle name="Разница 6 2 7" xfId="36782"/>
    <cellStyle name="Разница 6 2 8" xfId="41739"/>
    <cellStyle name="Разница 6 3" xfId="6622"/>
    <cellStyle name="Разница 6 3 2" xfId="12573"/>
    <cellStyle name="Разница 6 3 3" xfId="18512"/>
    <cellStyle name="Разница 6 3 4" xfId="30625"/>
    <cellStyle name="Разница 6 3 5" xfId="32726"/>
    <cellStyle name="Разница 6 3 6" xfId="37425"/>
    <cellStyle name="Разница 6 3 7" xfId="42379"/>
    <cellStyle name="Рамки" xfId="3836"/>
    <cellStyle name="Рамки 2" xfId="3837"/>
    <cellStyle name="Рамки 2 2" xfId="3838"/>
    <cellStyle name="Рамки 2 2 2" xfId="5575"/>
    <cellStyle name="Рамки 2 2 2 2" xfId="7879"/>
    <cellStyle name="Рамки 2 2 2 2 2" xfId="13830"/>
    <cellStyle name="Рамки 2 2 2 2 3" xfId="19769"/>
    <cellStyle name="Рамки 2 2 2 2 4" xfId="24518"/>
    <cellStyle name="Рамки 2 2 2 2 5" xfId="33981"/>
    <cellStyle name="Рамки 2 2 2 2 6" xfId="38676"/>
    <cellStyle name="Рамки 2 2 2 2 7" xfId="43635"/>
    <cellStyle name="Рамки 2 2 2 3" xfId="11550"/>
    <cellStyle name="Рамки 2 2 2 4" xfId="17489"/>
    <cellStyle name="Рамки 2 2 2 5" xfId="25392"/>
    <cellStyle name="Рамки 2 2 2 6" xfId="25862"/>
    <cellStyle name="Рамки 2 2 2 7" xfId="36402"/>
    <cellStyle name="Рамки 2 2 2 8" xfId="41360"/>
    <cellStyle name="Рамки 2 2 3" xfId="6242"/>
    <cellStyle name="Рамки 2 2 3 2" xfId="12193"/>
    <cellStyle name="Рамки 2 2 3 3" xfId="18132"/>
    <cellStyle name="Рамки 2 2 3 4" xfId="27724"/>
    <cellStyle name="Рамки 2 2 3 5" xfId="31469"/>
    <cellStyle name="Рамки 2 2 3 6" xfId="37045"/>
    <cellStyle name="Рамки 2 2 3 7" xfId="42000"/>
    <cellStyle name="Рамки 2 3" xfId="3839"/>
    <cellStyle name="Рамки 2 3 2" xfId="6024"/>
    <cellStyle name="Рамки 2 3 2 2" xfId="8328"/>
    <cellStyle name="Рамки 2 3 2 2 2" xfId="14279"/>
    <cellStyle name="Рамки 2 3 2 2 3" xfId="20218"/>
    <cellStyle name="Рамки 2 3 2 2 4" xfId="24076"/>
    <cellStyle name="Рамки 2 3 2 2 5" xfId="33725"/>
    <cellStyle name="Рамки 2 3 2 2 6" xfId="39124"/>
    <cellStyle name="Рамки 2 3 2 2 7" xfId="44084"/>
    <cellStyle name="Рамки 2 3 2 3" xfId="11999"/>
    <cellStyle name="Рамки 2 3 2 4" xfId="17938"/>
    <cellStyle name="Рамки 2 3 2 5" xfId="25236"/>
    <cellStyle name="Рамки 2 3 2 6" xfId="26579"/>
    <cellStyle name="Рамки 2 3 2 7" xfId="36851"/>
    <cellStyle name="Рамки 2 3 2 8" xfId="41808"/>
    <cellStyle name="Рамки 2 3 3" xfId="6689"/>
    <cellStyle name="Рамки 2 3 3 2" xfId="12640"/>
    <cellStyle name="Рамки 2 3 3 3" xfId="18579"/>
    <cellStyle name="Рамки 2 3 3 4" xfId="25053"/>
    <cellStyle name="Рамки 2 3 3 5" xfId="31656"/>
    <cellStyle name="Рамки 2 3 3 6" xfId="37492"/>
    <cellStyle name="Рамки 2 3 3 7" xfId="42446"/>
    <cellStyle name="Рамки 2 4" xfId="3840"/>
    <cellStyle name="Рамки 2 4 2" xfId="5936"/>
    <cellStyle name="Рамки 2 4 2 2" xfId="8240"/>
    <cellStyle name="Рамки 2 4 2 2 2" xfId="14191"/>
    <cellStyle name="Рамки 2 4 2 2 3" xfId="20130"/>
    <cellStyle name="Рамки 2 4 2 2 4" xfId="24163"/>
    <cellStyle name="Рамки 2 4 2 2 5" xfId="33063"/>
    <cellStyle name="Рамки 2 4 2 2 6" xfId="39036"/>
    <cellStyle name="Рамки 2 4 2 2 7" xfId="43996"/>
    <cellStyle name="Рамки 2 4 2 3" xfId="11911"/>
    <cellStyle name="Рамки 2 4 2 4" xfId="17850"/>
    <cellStyle name="Рамки 2 4 2 5" xfId="25317"/>
    <cellStyle name="Рамки 2 4 2 6" xfId="32514"/>
    <cellStyle name="Рамки 2 4 2 7" xfId="36763"/>
    <cellStyle name="Рамки 2 4 2 8" xfId="41720"/>
    <cellStyle name="Рамки 2 4 3" xfId="6603"/>
    <cellStyle name="Рамки 2 4 3 2" xfId="12554"/>
    <cellStyle name="Рамки 2 4 3 3" xfId="18493"/>
    <cellStyle name="Рамки 2 4 3 4" xfId="27709"/>
    <cellStyle name="Рамки 2 4 3 5" xfId="31914"/>
    <cellStyle name="Рамки 2 4 3 6" xfId="37406"/>
    <cellStyle name="Рамки 2 4 3 7" xfId="42360"/>
    <cellStyle name="Рамки 2 5" xfId="9316"/>
    <cellStyle name="Рамки 2 5 2" xfId="15260"/>
    <cellStyle name="Рамки 2 5 3" xfId="21199"/>
    <cellStyle name="Рамки 2 5 4" xfId="31164"/>
    <cellStyle name="Рамки 2 5 5" xfId="34040"/>
    <cellStyle name="Рамки 2 5 6" xfId="40100"/>
    <cellStyle name="Рамки 2 5 7" xfId="45065"/>
    <cellStyle name="Рамки 3" xfId="3841"/>
    <cellStyle name="Рамки 3 2" xfId="3842"/>
    <cellStyle name="Рамки 3 2 2" xfId="6051"/>
    <cellStyle name="Рамки 3 2 2 2" xfId="8355"/>
    <cellStyle name="Рамки 3 2 2 2 2" xfId="14306"/>
    <cellStyle name="Рамки 3 2 2 2 3" xfId="20245"/>
    <cellStyle name="Рамки 3 2 2 2 4" xfId="24050"/>
    <cellStyle name="Рамки 3 2 2 2 5" xfId="26368"/>
    <cellStyle name="Рамки 3 2 2 2 6" xfId="39151"/>
    <cellStyle name="Рамки 3 2 2 2 7" xfId="44111"/>
    <cellStyle name="Рамки 3 2 2 3" xfId="12026"/>
    <cellStyle name="Рамки 3 2 2 4" xfId="17965"/>
    <cellStyle name="Рамки 3 2 2 5" xfId="25210"/>
    <cellStyle name="Рамки 3 2 2 6" xfId="32537"/>
    <cellStyle name="Рамки 3 2 2 7" xfId="36878"/>
    <cellStyle name="Рамки 3 2 2 8" xfId="41835"/>
    <cellStyle name="Рамки 3 2 3" xfId="6716"/>
    <cellStyle name="Рамки 3 2 3 2" xfId="12667"/>
    <cellStyle name="Рамки 3 2 3 3" xfId="18606"/>
    <cellStyle name="Рамки 3 2 3 4" xfId="30613"/>
    <cellStyle name="Рамки 3 2 3 5" xfId="31365"/>
    <cellStyle name="Рамки 3 2 3 6" xfId="37519"/>
    <cellStyle name="Рамки 3 2 3 7" xfId="42473"/>
    <cellStyle name="Рамки 3 3" xfId="5729"/>
    <cellStyle name="Рамки 3 3 2" xfId="8033"/>
    <cellStyle name="Рамки 3 3 2 2" xfId="13984"/>
    <cellStyle name="Рамки 3 3 2 3" xfId="19923"/>
    <cellStyle name="Рамки 3 3 2 4" xfId="24367"/>
    <cellStyle name="Рамки 3 3 2 5" xfId="26531"/>
    <cellStyle name="Рамки 3 3 2 6" xfId="38830"/>
    <cellStyle name="Рамки 3 3 2 7" xfId="43789"/>
    <cellStyle name="Рамки 3 3 3" xfId="11704"/>
    <cellStyle name="Рамки 3 3 4" xfId="17643"/>
    <cellStyle name="Рамки 3 3 5" xfId="28630"/>
    <cellStyle name="Рамки 3 3 6" xfId="31483"/>
    <cellStyle name="Рамки 3 3 7" xfId="36556"/>
    <cellStyle name="Рамки 3 3 8" xfId="41514"/>
    <cellStyle name="Рамки 3 4" xfId="6396"/>
    <cellStyle name="Рамки 3 4 2" xfId="12347"/>
    <cellStyle name="Рамки 3 4 3" xfId="18286"/>
    <cellStyle name="Рамки 3 4 4" xfId="29158"/>
    <cellStyle name="Рамки 3 4 5" xfId="33456"/>
    <cellStyle name="Рамки 3 4 6" xfId="37199"/>
    <cellStyle name="Рамки 3 4 7" xfId="42154"/>
    <cellStyle name="Рамки 4" xfId="3843"/>
    <cellStyle name="Рамки 4 2" xfId="5519"/>
    <cellStyle name="Рамки 4 2 2" xfId="7823"/>
    <cellStyle name="Рамки 4 2 2 2" xfId="13774"/>
    <cellStyle name="Рамки 4 2 2 3" xfId="19713"/>
    <cellStyle name="Рамки 4 2 2 4" xfId="24572"/>
    <cellStyle name="Рамки 4 2 2 5" xfId="33696"/>
    <cellStyle name="Рамки 4 2 2 6" xfId="38621"/>
    <cellStyle name="Рамки 4 2 2 7" xfId="43579"/>
    <cellStyle name="Рамки 4 2 3" xfId="11494"/>
    <cellStyle name="Рамки 4 2 4" xfId="17433"/>
    <cellStyle name="Рамки 4 2 5" xfId="28407"/>
    <cellStyle name="Рамки 4 2 6" xfId="33139"/>
    <cellStyle name="Рамки 4 2 7" xfId="36346"/>
    <cellStyle name="Рамки 4 2 8" xfId="41305"/>
    <cellStyle name="Рамки 4 3" xfId="6186"/>
    <cellStyle name="Рамки 4 3 2" xfId="12137"/>
    <cellStyle name="Рамки 4 3 3" xfId="18076"/>
    <cellStyle name="Рамки 4 3 4" xfId="25126"/>
    <cellStyle name="Рамки 4 3 5" xfId="32025"/>
    <cellStyle name="Рамки 4 3 6" xfId="36989"/>
    <cellStyle name="Рамки 4 3 7" xfId="41945"/>
    <cellStyle name="Рамки 5" xfId="3844"/>
    <cellStyle name="Рамки 5 2" xfId="5999"/>
    <cellStyle name="Рамки 5 2 2" xfId="8303"/>
    <cellStyle name="Рамки 5 2 2 2" xfId="14254"/>
    <cellStyle name="Рамки 5 2 2 3" xfId="20193"/>
    <cellStyle name="Рамки 5 2 2 4" xfId="24101"/>
    <cellStyle name="Рамки 5 2 2 5" xfId="32825"/>
    <cellStyle name="Рамки 5 2 2 6" xfId="39099"/>
    <cellStyle name="Рамки 5 2 2 7" xfId="44059"/>
    <cellStyle name="Рамки 5 2 3" xfId="11974"/>
    <cellStyle name="Рамки 5 2 4" xfId="17913"/>
    <cellStyle name="Рамки 5 2 5" xfId="25260"/>
    <cellStyle name="Рамки 5 2 6" xfId="32679"/>
    <cellStyle name="Рамки 5 2 7" xfId="36826"/>
    <cellStyle name="Рамки 5 2 8" xfId="41783"/>
    <cellStyle name="Рамки 5 3" xfId="6664"/>
    <cellStyle name="Рамки 5 3 2" xfId="12615"/>
    <cellStyle name="Рамки 5 3 3" xfId="18554"/>
    <cellStyle name="Рамки 5 3 4" xfId="30403"/>
    <cellStyle name="Рамки 5 3 5" xfId="26502"/>
    <cellStyle name="Рамки 5 3 6" xfId="37467"/>
    <cellStyle name="Рамки 5 3 7" xfId="42421"/>
    <cellStyle name="Рамки 6" xfId="3845"/>
    <cellStyle name="Рамки 6 2" xfId="5954"/>
    <cellStyle name="Рамки 6 2 2" xfId="8258"/>
    <cellStyle name="Рамки 6 2 2 2" xfId="14209"/>
    <cellStyle name="Рамки 6 2 2 3" xfId="20148"/>
    <cellStyle name="Рамки 6 2 2 4" xfId="24145"/>
    <cellStyle name="Рамки 6 2 2 5" xfId="34723"/>
    <cellStyle name="Рамки 6 2 2 6" xfId="39054"/>
    <cellStyle name="Рамки 6 2 2 7" xfId="44014"/>
    <cellStyle name="Рамки 6 2 3" xfId="11929"/>
    <cellStyle name="Рамки 6 2 4" xfId="17868"/>
    <cellStyle name="Рамки 6 2 5" xfId="25303"/>
    <cellStyle name="Рамки 6 2 6" xfId="32540"/>
    <cellStyle name="Рамки 6 2 7" xfId="36781"/>
    <cellStyle name="Рамки 6 2 8" xfId="41738"/>
    <cellStyle name="Рамки 6 3" xfId="6621"/>
    <cellStyle name="Рамки 6 3 2" xfId="12572"/>
    <cellStyle name="Рамки 6 3 3" xfId="18511"/>
    <cellStyle name="Рамки 6 3 4" xfId="29130"/>
    <cellStyle name="Рамки 6 3 5" xfId="31415"/>
    <cellStyle name="Рамки 6 3 6" xfId="37424"/>
    <cellStyle name="Рамки 6 3 7" xfId="42378"/>
    <cellStyle name="Сводная таблица" xfId="3846"/>
    <cellStyle name="Связанная ячейка 10" xfId="3847"/>
    <cellStyle name="Связанная ячейка 11" xfId="3848"/>
    <cellStyle name="Связанная ячейка 12" xfId="3849"/>
    <cellStyle name="Связанная ячейка 13" xfId="3850"/>
    <cellStyle name="Связанная ячейка 14" xfId="3851"/>
    <cellStyle name="Связанная ячейка 15" xfId="3852"/>
    <cellStyle name="Связанная ячейка 16" xfId="3853"/>
    <cellStyle name="Связанная ячейка 17" xfId="3854"/>
    <cellStyle name="Связанная ячейка 18" xfId="3855"/>
    <cellStyle name="Связанная ячейка 19" xfId="3856"/>
    <cellStyle name="Связанная ячейка 2" xfId="90"/>
    <cellStyle name="Связанная ячейка 2 2" xfId="3857"/>
    <cellStyle name="Связанная ячейка 2_46EE.2011(v1.0)" xfId="3858"/>
    <cellStyle name="Связанная ячейка 20" xfId="3859"/>
    <cellStyle name="Связанная ячейка 3" xfId="3860"/>
    <cellStyle name="Связанная ячейка 3 2" xfId="3861"/>
    <cellStyle name="Связанная ячейка 3_46EE.2011(v1.0)" xfId="3862"/>
    <cellStyle name="Связанная ячейка 4" xfId="3863"/>
    <cellStyle name="Связанная ячейка 4 2" xfId="3864"/>
    <cellStyle name="Связанная ячейка 4_46EE.2011(v1.0)" xfId="3865"/>
    <cellStyle name="Связанная ячейка 5" xfId="3866"/>
    <cellStyle name="Связанная ячейка 5 2" xfId="3867"/>
    <cellStyle name="Связанная ячейка 5_46EE.2011(v1.0)" xfId="3868"/>
    <cellStyle name="Связанная ячейка 6" xfId="3869"/>
    <cellStyle name="Связанная ячейка 6 2" xfId="3870"/>
    <cellStyle name="Связанная ячейка 6_46EE.2011(v1.0)" xfId="3871"/>
    <cellStyle name="Связанная ячейка 7" xfId="3872"/>
    <cellStyle name="Связанная ячейка 7 2" xfId="3873"/>
    <cellStyle name="Связанная ячейка 7_46EE.2011(v1.0)" xfId="3874"/>
    <cellStyle name="Связанная ячейка 8" xfId="3875"/>
    <cellStyle name="Связанная ячейка 8 2" xfId="3876"/>
    <cellStyle name="Связанная ячейка 8_46EE.2011(v1.0)" xfId="3877"/>
    <cellStyle name="Связанная ячейка 9" xfId="3878"/>
    <cellStyle name="Связанная ячейка 9 2" xfId="3879"/>
    <cellStyle name="Связанная ячейка 9_46EE.2011(v1.0)" xfId="3880"/>
    <cellStyle name="Стиль 1" xfId="91"/>
    <cellStyle name="Стиль 1 10" xfId="4506"/>
    <cellStyle name="Стиль 1 2" xfId="3881"/>
    <cellStyle name="Стиль 1 2 2" xfId="3882"/>
    <cellStyle name="Стиль 1 2 2 2" xfId="3883"/>
    <cellStyle name="Стиль 1 2 3" xfId="3884"/>
    <cellStyle name="Стиль 1 2 3 2" xfId="9317"/>
    <cellStyle name="Стиль 1 2 4" xfId="3885"/>
    <cellStyle name="Стиль 1 2_46EP.2011(v2.0)" xfId="4507"/>
    <cellStyle name="Стиль 1 3" xfId="3886"/>
    <cellStyle name="Стиль 1 4" xfId="3887"/>
    <cellStyle name="Стиль 1 5" xfId="3888"/>
    <cellStyle name="Стиль 1 6" xfId="4508"/>
    <cellStyle name="Стиль 1 7" xfId="4509"/>
    <cellStyle name="Стиль 1 8" xfId="4510"/>
    <cellStyle name="Стиль 1 9" xfId="4511"/>
    <cellStyle name="Стиль 1_вo 2013 Предпр и Прочие" xfId="4512"/>
    <cellStyle name="Стиль_названий" xfId="3889"/>
    <cellStyle name="Субсчет" xfId="3890"/>
    <cellStyle name="Счет" xfId="3891"/>
    <cellStyle name="ТЕКСТ" xfId="92"/>
    <cellStyle name="ТЕКСТ 2" xfId="3892"/>
    <cellStyle name="ТЕКСТ 3" xfId="3893"/>
    <cellStyle name="ТЕКСТ 4" xfId="3894"/>
    <cellStyle name="ТЕКСТ 5" xfId="3895"/>
    <cellStyle name="ТЕКСТ 6" xfId="3896"/>
    <cellStyle name="ТЕКСТ 7" xfId="3897"/>
    <cellStyle name="ТЕКСТ 8" xfId="3898"/>
    <cellStyle name="ТЕКСТ 9" xfId="3899"/>
    <cellStyle name="ТЕКСТ 9 2" xfId="3900"/>
    <cellStyle name="ТЕКСТ 9 3" xfId="3901"/>
    <cellStyle name="Текст предупреждения 10" xfId="3902"/>
    <cellStyle name="Текст предупреждения 11" xfId="3903"/>
    <cellStyle name="Текст предупреждения 12" xfId="3904"/>
    <cellStyle name="Текст предупреждения 13" xfId="3905"/>
    <cellStyle name="Текст предупреждения 14" xfId="3906"/>
    <cellStyle name="Текст предупреждения 15" xfId="3907"/>
    <cellStyle name="Текст предупреждения 16" xfId="3908"/>
    <cellStyle name="Текст предупреждения 17" xfId="3909"/>
    <cellStyle name="Текст предупреждения 18" xfId="3910"/>
    <cellStyle name="Текст предупреждения 19" xfId="3911"/>
    <cellStyle name="Текст предупреждения 2" xfId="93"/>
    <cellStyle name="Текст предупреждения 2 2" xfId="3912"/>
    <cellStyle name="Текст предупреждения 20" xfId="3913"/>
    <cellStyle name="Текст предупреждения 3" xfId="3914"/>
    <cellStyle name="Текст предупреждения 3 2" xfId="3915"/>
    <cellStyle name="Текст предупреждения 4" xfId="3916"/>
    <cellStyle name="Текст предупреждения 4 2" xfId="3917"/>
    <cellStyle name="Текст предупреждения 5" xfId="3918"/>
    <cellStyle name="Текст предупреждения 5 2" xfId="3919"/>
    <cellStyle name="Текст предупреждения 6" xfId="3920"/>
    <cellStyle name="Текст предупреждения 6 2" xfId="3921"/>
    <cellStyle name="Текст предупреждения 7" xfId="3922"/>
    <cellStyle name="Текст предупреждения 7 2" xfId="3923"/>
    <cellStyle name="Текст предупреждения 8" xfId="3924"/>
    <cellStyle name="Текст предупреждения 8 2" xfId="3925"/>
    <cellStyle name="Текст предупреждения 9" xfId="3926"/>
    <cellStyle name="Текст предупреждения 9 2" xfId="3927"/>
    <cellStyle name="Текстовый" xfId="3928"/>
    <cellStyle name="Текстовый 2" xfId="3929"/>
    <cellStyle name="Текстовый 3" xfId="3930"/>
    <cellStyle name="Текстовый 4" xfId="3931"/>
    <cellStyle name="Текстовый 5" xfId="3932"/>
    <cellStyle name="Текстовый 6" xfId="3933"/>
    <cellStyle name="Текстовый 7" xfId="3934"/>
    <cellStyle name="Текстовый 8" xfId="3935"/>
    <cellStyle name="Текстовый 9" xfId="3936"/>
    <cellStyle name="Текстовый_1" xfId="3937"/>
    <cellStyle name="Тысячи [0]_22гк" xfId="3938"/>
    <cellStyle name="Тысячи_22гк" xfId="3939"/>
    <cellStyle name="ФИКСИРОВАННЫЙ" xfId="3940"/>
    <cellStyle name="ФИКСИРОВАННЫЙ 2" xfId="3941"/>
    <cellStyle name="ФИКСИРОВАННЫЙ 3" xfId="3942"/>
    <cellStyle name="ФИКСИРОВАННЫЙ 4" xfId="3943"/>
    <cellStyle name="ФИКСИРОВАННЫЙ 5" xfId="3944"/>
    <cellStyle name="ФИКСИРОВАННЫЙ 6" xfId="3945"/>
    <cellStyle name="ФИКСИРОВАННЫЙ 7" xfId="3946"/>
    <cellStyle name="ФИКСИРОВАННЫЙ 8" xfId="3947"/>
    <cellStyle name="ФИКСИРОВАННЫЙ 9" xfId="3948"/>
    <cellStyle name="ФИКСИРОВАННЫЙ_1" xfId="3949"/>
    <cellStyle name="Финансовый 10" xfId="3950"/>
    <cellStyle name="Финансовый 10 2" xfId="3951"/>
    <cellStyle name="Финансовый 10 3" xfId="3952"/>
    <cellStyle name="Финансовый 10 4" xfId="3953"/>
    <cellStyle name="Финансовый 11" xfId="3954"/>
    <cellStyle name="Финансовый 11 2" xfId="3955"/>
    <cellStyle name="Финансовый 11 3" xfId="3956"/>
    <cellStyle name="Финансовый 12" xfId="3957"/>
    <cellStyle name="Финансовый 13" xfId="3958"/>
    <cellStyle name="Финансовый 14" xfId="3959"/>
    <cellStyle name="Финансовый 2" xfId="94"/>
    <cellStyle name="Финансовый 2 2" xfId="3960"/>
    <cellStyle name="Финансовый 2 2 2" xfId="3961"/>
    <cellStyle name="Финансовый 2 2 2 2" xfId="3962"/>
    <cellStyle name="Финансовый 2 2 2 3" xfId="3963"/>
    <cellStyle name="Финансовый 2 2 2 3 2" xfId="3964"/>
    <cellStyle name="Финансовый 2 2 2 4" xfId="4513"/>
    <cellStyle name="Финансовый 2 2 3" xfId="3965"/>
    <cellStyle name="Финансовый 2 2 4" xfId="3966"/>
    <cellStyle name="Финансовый 2 2 4 2" xfId="4514"/>
    <cellStyle name="Финансовый 2 2 5" xfId="3967"/>
    <cellStyle name="Финансовый 2 2 5 2" xfId="3968"/>
    <cellStyle name="Финансовый 2 2_INDEX.STATION.2012(v1.0)_" xfId="3969"/>
    <cellStyle name="Финансовый 2 3" xfId="3970"/>
    <cellStyle name="Финансовый 2 3 2" xfId="3971"/>
    <cellStyle name="Финансовый 2 3 3" xfId="3972"/>
    <cellStyle name="Финансовый 2 4" xfId="3973"/>
    <cellStyle name="Финансовый 2 4 2" xfId="4515"/>
    <cellStyle name="Финансовый 2 5" xfId="3974"/>
    <cellStyle name="Финансовый 2 6" xfId="4529"/>
    <cellStyle name="Финансовый 2 7" xfId="5235"/>
    <cellStyle name="Финансовый 2_1 транспорт Томпо" xfId="3975"/>
    <cellStyle name="Финансовый 3" xfId="95"/>
    <cellStyle name="Финансовый 3 2" xfId="3976"/>
    <cellStyle name="Финансовый 3 2 2" xfId="3977"/>
    <cellStyle name="Финансовый 3 2 3" xfId="3978"/>
    <cellStyle name="Финансовый 3 2 3 2" xfId="3979"/>
    <cellStyle name="Финансовый 3 3" xfId="3980"/>
    <cellStyle name="Финансовый 3 3 2" xfId="3981"/>
    <cellStyle name="Финансовый 3 3 3" xfId="3982"/>
    <cellStyle name="Финансовый 3 4" xfId="3983"/>
    <cellStyle name="Финансовый 3 5" xfId="3984"/>
    <cellStyle name="Финансовый 3 6" xfId="3985"/>
    <cellStyle name="Финансовый 3 6 2" xfId="9318"/>
    <cellStyle name="Финансовый 3 7" xfId="3986"/>
    <cellStyle name="Финансовый 3 7 2" xfId="9319"/>
    <cellStyle name="Финансовый 3_INDEX.STATION.2012(v1.0)_" xfId="3987"/>
    <cellStyle name="Финансовый 4" xfId="96"/>
    <cellStyle name="Финансовый 4 2" xfId="3988"/>
    <cellStyle name="Финансовый 4 2 2" xfId="3989"/>
    <cellStyle name="Финансовый 4 3" xfId="3990"/>
    <cellStyle name="Финансовый 4 4" xfId="3991"/>
    <cellStyle name="Финансовый 4 5" xfId="3992"/>
    <cellStyle name="Финансовый 4 5 2" xfId="9320"/>
    <cellStyle name="Финансовый 4_свод экспертных" xfId="3993"/>
    <cellStyle name="Финансовый 5" xfId="3994"/>
    <cellStyle name="Финансовый 5 2" xfId="3995"/>
    <cellStyle name="Финансовый 5 2 2" xfId="3996"/>
    <cellStyle name="Финансовый 5 3" xfId="3997"/>
    <cellStyle name="Финансовый 5 3 2" xfId="3998"/>
    <cellStyle name="Финансовый 6" xfId="3999"/>
    <cellStyle name="Финансовый 6 2" xfId="4000"/>
    <cellStyle name="Финансовый 6 3" xfId="4001"/>
    <cellStyle name="Финансовый 6 3 2" xfId="4002"/>
    <cellStyle name="Финансовый 6 4" xfId="4003"/>
    <cellStyle name="Финансовый 7" xfId="4004"/>
    <cellStyle name="Финансовый 7 2" xfId="4005"/>
    <cellStyle name="Финансовый 7 2 2" xfId="4006"/>
    <cellStyle name="Финансовый 7 3" xfId="4007"/>
    <cellStyle name="Финансовый 8" xfId="4008"/>
    <cellStyle name="Финансовый 8 2" xfId="4009"/>
    <cellStyle name="Финансовый 9" xfId="4010"/>
    <cellStyle name="Финансовый 9 2" xfId="4011"/>
    <cellStyle name="Финансовый 9 3" xfId="4012"/>
    <cellStyle name="Финансовый0[0]_FU_bal" xfId="4013"/>
    <cellStyle name="Формула" xfId="4014"/>
    <cellStyle name="Формула 2" xfId="4015"/>
    <cellStyle name="Формула 3" xfId="4016"/>
    <cellStyle name="Формула_A РТ 2009 Рязаньэнерго" xfId="4017"/>
    <cellStyle name="ФормулаВБ" xfId="4018"/>
    <cellStyle name="ФормулаВБ 2" xfId="4019"/>
    <cellStyle name="ФормулаНаКонтроль" xfId="4020"/>
    <cellStyle name="ФормулаНаКонтроль 2" xfId="4021"/>
    <cellStyle name="ФормулаНаКонтроль 2 2" xfId="4022"/>
    <cellStyle name="ФормулаНаКонтроль 2 2 2" xfId="5576"/>
    <cellStyle name="ФормулаНаКонтроль 2 2 2 2" xfId="7880"/>
    <cellStyle name="ФормулаНаКонтроль 2 2 2 2 2" xfId="13831"/>
    <cellStyle name="ФормулаНаКонтроль 2 2 2 2 3" xfId="19770"/>
    <cellStyle name="ФормулаНаКонтроль 2 2 2 2 4" xfId="24517"/>
    <cellStyle name="ФормулаНаКонтроль 2 2 2 2 5" xfId="32560"/>
    <cellStyle name="ФормулаНаКонтроль 2 2 2 2 6" xfId="38677"/>
    <cellStyle name="ФормулаНаКонтроль 2 2 2 2 7" xfId="43636"/>
    <cellStyle name="ФормулаНаКонтроль 2 2 2 3" xfId="11551"/>
    <cellStyle name="ФормулаНаКонтроль 2 2 2 4" xfId="17490"/>
    <cellStyle name="ФормулаНаКонтроль 2 2 2 5" xfId="30770"/>
    <cellStyle name="ФормулаНаКонтроль 2 2 2 6" xfId="28543"/>
    <cellStyle name="ФормулаНаКонтроль 2 2 2 7" xfId="36403"/>
    <cellStyle name="ФормулаНаКонтроль 2 2 2 8" xfId="41361"/>
    <cellStyle name="ФормулаНаКонтроль 2 2 3" xfId="6243"/>
    <cellStyle name="ФормулаНаКонтроль 2 2 3 2" xfId="12194"/>
    <cellStyle name="ФормулаНаКонтроль 2 2 3 3" xfId="18133"/>
    <cellStyle name="ФормулаНаКонтроль 2 2 3 4" xfId="25111"/>
    <cellStyle name="ФормулаНаКонтроль 2 2 3 5" xfId="33186"/>
    <cellStyle name="ФормулаНаКонтроль 2 2 3 6" xfId="37046"/>
    <cellStyle name="ФормулаНаКонтроль 2 2 3 7" xfId="42001"/>
    <cellStyle name="ФормулаНаКонтроль 2 3" xfId="4023"/>
    <cellStyle name="ФормулаНаКонтроль 2 3 2" xfId="6025"/>
    <cellStyle name="ФормулаНаКонтроль 2 3 2 2" xfId="8329"/>
    <cellStyle name="ФормулаНаКонтроль 2 3 2 2 2" xfId="14280"/>
    <cellStyle name="ФормулаНаКонтроль 2 3 2 2 3" xfId="20219"/>
    <cellStyle name="ФормулаНаКонтроль 2 3 2 2 4" xfId="24075"/>
    <cellStyle name="ФормулаНаКонтроль 2 3 2 2 5" xfId="28171"/>
    <cellStyle name="ФормулаНаКонтроль 2 3 2 2 6" xfId="39125"/>
    <cellStyle name="ФормулаНаКонтроль 2 3 2 2 7" xfId="44085"/>
    <cellStyle name="ФормулаНаКонтроль 2 3 2 3" xfId="12000"/>
    <cellStyle name="ФормулаНаКонтроль 2 3 2 4" xfId="17939"/>
    <cellStyle name="ФормулаНаКонтроль 2 3 2 5" xfId="25235"/>
    <cellStyle name="ФормулаНаКонтроль 2 3 2 6" xfId="26578"/>
    <cellStyle name="ФормулаНаКонтроль 2 3 2 7" xfId="36852"/>
    <cellStyle name="ФормулаНаКонтроль 2 3 2 8" xfId="41809"/>
    <cellStyle name="ФормулаНаКонтроль 2 3 3" xfId="6690"/>
    <cellStyle name="ФормулаНаКонтроль 2 3 3 2" xfId="12641"/>
    <cellStyle name="ФормулаНаКонтроль 2 3 3 3" xfId="18580"/>
    <cellStyle name="ФормулаНаКонтроль 2 3 3 4" xfId="29416"/>
    <cellStyle name="ФормулаНаКонтроль 2 3 3 5" xfId="25824"/>
    <cellStyle name="ФормулаНаКонтроль 2 3 3 6" xfId="37493"/>
    <cellStyle name="ФормулаНаКонтроль 2 3 3 7" xfId="42447"/>
    <cellStyle name="ФормулаНаКонтроль 2 4" xfId="4024"/>
    <cellStyle name="ФормулаНаКонтроль 2 4 2" xfId="5935"/>
    <cellStyle name="ФормулаНаКонтроль 2 4 2 2" xfId="8239"/>
    <cellStyle name="ФормулаНаКонтроль 2 4 2 2 2" xfId="14190"/>
    <cellStyle name="ФормулаНаКонтроль 2 4 2 2 3" xfId="20129"/>
    <cellStyle name="ФормулаНаКонтроль 2 4 2 2 4" xfId="24164"/>
    <cellStyle name="ФормулаНаКонтроль 2 4 2 2 5" xfId="28589"/>
    <cellStyle name="ФормулаНаКонтроль 2 4 2 2 6" xfId="39035"/>
    <cellStyle name="ФормулаНаКонтроль 2 4 2 2 7" xfId="43995"/>
    <cellStyle name="ФормулаНаКонтроль 2 4 2 3" xfId="11910"/>
    <cellStyle name="ФормулаНаКонтроль 2 4 2 4" xfId="17849"/>
    <cellStyle name="ФормулаНаКонтроль 2 4 2 5" xfId="25318"/>
    <cellStyle name="ФормулаНаКонтроль 2 4 2 6" xfId="34018"/>
    <cellStyle name="ФормулаНаКонтроль 2 4 2 7" xfId="36762"/>
    <cellStyle name="ФормулаНаКонтроль 2 4 2 8" xfId="41719"/>
    <cellStyle name="ФормулаНаКонтроль 2 4 3" xfId="6602"/>
    <cellStyle name="ФормулаНаКонтроль 2 4 3 2" xfId="12553"/>
    <cellStyle name="ФормулаНаКонтроль 2 4 3 3" xfId="18492"/>
    <cellStyle name="ФормулаНаКонтроль 2 4 3 4" xfId="29673"/>
    <cellStyle name="ФормулаНаКонтроль 2 4 3 5" xfId="32955"/>
    <cellStyle name="ФормулаНаКонтроль 2 4 3 6" xfId="37405"/>
    <cellStyle name="ФормулаНаКонтроль 2 4 3 7" xfId="42359"/>
    <cellStyle name="ФормулаНаКонтроль 2 5" xfId="9321"/>
    <cellStyle name="ФормулаНаКонтроль 2 5 2" xfId="15261"/>
    <cellStyle name="ФормулаНаКонтроль 2 5 3" xfId="21200"/>
    <cellStyle name="ФормулаНаКонтроль 2 5 4" xfId="31169"/>
    <cellStyle name="ФормулаНаКонтроль 2 5 5" xfId="27639"/>
    <cellStyle name="ФормулаНаКонтроль 2 5 6" xfId="40101"/>
    <cellStyle name="ФормулаНаКонтроль 2 5 7" xfId="45066"/>
    <cellStyle name="ФормулаНаКонтроль 3" xfId="4025"/>
    <cellStyle name="ФормулаНаКонтроль 3 2" xfId="4026"/>
    <cellStyle name="ФормулаНаКонтроль 3 2 2" xfId="4027"/>
    <cellStyle name="ФормулаНаКонтроль 3 2 2 2" xfId="6079"/>
    <cellStyle name="ФормулаНаКонтроль 3 2 2 2 2" xfId="8383"/>
    <cellStyle name="ФормулаНаКонтроль 3 2 2 2 2 2" xfId="14334"/>
    <cellStyle name="ФормулаНаКонтроль 3 2 2 2 2 3" xfId="20273"/>
    <cellStyle name="ФормулаНаКонтроль 3 2 2 2 2 4" xfId="24022"/>
    <cellStyle name="ФормулаНаКонтроль 3 2 2 2 2 5" xfId="35006"/>
    <cellStyle name="ФормулаНаКонтроль 3 2 2 2 2 6" xfId="39179"/>
    <cellStyle name="ФормулаНаКонтроль 3 2 2 2 2 7" xfId="44139"/>
    <cellStyle name="ФормулаНаКонтроль 3 2 2 2 3" xfId="12054"/>
    <cellStyle name="ФормулаНаКонтроль 3 2 2 2 4" xfId="17993"/>
    <cellStyle name="ФормулаНаКонтроль 3 2 2 2 5" xfId="25183"/>
    <cellStyle name="ФормулаНаКонтроль 3 2 2 2 6" xfId="33381"/>
    <cellStyle name="ФормулаНаКонтроль 3 2 2 2 7" xfId="36906"/>
    <cellStyle name="ФормулаНаКонтроль 3 2 2 2 8" xfId="41863"/>
    <cellStyle name="ФормулаНаКонтроль 3 2 2 3" xfId="6744"/>
    <cellStyle name="ФормулаНаКонтроль 3 2 2 3 2" xfId="12695"/>
    <cellStyle name="ФормулаНаКонтроль 3 2 2 3 3" xfId="18634"/>
    <cellStyle name="ФормулаНаКонтроль 3 2 2 3 4" xfId="28203"/>
    <cellStyle name="ФормулаНаКонтроль 3 2 2 3 5" xfId="31456"/>
    <cellStyle name="ФормулаНаКонтроль 3 2 2 3 6" xfId="37547"/>
    <cellStyle name="ФормулаНаКонтроль 3 2 2 3 7" xfId="42501"/>
    <cellStyle name="ФормулаНаКонтроль 3 2 3" xfId="5865"/>
    <cellStyle name="ФормулаНаКонтроль 3 2 3 2" xfId="8169"/>
    <cellStyle name="ФормулаНаКонтроль 3 2 3 2 2" xfId="14120"/>
    <cellStyle name="ФормулаНаКонтроль 3 2 3 2 3" xfId="20059"/>
    <cellStyle name="ФормулаНаКонтроль 3 2 3 2 4" xfId="24233"/>
    <cellStyle name="ФормулаНаКонтроль 3 2 3 2 5" xfId="34616"/>
    <cellStyle name="ФормулаНаКонтроль 3 2 3 2 6" xfId="38966"/>
    <cellStyle name="ФормулаНаКонтроль 3 2 3 2 7" xfId="43925"/>
    <cellStyle name="ФормулаНаКонтроль 3 2 3 3" xfId="11840"/>
    <cellStyle name="ФормулаНаКонтроль 3 2 3 4" xfId="17779"/>
    <cellStyle name="ФормулаНаКонтроль 3 2 3 5" xfId="25336"/>
    <cellStyle name="ФормулаНаКонтроль 3 2 3 6" xfId="32580"/>
    <cellStyle name="ФормулаНаКонтроль 3 2 3 7" xfId="36692"/>
    <cellStyle name="ФормулаНаКонтроль 3 2 3 8" xfId="41650"/>
    <cellStyle name="ФормулаНаКонтроль 3 2 4" xfId="6532"/>
    <cellStyle name="ФормулаНаКонтроль 3 2 4 2" xfId="12483"/>
    <cellStyle name="ФормулаНаКонтроль 3 2 4 3" xfId="18422"/>
    <cellStyle name="ФормулаНаКонтроль 3 2 4 4" xfId="25074"/>
    <cellStyle name="ФормулаНаКонтроль 3 2 4 5" xfId="34146"/>
    <cellStyle name="ФормулаНаКонтроль 3 2 4 6" xfId="37335"/>
    <cellStyle name="ФормулаНаКонтроль 3 2 4 7" xfId="42290"/>
    <cellStyle name="ФормулаНаКонтроль 3 3" xfId="4028"/>
    <cellStyle name="ФормулаНаКонтроль 3 3 2" xfId="5711"/>
    <cellStyle name="ФормулаНаКонтроль 3 3 2 2" xfId="8015"/>
    <cellStyle name="ФормулаНаКонтроль 3 3 2 2 2" xfId="13966"/>
    <cellStyle name="ФормулаНаКонтроль 3 3 2 2 3" xfId="19905"/>
    <cellStyle name="ФормулаНаКонтроль 3 3 2 2 4" xfId="24384"/>
    <cellStyle name="ФормулаНаКонтроль 3 3 2 2 5" xfId="32874"/>
    <cellStyle name="ФормулаНаКонтроль 3 3 2 2 6" xfId="38812"/>
    <cellStyle name="ФормулаНаКонтроль 3 3 2 2 7" xfId="43771"/>
    <cellStyle name="ФормулаНаКонтроль 3 3 2 3" xfId="11686"/>
    <cellStyle name="ФормулаНаКонтроль 3 3 2 4" xfId="17625"/>
    <cellStyle name="ФормулаНаКонтроль 3 3 2 5" xfId="25370"/>
    <cellStyle name="ФормулаНаКонтроль 3 3 2 6" xfId="27943"/>
    <cellStyle name="ФормулаНаКонтроль 3 3 2 7" xfId="36538"/>
    <cellStyle name="ФормулаНаКонтроль 3 3 2 8" xfId="41496"/>
    <cellStyle name="ФормулаНаКонтроль 3 3 3" xfId="6378"/>
    <cellStyle name="ФормулаНаКонтроль 3 3 3 2" xfId="12329"/>
    <cellStyle name="ФормулаНаКонтроль 3 3 3 3" xfId="18268"/>
    <cellStyle name="ФормулаНаКонтроль 3 3 3 4" xfId="28217"/>
    <cellStyle name="ФормулаНаКонтроль 3 3 3 5" xfId="31465"/>
    <cellStyle name="ФормулаНаКонтроль 3 3 3 6" xfId="37181"/>
    <cellStyle name="ФормулаНаКонтроль 3 3 3 7" xfId="42136"/>
    <cellStyle name="ФормулаНаКонтроль 3 4" xfId="4029"/>
    <cellStyle name="ФормулаНаКонтроль 3 4 2" xfId="6033"/>
    <cellStyle name="ФормулаНаКонтроль 3 4 2 2" xfId="8337"/>
    <cellStyle name="ФормулаНаКонтроль 3 4 2 2 2" xfId="14288"/>
    <cellStyle name="ФормулаНаКонтроль 3 4 2 2 3" xfId="20227"/>
    <cellStyle name="ФормулаНаКонтроль 3 4 2 2 4" xfId="24067"/>
    <cellStyle name="ФормулаНаКонтроль 3 4 2 2 5" xfId="27632"/>
    <cellStyle name="ФормулаНаКонтроль 3 4 2 2 6" xfId="39133"/>
    <cellStyle name="ФормулаНаКонтроль 3 4 2 2 7" xfId="44093"/>
    <cellStyle name="ФормулаНаКонтроль 3 4 2 3" xfId="12008"/>
    <cellStyle name="ФормулаНаКонтроль 3 4 2 4" xfId="17947"/>
    <cellStyle name="ФормулаНаКонтроль 3 4 2 5" xfId="25227"/>
    <cellStyle name="ФормулаНаКонтроль 3 4 2 6" xfId="23268"/>
    <cellStyle name="ФормулаНаКонтроль 3 4 2 7" xfId="36860"/>
    <cellStyle name="ФормулаНаКонтроль 3 4 2 8" xfId="41817"/>
    <cellStyle name="ФормулаНаКонтроль 3 4 3" xfId="6698"/>
    <cellStyle name="ФормулаНаКонтроль 3 4 3 2" xfId="12649"/>
    <cellStyle name="ФормулаНаКонтроль 3 4 3 3" xfId="18588"/>
    <cellStyle name="ФормулаНаКонтроль 3 4 3 4" xfId="29522"/>
    <cellStyle name="ФормулаНаКонтроль 3 4 3 5" xfId="25823"/>
    <cellStyle name="ФормулаНаКонтроль 3 4 3 6" xfId="37501"/>
    <cellStyle name="ФормулаНаКонтроль 3 4 3 7" xfId="42455"/>
    <cellStyle name="ФормулаНаКонтроль 3 5" xfId="5213"/>
    <cellStyle name="ФормулаНаКонтроль 3 5 2" xfId="7556"/>
    <cellStyle name="ФормулаНаКонтроль 3 5 2 2" xfId="13507"/>
    <cellStyle name="ФормулаНаКонтроль 3 5 2 3" xfId="19446"/>
    <cellStyle name="ФормулаНаКонтроль 3 5 2 4" xfId="24757"/>
    <cellStyle name="ФормулаНаКонтроль 3 5 2 5" xfId="33300"/>
    <cellStyle name="ФормулаНаКонтроль 3 5 2 6" xfId="38355"/>
    <cellStyle name="ФормулаНаКонтроль 3 5 2 7" xfId="43312"/>
    <cellStyle name="ФормулаНаКонтроль 3 5 3" xfId="11189"/>
    <cellStyle name="ФормулаНаКонтроль 3 5 4" xfId="17128"/>
    <cellStyle name="ФормулаНаКонтроль 3 5 5" xfId="29201"/>
    <cellStyle name="ФормулаНаКонтроль 3 5 6" xfId="31405"/>
    <cellStyle name="ФормулаНаКонтроль 3 5 7" xfId="36041"/>
    <cellStyle name="ФормулаНаКонтроль 3 5 8" xfId="41001"/>
    <cellStyle name="ФормулаНаКонтроль 3 6" xfId="4728"/>
    <cellStyle name="ФормулаНаКонтроль 3 6 2" xfId="10704"/>
    <cellStyle name="ФормулаНаКонтроль 3 6 3" xfId="16643"/>
    <cellStyle name="ФормулаНаКонтроль 3 6 4" xfId="29270"/>
    <cellStyle name="ФормулаНаКонтроль 3 6 5" xfId="27913"/>
    <cellStyle name="ФормулаНаКонтроль 3 6 6" xfId="35556"/>
    <cellStyle name="ФормулаНаКонтроль 3 6 7" xfId="40518"/>
    <cellStyle name="ФормулаНаКонтроль 4" xfId="4030"/>
    <cellStyle name="ФормулаНаКонтроль 4 2" xfId="4031"/>
    <cellStyle name="ФормулаНаКонтроль 4 2 2" xfId="5730"/>
    <cellStyle name="ФормулаНаКонтроль 4 2 2 2" xfId="8034"/>
    <cellStyle name="ФормулаНаКонтроль 4 2 2 2 2" xfId="13985"/>
    <cellStyle name="ФормулаНаКонтроль 4 2 2 2 3" xfId="19924"/>
    <cellStyle name="ФормулаНаКонтроль 4 2 2 2 4" xfId="24366"/>
    <cellStyle name="ФормулаНаКонтроль 4 2 2 2 5" xfId="26530"/>
    <cellStyle name="ФормулаНаКонтроль 4 2 2 2 6" xfId="38831"/>
    <cellStyle name="ФормулаНаКонтроль 4 2 2 2 7" xfId="43790"/>
    <cellStyle name="ФормулаНаКонтроль 4 2 2 3" xfId="11705"/>
    <cellStyle name="ФормулаНаКонтроль 4 2 2 4" xfId="17644"/>
    <cellStyle name="ФормулаНаКонтроль 4 2 2 5" xfId="30048"/>
    <cellStyle name="ФормулаНаКонтроль 4 2 2 6" xfId="28696"/>
    <cellStyle name="ФормулаНаКонтроль 4 2 2 7" xfId="36557"/>
    <cellStyle name="ФормулаНаКонтроль 4 2 2 8" xfId="41515"/>
    <cellStyle name="ФормулаНаКонтроль 4 2 3" xfId="6397"/>
    <cellStyle name="ФормулаНаКонтроль 4 2 3 2" xfId="12348"/>
    <cellStyle name="ФормулаНаКонтроль 4 2 3 3" xfId="18287"/>
    <cellStyle name="ФормулаНаКонтроль 4 2 3 4" xfId="30663"/>
    <cellStyle name="ФормулаНаКонтроль 4 2 3 5" xfId="31269"/>
    <cellStyle name="ФормулаНаКонтроль 4 2 3 6" xfId="37200"/>
    <cellStyle name="ФормулаНаКонтроль 4 2 3 7" xfId="42155"/>
    <cellStyle name="ФормулаНаКонтроль 4 3" xfId="4032"/>
    <cellStyle name="ФормулаНаКонтроль 4 3 2" xfId="6052"/>
    <cellStyle name="ФормулаНаКонтроль 4 3 2 2" xfId="8356"/>
    <cellStyle name="ФормулаНаКонтроль 4 3 2 2 2" xfId="14307"/>
    <cellStyle name="ФормулаНаКонтроль 4 3 2 2 3" xfId="20246"/>
    <cellStyle name="ФормулаНаКонтроль 4 3 2 2 4" xfId="24049"/>
    <cellStyle name="ФормулаНаКонтроль 4 3 2 2 5" xfId="31744"/>
    <cellStyle name="ФормулаНаКонтроль 4 3 2 2 6" xfId="39152"/>
    <cellStyle name="ФормулаНаКонтроль 4 3 2 2 7" xfId="44112"/>
    <cellStyle name="ФормулаНаКонтроль 4 3 2 3" xfId="12027"/>
    <cellStyle name="ФормулаНаКонтроль 4 3 2 4" xfId="17966"/>
    <cellStyle name="ФормулаНаКонтроль 4 3 2 5" xfId="25209"/>
    <cellStyle name="ФормулаНаКонтроль 4 3 2 6" xfId="32731"/>
    <cellStyle name="ФормулаНаКонтроль 4 3 2 7" xfId="36879"/>
    <cellStyle name="ФормулаНаКонтроль 4 3 2 8" xfId="41836"/>
    <cellStyle name="ФормулаНаКонтроль 4 3 3" xfId="6717"/>
    <cellStyle name="ФормулаНаКонтроль 4 3 3 2" xfId="12668"/>
    <cellStyle name="ФормулаНаКонтроль 4 3 3 3" xfId="18607"/>
    <cellStyle name="ФормулаНаКонтроль 4 3 3 4" xfId="30402"/>
    <cellStyle name="ФормулаНаКонтроль 4 3 3 5" xfId="34610"/>
    <cellStyle name="ФормулаНаКонтроль 4 3 3 6" xfId="37520"/>
    <cellStyle name="ФормулаНаКонтроль 4 3 3 7" xfId="42474"/>
    <cellStyle name="ФормулаНаКонтроль 5" xfId="4033"/>
    <cellStyle name="ФормулаНаКонтроль 5 2" xfId="5409"/>
    <cellStyle name="ФормулаНаКонтроль 5 2 2" xfId="7728"/>
    <cellStyle name="ФормулаНаКонтроль 5 2 2 2" xfId="13679"/>
    <cellStyle name="ФормулаНаКонтроль 5 2 2 3" xfId="19618"/>
    <cellStyle name="ФормулаНаКонтроль 5 2 2 4" xfId="24664"/>
    <cellStyle name="ФормулаНаКонтроль 5 2 2 5" xfId="32996"/>
    <cellStyle name="ФормулаНаКонтроль 5 2 2 6" xfId="38526"/>
    <cellStyle name="ФормулаНаКонтроль 5 2 2 7" xfId="43484"/>
    <cellStyle name="ФормулаНаКонтроль 5 2 3" xfId="11384"/>
    <cellStyle name="ФормулаНаКонтроль 5 2 4" xfId="17323"/>
    <cellStyle name="ФормулаНаКонтроль 5 2 5" xfId="25425"/>
    <cellStyle name="ФормулаНаКонтроль 5 2 6" xfId="25765"/>
    <cellStyle name="ФормулаНаКонтроль 5 2 7" xfId="36236"/>
    <cellStyle name="ФормулаНаКонтроль 5 2 8" xfId="41195"/>
    <cellStyle name="ФормулаНаКонтроль 5 3" xfId="4593"/>
    <cellStyle name="ФормулаНаКонтроль 5 3 2" xfId="10569"/>
    <cellStyle name="ФормулаНаКонтроль 5 3 3" xfId="16508"/>
    <cellStyle name="ФормулаНаКонтроль 5 3 4" xfId="29393"/>
    <cellStyle name="ФормулаНаКонтроль 5 3 5" xfId="27288"/>
    <cellStyle name="ФормулаНаКонтроль 5 3 6" xfId="35421"/>
    <cellStyle name="ФормулаНаКонтроль 5 3 7" xfId="40384"/>
    <cellStyle name="ФормулаНаКонтроль 6" xfId="4034"/>
    <cellStyle name="ФормулаНаКонтроль 6 2" xfId="5926"/>
    <cellStyle name="ФормулаНаКонтроль 6 2 2" xfId="8230"/>
    <cellStyle name="ФормулаНаКонтроль 6 2 2 2" xfId="14181"/>
    <cellStyle name="ФормулаНаКонтроль 6 2 2 3" xfId="20120"/>
    <cellStyle name="ФормулаНаКонтроль 6 2 2 4" xfId="24173"/>
    <cellStyle name="ФормулаНаКонтроль 6 2 2 5" xfId="28582"/>
    <cellStyle name="ФормулаНаКонтроль 6 2 2 6" xfId="39026"/>
    <cellStyle name="ФормулаНаКонтроль 6 2 2 7" xfId="43986"/>
    <cellStyle name="ФормулаНаКонтроль 6 2 3" xfId="11901"/>
    <cellStyle name="ФормулаНаКонтроль 6 2 4" xfId="17840"/>
    <cellStyle name="ФормулаНаКонтроль 6 2 5" xfId="25323"/>
    <cellStyle name="ФормулаНаКонтроль 6 2 6" xfId="32271"/>
    <cellStyle name="ФормулаНаКонтроль 6 2 7" xfId="36753"/>
    <cellStyle name="ФормулаНаКонтроль 6 2 8" xfId="41710"/>
    <cellStyle name="ФормулаНаКонтроль 6 3" xfId="6593"/>
    <cellStyle name="ФормулаНаКонтроль 6 3 2" xfId="12544"/>
    <cellStyle name="ФормулаНаКонтроль 6 3 3" xfId="18483"/>
    <cellStyle name="ФормулаНаКонтроль 6 3 4" xfId="28746"/>
    <cellStyle name="ФормулаНаКонтроль 6 3 5" xfId="34351"/>
    <cellStyle name="ФормулаНаКонтроль 6 3 6" xfId="37396"/>
    <cellStyle name="ФормулаНаКонтроль 6 3 7" xfId="42350"/>
    <cellStyle name="ФормулаНаКонтроль 7" xfId="4035"/>
    <cellStyle name="ФормулаНаКонтроль 7 2" xfId="5929"/>
    <cellStyle name="ФормулаНаКонтроль 7 2 2" xfId="8233"/>
    <cellStyle name="ФормулаНаКонтроль 7 2 2 2" xfId="14184"/>
    <cellStyle name="ФормулаНаКонтроль 7 2 2 3" xfId="20123"/>
    <cellStyle name="ФормулаНаКонтроль 7 2 2 4" xfId="24170"/>
    <cellStyle name="ФормулаНаКонтроль 7 2 2 5" xfId="34998"/>
    <cellStyle name="ФормулаНаКонтроль 7 2 2 6" xfId="39029"/>
    <cellStyle name="ФормулаНаКонтроль 7 2 2 7" xfId="43989"/>
    <cellStyle name="ФормулаНаКонтроль 7 2 3" xfId="11904"/>
    <cellStyle name="ФормулаНаКонтроль 7 2 4" xfId="17843"/>
    <cellStyle name="ФормулаНаКонтроль 7 2 5" xfId="28081"/>
    <cellStyle name="ФормулаНаКонтроль 7 2 6" xfId="34935"/>
    <cellStyle name="ФормулаНаКонтроль 7 2 7" xfId="36756"/>
    <cellStyle name="ФормулаНаКонтроль 7 2 8" xfId="41713"/>
    <cellStyle name="ФормулаНаКонтроль 7 3" xfId="6596"/>
    <cellStyle name="ФормулаНаКонтроль 7 3 2" xfId="12547"/>
    <cellStyle name="ФормулаНаКонтроль 7 3 3" xfId="18486"/>
    <cellStyle name="ФормулаНаКонтроль 7 3 4" xfId="25066"/>
    <cellStyle name="ФормулаНаКонтроль 7 3 5" xfId="34976"/>
    <cellStyle name="ФормулаНаКонтроль 7 3 6" xfId="37399"/>
    <cellStyle name="ФормулаНаКонтроль 7 3 7" xfId="42353"/>
    <cellStyle name="Хороший 10" xfId="4036"/>
    <cellStyle name="Хороший 11" xfId="4037"/>
    <cellStyle name="Хороший 12" xfId="4038"/>
    <cellStyle name="Хороший 13" xfId="4039"/>
    <cellStyle name="Хороший 14" xfId="4040"/>
    <cellStyle name="Хороший 15" xfId="4041"/>
    <cellStyle name="Хороший 16" xfId="4042"/>
    <cellStyle name="Хороший 17" xfId="4043"/>
    <cellStyle name="Хороший 18" xfId="4044"/>
    <cellStyle name="Хороший 19" xfId="4045"/>
    <cellStyle name="Хороший 2" xfId="97"/>
    <cellStyle name="Хороший 2 2" xfId="4046"/>
    <cellStyle name="Хороший 2 2 2" xfId="4047"/>
    <cellStyle name="Хороший 20" xfId="4048"/>
    <cellStyle name="Хороший 3" xfId="4049"/>
    <cellStyle name="Хороший 3 2" xfId="4050"/>
    <cellStyle name="Хороший 4" xfId="4051"/>
    <cellStyle name="Хороший 4 2" xfId="4052"/>
    <cellStyle name="Хороший 5" xfId="4053"/>
    <cellStyle name="Хороший 5 2" xfId="4054"/>
    <cellStyle name="Хороший 6" xfId="4055"/>
    <cellStyle name="Хороший 6 2" xfId="4056"/>
    <cellStyle name="Хороший 7" xfId="4057"/>
    <cellStyle name="Хороший 7 2" xfId="4058"/>
    <cellStyle name="Хороший 8" xfId="4059"/>
    <cellStyle name="Хороший 8 2" xfId="4060"/>
    <cellStyle name="Хороший 9" xfId="4061"/>
    <cellStyle name="Хороший 9 2" xfId="4062"/>
    <cellStyle name="Цена_продукта" xfId="4063"/>
    <cellStyle name="Цифры по центру с десятыми" xfId="4064"/>
    <cellStyle name="Цифры по центру с десятыми 2" xfId="4065"/>
    <cellStyle name="Цифры по центру с десятыми 2 2" xfId="4066"/>
    <cellStyle name="Цифры по центру с десятыми 2 2 2" xfId="5577"/>
    <cellStyle name="Цифры по центру с десятыми 2 2 2 2" xfId="7881"/>
    <cellStyle name="Цифры по центру с десятыми 2 2 2 2 2" xfId="13832"/>
    <cellStyle name="Цифры по центру с десятыми 2 2 2 2 3" xfId="19771"/>
    <cellStyle name="Цифры по центру с десятыми 2 2 2 2 4" xfId="24516"/>
    <cellStyle name="Цифры по центру с десятыми 2 2 2 2 5" xfId="31632"/>
    <cellStyle name="Цифры по центру с десятыми 2 2 2 2 6" xfId="38678"/>
    <cellStyle name="Цифры по центру с десятыми 2 2 2 2 7" xfId="43637"/>
    <cellStyle name="Цифры по центру с десятыми 2 2 2 3" xfId="11552"/>
    <cellStyle name="Цифры по центру с десятыми 2 2 2 4" xfId="17491"/>
    <cellStyle name="Цифры по центру с десятыми 2 2 2 5" xfId="27473"/>
    <cellStyle name="Цифры по центру с десятыми 2 2 2 6" xfId="33122"/>
    <cellStyle name="Цифры по центру с десятыми 2 2 2 7" xfId="36404"/>
    <cellStyle name="Цифры по центру с десятыми 2 2 2 8" xfId="41362"/>
    <cellStyle name="Цифры по центру с десятыми 2 2 3" xfId="6244"/>
    <cellStyle name="Цифры по центру с десятыми 2 2 3 2" xfId="12195"/>
    <cellStyle name="Цифры по центру с десятыми 2 2 3 3" xfId="18134"/>
    <cellStyle name="Цифры по центру с десятыми 2 2 3 4" xfId="25110"/>
    <cellStyle name="Цифры по центру с десятыми 2 2 3 5" xfId="29032"/>
    <cellStyle name="Цифры по центру с десятыми 2 2 3 6" xfId="37047"/>
    <cellStyle name="Цифры по центру с десятыми 2 2 3 7" xfId="42002"/>
    <cellStyle name="Цифры по центру с десятыми 2 3" xfId="4067"/>
    <cellStyle name="Цифры по центру с десятыми 2 3 2" xfId="6026"/>
    <cellStyle name="Цифры по центру с десятыми 2 3 2 2" xfId="8330"/>
    <cellStyle name="Цифры по центру с десятыми 2 3 2 2 2" xfId="14281"/>
    <cellStyle name="Цифры по центру с десятыми 2 3 2 2 3" xfId="20220"/>
    <cellStyle name="Цифры по центру с десятыми 2 3 2 2 4" xfId="24074"/>
    <cellStyle name="Цифры по центру с десятыми 2 3 2 2 5" xfId="33359"/>
    <cellStyle name="Цифры по центру с десятыми 2 3 2 2 6" xfId="39126"/>
    <cellStyle name="Цифры по центру с десятыми 2 3 2 2 7" xfId="44086"/>
    <cellStyle name="Цифры по центру с десятыми 2 3 2 3" xfId="12001"/>
    <cellStyle name="Цифры по центру с десятыми 2 3 2 4" xfId="17940"/>
    <cellStyle name="Цифры по центру с десятыми 2 3 2 5" xfId="25234"/>
    <cellStyle name="Цифры по центру с десятыми 2 3 2 6" xfId="26577"/>
    <cellStyle name="Цифры по центру с десятыми 2 3 2 7" xfId="36853"/>
    <cellStyle name="Цифры по центру с десятыми 2 3 2 8" xfId="41810"/>
    <cellStyle name="Цифры по центру с десятыми 2 3 3" xfId="6691"/>
    <cellStyle name="Цифры по центру с десятыми 2 3 3 2" xfId="12642"/>
    <cellStyle name="Цифры по центру с десятыми 2 3 3 3" xfId="18581"/>
    <cellStyle name="Цифры по центру с десятыми 2 3 3 4" xfId="27229"/>
    <cellStyle name="Цифры по центру с десятыми 2 3 3 5" xfId="32862"/>
    <cellStyle name="Цифры по центру с десятыми 2 3 3 6" xfId="37494"/>
    <cellStyle name="Цифры по центру с десятыми 2 3 3 7" xfId="42448"/>
    <cellStyle name="Цифры по центру с десятыми 2 4" xfId="4068"/>
    <cellStyle name="Цифры по центру с десятыми 2 4 2" xfId="5934"/>
    <cellStyle name="Цифры по центру с десятыми 2 4 2 2" xfId="8238"/>
    <cellStyle name="Цифры по центру с десятыми 2 4 2 2 2" xfId="14189"/>
    <cellStyle name="Цифры по центру с десятыми 2 4 2 2 3" xfId="20128"/>
    <cellStyle name="Цифры по центру с десятыми 2 4 2 2 4" xfId="24165"/>
    <cellStyle name="Цифры по центру с десятыми 2 4 2 2 5" xfId="29755"/>
    <cellStyle name="Цифры по центру с десятыми 2 4 2 2 6" xfId="39034"/>
    <cellStyle name="Цифры по центру с десятыми 2 4 2 2 7" xfId="43994"/>
    <cellStyle name="Цифры по центру с десятыми 2 4 2 3" xfId="11909"/>
    <cellStyle name="Цифры по центру с десятыми 2 4 2 4" xfId="17848"/>
    <cellStyle name="Цифры по центру с десятыми 2 4 2 5" xfId="25319"/>
    <cellStyle name="Цифры по центру с десятыми 2 4 2 6" xfId="29604"/>
    <cellStyle name="Цифры по центру с десятыми 2 4 2 7" xfId="36761"/>
    <cellStyle name="Цифры по центру с десятыми 2 4 2 8" xfId="41718"/>
    <cellStyle name="Цифры по центру с десятыми 2 4 3" xfId="6601"/>
    <cellStyle name="Цифры по центру с десятыми 2 4 3 2" xfId="12552"/>
    <cellStyle name="Цифры по центру с десятыми 2 4 3 3" xfId="18491"/>
    <cellStyle name="Цифры по центру с десятыми 2 4 3 4" xfId="27227"/>
    <cellStyle name="Цифры по центру с десятыми 2 4 3 5" xfId="32998"/>
    <cellStyle name="Цифры по центру с десятыми 2 4 3 6" xfId="37404"/>
    <cellStyle name="Цифры по центру с десятыми 2 4 3 7" xfId="42358"/>
    <cellStyle name="Цифры по центру с десятыми 2 5" xfId="9322"/>
    <cellStyle name="Цифры по центру с десятыми 2 5 2" xfId="15262"/>
    <cellStyle name="Цифры по центру с десятыми 2 5 3" xfId="21201"/>
    <cellStyle name="Цифры по центру с десятыми 2 5 4" xfId="31170"/>
    <cellStyle name="Цифры по центру с десятыми 2 5 5" xfId="32022"/>
    <cellStyle name="Цифры по центру с десятыми 2 5 6" xfId="40102"/>
    <cellStyle name="Цифры по центру с десятыми 2 5 7" xfId="45067"/>
    <cellStyle name="Цифры по центру с десятыми 3" xfId="4069"/>
    <cellStyle name="Цифры по центру с десятыми 3 2" xfId="4070"/>
    <cellStyle name="Цифры по центру с десятыми 3 2 2" xfId="6053"/>
    <cellStyle name="Цифры по центру с десятыми 3 2 2 2" xfId="8357"/>
    <cellStyle name="Цифры по центру с десятыми 3 2 2 2 2" xfId="14308"/>
    <cellStyle name="Цифры по центру с десятыми 3 2 2 2 3" xfId="20247"/>
    <cellStyle name="Цифры по центру с десятыми 3 2 2 2 4" xfId="24048"/>
    <cellStyle name="Цифры по центру с десятыми 3 2 2 2 5" xfId="33251"/>
    <cellStyle name="Цифры по центру с десятыми 3 2 2 2 6" xfId="39153"/>
    <cellStyle name="Цифры по центру с десятыми 3 2 2 2 7" xfId="44113"/>
    <cellStyle name="Цифры по центру с десятыми 3 2 2 3" xfId="12028"/>
    <cellStyle name="Цифры по центру с десятыми 3 2 2 4" xfId="17967"/>
    <cellStyle name="Цифры по центру с десятыми 3 2 2 5" xfId="25208"/>
    <cellStyle name="Цифры по центру с десятыми 3 2 2 6" xfId="27650"/>
    <cellStyle name="Цифры по центру с десятыми 3 2 2 7" xfId="36880"/>
    <cellStyle name="Цифры по центру с десятыми 3 2 2 8" xfId="41837"/>
    <cellStyle name="Цифры по центру с десятыми 3 2 3" xfId="6718"/>
    <cellStyle name="Цифры по центру с десятыми 3 2 3 2" xfId="12669"/>
    <cellStyle name="Цифры по центру с десятыми 3 2 3 3" xfId="18608"/>
    <cellStyle name="Цифры по центру с десятыми 3 2 3 4" xfId="28742"/>
    <cellStyle name="Цифры по центру с десятыми 3 2 3 5" xfId="27366"/>
    <cellStyle name="Цифры по центру с десятыми 3 2 3 6" xfId="37521"/>
    <cellStyle name="Цифры по центру с десятыми 3 2 3 7" xfId="42475"/>
    <cellStyle name="Цифры по центру с десятыми 3 3" xfId="5731"/>
    <cellStyle name="Цифры по центру с десятыми 3 3 2" xfId="8035"/>
    <cellStyle name="Цифры по центру с десятыми 3 3 2 2" xfId="13986"/>
    <cellStyle name="Цифры по центру с десятыми 3 3 2 3" xfId="19925"/>
    <cellStyle name="Цифры по центру с десятыми 3 3 2 4" xfId="24365"/>
    <cellStyle name="Цифры по центру с десятыми 3 3 2 5" xfId="33752"/>
    <cellStyle name="Цифры по центру с десятыми 3 3 2 6" xfId="38832"/>
    <cellStyle name="Цифры по центру с десятыми 3 3 2 7" xfId="43791"/>
    <cellStyle name="Цифры по центру с десятыми 3 3 3" xfId="11706"/>
    <cellStyle name="Цифры по центру с десятыми 3 3 4" xfId="17645"/>
    <cellStyle name="Цифры по центру с десятыми 3 3 5" xfId="28090"/>
    <cellStyle name="Цифры по центру с десятыми 3 3 6" xfId="33999"/>
    <cellStyle name="Цифры по центру с десятыми 3 3 7" xfId="36558"/>
    <cellStyle name="Цифры по центру с десятыми 3 3 8" xfId="41516"/>
    <cellStyle name="Цифры по центру с десятыми 3 4" xfId="6398"/>
    <cellStyle name="Цифры по центру с десятыми 3 4 2" xfId="12349"/>
    <cellStyle name="Цифры по центру с десятыми 3 4 3" xfId="18288"/>
    <cellStyle name="Цифры по центру с десятыми 3 4 4" xfId="30662"/>
    <cellStyle name="Цифры по центру с десятыми 3 4 5" xfId="32294"/>
    <cellStyle name="Цифры по центру с десятыми 3 4 6" xfId="37201"/>
    <cellStyle name="Цифры по центру с десятыми 3 4 7" xfId="42156"/>
    <cellStyle name="Цифры по центру с десятыми 4" xfId="4071"/>
    <cellStyle name="Цифры по центру с десятыми 4 2" xfId="5410"/>
    <cellStyle name="Цифры по центру с десятыми 4 2 2" xfId="7729"/>
    <cellStyle name="Цифры по центру с десятыми 4 2 2 2" xfId="13680"/>
    <cellStyle name="Цифры по центру с десятыми 4 2 2 3" xfId="19619"/>
    <cellStyle name="Цифры по центру с десятыми 4 2 2 4" xfId="24663"/>
    <cellStyle name="Цифры по центру с десятыми 4 2 2 5" xfId="34306"/>
    <cellStyle name="Цифры по центру с десятыми 4 2 2 6" xfId="38527"/>
    <cellStyle name="Цифры по центру с десятыми 4 2 2 7" xfId="43485"/>
    <cellStyle name="Цифры по центру с десятыми 4 2 3" xfId="11385"/>
    <cellStyle name="Цифры по центру с десятыми 4 2 4" xfId="17324"/>
    <cellStyle name="Цифры по центру с десятыми 4 2 5" xfId="25424"/>
    <cellStyle name="Цифры по центру с десятыми 4 2 6" xfId="33018"/>
    <cellStyle name="Цифры по центру с десятыми 4 2 7" xfId="36237"/>
    <cellStyle name="Цифры по центру с десятыми 4 2 8" xfId="41196"/>
    <cellStyle name="Цифры по центру с десятыми 4 3" xfId="4592"/>
    <cellStyle name="Цифры по центру с десятыми 4 3 2" xfId="10568"/>
    <cellStyle name="Цифры по центру с десятыми 4 3 3" xfId="16507"/>
    <cellStyle name="Цифры по центру с десятыми 4 3 4" xfId="30882"/>
    <cellStyle name="Цифры по центру с десятыми 4 3 5" xfId="31855"/>
    <cellStyle name="Цифры по центру с десятыми 4 3 6" xfId="35420"/>
    <cellStyle name="Цифры по центру с десятыми 4 3 7" xfId="40383"/>
    <cellStyle name="Цифры по центру с десятыми 5" xfId="4072"/>
    <cellStyle name="Цифры по центру с десятыми 5 2" xfId="5927"/>
    <cellStyle name="Цифры по центру с десятыми 5 2 2" xfId="8231"/>
    <cellStyle name="Цифры по центру с десятыми 5 2 2 2" xfId="14182"/>
    <cellStyle name="Цифры по центру с десятыми 5 2 2 3" xfId="20121"/>
    <cellStyle name="Цифры по центру с десятыми 5 2 2 4" xfId="24172"/>
    <cellStyle name="Цифры по центру с десятыми 5 2 2 5" xfId="34247"/>
    <cellStyle name="Цифры по центру с десятыми 5 2 2 6" xfId="39027"/>
    <cellStyle name="Цифры по центру с десятыми 5 2 2 7" xfId="43987"/>
    <cellStyle name="Цифры по центру с десятыми 5 2 3" xfId="11902"/>
    <cellStyle name="Цифры по центру с десятыми 5 2 4" xfId="17841"/>
    <cellStyle name="Цифры по центру с десятыми 5 2 5" xfId="28621"/>
    <cellStyle name="Цифры по центру с десятыми 5 2 6" xfId="34171"/>
    <cellStyle name="Цифры по центру с десятыми 5 2 7" xfId="36754"/>
    <cellStyle name="Цифры по центру с десятыми 5 2 8" xfId="41711"/>
    <cellStyle name="Цифры по центру с десятыми 5 3" xfId="6594"/>
    <cellStyle name="Цифры по центру с десятыми 5 3 2" xfId="12545"/>
    <cellStyle name="Цифры по центру с десятыми 5 3 3" xfId="18484"/>
    <cellStyle name="Цифры по центру с десятыми 5 3 4" xfId="30159"/>
    <cellStyle name="Цифры по центру с десятыми 5 3 5" xfId="33097"/>
    <cellStyle name="Цифры по центру с десятыми 5 3 6" xfId="37397"/>
    <cellStyle name="Цифры по центру с десятыми 5 3 7" xfId="42351"/>
    <cellStyle name="Цифры по центру с десятыми 6" xfId="4073"/>
    <cellStyle name="Цифры по центру с десятыми 6 2" xfId="5984"/>
    <cellStyle name="Цифры по центру с десятыми 6 2 2" xfId="8288"/>
    <cellStyle name="Цифры по центру с десятыми 6 2 2 2" xfId="14239"/>
    <cellStyle name="Цифры по центру с десятыми 6 2 2 3" xfId="20178"/>
    <cellStyle name="Цифры по центру с десятыми 6 2 2 4" xfId="24115"/>
    <cellStyle name="Цифры по центру с десятыми 6 2 2 5" xfId="31044"/>
    <cellStyle name="Цифры по центру с десятыми 6 2 2 6" xfId="39084"/>
    <cellStyle name="Цифры по центру с десятыми 6 2 2 7" xfId="44044"/>
    <cellStyle name="Цифры по центру с десятыми 6 2 3" xfId="11959"/>
    <cellStyle name="Цифры по центру с десятыми 6 2 4" xfId="17898"/>
    <cellStyle name="Цифры по центру с десятыми 6 2 5" xfId="25274"/>
    <cellStyle name="Цифры по центру с десятыми 6 2 6" xfId="32014"/>
    <cellStyle name="Цифры по центру с десятыми 6 2 7" xfId="36811"/>
    <cellStyle name="Цифры по центру с десятыми 6 2 8" xfId="41768"/>
    <cellStyle name="Цифры по центру с десятыми 6 3" xfId="6649"/>
    <cellStyle name="Цифры по центру с десятыми 6 3 2" xfId="12600"/>
    <cellStyle name="Цифры по центру с десятыми 6 3 3" xfId="18539"/>
    <cellStyle name="Цифры по центру с десятыми 6 3 4" xfId="28390"/>
    <cellStyle name="Цифры по центру с десятыми 6 3 5" xfId="26546"/>
    <cellStyle name="Цифры по центру с десятыми 6 3 6" xfId="37452"/>
    <cellStyle name="Цифры по центру с десятыми 6 3 7" xfId="42406"/>
    <cellStyle name="число" xfId="4074"/>
    <cellStyle name="Џђћ–…ќ’ќ›‰" xfId="98"/>
    <cellStyle name="Џђћ–…ќ’ќ›‰ 2" xfId="99"/>
    <cellStyle name="Џђћ–…ќ’ќ›‰ 2 2" xfId="4075"/>
    <cellStyle name="Џђћ–…ќ’ќ›‰ 2 2 2" xfId="4076"/>
    <cellStyle name="Џђћ–…ќ’ќ›‰ 2 3" xfId="4077"/>
    <cellStyle name="Џђћ–…ќ’ќ›‰ 3" xfId="4078"/>
    <cellStyle name="Џђћ–…ќ’ќ›‰ 3 2" xfId="4079"/>
    <cellStyle name="Џђћ–…ќ’ќ›‰ 4" xfId="4080"/>
    <cellStyle name="Џђћ–…ќ’ќ›‰_Максимус" xfId="4081"/>
    <cellStyle name="Шапка" xfId="4082"/>
    <cellStyle name="Шапка 2" xfId="4083"/>
    <cellStyle name="Шапка 2 2" xfId="4084"/>
    <cellStyle name="Шапка 2 2 2" xfId="5578"/>
    <cellStyle name="Шапка 2 2 2 2" xfId="7882"/>
    <cellStyle name="Шапка 2 2 2 2 2" xfId="13833"/>
    <cellStyle name="Шапка 2 2 2 2 3" xfId="19772"/>
    <cellStyle name="Шапка 2 2 2 2 4" xfId="24515"/>
    <cellStyle name="Шапка 2 2 2 2 5" xfId="29629"/>
    <cellStyle name="Шапка 2 2 2 2 6" xfId="38679"/>
    <cellStyle name="Шапка 2 2 2 2 7" xfId="43638"/>
    <cellStyle name="Шапка 2 2 2 3" xfId="11553"/>
    <cellStyle name="Шапка 2 2 2 4" xfId="17492"/>
    <cellStyle name="Шапка 2 2 2 5" xfId="30769"/>
    <cellStyle name="Шапка 2 2 2 6" xfId="34191"/>
    <cellStyle name="Шапка 2 2 2 7" xfId="36405"/>
    <cellStyle name="Шапка 2 2 2 8" xfId="41363"/>
    <cellStyle name="Шапка 2 2 3" xfId="6245"/>
    <cellStyle name="Шапка 2 2 3 2" xfId="12196"/>
    <cellStyle name="Шапка 2 2 3 3" xfId="18135"/>
    <cellStyle name="Шапка 2 2 3 4" xfId="29174"/>
    <cellStyle name="Шапка 2 2 3 5" xfId="31028"/>
    <cellStyle name="Шапка 2 2 3 6" xfId="37048"/>
    <cellStyle name="Шапка 2 2 3 7" xfId="42003"/>
    <cellStyle name="Шапка 2 3" xfId="4085"/>
    <cellStyle name="Шапка 2 3 2" xfId="6027"/>
    <cellStyle name="Шапка 2 3 2 2" xfId="8331"/>
    <cellStyle name="Шапка 2 3 2 2 2" xfId="14282"/>
    <cellStyle name="Шапка 2 3 2 2 3" xfId="20221"/>
    <cellStyle name="Шапка 2 3 2 2 4" xfId="24073"/>
    <cellStyle name="Шапка 2 3 2 2 5" xfId="29505"/>
    <cellStyle name="Шапка 2 3 2 2 6" xfId="39127"/>
    <cellStyle name="Шапка 2 3 2 2 7" xfId="44087"/>
    <cellStyle name="Шапка 2 3 2 3" xfId="12002"/>
    <cellStyle name="Шапка 2 3 2 4" xfId="17941"/>
    <cellStyle name="Шапка 2 3 2 5" xfId="25233"/>
    <cellStyle name="Шапка 2 3 2 6" xfId="28126"/>
    <cellStyle name="Шапка 2 3 2 7" xfId="36854"/>
    <cellStyle name="Шапка 2 3 2 8" xfId="41811"/>
    <cellStyle name="Шапка 2 3 3" xfId="6692"/>
    <cellStyle name="Шапка 2 3 3 2" xfId="12643"/>
    <cellStyle name="Шапка 2 3 3 3" xfId="18582"/>
    <cellStyle name="Шапка 2 3 3 4" xfId="29669"/>
    <cellStyle name="Шапка 2 3 3 5" xfId="31618"/>
    <cellStyle name="Шапка 2 3 3 6" xfId="37495"/>
    <cellStyle name="Шапка 2 3 3 7" xfId="42449"/>
    <cellStyle name="Шапка 2 4" xfId="4086"/>
    <cellStyle name="Шапка 2 4 2" xfId="5933"/>
    <cellStyle name="Шапка 2 4 2 2" xfId="8237"/>
    <cellStyle name="Шапка 2 4 2 2 2" xfId="14188"/>
    <cellStyle name="Шапка 2 4 2 2 3" xfId="20127"/>
    <cellStyle name="Шапка 2 4 2 2 4" xfId="24166"/>
    <cellStyle name="Шапка 2 4 2 2 5" xfId="32484"/>
    <cellStyle name="Шапка 2 4 2 2 6" xfId="39033"/>
    <cellStyle name="Шапка 2 4 2 2 7" xfId="43993"/>
    <cellStyle name="Шапка 2 4 2 3" xfId="11908"/>
    <cellStyle name="Шапка 2 4 2 4" xfId="17847"/>
    <cellStyle name="Шапка 2 4 2 5" xfId="26914"/>
    <cellStyle name="Шапка 2 4 2 6" xfId="33141"/>
    <cellStyle name="Шапка 2 4 2 7" xfId="36760"/>
    <cellStyle name="Шапка 2 4 2 8" xfId="41717"/>
    <cellStyle name="Шапка 2 4 3" xfId="6600"/>
    <cellStyle name="Шапка 2 4 3 2" xfId="12551"/>
    <cellStyle name="Шапка 2 4 3 3" xfId="18490"/>
    <cellStyle name="Шапка 2 4 3 4" xfId="29414"/>
    <cellStyle name="Шапка 2 4 3 5" xfId="31679"/>
    <cellStyle name="Шапка 2 4 3 6" xfId="37403"/>
    <cellStyle name="Шапка 2 4 3 7" xfId="42357"/>
    <cellStyle name="Шапка 2 5" xfId="9323"/>
    <cellStyle name="Шапка 2 5 2" xfId="15263"/>
    <cellStyle name="Шапка 2 5 3" xfId="21202"/>
    <cellStyle name="Шапка 2 5 4" xfId="31171"/>
    <cellStyle name="Шапка 2 5 5" xfId="33779"/>
    <cellStyle name="Шапка 2 5 6" xfId="40103"/>
    <cellStyle name="Шапка 2 5 7" xfId="45068"/>
    <cellStyle name="Шапка 3" xfId="4087"/>
    <cellStyle name="Шапка 3 2" xfId="4088"/>
    <cellStyle name="Шапка 3 2 2" xfId="6054"/>
    <cellStyle name="Шапка 3 2 2 2" xfId="8358"/>
    <cellStyle name="Шапка 3 2 2 2 2" xfId="14309"/>
    <cellStyle name="Шапка 3 2 2 2 3" xfId="20248"/>
    <cellStyle name="Шапка 3 2 2 2 4" xfId="24047"/>
    <cellStyle name="Шапка 3 2 2 2 5" xfId="28577"/>
    <cellStyle name="Шапка 3 2 2 2 6" xfId="39154"/>
    <cellStyle name="Шапка 3 2 2 2 7" xfId="44114"/>
    <cellStyle name="Шапка 3 2 2 3" xfId="12029"/>
    <cellStyle name="Шапка 3 2 2 4" xfId="17968"/>
    <cellStyle name="Шапка 3 2 2 5" xfId="25207"/>
    <cellStyle name="Шапка 3 2 2 6" xfId="28545"/>
    <cellStyle name="Шапка 3 2 2 7" xfId="36881"/>
    <cellStyle name="Шапка 3 2 2 8" xfId="41838"/>
    <cellStyle name="Шапка 3 2 3" xfId="6719"/>
    <cellStyle name="Шапка 3 2 3 2" xfId="12670"/>
    <cellStyle name="Шапка 3 2 3 3" xfId="18609"/>
    <cellStyle name="Шапка 3 2 3 4" xfId="30155"/>
    <cellStyle name="Шапка 3 2 3 5" xfId="34587"/>
    <cellStyle name="Шапка 3 2 3 6" xfId="37522"/>
    <cellStyle name="Шапка 3 2 3 7" xfId="42476"/>
    <cellStyle name="Шапка 3 3" xfId="5732"/>
    <cellStyle name="Шапка 3 3 2" xfId="8036"/>
    <cellStyle name="Шапка 3 3 2 2" xfId="13987"/>
    <cellStyle name="Шапка 3 3 2 3" xfId="19926"/>
    <cellStyle name="Шапка 3 3 2 4" xfId="24364"/>
    <cellStyle name="Шапка 3 3 2 5" xfId="27410"/>
    <cellStyle name="Шапка 3 3 2 6" xfId="38833"/>
    <cellStyle name="Шапка 3 3 2 7" xfId="43792"/>
    <cellStyle name="Шапка 3 3 3" xfId="11707"/>
    <cellStyle name="Шапка 3 3 4" xfId="17646"/>
    <cellStyle name="Шапка 3 3 5" xfId="25367"/>
    <cellStyle name="Шапка 3 3 6" xfId="31482"/>
    <cellStyle name="Шапка 3 3 7" xfId="36559"/>
    <cellStyle name="Шапка 3 3 8" xfId="41517"/>
    <cellStyle name="Шапка 3 4" xfId="6399"/>
    <cellStyle name="Шапка 3 4 2" xfId="12350"/>
    <cellStyle name="Шапка 3 4 3" xfId="18289"/>
    <cellStyle name="Шапка 3 4 4" xfId="30414"/>
    <cellStyle name="Шапка 3 4 5" xfId="25812"/>
    <cellStyle name="Шапка 3 4 6" xfId="37202"/>
    <cellStyle name="Шапка 3 4 7" xfId="42157"/>
    <cellStyle name="Шапка 4" xfId="4089"/>
    <cellStyle name="Шапка 4 2" xfId="5520"/>
    <cellStyle name="Шапка 4 2 2" xfId="7824"/>
    <cellStyle name="Шапка 4 2 2 2" xfId="13775"/>
    <cellStyle name="Шапка 4 2 2 3" xfId="19714"/>
    <cellStyle name="Шапка 4 2 2 4" xfId="24571"/>
    <cellStyle name="Шапка 4 2 2 5" xfId="31637"/>
    <cellStyle name="Шапка 4 2 2 6" xfId="38622"/>
    <cellStyle name="Шапка 4 2 2 7" xfId="43580"/>
    <cellStyle name="Шапка 4 2 3" xfId="11495"/>
    <cellStyle name="Шапка 4 2 4" xfId="17434"/>
    <cellStyle name="Шапка 4 2 5" xfId="28963"/>
    <cellStyle name="Шапка 4 2 6" xfId="25763"/>
    <cellStyle name="Шапка 4 2 7" xfId="36347"/>
    <cellStyle name="Шапка 4 2 8" xfId="41306"/>
    <cellStyle name="Шапка 4 3" xfId="6187"/>
    <cellStyle name="Шапка 4 3 2" xfId="12138"/>
    <cellStyle name="Шапка 4 3 3" xfId="18077"/>
    <cellStyle name="Шапка 4 3 4" xfId="25125"/>
    <cellStyle name="Шапка 4 3 5" xfId="32619"/>
    <cellStyle name="Шапка 4 3 6" xfId="36990"/>
    <cellStyle name="Шапка 4 3 7" xfId="41946"/>
    <cellStyle name="Шапка 5" xfId="4090"/>
    <cellStyle name="Шапка 5 2" xfId="6000"/>
    <cellStyle name="Шапка 5 2 2" xfId="8304"/>
    <cellStyle name="Шапка 5 2 2 2" xfId="14255"/>
    <cellStyle name="Шапка 5 2 2 3" xfId="20194"/>
    <cellStyle name="Шапка 5 2 2 4" xfId="24100"/>
    <cellStyle name="Шапка 5 2 2 5" xfId="32173"/>
    <cellStyle name="Шапка 5 2 2 6" xfId="39100"/>
    <cellStyle name="Шапка 5 2 2 7" xfId="44060"/>
    <cellStyle name="Шапка 5 2 3" xfId="11975"/>
    <cellStyle name="Шапка 5 2 4" xfId="17914"/>
    <cellStyle name="Шапка 5 2 5" xfId="25259"/>
    <cellStyle name="Шапка 5 2 6" xfId="33326"/>
    <cellStyle name="Шапка 5 2 7" xfId="36827"/>
    <cellStyle name="Шапка 5 2 8" xfId="41784"/>
    <cellStyle name="Шапка 5 3" xfId="6665"/>
    <cellStyle name="Шапка 5 3 2" xfId="12616"/>
    <cellStyle name="Шапка 5 3 3" xfId="18555"/>
    <cellStyle name="Шапка 5 3 4" xfId="28743"/>
    <cellStyle name="Шапка 5 3 5" xfId="33654"/>
    <cellStyle name="Шапка 5 3 6" xfId="37468"/>
    <cellStyle name="Шапка 5 3 7" xfId="42422"/>
    <cellStyle name="Шапка 6" xfId="4091"/>
    <cellStyle name="Шапка 6 2" xfId="5875"/>
    <cellStyle name="Шапка 6 2 2" xfId="8179"/>
    <cellStyle name="Шапка 6 2 2 2" xfId="14130"/>
    <cellStyle name="Шапка 6 2 2 3" xfId="20069"/>
    <cellStyle name="Шапка 6 2 2 4" xfId="24223"/>
    <cellStyle name="Шапка 6 2 2 5" xfId="34566"/>
    <cellStyle name="Шапка 6 2 2 6" xfId="38975"/>
    <cellStyle name="Шапка 6 2 2 7" xfId="43935"/>
    <cellStyle name="Шапка 6 2 3" xfId="11850"/>
    <cellStyle name="Шапка 6 2 4" xfId="17789"/>
    <cellStyle name="Шапка 6 2 5" xfId="25334"/>
    <cellStyle name="Шапка 6 2 6" xfId="31854"/>
    <cellStyle name="Шапка 6 2 7" xfId="36702"/>
    <cellStyle name="Шапка 6 2 8" xfId="41659"/>
    <cellStyle name="Шапка 6 3" xfId="6542"/>
    <cellStyle name="Шапка 6 3 2" xfId="12493"/>
    <cellStyle name="Шапка 6 3 3" xfId="18432"/>
    <cellStyle name="Шапка 6 3 4" xfId="30639"/>
    <cellStyle name="Шапка 6 3 5" xfId="31263"/>
    <cellStyle name="Шапка 6 3 6" xfId="37345"/>
    <cellStyle name="Шапка 6 3 7" xfId="42299"/>
    <cellStyle name="Шапка таблицы" xfId="4092"/>
    <cellStyle name="Шапка таблицы 2" xfId="4093"/>
    <cellStyle name="Шапка таблицы 2 2" xfId="4094"/>
    <cellStyle name="Шапка таблицы 2 2 2" xfId="5579"/>
    <cellStyle name="Шапка таблицы 2 2 2 2" xfId="7883"/>
    <cellStyle name="Шапка таблицы 2 2 2 2 2" xfId="13834"/>
    <cellStyle name="Шапка таблицы 2 2 2 2 3" xfId="19773"/>
    <cellStyle name="Шапка таблицы 2 2 2 2 4" xfId="24514"/>
    <cellStyle name="Шапка таблицы 2 2 2 2 5" xfId="32554"/>
    <cellStyle name="Шапка таблицы 2 2 2 2 6" xfId="38680"/>
    <cellStyle name="Шапка таблицы 2 2 2 2 7" xfId="43639"/>
    <cellStyle name="Шапка таблицы 2 2 2 3" xfId="11554"/>
    <cellStyle name="Шапка таблицы 2 2 2 4" xfId="17493"/>
    <cellStyle name="Шапка таблицы 2 2 2 5" xfId="30768"/>
    <cellStyle name="Шапка таблицы 2 2 2 6" xfId="32681"/>
    <cellStyle name="Шапка таблицы 2 2 2 7" xfId="36406"/>
    <cellStyle name="Шапка таблицы 2 2 2 8" xfId="41364"/>
    <cellStyle name="Шапка таблицы 2 2 3" xfId="6246"/>
    <cellStyle name="Шапка таблицы 2 2 3 2" xfId="12197"/>
    <cellStyle name="Шапка таблицы 2 2 3 3" xfId="18136"/>
    <cellStyle name="Шапка таблицы 2 2 3 4" xfId="29480"/>
    <cellStyle name="Шапка таблицы 2 2 3 5" xfId="26193"/>
    <cellStyle name="Шапка таблицы 2 2 3 6" xfId="37049"/>
    <cellStyle name="Шапка таблицы 2 2 3 7" xfId="42004"/>
    <cellStyle name="Шапка таблицы 2 3" xfId="4095"/>
    <cellStyle name="Шапка таблицы 2 3 2" xfId="6028"/>
    <cellStyle name="Шапка таблицы 2 3 2 2" xfId="8332"/>
    <cellStyle name="Шапка таблицы 2 3 2 2 2" xfId="14283"/>
    <cellStyle name="Шапка таблицы 2 3 2 2 3" xfId="20222"/>
    <cellStyle name="Шапка таблицы 2 3 2 2 4" xfId="24072"/>
    <cellStyle name="Шапка таблицы 2 3 2 2 5" xfId="34615"/>
    <cellStyle name="Шапка таблицы 2 3 2 2 6" xfId="39128"/>
    <cellStyle name="Шапка таблицы 2 3 2 2 7" xfId="44088"/>
    <cellStyle name="Шапка таблицы 2 3 2 3" xfId="12003"/>
    <cellStyle name="Шапка таблицы 2 3 2 4" xfId="17942"/>
    <cellStyle name="Шапка таблицы 2 3 2 5" xfId="25232"/>
    <cellStyle name="Шапка таблицы 2 3 2 6" xfId="26576"/>
    <cellStyle name="Шапка таблицы 2 3 2 7" xfId="36855"/>
    <cellStyle name="Шапка таблицы 2 3 2 8" xfId="41812"/>
    <cellStyle name="Шапка таблицы 2 3 3" xfId="6693"/>
    <cellStyle name="Шапка таблицы 2 3 3 2" xfId="12644"/>
    <cellStyle name="Шапка таблицы 2 3 3 3" xfId="18583"/>
    <cellStyle name="Шапка таблицы 2 3 3 4" xfId="27705"/>
    <cellStyle name="Шапка таблицы 2 3 3 5" xfId="31839"/>
    <cellStyle name="Шапка таблицы 2 3 3 6" xfId="37496"/>
    <cellStyle name="Шапка таблицы 2 3 3 7" xfId="42450"/>
    <cellStyle name="Шапка таблицы 2 4" xfId="4096"/>
    <cellStyle name="Шапка таблицы 2 4 2" xfId="5932"/>
    <cellStyle name="Шапка таблицы 2 4 2 2" xfId="8236"/>
    <cellStyle name="Шапка таблицы 2 4 2 2 2" xfId="14187"/>
    <cellStyle name="Шапка таблицы 2 4 2 2 3" xfId="20126"/>
    <cellStyle name="Шапка таблицы 2 4 2 2 4" xfId="24167"/>
    <cellStyle name="Шапка таблицы 2 4 2 2 5" xfId="33991"/>
    <cellStyle name="Шапка таблицы 2 4 2 2 6" xfId="39032"/>
    <cellStyle name="Шапка таблицы 2 4 2 2 7" xfId="43992"/>
    <cellStyle name="Шапка таблицы 2 4 2 3" xfId="11907"/>
    <cellStyle name="Шапка таблицы 2 4 2 4" xfId="17846"/>
    <cellStyle name="Шапка таблицы 2 4 2 5" xfId="25320"/>
    <cellStyle name="Шапка таблицы 2 4 2 6" xfId="31808"/>
    <cellStyle name="Шапка таблицы 2 4 2 7" xfId="36759"/>
    <cellStyle name="Шапка таблицы 2 4 2 8" xfId="41716"/>
    <cellStyle name="Шапка таблицы 2 4 3" xfId="6599"/>
    <cellStyle name="Шапка таблицы 2 4 3 2" xfId="12550"/>
    <cellStyle name="Шапка таблицы 2 4 3 3" xfId="18489"/>
    <cellStyle name="Шапка таблицы 2 4 3 4" xfId="30628"/>
    <cellStyle name="Шапка таблицы 2 4 3 5" xfId="32324"/>
    <cellStyle name="Шапка таблицы 2 4 3 6" xfId="37402"/>
    <cellStyle name="Шапка таблицы 2 4 3 7" xfId="42356"/>
    <cellStyle name="Шапка таблицы 2 5" xfId="9324"/>
    <cellStyle name="Шапка таблицы 2 5 2" xfId="15264"/>
    <cellStyle name="Шапка таблицы 2 5 3" xfId="21203"/>
    <cellStyle name="Шапка таблицы 2 5 4" xfId="31172"/>
    <cellStyle name="Шапка таблицы 2 5 5" xfId="32251"/>
    <cellStyle name="Шапка таблицы 2 5 6" xfId="40104"/>
    <cellStyle name="Шапка таблицы 2 5 7" xfId="45069"/>
    <cellStyle name="Шапка таблицы 3" xfId="4097"/>
    <cellStyle name="Шапка таблицы 3 2" xfId="4098"/>
    <cellStyle name="Шапка таблицы 3 2 2" xfId="6055"/>
    <cellStyle name="Шапка таблицы 3 2 2 2" xfId="8359"/>
    <cellStyle name="Шапка таблицы 3 2 2 2 2" xfId="14310"/>
    <cellStyle name="Шапка таблицы 3 2 2 2 3" xfId="20249"/>
    <cellStyle name="Шапка таблицы 3 2 2 2 4" xfId="24046"/>
    <cellStyle name="Шапка таблицы 3 2 2 2 5" xfId="30196"/>
    <cellStyle name="Шапка таблицы 3 2 2 2 6" xfId="39155"/>
    <cellStyle name="Шапка таблицы 3 2 2 2 7" xfId="44115"/>
    <cellStyle name="Шапка таблицы 3 2 2 3" xfId="12030"/>
    <cellStyle name="Шапка таблицы 3 2 2 4" xfId="17969"/>
    <cellStyle name="Шапка таблицы 3 2 2 5" xfId="25206"/>
    <cellStyle name="Шапка таблицы 3 2 2 6" xfId="28595"/>
    <cellStyle name="Шапка таблицы 3 2 2 7" xfId="36882"/>
    <cellStyle name="Шапка таблицы 3 2 2 8" xfId="41839"/>
    <cellStyle name="Шапка таблицы 3 2 3" xfId="6720"/>
    <cellStyle name="Шапка таблицы 3 2 3 2" xfId="12671"/>
    <cellStyle name="Шапка таблицы 3 2 3 3" xfId="18610"/>
    <cellStyle name="Шапка таблицы 3 2 3 4" xfId="28204"/>
    <cellStyle name="Шапка таблицы 3 2 3 5" xfId="27162"/>
    <cellStyle name="Шапка таблицы 3 2 3 6" xfId="37523"/>
    <cellStyle name="Шапка таблицы 3 2 3 7" xfId="42477"/>
    <cellStyle name="Шапка таблицы 3 3" xfId="5733"/>
    <cellStyle name="Шапка таблицы 3 3 2" xfId="8037"/>
    <cellStyle name="Шапка таблицы 3 3 2 2" xfId="13988"/>
    <cellStyle name="Шапка таблицы 3 3 2 3" xfId="19927"/>
    <cellStyle name="Шапка таблицы 3 3 2 4" xfId="24363"/>
    <cellStyle name="Шапка таблицы 3 3 2 5" xfId="34259"/>
    <cellStyle name="Шапка таблицы 3 3 2 6" xfId="38834"/>
    <cellStyle name="Шапка таблицы 3 3 2 7" xfId="43793"/>
    <cellStyle name="Шапка таблицы 3 3 3" xfId="11708"/>
    <cellStyle name="Шапка таблицы 3 3 4" xfId="17647"/>
    <cellStyle name="Шапка таблицы 3 3 5" xfId="25366"/>
    <cellStyle name="Шапка таблицы 3 3 6" xfId="31481"/>
    <cellStyle name="Шапка таблицы 3 3 7" xfId="36560"/>
    <cellStyle name="Шапка таблицы 3 3 8" xfId="41518"/>
    <cellStyle name="Шапка таблицы 3 4" xfId="6400"/>
    <cellStyle name="Шапка таблицы 3 4 2" xfId="12351"/>
    <cellStyle name="Шапка таблицы 3 4 3" xfId="18290"/>
    <cellStyle name="Шапка таблицы 3 4 4" xfId="28754"/>
    <cellStyle name="Шапка таблицы 3 4 5" xfId="33503"/>
    <cellStyle name="Шапка таблицы 3 4 6" xfId="37203"/>
    <cellStyle name="Шапка таблицы 3 4 7" xfId="42158"/>
    <cellStyle name="Шапка таблицы 4" xfId="4099"/>
    <cellStyle name="Шапка таблицы 4 2" xfId="5411"/>
    <cellStyle name="Шапка таблицы 4 2 2" xfId="7730"/>
    <cellStyle name="Шапка таблицы 4 2 2 2" xfId="13681"/>
    <cellStyle name="Шапка таблицы 4 2 2 3" xfId="19620"/>
    <cellStyle name="Шапка таблицы 4 2 2 4" xfId="24662"/>
    <cellStyle name="Шапка таблицы 4 2 2 5" xfId="32791"/>
    <cellStyle name="Шапка таблицы 4 2 2 6" xfId="38528"/>
    <cellStyle name="Шапка таблицы 4 2 2 7" xfId="43486"/>
    <cellStyle name="Шапка таблицы 4 2 3" xfId="11386"/>
    <cellStyle name="Шапка таблицы 4 2 4" xfId="17325"/>
    <cellStyle name="Шапка таблицы 4 2 5" xfId="27469"/>
    <cellStyle name="Шапка таблицы 4 2 6" xfId="31084"/>
    <cellStyle name="Шапка таблицы 4 2 7" xfId="36238"/>
    <cellStyle name="Шапка таблицы 4 2 8" xfId="41197"/>
    <cellStyle name="Шапка таблицы 4 3" xfId="6097"/>
    <cellStyle name="Шапка таблицы 4 3 2" xfId="12068"/>
    <cellStyle name="Шапка таблицы 4 3 3" xfId="18007"/>
    <cellStyle name="Шапка таблицы 4 3 4" xfId="25167"/>
    <cellStyle name="Шапка таблицы 4 3 5" xfId="31134"/>
    <cellStyle name="Шапка таблицы 4 3 6" xfId="36920"/>
    <cellStyle name="Шапка таблицы 4 3 7" xfId="41877"/>
    <cellStyle name="Шапка таблицы 5" xfId="4100"/>
    <cellStyle name="Шапка таблицы 5 2" xfId="5928"/>
    <cellStyle name="Шапка таблицы 5 2 2" xfId="8232"/>
    <cellStyle name="Шапка таблицы 5 2 2 2" xfId="14183"/>
    <cellStyle name="Шапка таблицы 5 2 2 3" xfId="20122"/>
    <cellStyle name="Шапка таблицы 5 2 2 4" xfId="24171"/>
    <cellStyle name="Шапка таблицы 5 2 2 5" xfId="34997"/>
    <cellStyle name="Шапка таблицы 5 2 2 6" xfId="39028"/>
    <cellStyle name="Шапка таблицы 5 2 2 7" xfId="43988"/>
    <cellStyle name="Шапка таблицы 5 2 3" xfId="11903"/>
    <cellStyle name="Шапка таблицы 5 2 4" xfId="17842"/>
    <cellStyle name="Шапка таблицы 5 2 5" xfId="30039"/>
    <cellStyle name="Шапка таблицы 5 2 6" xfId="28485"/>
    <cellStyle name="Шапка таблицы 5 2 7" xfId="36755"/>
    <cellStyle name="Шапка таблицы 5 2 8" xfId="41712"/>
    <cellStyle name="Шапка таблицы 5 3" xfId="6595"/>
    <cellStyle name="Шапка таблицы 5 3 2" xfId="12546"/>
    <cellStyle name="Шапка таблицы 5 3 3" xfId="18485"/>
    <cellStyle name="Шапка таблицы 5 3 4" xfId="28208"/>
    <cellStyle name="Шапка таблицы 5 3 5" xfId="31850"/>
    <cellStyle name="Шапка таблицы 5 3 6" xfId="37398"/>
    <cellStyle name="Шапка таблицы 5 3 7" xfId="42352"/>
    <cellStyle name="Шапка таблицы 6" xfId="4101"/>
    <cellStyle name="Шапка таблицы 6 2" xfId="5983"/>
    <cellStyle name="Шапка таблицы 6 2 2" xfId="8287"/>
    <cellStyle name="Шапка таблицы 6 2 2 2" xfId="14238"/>
    <cellStyle name="Шапка таблицы 6 2 2 3" xfId="20177"/>
    <cellStyle name="Шапка таблицы 6 2 2 4" xfId="24116"/>
    <cellStyle name="Шапка таблицы 6 2 2 5" xfId="28130"/>
    <cellStyle name="Шапка таблицы 6 2 2 6" xfId="39083"/>
    <cellStyle name="Шапка таблицы 6 2 2 7" xfId="44043"/>
    <cellStyle name="Шапка таблицы 6 2 3" xfId="11958"/>
    <cellStyle name="Шапка таблицы 6 2 4" xfId="17897"/>
    <cellStyle name="Шапка таблицы 6 2 5" xfId="25275"/>
    <cellStyle name="Шапка таблицы 6 2 6" xfId="28666"/>
    <cellStyle name="Шапка таблицы 6 2 7" xfId="36810"/>
    <cellStyle name="Шапка таблицы 6 2 8" xfId="41767"/>
    <cellStyle name="Шапка таблицы 6 3" xfId="6648"/>
    <cellStyle name="Шапка таблицы 6 3 2" xfId="12599"/>
    <cellStyle name="Шапка таблицы 6 3 3" xfId="18538"/>
    <cellStyle name="Шапка таблицы 6 3 4" xfId="30330"/>
    <cellStyle name="Шапка таблицы 6 3 5" xfId="34177"/>
    <cellStyle name="Шапка таблицы 6 3 6" xfId="37451"/>
    <cellStyle name="Шапка таблицы 6 3 7" xfId="42405"/>
    <cellStyle name="Шапка_4DNS.UPDATE.EXAMPLE" xfId="4516"/>
    <cellStyle name="ШАУ" xfId="4102"/>
    <cellStyle name="ШАУ 2" xfId="4103"/>
    <cellStyle name="ШАУ 2 2" xfId="4104"/>
    <cellStyle name="ШАУ 2 2 2" xfId="5580"/>
    <cellStyle name="ШАУ 2 2 2 2" xfId="7884"/>
    <cellStyle name="ШАУ 2 2 2 2 2" xfId="13835"/>
    <cellStyle name="ШАУ 2 2 2 2 3" xfId="19774"/>
    <cellStyle name="ШАУ 2 2 2 2 4" xfId="24513"/>
    <cellStyle name="ШАУ 2 2 2 2 5" xfId="28257"/>
    <cellStyle name="ШАУ 2 2 2 2 6" xfId="38681"/>
    <cellStyle name="ШАУ 2 2 2 2 7" xfId="43640"/>
    <cellStyle name="ШАУ 2 2 2 3" xfId="11555"/>
    <cellStyle name="ШАУ 2 2 2 4" xfId="17494"/>
    <cellStyle name="ШАУ 2 2 2 5" xfId="30767"/>
    <cellStyle name="ШАУ 2 2 2 6" xfId="25850"/>
    <cellStyle name="ШАУ 2 2 2 7" xfId="36407"/>
    <cellStyle name="ШАУ 2 2 2 8" xfId="41365"/>
    <cellStyle name="ШАУ 2 2 3" xfId="6247"/>
    <cellStyle name="ШАУ 2 2 3 2" xfId="12198"/>
    <cellStyle name="ШАУ 2 2 3 3" xfId="18137"/>
    <cellStyle name="ШАУ 2 2 3 4" xfId="27492"/>
    <cellStyle name="ШАУ 2 2 3 5" xfId="27139"/>
    <cellStyle name="ШАУ 2 2 3 6" xfId="37050"/>
    <cellStyle name="ШАУ 2 2 3 7" xfId="42005"/>
    <cellStyle name="ШАУ 2 3" xfId="4105"/>
    <cellStyle name="ШАУ 2 3 2" xfId="6029"/>
    <cellStyle name="ШАУ 2 3 2 2" xfId="8333"/>
    <cellStyle name="ШАУ 2 3 2 2 2" xfId="14284"/>
    <cellStyle name="ШАУ 2 3 2 2 3" xfId="20223"/>
    <cellStyle name="ШАУ 2 3 2 2 4" xfId="24071"/>
    <cellStyle name="ШАУ 2 3 2 2 5" xfId="32155"/>
    <cellStyle name="ШАУ 2 3 2 2 6" xfId="39129"/>
    <cellStyle name="ШАУ 2 3 2 2 7" xfId="44089"/>
    <cellStyle name="ШАУ 2 3 2 3" xfId="12004"/>
    <cellStyle name="ШАУ 2 3 2 4" xfId="17943"/>
    <cellStyle name="ШАУ 2 3 2 5" xfId="25231"/>
    <cellStyle name="ШАУ 2 3 2 6" xfId="26575"/>
    <cellStyle name="ШАУ 2 3 2 7" xfId="36856"/>
    <cellStyle name="ШАУ 2 3 2 8" xfId="41813"/>
    <cellStyle name="ШАУ 2 3 3" xfId="6694"/>
    <cellStyle name="ШАУ 2 3 3 2" xfId="12645"/>
    <cellStyle name="ШАУ 2 3 3 3" xfId="18584"/>
    <cellStyle name="ШАУ 2 3 3 4" xfId="25052"/>
    <cellStyle name="ШАУ 2 3 3 5" xfId="28382"/>
    <cellStyle name="ШАУ 2 3 3 6" xfId="37497"/>
    <cellStyle name="ШАУ 2 3 3 7" xfId="42451"/>
    <cellStyle name="ШАУ 2 4" xfId="4106"/>
    <cellStyle name="ШАУ 2 4 2" xfId="5931"/>
    <cellStyle name="ШАУ 2 4 2 2" xfId="8235"/>
    <cellStyle name="ШАУ 2 4 2 2 2" xfId="14186"/>
    <cellStyle name="ШАУ 2 4 2 2 3" xfId="20125"/>
    <cellStyle name="ШАУ 2 4 2 2 4" xfId="24168"/>
    <cellStyle name="ШАУ 2 4 2 2 5" xfId="34999"/>
    <cellStyle name="ШАУ 2 4 2 2 6" xfId="39031"/>
    <cellStyle name="ШАУ 2 4 2 2 7" xfId="43991"/>
    <cellStyle name="ШАУ 2 4 2 3" xfId="11906"/>
    <cellStyle name="ШАУ 2 4 2 4" xfId="17845"/>
    <cellStyle name="ШАУ 2 4 2 5" xfId="25321"/>
    <cellStyle name="ШАУ 2 4 2 6" xfId="32951"/>
    <cellStyle name="ШАУ 2 4 2 7" xfId="36758"/>
    <cellStyle name="ШАУ 2 4 2 8" xfId="41715"/>
    <cellStyle name="ШАУ 2 4 3" xfId="6598"/>
    <cellStyle name="ШАУ 2 4 3 2" xfId="12549"/>
    <cellStyle name="ШАУ 2 4 3 3" xfId="18488"/>
    <cellStyle name="ШАУ 2 4 3 4" xfId="30629"/>
    <cellStyle name="ШАУ 2 4 3 5" xfId="33556"/>
    <cellStyle name="ШАУ 2 4 3 6" xfId="37401"/>
    <cellStyle name="ШАУ 2 4 3 7" xfId="42355"/>
    <cellStyle name="ШАУ 2 5" xfId="9325"/>
    <cellStyle name="ШАУ 2 5 2" xfId="15265"/>
    <cellStyle name="ШАУ 2 5 3" xfId="21204"/>
    <cellStyle name="ШАУ 2 5 4" xfId="31173"/>
    <cellStyle name="ШАУ 2 5 5" xfId="33008"/>
    <cellStyle name="ШАУ 2 5 6" xfId="40105"/>
    <cellStyle name="ШАУ 2 5 7" xfId="45070"/>
    <cellStyle name="ШАУ 3" xfId="4107"/>
    <cellStyle name="ШАУ 3 2" xfId="4108"/>
    <cellStyle name="ШАУ 3 2 2" xfId="6056"/>
    <cellStyle name="ШАУ 3 2 2 2" xfId="8360"/>
    <cellStyle name="ШАУ 3 2 2 2 2" xfId="14311"/>
    <cellStyle name="ШАУ 3 2 2 2 3" xfId="20250"/>
    <cellStyle name="ШАУ 3 2 2 2 4" xfId="24045"/>
    <cellStyle name="ШАУ 3 2 2 2 5" xfId="33653"/>
    <cellStyle name="ШАУ 3 2 2 2 6" xfId="39156"/>
    <cellStyle name="ШАУ 3 2 2 2 7" xfId="44116"/>
    <cellStyle name="ШАУ 3 2 2 3" xfId="12031"/>
    <cellStyle name="ШАУ 3 2 2 4" xfId="17970"/>
    <cellStyle name="ШАУ 3 2 2 5" xfId="25205"/>
    <cellStyle name="ШАУ 3 2 2 6" xfId="25610"/>
    <cellStyle name="ШАУ 3 2 2 7" xfId="36883"/>
    <cellStyle name="ШАУ 3 2 2 8" xfId="41840"/>
    <cellStyle name="ШАУ 3 2 3" xfId="6721"/>
    <cellStyle name="ШАУ 3 2 3 2" xfId="12672"/>
    <cellStyle name="ШАУ 3 2 3 3" xfId="18611"/>
    <cellStyle name="ШАУ 3 2 3 4" xfId="25048"/>
    <cellStyle name="ШАУ 3 2 3 5" xfId="31820"/>
    <cellStyle name="ШАУ 3 2 3 6" xfId="37524"/>
    <cellStyle name="ШАУ 3 2 3 7" xfId="42478"/>
    <cellStyle name="ШАУ 3 3" xfId="5734"/>
    <cellStyle name="ШАУ 3 3 2" xfId="8038"/>
    <cellStyle name="ШАУ 3 3 2 2" xfId="13989"/>
    <cellStyle name="ШАУ 3 3 2 3" xfId="19928"/>
    <cellStyle name="ШАУ 3 3 2 4" xfId="24362"/>
    <cellStyle name="ШАУ 3 3 2 5" xfId="33238"/>
    <cellStyle name="ШАУ 3 3 2 6" xfId="38835"/>
    <cellStyle name="ШАУ 3 3 2 7" xfId="43794"/>
    <cellStyle name="ШАУ 3 3 3" xfId="11709"/>
    <cellStyle name="ШАУ 3 3 4" xfId="17648"/>
    <cellStyle name="ШАУ 3 3 5" xfId="25365"/>
    <cellStyle name="ШАУ 3 3 6" xfId="31480"/>
    <cellStyle name="ШАУ 3 3 7" xfId="36561"/>
    <cellStyle name="ШАУ 3 3 8" xfId="41519"/>
    <cellStyle name="ШАУ 3 4" xfId="6401"/>
    <cellStyle name="ШАУ 3 4 2" xfId="12352"/>
    <cellStyle name="ШАУ 3 4 3" xfId="18291"/>
    <cellStyle name="ШАУ 3 4 4" xfId="30167"/>
    <cellStyle name="ШАУ 3 4 5" xfId="34432"/>
    <cellStyle name="ШАУ 3 4 6" xfId="37204"/>
    <cellStyle name="ШАУ 3 4 7" xfId="42159"/>
    <cellStyle name="ШАУ 4" xfId="4109"/>
    <cellStyle name="ШАУ 4 2" xfId="5521"/>
    <cellStyle name="ШАУ 4 2 2" xfId="7825"/>
    <cellStyle name="ШАУ 4 2 2 2" xfId="13776"/>
    <cellStyle name="ШАУ 4 2 2 3" xfId="19715"/>
    <cellStyle name="ШАУ 4 2 2 4" xfId="24570"/>
    <cellStyle name="ШАУ 4 2 2 5" xfId="29963"/>
    <cellStyle name="ШАУ 4 2 2 6" xfId="38623"/>
    <cellStyle name="ШАУ 4 2 2 7" xfId="43581"/>
    <cellStyle name="ШАУ 4 2 3" xfId="11496"/>
    <cellStyle name="ШАУ 4 2 4" xfId="17435"/>
    <cellStyle name="ШАУ 4 2 5" xfId="26933"/>
    <cellStyle name="ШАУ 4 2 6" xfId="31892"/>
    <cellStyle name="ШАУ 4 2 7" xfId="36348"/>
    <cellStyle name="ШАУ 4 2 8" xfId="41307"/>
    <cellStyle name="ШАУ 4 3" xfId="6188"/>
    <cellStyle name="ШАУ 4 3 2" xfId="12139"/>
    <cellStyle name="ШАУ 4 3 3" xfId="18078"/>
    <cellStyle name="ШАУ 4 3 4" xfId="25124"/>
    <cellStyle name="ШАУ 4 3 5" xfId="31471"/>
    <cellStyle name="ШАУ 4 3 6" xfId="36991"/>
    <cellStyle name="ШАУ 4 3 7" xfId="41947"/>
    <cellStyle name="ШАУ 5" xfId="4110"/>
    <cellStyle name="ШАУ 5 2" xfId="6001"/>
    <cellStyle name="ШАУ 5 2 2" xfId="8305"/>
    <cellStyle name="ШАУ 5 2 2 2" xfId="14256"/>
    <cellStyle name="ШАУ 5 2 2 3" xfId="20195"/>
    <cellStyle name="ШАУ 5 2 2 4" xfId="24099"/>
    <cellStyle name="ШАУ 5 2 2 5" xfId="29975"/>
    <cellStyle name="ШАУ 5 2 2 6" xfId="39101"/>
    <cellStyle name="ШАУ 5 2 2 7" xfId="44061"/>
    <cellStyle name="ШАУ 5 2 3" xfId="11976"/>
    <cellStyle name="ШАУ 5 2 4" xfId="17915"/>
    <cellStyle name="ШАУ 5 2 5" xfId="25258"/>
    <cellStyle name="ШАУ 5 2 6" xfId="34397"/>
    <cellStyle name="ШАУ 5 2 7" xfId="36828"/>
    <cellStyle name="ШАУ 5 2 8" xfId="41785"/>
    <cellStyle name="ШАУ 5 3" xfId="6666"/>
    <cellStyle name="ШАУ 5 3 2" xfId="12617"/>
    <cellStyle name="ШАУ 5 3 3" xfId="18556"/>
    <cellStyle name="ШАУ 5 3 4" xfId="30156"/>
    <cellStyle name="ШАУ 5 3 5" xfId="28457"/>
    <cellStyle name="ШАУ 5 3 6" xfId="37469"/>
    <cellStyle name="ШАУ 5 3 7" xfId="42423"/>
    <cellStyle name="ШАУ 6" xfId="4111"/>
    <cellStyle name="ШАУ 6 2" xfId="5874"/>
    <cellStyle name="ШАУ 6 2 2" xfId="8178"/>
    <cellStyle name="ШАУ 6 2 2 2" xfId="14129"/>
    <cellStyle name="ШАУ 6 2 2 3" xfId="20068"/>
    <cellStyle name="ШАУ 6 2 2 4" xfId="24224"/>
    <cellStyle name="ШАУ 6 2 2 5" xfId="32871"/>
    <cellStyle name="ШАУ 6 2 2 6" xfId="38974"/>
    <cellStyle name="ШАУ 6 2 2 7" xfId="43934"/>
    <cellStyle name="ШАУ 6 2 3" xfId="11849"/>
    <cellStyle name="ШАУ 6 2 4" xfId="17788"/>
    <cellStyle name="ШАУ 6 2 5" xfId="27824"/>
    <cellStyle name="ШАУ 6 2 6" xfId="33546"/>
    <cellStyle name="ШАУ 6 2 7" xfId="36701"/>
    <cellStyle name="ШАУ 6 2 8" xfId="41658"/>
    <cellStyle name="ШАУ 6 3" xfId="6541"/>
    <cellStyle name="ШАУ 6 3 2" xfId="12492"/>
    <cellStyle name="ШАУ 6 3 3" xfId="18431"/>
    <cellStyle name="ШАУ 6 3 4" xfId="29140"/>
    <cellStyle name="ШАУ 6 3 5" xfId="25953"/>
    <cellStyle name="ШАУ 6 3 6" xfId="37344"/>
    <cellStyle name="ШАУ 6 3 7" xfId="42298"/>
    <cellStyle name="標準_PL-CF sheet" xfId="4112"/>
    <cellStyle name="䁺_x0001_" xfId="4113"/>
  </cellStyles>
  <dxfs count="0"/>
  <tableStyles count="0" defaultTableStyle="TableStyleMedium2" defaultPivotStyle="PivotStyleLight16"/>
  <colors>
    <mruColors>
      <color rgb="FFFFFF99"/>
      <color rgb="FFFFFFCC"/>
      <color rgb="FFD6F9BF"/>
      <color rgb="FFCAD62A"/>
      <color rgb="FFDADA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8" Type="http://schemas.openxmlformats.org/officeDocument/2006/relationships/externalLink" Target="externalLinks/externalLink1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WINDOWS\Temporary%20Internet%20Files\Content.IE5\CLQ3C1E7\&#1050;&#1085;&#1080;&#1075;&#1072;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D/&#1071;&#1097;&#1080;&#1082;/&#1042;&#1072;&#1089;&#1080;&#1083;&#1100;&#1077;&#1074;&#1072;/MONITOR.EP.VS.7.14(v0.1)%20&#1080;&#1079;&#108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SKOMCEN\Teplo\Users\litvinenkoiv\Desktop\&#1054;&#1058;%20&#1059;&#1063;&#1040;&#1057;&#1058;&#1050;&#1054;&#1042;\PASSPORT.TEPLO.PROIZV.BKP.BKP%20%20&#1080;&#1079;&#1084;&#1077;&#1085;&#1077;&#1085;%20&#1062;&#1043;&#105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1;&#1097;&#1080;&#1082;/&#1057;&#1074;&#1086;&#1076;%20&#1090;&#1077;&#1087;&#1083;&#1072;%202009%20&#1087;&#1083;&#1072;&#1085;/&#1090;&#1077;&#1087;&#1083;&#1086;%202009/Abyiskiy%20BALANCE.WARM.2009YE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93;&#1072;&#1088;&#1080;&#1085;&#1086;&#1074;&#1072;/&#1058;&#1077;&#1093;&#1085;&#1080;&#1095;&#1077;&#1089;&#1082;&#1080;&#1077;%20&#1092;&#1086;&#1088;&#1084;&#1099;/TECH.FORM.7.14(v1.0)_(05.03.201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onov\&#1071;&#1097;&#1080;&#1082;\&#1052;&#1086;&#1080;%20&#1076;&#1086;&#1082;&#1091;&#1084;&#1077;&#1085;&#1090;&#1099;\2006&#1075;\&#1056;&#1072;&#1089;&#1095;&#1077;&#1090;%20&#1089;&#1091;&#1073;&#1074;&#1077;&#1085;&#1094;&#1080;&#1081;%20&#1085;&#1072;%20207&#1075;.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90;&#1077;&#1087;&#1083;&#1086;%20&#1053;&#1043;&#1056;&#1069;&#1057;%20(&#1056;&#1069;&#1050;%20&#1087;&#1086;&#1089;&#1083;&#1077;&#1076;&#1085;&#1080;&#1081;%20&#1074;&#1072;&#1088;&#1080;&#1072;&#1085;&#1090;.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44;&#1083;&#1103;%20&#1056;&#1069;&#1050;%20(30.08.06&#1075;)\&#1044;&#1083;&#1103;%20&#1056;&#1069;&#1050;%20EXPERT_GRES.2007.5_&#1071;&#1082;&#1091;&#1090;&#1080;&#1103;_NEW%20(&#1050;&#1086;&#1088;&#1103;&#1075;&#1080;&#1085;&#1072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71;&#1097;&#1080;&#1082;\&#1088;&#1072;&#1089;&#1095;&#1077;&#1090;%20&#1090;&#1072;&#1088;&#1080;&#1092;&#1072;%20&#1084;&#1086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ovRV/AppData/Local/Microsoft/Windows/Temporary%20Internet%20Files/Content.Outlook/SSLV8AGF/ist.fin.2012(v1.2)(&#1101;&#1085;&#1077;&#1088;&#1075;.&#1101;&#1092;&#1092;&#1077;&#1082;&#1090;.)%20-%20&#1082;&#1086;&#1087;&#1080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&#1055;&#1088;&#1077;&#1076;&#1077;&#1083;&#1100;&#1085;&#1099;&#1077;%20&#1087;&#1086;%20&#1092;&#1086;&#1088;&#1084;&#1077;%20&#1060;&#1057;&#1058;%2023.03.07&#1075;..xls&#1082;&#1072;&#1087;&#107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43\&#1103;&#1097;&#1080;&#1082;\Users\kovalenko.oksana\Desktop\INFO.POTR.OKK.7.14_&#1089;&#1082;&#1086;&#1088;&#1088;.&#1086;&#1082;&#1089;&#1072;&#1085;&#1072;_3.03.20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&#1052;&#1086;&#1080;%20&#1076;&#1086;&#1082;&#1091;&#1084;&#1077;&#1085;&#1090;&#1099;\TOVAR\2007\2007%20&#1055;\&#1055;&#1056;&#1054;&#1042;&#1045;&#1056;&#1050;&#1048;\&#1061;&#1072;&#1073;&#1072;&#1088;&#1086;&#1074;&#1089;&#1082;&#1101;&#1085;&#1077;&#1088;&#1075;&#1086;%20&#1088;&#1072;&#1089;&#1095;&#1077;&#1090;%20&#1090;&#1072;&#1088;&#1080;&#1092;&#1072;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4;&#1086;&#1075;&#1086;&#1074;&#1086;&#1088;&#1072;%202004&#1075;\&#1084;&#1077;&#1089;&#1090;&#1085;&#1099;&#1081;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~504795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86;&#1080;%20&#1076;&#1086;&#1082;&#1091;&#1084;&#1077;&#1085;&#1090;&#1099;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WORD/JENY/BUXGALT/GOD_OTCH/BALAN_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GRES.2007.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86;&#1087;&#1083;&#1080;&#1074;&#1085;&#1086;&#1077;%20&#1091;&#1087;&#1088;&#1072;&#1074;&#1083;&#1077;&#1085;&#1080;&#1077;/&#1053;&#1086;&#1084;&#1077;&#1085;&#1082;&#1083;&#1072;&#1090;&#1091;&#1088;&#1072;%20&#1076;&#1077;&#1083;/&#1059;&#1090;&#1074;&#1077;&#1088;&#1078;&#1076;&#1077;&#1085;&#1085;&#1099;&#1077;%20&#1090;&#1072;&#1088;&#1080;&#1092;&#1099;,%20&#1073;&#1102;&#1076;&#1078;&#1077;&#1090;&#1099;/&#1058;&#1072;&#1088;&#1080;&#1092;%202013/&#1056;&#1072;&#1079;&#1085;&#1086;&#1075;&#1083;&#1072;&#1089;&#1080;&#1103;%20&#1087;&#1086;%20&#1090;&#1072;&#1088;&#1080;&#1092;&#1091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CH.FORM.7.14(v1.1b)_10.05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d\&#1052;&#1054;&#1048;%20&#1044;&#1054;&#1050;&#1059;&#1052;&#1045;&#1053;&#1058;\&#1055;&#1088;&#1080;&#1083;&#1086;&#1078;%20&#8470;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lotkova\tab\WINNT\Profiles\pfo_4\&#1056;&#1072;&#1073;&#1086;&#1095;&#1080;&#1081;%20&#1089;&#1090;&#1086;&#1083;\&#1050;&#1085;&#1080;&#1075;&#1072;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60;&#1086;&#1088;&#1084;&#1099;%20&#1052;&#1046;&#1050;&#1061;-Office97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&#1056;&#1077;&#1075;&#1083;&#1072;&#1084;&#1077;&#1085;&#1090;&#1099;%20&#1087;&#1086;%20&#1073;&#1102;&#1076;&#1078;&#1077;&#1090;&#1072;&#1084;\&#1056;&#1077;&#1075;&#1083;&#1072;&#1084;&#1077;&#1085;%20&#1087;&#1086;%20&#1055;&#1060;&#1055;%20&#1044;&#1055;&#1053;%20&#1044;&#1042;&#1069;&#1059;&#1050;%202005&#1075;\&#1055;&#1088;&#1086;&#1075;&#1085;&#1086;&#1079;%20&#1101;&#1092;&#1092;&#1077;&#1082;&#1090;&#1080;&#1074;&#1085;&#1086;&#1089;&#1090;&#108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ontora\WINNT\Profiles\pfo_4\&#1056;&#1072;&#1073;&#1086;&#1095;&#1080;&#1081;%20&#1089;&#1090;&#1086;&#1083;\&#1050;&#1085;&#1080;&#1075;&#1072;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\peo1hdd\&#1052;&#1086;&#1080;%20&#1076;&#1086;&#1082;&#1091;&#1084;&#1077;&#1085;&#1090;&#1099;\&#1064;&#1090;&#1072;&#1090;&#1085;&#1086;&#107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eptsov\&#1071;&#1097;&#1080;&#1082;\&#1071;&#1069;\2010\&#1087;&#1088;&#1086;&#1090;&#1086;&#1082;&#1086;&#1083;%20&#1071;&#1069;\&#1055;&#1088;&#1080;&#1083;&#1086;&#1078;&#1077;&#1085;&#1080;&#1103;%20&#1082;%20&#1087;&#1088;&#1086;&#1090;&#1086;&#1082;&#1086;&#1083;&#1091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&#1053;&#1086;&#1074;&#1099;&#1081;\&#1056;&#1072;&#1073;&#1086;&#1095;&#1080;&#1081;%20&#1089;&#1090;&#1086;&#1083;\&#1041;&#1048;&#1047;&#1053;&#1045;&#1057;_&#1055;&#1051;&#1040;&#1053;&#1067;%202007%20&#1075;\&#1087;&#1088;&#1086;&#1075;&#1085;&#1086;&#1079;2000%20&#1052;&#1046;&#1050;&#1061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2\PTO%20(C)\&#1052;&#1086;&#1080;%20&#1076;&#1086;&#1082;&#1091;&#1084;&#1077;&#1085;&#1090;&#1099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KX2/AppData/Roaming/Microsoft/Excel/2.1.%20&#1101;&#1082;&#1086;&#1085;.&#1092;&#1086;&#1088;&#1084;-&#1074;&#1089;%20&#1061;&#1054;%20&#1075;.%20&#1052;&#1080;&#1088;&#1085;&#1099;&#1081;_&#1075;&#1082;&#1094;_&#1092;&#1072;&#1082;&#109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mikheeva\&#1056;&#1072;&#1073;&#1086;&#1095;&#1080;&#1081;%20&#1089;&#1090;&#1086;&#1083;\PREDEL.ELEK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26saa\&#1089;&#1074;&#1086;&#1076;%20&#1074;&#1089;%202019\&#1055;&#1088;&#1086;&#1075;&#1085;&#1086;&#1079;%20&#1087;&#1086;&#1089;&#1083;%20&#1042;&#1057;\&#1080;&#1085;&#1076;&#1077;&#1082;&#1089;&#1099;%20&#1074;&#1089;%202018%20&#1075;&#1086;&#1076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26saa\&#1089;&#1074;&#1086;&#1076;%20&#1074;&#1089;%202019\&#1080;&#1085;&#1076;&#1077;&#1082;&#1089;&#1099;%20&#1074;&#1089;%202018%20&#1075;&#1086;&#1076;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KX2/AppData/Roaming/Microsoft/Excel/&#1101;&#1082;&#1086;&#1085;.&#1092;&#1086;&#1088;&#1084;%20%20%20&#1059;&#1054;%20&#1042;&#1054;&#1057;-2019_&#1075;&#1082;&#1094;%20&#1092;&#1072;&#1082;&#1090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KX2/AppData/Roaming/Microsoft/Excel/&#1042;&#1054;&#1057;%20&#1085;&#1072;%202019-2021&#1075;&#1075;.%20&#1040;&#1081;&#1093;&#1072;&#1083;_&#1075;&#1082;&#1094;%20&#1092;&#1072;&#1082;&#109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tvinenkoiv/Desktop/&#1056;&#1069;&#1050;-2013%20&#1075;&#1086;&#1076;/PASSPORT.TEPLO.SETI%20-%20&#1091;&#1090;&#1074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PSTOKO~1\LOCALS~1\Temp\proverk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2007%20&#1074;%20&#1091;&#1089;&#1083;&#1086;&#1074;&#1080;&#1103;&#1093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2;&#1086;&#1080;%20&#1076;&#1086;&#1082;&#1091;&#1084;&#1077;&#1085;&#1090;&#1099;/&#1042;&#1072;&#1089;&#1080;&#1083;&#1100;&#1077;&#1074;&#1072;%20&#1057;/&#1056;&#1077;&#1075;&#1091;&#1083;&#1080;&#1088;&#1086;&#1074;&#1072;&#1085;&#1080;&#1077;%202012/UN.FORM.2011.7.14(v1.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нига3"/>
      <sheetName val="FES"/>
      <sheetName val="СВОД 2013 (на 20 % ПТН) (2)"/>
      <sheetName val="Вспомогат(по месяцам)"/>
      <sheetName val="ВС Маган"/>
      <sheetName val="ВС Аэроп"/>
      <sheetName val="Сл7"/>
      <sheetName val="TEHSHEET"/>
      <sheetName val="Титульный"/>
      <sheetName val="REESTR_MO"/>
      <sheetName val="Сл9"/>
      <sheetName val="Инструкция"/>
      <sheetName val="Объек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Таб.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  <sheetName val="modClassifierValidate"/>
      <sheetName val="modList00"/>
      <sheetName val="modList01"/>
      <sheetName val="слесаря"/>
    </sheetNames>
    <sheetDataSet>
      <sheetData sheetId="0">
        <row r="3">
          <cell r="G3" t="e">
            <v>#NAME?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D2" t="str">
            <v>2007</v>
          </cell>
          <cell r="F2" t="str">
            <v>План</v>
          </cell>
          <cell r="G2" t="str">
            <v>I квартал</v>
          </cell>
        </row>
        <row r="3">
          <cell r="D3" t="str">
            <v>2008</v>
          </cell>
          <cell r="F3" t="str">
            <v>Факт</v>
          </cell>
          <cell r="G3" t="str">
            <v>II квартал</v>
          </cell>
        </row>
        <row r="4">
          <cell r="D4" t="str">
            <v>2009</v>
          </cell>
          <cell r="F4" t="str">
            <v>Ожидаемое</v>
          </cell>
          <cell r="G4" t="str">
            <v>III квартал</v>
          </cell>
        </row>
        <row r="5">
          <cell r="D5" t="str">
            <v>2010</v>
          </cell>
          <cell r="G5" t="str">
            <v>IV квартал</v>
          </cell>
        </row>
        <row r="6">
          <cell r="D6" t="str">
            <v>2011</v>
          </cell>
        </row>
        <row r="7">
          <cell r="D7" t="str">
            <v>2012</v>
          </cell>
        </row>
        <row r="8">
          <cell r="D8" t="str">
            <v>2013</v>
          </cell>
        </row>
        <row r="9">
          <cell r="D9" t="str">
            <v>2014</v>
          </cell>
        </row>
        <row r="10">
          <cell r="D10" t="str">
            <v>2015</v>
          </cell>
        </row>
        <row r="11">
          <cell r="D11" t="str">
            <v>2016</v>
          </cell>
        </row>
        <row r="12">
          <cell r="D12" t="str">
            <v>2017</v>
          </cell>
        </row>
        <row r="13">
          <cell r="D13" t="str">
            <v>2018</v>
          </cell>
        </row>
        <row r="14">
          <cell r="D14" t="str">
            <v>2019</v>
          </cell>
        </row>
        <row r="15">
          <cell r="D15" t="str">
            <v>2020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Абыйский муниципальный район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Котельные"/>
      <sheetName val="Котлы котельных"/>
      <sheetName val="Оборудование котельных"/>
      <sheetName val="ТЭЦ"/>
      <sheetName val="Котлы и турбины ТЭЦ"/>
      <sheetName val="Оборудование ТЭЦ"/>
      <sheetName val="Исходная вода"/>
      <sheetName val="Комментарии"/>
      <sheetName val="Проверка"/>
      <sheetName val="et_union"/>
      <sheetName val="TEHSHEET"/>
      <sheetName val="Справочник1"/>
      <sheetName val="modUpdTemplMain"/>
      <sheetName val="AllSheetsInThisWorkbook"/>
      <sheetName val="REESTR_MO"/>
      <sheetName val="REESTR_ORG"/>
      <sheetName val="REESTR_FILTERED"/>
      <sheetName val="modProv"/>
      <sheetName val="modReestr"/>
      <sheetName val="modfrmReestr"/>
      <sheetName val="modCommandButton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H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O2" t="str">
            <v>КВ-Г</v>
          </cell>
        </row>
        <row r="3">
          <cell r="O3" t="str">
            <v>КВ-ГМ</v>
          </cell>
        </row>
        <row r="4">
          <cell r="O4" t="str">
            <v>КВ-ТС</v>
          </cell>
        </row>
        <row r="5">
          <cell r="O5" t="str">
            <v>КВ-ТК</v>
          </cell>
        </row>
        <row r="6">
          <cell r="O6" t="str">
            <v>ТВГМ</v>
          </cell>
        </row>
        <row r="7">
          <cell r="O7" t="str">
            <v>ПТВМ</v>
          </cell>
        </row>
        <row r="8">
          <cell r="O8" t="str">
            <v>КВ-Р (Дорогобужского котлозавода)</v>
          </cell>
        </row>
        <row r="9">
          <cell r="O9" t="str">
            <v>Минск-1</v>
          </cell>
        </row>
        <row r="10">
          <cell r="O10" t="str">
            <v>Тула-3</v>
          </cell>
        </row>
        <row r="11">
          <cell r="O11" t="str">
            <v>Универсал-6М</v>
          </cell>
        </row>
        <row r="12">
          <cell r="O12" t="str">
            <v>Другие секционные чугунные и стальные котлы (HP-18, НИИСТУ-5 и др.)</v>
          </cell>
        </row>
        <row r="13">
          <cell r="O13" t="str">
            <v>КВр (Дорогобужского котлозавода для работы на дровах)</v>
          </cell>
        </row>
        <row r="14">
          <cell r="O14" t="str">
            <v>КЕВ (Бийского котлозавода для работы на дровах)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оизводство"/>
      <sheetName val="Баланс передача"/>
      <sheetName val="Калькуляция"/>
      <sheetName val="Тарифное меню1"/>
      <sheetName val="Тарифное меню2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Ф1(уголь)"/>
      <sheetName val="Ф1(нефть) "/>
      <sheetName val="Ф1(дрова)"/>
      <sheetName val="1-500 км 2010 деф 25% от 25%"/>
      <sheetName val="6(вс) (с ВОС)"/>
      <sheetName val="Abyiskiy BALANCE.WARM.2009YEAR"/>
      <sheetName val="СВОД (по фил) тепло "/>
      <sheetName val="Вил-газ "/>
      <sheetName val="чурапча"/>
      <sheetName val="слесаря"/>
      <sheetName val="нефть"/>
      <sheetName val="уголь"/>
      <sheetName val="дрова"/>
      <sheetName val="распрОХР"/>
      <sheetName val="6тхЧурапчинский"/>
      <sheetName val="6(тх)Томпонский"/>
      <sheetName val="6(тх)Таттинский"/>
      <sheetName val="6(тх)С-К"/>
      <sheetName val="6ТХ Олекминский"/>
      <sheetName val="6(тх)Момский"/>
      <sheetName val="6(тх)Жиганский "/>
      <sheetName val="6-тх Горный "/>
      <sheetName val="6тх Э-Бытантайский"/>
      <sheetName val="6тхВерхоянский "/>
      <sheetName val="6(тх)Верхневилюйский"/>
      <sheetName val="6тхБулун"/>
      <sheetName val="6(тх)Ленинский"/>
      <sheetName val="6тх Ыллымах"/>
      <sheetName val="6(тх) Чагад"/>
      <sheetName val="6(тх)Хатыстыр "/>
      <sheetName val="6(тх)Томмот"/>
      <sheetName val="6(тх)Синегорье"/>
      <sheetName val="6(тх)Нимныр"/>
      <sheetName val="6 (тх) Кутана"/>
      <sheetName val="6 (тх)Куранах"/>
      <sheetName val="6(тх)Алдан"/>
      <sheetName val="6(тх) Абыйский"/>
      <sheetName val="Ф5тхСвод Москва"/>
      <sheetName val="Вспомогат(по месяцам)"/>
      <sheetName val="Данные МКД"/>
      <sheetName val="Данные по частным жилым домам"/>
      <sheetName val="П9(собств) (2)"/>
      <sheetName val="татта"/>
      <sheetName val="ЭСО"/>
      <sheetName val="Коэфф"/>
      <sheetName val="мб"/>
      <sheetName val="фб"/>
      <sheetName val="Булун"/>
      <sheetName val="В-Кол"/>
      <sheetName val="Абый"/>
      <sheetName val="Алдан"/>
      <sheetName val="Кутана"/>
      <sheetName val="Н-Кур"/>
      <sheetName val="Том"/>
      <sheetName val="Том нб"/>
      <sheetName val="Аллаиха"/>
      <sheetName val="с.Амга"/>
      <sheetName val="Амг с жф"/>
      <sheetName val="Амг без жф"/>
      <sheetName val="Анабар"/>
      <sheetName val="В-В газ"/>
      <sheetName val="В-В проч"/>
      <sheetName val="Верхоян"/>
      <sheetName val="Вил газ"/>
      <sheetName val="Вил дрова"/>
      <sheetName val="Вил ГКТ"/>
      <sheetName val="Горный"/>
      <sheetName val="жиганск"/>
      <sheetName val="Зареч"/>
      <sheetName val="Кобяй"/>
      <sheetName val="М-К"/>
      <sheetName val="Мома"/>
      <sheetName val="Намцы"/>
      <sheetName val="Нам без жф"/>
      <sheetName val="Н-Кол"/>
      <sheetName val="Нюрба"/>
      <sheetName val="Нюр с жф"/>
      <sheetName val="Нюр без жф"/>
      <sheetName val="Олекма"/>
      <sheetName val="Оленек"/>
      <sheetName val="С-Кол"/>
      <sheetName val="Сунтар"/>
      <sheetName val="Сун без жф"/>
      <sheetName val="Томпо"/>
      <sheetName val="Д-Хая"/>
      <sheetName val="Борогон"/>
      <sheetName val="У-А без жф"/>
      <sheetName val="Покровск"/>
      <sheetName val="Ханг зареч"/>
      <sheetName val="Ханг южн"/>
      <sheetName val="Э-Б дрова"/>
      <sheetName val="Э-Б нефть"/>
      <sheetName val="Маган"/>
      <sheetName val="аэропорт"/>
      <sheetName val="Индексы"/>
      <sheetName val="Нам с жф"/>
      <sheetName val="Свод 10"/>
      <sheetName val="Свод факт"/>
      <sheetName val="Анабар с водой"/>
      <sheetName val="Индексы (2)"/>
      <sheetName val="Свод для АДТ"/>
      <sheetName val="топливо в натуре"/>
      <sheetName val="Мома (2)"/>
      <sheetName val="5 (тх) РЭК"/>
      <sheetName val="1-тх СВОД"/>
      <sheetName val="Кобяйс."/>
      <sheetName val="REESTR_MO"/>
      <sheetName val="БАЛАНС ВОДЫ"/>
      <sheetName val="5 тх 2014"/>
      <sheetName val="5тх"/>
      <sheetName val="2-тепло"/>
      <sheetName val="1 тх ПК "/>
      <sheetName val="1 тх ЦК "/>
      <sheetName val="1 тх КОС"/>
      <sheetName val="1 тх БК "/>
      <sheetName val="вн.потреб"/>
      <sheetName val="5 тх"/>
      <sheetName val="8(тх)"/>
      <sheetName val="Ф5 тх Сунтар РЭК"/>
      <sheetName val="5 тх с жф"/>
      <sheetName val="5тх без жф"/>
      <sheetName val="униф"/>
      <sheetName val="5 (тх)"/>
      <sheetName val="5-тх"/>
      <sheetName val="0"/>
      <sheetName val="водоснаб.тариф"/>
      <sheetName val="Ф5тх Нефть Москва"/>
      <sheetName val=" 6тх"/>
      <sheetName val="Расчет ккал.час ЖФ с. Сунтар"/>
      <sheetName val="Отопл ЖФ"/>
      <sheetName val="ВС из СО"/>
      <sheetName val="Расчет ккал.час ЖФ с.Эльгяй"/>
      <sheetName val="2012"/>
      <sheetName val="Приложение 2.1"/>
      <sheetName val="ленск"/>
      <sheetName val="Титульный"/>
      <sheetName val="3вс"/>
      <sheetName val="анализ тепло"/>
      <sheetName val="ОХЗ КТС"/>
      <sheetName val="ф.ТХ-ЖФ-1(по 1342-р)"/>
      <sheetName val="Максиьальная ККал.час"/>
      <sheetName val="прил1"/>
      <sheetName val="Прил1.3 (ХВС)"/>
      <sheetName val="Прил1.2 (ГВС)"/>
    </sheetNames>
    <sheetDataSet>
      <sheetData sheetId="0">
        <row r="2">
          <cell r="X2" t="str">
            <v>Абыйский муниципальный район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X2" t="str">
            <v>Абыйский муниципальный район</v>
          </cell>
          <cell r="Y2" t="str">
            <v>98601000</v>
          </cell>
        </row>
        <row r="3">
          <cell r="X3" t="str">
            <v>Алданский муниципальный район</v>
          </cell>
        </row>
        <row r="4">
          <cell r="X4" t="str">
            <v>Аллаиховский муниципальный район</v>
          </cell>
        </row>
        <row r="5">
          <cell r="X5" t="str">
            <v>Амгинский муниципальный район</v>
          </cell>
        </row>
        <row r="6">
          <cell r="X6" t="str">
            <v>Анабарский муниципальный район</v>
          </cell>
        </row>
        <row r="7">
          <cell r="X7" t="str">
            <v>Булунский муниципальный район</v>
          </cell>
        </row>
        <row r="8">
          <cell r="X8" t="str">
            <v>Верхневилюйский муниципальный район</v>
          </cell>
        </row>
        <row r="9">
          <cell r="X9" t="str">
            <v>Верхнеколымский муниципальный район</v>
          </cell>
        </row>
        <row r="10">
          <cell r="X10" t="str">
            <v>Верхоянский муниципальный район</v>
          </cell>
        </row>
        <row r="11">
          <cell r="X11" t="str">
            <v>Вилюйский муниципальный район</v>
          </cell>
        </row>
        <row r="12">
          <cell r="X12" t="str">
            <v>Горный муниципальный район</v>
          </cell>
        </row>
        <row r="13">
          <cell r="X13" t="str">
            <v>Город Якутск</v>
          </cell>
        </row>
        <row r="14">
          <cell r="X14" t="str">
            <v>Жатай</v>
          </cell>
        </row>
        <row r="15">
          <cell r="X15" t="str">
            <v>Жиганский муниципальный район</v>
          </cell>
        </row>
        <row r="16">
          <cell r="X16" t="str">
            <v>Кобяйский муниципальный район</v>
          </cell>
        </row>
        <row r="17">
          <cell r="X17" t="str">
            <v>Ленский муниципальный район</v>
          </cell>
        </row>
        <row r="18">
          <cell r="X18" t="str">
            <v>Мегино-Кангаласский муниципальный район</v>
          </cell>
        </row>
        <row r="19">
          <cell r="X19" t="str">
            <v>Мирнинский муниципальный район</v>
          </cell>
        </row>
        <row r="20">
          <cell r="X20" t="str">
            <v>Момский муниципальный район</v>
          </cell>
        </row>
        <row r="21">
          <cell r="X21" t="str">
            <v>Намский муниципальный район</v>
          </cell>
        </row>
        <row r="22">
          <cell r="X22" t="str">
            <v>Нерюнгринский муниципальный район</v>
          </cell>
        </row>
        <row r="23">
          <cell r="X23" t="str">
            <v>Нижнеколымский муниципальный район</v>
          </cell>
        </row>
        <row r="24">
          <cell r="X24" t="str">
            <v>Нюрбинский муниципальный район</v>
          </cell>
        </row>
        <row r="25">
          <cell r="X25" t="str">
            <v>Оймяконский муниципальный район</v>
          </cell>
        </row>
        <row r="26">
          <cell r="X26" t="str">
            <v>Олекминский муниципальный район</v>
          </cell>
        </row>
        <row r="27">
          <cell r="X27" t="str">
            <v>Оленекский муниципальный район</v>
          </cell>
        </row>
        <row r="28">
          <cell r="X28" t="str">
            <v>Среднеколымский муниципальный район</v>
          </cell>
        </row>
        <row r="29">
          <cell r="X29" t="str">
            <v>Сунтарский муниципальный район</v>
          </cell>
        </row>
        <row r="30">
          <cell r="X30" t="str">
            <v>Таттинский муниципальный район</v>
          </cell>
        </row>
        <row r="31">
          <cell r="X31" t="str">
            <v>Томпонский муниципальный район</v>
          </cell>
        </row>
        <row r="32">
          <cell r="X32" t="str">
            <v>Усть-Алданский муниципальный район</v>
          </cell>
        </row>
        <row r="33">
          <cell r="X33" t="str">
            <v>Усть-Майский муниципальный район</v>
          </cell>
        </row>
        <row r="34">
          <cell r="X34" t="str">
            <v>Усть-Янский муниципальный район</v>
          </cell>
        </row>
        <row r="35">
          <cell r="X35" t="str">
            <v>Хангаласский муниципальный район</v>
          </cell>
        </row>
        <row r="36">
          <cell r="X36" t="str">
            <v>Чурапчинский муниципальный район</v>
          </cell>
        </row>
        <row r="37">
          <cell r="X37" t="str">
            <v>Эвено-Бытантайский Национальный муниципальный район</v>
          </cell>
        </row>
      </sheetData>
      <sheetData sheetId="13">
        <row r="2">
          <cell r="X2" t="str">
            <v>Абыйский муниципальный район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СЛ1"/>
      <sheetName val="СЛ2"/>
      <sheetName val="СЛ3"/>
      <sheetName val="СЛ3 ..."/>
      <sheetName val="СЛ4"/>
      <sheetName val="СЛ5"/>
      <sheetName val="СЛ6"/>
      <sheetName val="СЛ7"/>
      <sheetName val="СЛ8"/>
      <sheetName val="СЛ9"/>
      <sheetName val="tech"/>
      <sheetName val="4(тх)"/>
      <sheetName val="5(тх)"/>
      <sheetName val="7(тх)"/>
      <sheetName val="9(тх)"/>
      <sheetName val="10(тх)"/>
      <sheetName val="СВОД (тх)"/>
      <sheetName val="авар.дэс"/>
      <sheetName val="резерв. газ. котел."/>
      <sheetName val="Консультация"/>
      <sheetName val="Проверка"/>
      <sheetName val="modChange"/>
      <sheetName val="REESTR_ORG"/>
      <sheetName val="REESTR_TEMP"/>
      <sheetName val="REESTR_MO"/>
      <sheetName val="REESTR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2">
          <cell r="U2" t="str">
            <v>1</v>
          </cell>
        </row>
        <row r="3">
          <cell r="U3" t="str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Лист1 (3)"/>
      <sheetName val="Лист1 (2)"/>
      <sheetName val="Лист1"/>
      <sheetName val="Лист2"/>
      <sheetName val="Лист3"/>
      <sheetName val="Лист2 (2)"/>
      <sheetName val="Лист2 (3)"/>
      <sheetName val="ЭСО"/>
      <sheetName val="REESTR"/>
      <sheetName val="Заголовок"/>
      <sheetName val="слесаря"/>
      <sheetName val="Таб 7"/>
      <sheetName val="FST5"/>
      <sheetName val="Справочник"/>
      <sheetName val="Смета"/>
      <sheetName val="Баланс"/>
      <sheetName val="TEHSHEET"/>
      <sheetName val="REESTR_MO"/>
      <sheetName val="Инструкция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Титульный"/>
      <sheetName val="Лист"/>
      <sheetName val="Диапазоны"/>
      <sheetName val="МО"/>
      <sheetName val="Справочники"/>
    </sheetNames>
    <sheetDataSet>
      <sheetData sheetId="0" refreshError="1">
        <row r="9">
          <cell r="H9">
            <v>880.1099999999999</v>
          </cell>
          <cell r="I9">
            <v>790.48854723999978</v>
          </cell>
          <cell r="K9">
            <v>0</v>
          </cell>
          <cell r="L9">
            <v>0</v>
          </cell>
          <cell r="M9">
            <v>790.48854723999978</v>
          </cell>
        </row>
        <row r="10">
          <cell r="H10">
            <v>578.40499999999997</v>
          </cell>
          <cell r="I10">
            <v>467.55597363999988</v>
          </cell>
          <cell r="K10">
            <v>0</v>
          </cell>
          <cell r="L10">
            <v>0</v>
          </cell>
          <cell r="M10">
            <v>467.55597363999988</v>
          </cell>
        </row>
        <row r="11">
          <cell r="F11">
            <v>188.09199999999998</v>
          </cell>
          <cell r="G11">
            <v>140</v>
          </cell>
          <cell r="H11">
            <v>116.45699999999999</v>
          </cell>
          <cell r="I11">
            <v>56.006500439999975</v>
          </cell>
          <cell r="K11">
            <v>0</v>
          </cell>
          <cell r="L11">
            <v>0</v>
          </cell>
          <cell r="M11">
            <v>56.006500439999975</v>
          </cell>
        </row>
        <row r="12">
          <cell r="I12">
            <v>0</v>
          </cell>
          <cell r="L12">
            <v>0</v>
          </cell>
          <cell r="M12">
            <v>0</v>
          </cell>
        </row>
        <row r="13">
          <cell r="F13">
            <v>188.09199999999998</v>
          </cell>
          <cell r="G13">
            <v>140</v>
          </cell>
          <cell r="H13">
            <v>116.45699999999999</v>
          </cell>
          <cell r="I13">
            <v>56.006500439999975</v>
          </cell>
          <cell r="L13">
            <v>0</v>
          </cell>
          <cell r="M13">
            <v>56.006500439999975</v>
          </cell>
        </row>
        <row r="14">
          <cell r="F14">
            <v>188.09199999999998</v>
          </cell>
          <cell r="G14">
            <v>99.001999999999995</v>
          </cell>
          <cell r="H14">
            <v>461.94799999999998</v>
          </cell>
          <cell r="I14">
            <v>411.54947319999991</v>
          </cell>
          <cell r="K14">
            <v>0</v>
          </cell>
          <cell r="L14">
            <v>0</v>
          </cell>
          <cell r="M14">
            <v>411.54947319999991</v>
          </cell>
        </row>
        <row r="15">
          <cell r="I15">
            <v>0</v>
          </cell>
          <cell r="L15">
            <v>0</v>
          </cell>
          <cell r="M15">
            <v>0</v>
          </cell>
        </row>
        <row r="16">
          <cell r="F16">
            <v>188.09199999999998</v>
          </cell>
          <cell r="G16">
            <v>99.001999999999995</v>
          </cell>
          <cell r="H16">
            <v>461.94799999999998</v>
          </cell>
          <cell r="I16">
            <v>411.54947319999991</v>
          </cell>
          <cell r="L16">
            <v>0</v>
          </cell>
          <cell r="M16">
            <v>411.54947319999991</v>
          </cell>
        </row>
        <row r="17">
          <cell r="H17">
            <v>202.29499999999999</v>
          </cell>
          <cell r="I17">
            <v>232.82536139999993</v>
          </cell>
          <cell r="K17">
            <v>0</v>
          </cell>
          <cell r="L17">
            <v>0</v>
          </cell>
          <cell r="M17">
            <v>232.82536139999993</v>
          </cell>
        </row>
        <row r="18">
          <cell r="I18">
            <v>0</v>
          </cell>
          <cell r="L18">
            <v>0</v>
          </cell>
          <cell r="M18">
            <v>0</v>
          </cell>
        </row>
        <row r="19">
          <cell r="F19">
            <v>188.09199999999998</v>
          </cell>
          <cell r="G19">
            <v>73</v>
          </cell>
          <cell r="H19">
            <v>202.29499999999999</v>
          </cell>
          <cell r="I19">
            <v>232.82536139999993</v>
          </cell>
          <cell r="L19">
            <v>0</v>
          </cell>
          <cell r="M19">
            <v>232.82536139999993</v>
          </cell>
        </row>
        <row r="20">
          <cell r="H20">
            <v>99.41</v>
          </cell>
          <cell r="I20">
            <v>90.107212199999978</v>
          </cell>
          <cell r="K20">
            <v>0</v>
          </cell>
          <cell r="L20">
            <v>0</v>
          </cell>
          <cell r="M20">
            <v>90.107212199999978</v>
          </cell>
        </row>
        <row r="21">
          <cell r="I21">
            <v>0</v>
          </cell>
          <cell r="L21">
            <v>0</v>
          </cell>
          <cell r="M21">
            <v>0</v>
          </cell>
        </row>
        <row r="22">
          <cell r="F22">
            <v>188.09199999999998</v>
          </cell>
          <cell r="G22">
            <v>97.45</v>
          </cell>
          <cell r="H22">
            <v>99.41</v>
          </cell>
          <cell r="I22">
            <v>90.107212199999978</v>
          </cell>
          <cell r="L22">
            <v>0</v>
          </cell>
          <cell r="M22">
            <v>90.107212199999978</v>
          </cell>
        </row>
        <row r="23">
          <cell r="H23">
            <v>7.8848000000000003</v>
          </cell>
          <cell r="I23">
            <v>20.405628319999998</v>
          </cell>
          <cell r="K23">
            <v>0</v>
          </cell>
          <cell r="L23">
            <v>0</v>
          </cell>
          <cell r="M23">
            <v>20.405628319999998</v>
          </cell>
        </row>
        <row r="24">
          <cell r="H24">
            <v>7.8848000000000003</v>
          </cell>
          <cell r="I24">
            <v>20.405628319999998</v>
          </cell>
          <cell r="K24">
            <v>0</v>
          </cell>
          <cell r="L24">
            <v>0</v>
          </cell>
          <cell r="M24">
            <v>20.405628319999998</v>
          </cell>
        </row>
        <row r="25">
          <cell r="F25">
            <v>186.44</v>
          </cell>
          <cell r="G25">
            <v>140</v>
          </cell>
          <cell r="H25">
            <v>1.1898</v>
          </cell>
          <cell r="I25">
            <v>0.55254311999999994</v>
          </cell>
          <cell r="K25">
            <v>0</v>
          </cell>
          <cell r="L25">
            <v>0</v>
          </cell>
          <cell r="M25">
            <v>0.55254311999999994</v>
          </cell>
        </row>
        <row r="26">
          <cell r="I26">
            <v>0</v>
          </cell>
          <cell r="L26">
            <v>0</v>
          </cell>
          <cell r="M26">
            <v>0</v>
          </cell>
        </row>
        <row r="27">
          <cell r="F27">
            <v>186.44</v>
          </cell>
          <cell r="G27">
            <v>140</v>
          </cell>
          <cell r="H27">
            <v>1.1898</v>
          </cell>
          <cell r="I27">
            <v>0.55254311999999994</v>
          </cell>
          <cell r="L27">
            <v>0</v>
          </cell>
          <cell r="M27">
            <v>0.55254311999999994</v>
          </cell>
        </row>
        <row r="28">
          <cell r="F28">
            <v>395.53599999999994</v>
          </cell>
          <cell r="G28">
            <v>99</v>
          </cell>
          <cell r="H28">
            <v>6.6950000000000003</v>
          </cell>
          <cell r="I28">
            <v>19.853085199999999</v>
          </cell>
          <cell r="K28">
            <v>0</v>
          </cell>
          <cell r="L28">
            <v>0</v>
          </cell>
          <cell r="M28">
            <v>19.853085199999999</v>
          </cell>
        </row>
        <row r="29">
          <cell r="I29">
            <v>0</v>
          </cell>
          <cell r="L29">
            <v>0</v>
          </cell>
          <cell r="M29">
            <v>0</v>
          </cell>
        </row>
        <row r="30">
          <cell r="F30">
            <v>395.53599999999994</v>
          </cell>
          <cell r="G30">
            <v>99</v>
          </cell>
          <cell r="H30">
            <v>6.6950000000000003</v>
          </cell>
          <cell r="I30">
            <v>19.853085199999999</v>
          </cell>
          <cell r="L30">
            <v>0</v>
          </cell>
          <cell r="M30">
            <v>19.853085199999999</v>
          </cell>
        </row>
        <row r="31"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I32">
            <v>0</v>
          </cell>
          <cell r="L32">
            <v>0</v>
          </cell>
          <cell r="M32">
            <v>0</v>
          </cell>
        </row>
        <row r="33">
          <cell r="I33">
            <v>0</v>
          </cell>
          <cell r="L33">
            <v>0</v>
          </cell>
          <cell r="M33">
            <v>0</v>
          </cell>
        </row>
        <row r="34"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L35">
            <v>0</v>
          </cell>
          <cell r="M35">
            <v>0</v>
          </cell>
        </row>
        <row r="36">
          <cell r="I36">
            <v>0</v>
          </cell>
          <cell r="L36">
            <v>0</v>
          </cell>
          <cell r="M36">
            <v>0</v>
          </cell>
        </row>
        <row r="38">
          <cell r="H38">
            <v>908.40100000000007</v>
          </cell>
          <cell r="I38">
            <v>941.85098199999982</v>
          </cell>
          <cell r="K38">
            <v>0</v>
          </cell>
          <cell r="L38">
            <v>0</v>
          </cell>
          <cell r="M38">
            <v>941.85098199999982</v>
          </cell>
        </row>
        <row r="39">
          <cell r="H39">
            <v>582.91200000000003</v>
          </cell>
          <cell r="I39">
            <v>595.83452399999987</v>
          </cell>
          <cell r="K39">
            <v>0</v>
          </cell>
          <cell r="L39">
            <v>0</v>
          </cell>
          <cell r="M39">
            <v>595.83452399999987</v>
          </cell>
        </row>
        <row r="40">
          <cell r="F40">
            <v>211.2</v>
          </cell>
          <cell r="G40">
            <v>173</v>
          </cell>
          <cell r="H40">
            <v>104.499</v>
          </cell>
          <cell r="I40">
            <v>39.918617999999981</v>
          </cell>
          <cell r="K40">
            <v>0</v>
          </cell>
          <cell r="L40">
            <v>0</v>
          </cell>
          <cell r="M40">
            <v>39.918617999999981</v>
          </cell>
        </row>
        <row r="41">
          <cell r="I41">
            <v>0</v>
          </cell>
          <cell r="L41">
            <v>0</v>
          </cell>
          <cell r="M41">
            <v>0</v>
          </cell>
        </row>
        <row r="42">
          <cell r="F42">
            <v>211.2</v>
          </cell>
          <cell r="G42">
            <v>173</v>
          </cell>
          <cell r="H42">
            <v>104.499</v>
          </cell>
          <cell r="I42">
            <v>39.918617999999981</v>
          </cell>
          <cell r="L42">
            <v>0</v>
          </cell>
          <cell r="M42">
            <v>39.918617999999981</v>
          </cell>
        </row>
        <row r="43">
          <cell r="F43">
            <v>211.2</v>
          </cell>
          <cell r="G43">
            <v>95</v>
          </cell>
          <cell r="H43">
            <v>478.41300000000001</v>
          </cell>
          <cell r="I43">
            <v>555.91590599999995</v>
          </cell>
          <cell r="K43">
            <v>0</v>
          </cell>
          <cell r="L43">
            <v>0</v>
          </cell>
          <cell r="M43">
            <v>555.91590599999995</v>
          </cell>
        </row>
        <row r="44">
          <cell r="I44">
            <v>0</v>
          </cell>
          <cell r="L44">
            <v>0</v>
          </cell>
          <cell r="M44">
            <v>0</v>
          </cell>
        </row>
        <row r="45">
          <cell r="F45">
            <v>211.2</v>
          </cell>
          <cell r="G45">
            <v>95</v>
          </cell>
          <cell r="H45">
            <v>478.41300000000001</v>
          </cell>
          <cell r="I45">
            <v>555.91590599999995</v>
          </cell>
          <cell r="L45">
            <v>0</v>
          </cell>
          <cell r="M45">
            <v>555.91590599999995</v>
          </cell>
        </row>
        <row r="46">
          <cell r="H46">
            <v>215.209</v>
          </cell>
          <cell r="I46">
            <v>250.07285799999997</v>
          </cell>
          <cell r="K46">
            <v>0</v>
          </cell>
          <cell r="L46">
            <v>0</v>
          </cell>
          <cell r="M46">
            <v>250.07285799999997</v>
          </cell>
        </row>
        <row r="47">
          <cell r="I47">
            <v>0</v>
          </cell>
          <cell r="L47">
            <v>0</v>
          </cell>
          <cell r="M47">
            <v>0</v>
          </cell>
        </row>
        <row r="48">
          <cell r="F48">
            <v>211.2</v>
          </cell>
          <cell r="G48">
            <v>95</v>
          </cell>
          <cell r="H48">
            <v>215.209</v>
          </cell>
          <cell r="I48">
            <v>250.07285799999997</v>
          </cell>
          <cell r="L48">
            <v>0</v>
          </cell>
          <cell r="M48">
            <v>250.07285799999997</v>
          </cell>
        </row>
        <row r="49">
          <cell r="H49">
            <v>110.28</v>
          </cell>
          <cell r="I49">
            <v>95.943599999999989</v>
          </cell>
          <cell r="K49">
            <v>0</v>
          </cell>
          <cell r="L49">
            <v>0</v>
          </cell>
          <cell r="M49">
            <v>95.943599999999989</v>
          </cell>
        </row>
        <row r="50">
          <cell r="I50">
            <v>0</v>
          </cell>
          <cell r="L50">
            <v>0</v>
          </cell>
          <cell r="M50">
            <v>0</v>
          </cell>
        </row>
        <row r="51">
          <cell r="F51">
            <v>211.2</v>
          </cell>
          <cell r="G51">
            <v>124.2</v>
          </cell>
          <cell r="H51">
            <v>110.28</v>
          </cell>
          <cell r="I51">
            <v>95.943599999999989</v>
          </cell>
          <cell r="L51">
            <v>0</v>
          </cell>
          <cell r="M51">
            <v>95.943599999999989</v>
          </cell>
        </row>
        <row r="52">
          <cell r="H52">
            <v>5.2323000000000004</v>
          </cell>
          <cell r="I52">
            <v>21.698807500000001</v>
          </cell>
          <cell r="K52">
            <v>0</v>
          </cell>
          <cell r="L52">
            <v>0</v>
          </cell>
          <cell r="M52">
            <v>21.698807500000001</v>
          </cell>
        </row>
        <row r="53">
          <cell r="H53">
            <v>5.2323000000000004</v>
          </cell>
          <cell r="I53">
            <v>21.698807500000001</v>
          </cell>
          <cell r="K53">
            <v>0</v>
          </cell>
          <cell r="L53">
            <v>0</v>
          </cell>
          <cell r="M53">
            <v>21.698807500000001</v>
          </cell>
        </row>
        <row r="54">
          <cell r="F54">
            <v>214.76</v>
          </cell>
          <cell r="G54">
            <v>173</v>
          </cell>
          <cell r="H54">
            <v>1.19</v>
          </cell>
          <cell r="I54">
            <v>0.49694399999999983</v>
          </cell>
          <cell r="K54">
            <v>0</v>
          </cell>
          <cell r="L54">
            <v>0</v>
          </cell>
          <cell r="M54">
            <v>0.49694399999999983</v>
          </cell>
        </row>
        <row r="55">
          <cell r="I55">
            <v>0</v>
          </cell>
          <cell r="L55">
            <v>0</v>
          </cell>
          <cell r="M55">
            <v>0</v>
          </cell>
        </row>
        <row r="56">
          <cell r="F56">
            <v>214.76</v>
          </cell>
          <cell r="G56">
            <v>173</v>
          </cell>
          <cell r="H56">
            <v>1.19</v>
          </cell>
          <cell r="I56">
            <v>0.49694399999999983</v>
          </cell>
          <cell r="L56">
            <v>0</v>
          </cell>
          <cell r="M56">
            <v>0.49694399999999983</v>
          </cell>
        </row>
        <row r="57">
          <cell r="F57">
            <v>619.5</v>
          </cell>
          <cell r="G57">
            <v>95</v>
          </cell>
          <cell r="H57">
            <v>4.0423</v>
          </cell>
          <cell r="I57">
            <v>21.201863500000002</v>
          </cell>
          <cell r="K57">
            <v>0</v>
          </cell>
          <cell r="L57">
            <v>0</v>
          </cell>
          <cell r="M57">
            <v>21.201863500000002</v>
          </cell>
        </row>
        <row r="58">
          <cell r="I58">
            <v>0</v>
          </cell>
          <cell r="L58">
            <v>0</v>
          </cell>
          <cell r="M58">
            <v>0</v>
          </cell>
        </row>
        <row r="59">
          <cell r="F59">
            <v>619.5</v>
          </cell>
          <cell r="G59">
            <v>95</v>
          </cell>
          <cell r="H59">
            <v>4.0423</v>
          </cell>
          <cell r="I59">
            <v>21.201863500000002</v>
          </cell>
          <cell r="L59">
            <v>0</v>
          </cell>
          <cell r="M59">
            <v>21.201863500000002</v>
          </cell>
        </row>
        <row r="60">
          <cell r="H60">
            <v>0</v>
          </cell>
          <cell r="I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I61">
            <v>0</v>
          </cell>
          <cell r="L61">
            <v>0</v>
          </cell>
          <cell r="M61">
            <v>0</v>
          </cell>
        </row>
        <row r="62">
          <cell r="I62">
            <v>0</v>
          </cell>
          <cell r="L62">
            <v>0</v>
          </cell>
          <cell r="M62">
            <v>0</v>
          </cell>
        </row>
        <row r="63">
          <cell r="H63">
            <v>0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I64">
            <v>0</v>
          </cell>
          <cell r="L64">
            <v>0</v>
          </cell>
          <cell r="M64">
            <v>0</v>
          </cell>
        </row>
        <row r="65">
          <cell r="I65">
            <v>0</v>
          </cell>
          <cell r="L65">
            <v>0</v>
          </cell>
          <cell r="M65">
            <v>0</v>
          </cell>
        </row>
        <row r="66">
          <cell r="H66">
            <v>1801.6280999999999</v>
          </cell>
          <cell r="I66">
            <v>1774.4439650599998</v>
          </cell>
          <cell r="K66">
            <v>0</v>
          </cell>
          <cell r="L66">
            <v>0</v>
          </cell>
          <cell r="M66">
            <v>1774.4439650599998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9"/>
      <sheetName val="10"/>
      <sheetName val="11"/>
      <sheetName val="электра"/>
      <sheetName val="12.2.1."/>
      <sheetName val="11.2.2."/>
      <sheetName val="12.2."/>
      <sheetName val="всего"/>
      <sheetName val="Свод (ФСТ РЭК)"/>
      <sheetName val="Свод НГРЭС"/>
      <sheetName val="Свод НГРЭС +тр-ка РЭК"/>
      <sheetName val="0 (ФСТ)"/>
      <sheetName val="квл13"/>
      <sheetName val="П14-Т2"/>
      <sheetName val="14.2.1."/>
      <sheetName val="14.2.2."/>
      <sheetName val="выручка16"/>
      <sheetName val="топливо17"/>
      <sheetName val="Трансп20"/>
      <sheetName val="ЗП-24"/>
      <sheetName val="Амор."/>
      <sheetName val="31"/>
      <sheetName val="эксперты"/>
      <sheetName val="эксперты (2)"/>
      <sheetName val="FES"/>
      <sheetName val="1"/>
      <sheetName val="сбыт"/>
      <sheetName val="Рег генер"/>
      <sheetName val="сети"/>
      <sheetName val="Справочник"/>
      <sheetName val="Смета"/>
      <sheetName val="Баланс"/>
      <sheetName val="Лист2"/>
      <sheetName val="болванка"/>
      <sheetName val="Баланс ээ"/>
      <sheetName val="Баланс мощности"/>
      <sheetName val="regs"/>
      <sheetName val="Справочники"/>
      <sheetName val="Таб 7"/>
      <sheetName val="ЭСО"/>
      <sheetName val="REESTR"/>
      <sheetName val="тепло НГРЭС (РЭК последний вари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пр.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5">
          <cell r="D5" t="str">
            <v>Насе-ление, чел. (абонентов)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Смета на произв. эл. и тепла"/>
      <sheetName val="Смета на тепло 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 (Н)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0 (ФСТ)"/>
      <sheetName val="сбыт"/>
      <sheetName val="Рег генер"/>
      <sheetName val="сети"/>
      <sheetName val="Таб 7"/>
      <sheetName val="Титульный"/>
      <sheetName val="TEHSHEET"/>
      <sheetName val="Свод"/>
      <sheetName val="ПП-1"/>
      <sheetName val="Топливо"/>
      <sheetName val="ПП-2"/>
      <sheetName val="ПП-2 (база)"/>
      <sheetName val="ПП-5"/>
      <sheetName val="ПП-5 (кот.с ПУ)"/>
      <sheetName val="ПП-5 (кот.с ПУ) (до)"/>
      <sheetName val="ПП-7"/>
      <sheetName val="ПП-6"/>
      <sheetName val="ПП-8"/>
      <sheetName val="% тепла"/>
      <sheetName val="списки"/>
      <sheetName val="СЛ1"/>
      <sheetName val="СЛ2"/>
      <sheetName val="Справочник"/>
      <sheetName val="Смета"/>
      <sheetName val="Баланс"/>
      <sheetName val=""/>
      <sheetName val="Для РЭК EXPERT_GRES.2007"/>
      <sheetName val="болван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одождите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роизводство теплоэнергии (2)"/>
      <sheetName val="Передача теплоэнергии"/>
      <sheetName val="Ш_Пер_ТЭ"/>
      <sheetName val="_передачаТЭ"/>
      <sheetName val="_фикс_тарифы"/>
      <sheetName val="Финансы"/>
      <sheetName val="_финансы"/>
      <sheetName val="Ш_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нансы"/>
      <sheetName val="Д_ФиксТарифы"/>
      <sheetName val="Т1.1.1"/>
      <sheetName val="Ш_Т112"/>
      <sheetName val="Ш_Т121"/>
      <sheetName val="Т1.1.2"/>
      <sheetName val="Т1.2.1"/>
      <sheetName val="Т1.2.2"/>
      <sheetName val="Т3"/>
      <sheetName val="Ш_Т3"/>
      <sheetName val="Т1.4"/>
      <sheetName val="Т1.5"/>
      <sheetName val="Ш_Т6"/>
      <sheetName val="Т6"/>
      <sheetName val="Т7"/>
      <sheetName val="Ш_Т7"/>
      <sheetName val="Т8"/>
      <sheetName val="Ш_Т8"/>
      <sheetName val="Т9"/>
      <sheetName val="Ш_Т9"/>
      <sheetName val="Т10"/>
      <sheetName val="Ш_Т10"/>
      <sheetName val="Т 10"/>
      <sheetName val="Ш_Т11"/>
      <sheetName val="Т 11.1. (2005г)"/>
      <sheetName val="Т 11"/>
      <sheetName val="Т11 скрытая"/>
      <sheetName val="Т12"/>
      <sheetName val="Ш_Т12"/>
      <sheetName val="Т13.1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3.1"/>
      <sheetName val="Т17.4"/>
      <sheetName val="Т18"/>
      <sheetName val="Т18.1"/>
      <sheetName val="Т18.2"/>
      <sheetName val="Т19"/>
      <sheetName val="Т19.1"/>
      <sheetName val="Т19.2"/>
      <sheetName val="Т20"/>
      <sheetName val="Т20.1"/>
      <sheetName val="Т20.2"/>
      <sheetName val="Т20.3"/>
      <sheetName val="Т20.4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Ш_Т27"/>
      <sheetName val="Ш_Перепродавцы"/>
      <sheetName val="Ф1"/>
      <sheetName val="Ш_Ф1"/>
      <sheetName val="Т28"/>
      <sheetName val="Т27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Д_Передача_ТЭ"/>
      <sheetName val="Скидки для перепродавцов"/>
      <sheetName val="Баланс"/>
      <sheetName val="Потери"/>
      <sheetName val="Баланс ЭЭ"/>
      <sheetName val="Потребление ЭЭ по напряжениям"/>
      <sheetName val="Расход ТЭ"/>
      <sheetName val="Структура НВВ Пр-во ЭЭ"/>
      <sheetName val="Структура НВВ Передача ЭЭ"/>
      <sheetName val="Структура НВВ Пр-во ТЭ"/>
      <sheetName val="Структура НВВ Передача ТЭ"/>
      <sheetName val="Одностав. тариф продажи ЭЭ"/>
      <sheetName val="Одностав. тариф продажи ТЭ"/>
      <sheetName val="Средн.отпуск.тариф по потребит."/>
      <sheetName val="Структура товарной продукции"/>
      <sheetName val="Состав одност.тарифа продажи ТЭ"/>
      <sheetName val="Данные диаграмм"/>
      <sheetName val="Лист"/>
      <sheetName val="Финансы по уровням напряжения"/>
      <sheetName val="Вспомогат(по месяцам)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0 (ФСТ)"/>
      <sheetName val="расчет тарифа мой"/>
      <sheetName val="Таб 7"/>
      <sheetName val="TEHSHEET"/>
      <sheetName val="REESTR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>
            <v>1</v>
          </cell>
        </row>
        <row r="60">
          <cell r="A60" t="str">
            <v>Оптовый рынок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19">
          <cell r="B119">
            <v>41.8</v>
          </cell>
        </row>
        <row r="400">
          <cell r="A400" t="str">
            <v>ТЭС</v>
          </cell>
        </row>
        <row r="525">
          <cell r="A525" t="str">
            <v>Поставщики теплоэнергии</v>
          </cell>
        </row>
        <row r="575">
          <cell r="A575" t="str">
            <v>Прочие потребители теплоэнергии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odUpdTemplMain"/>
      <sheetName val="modHelp"/>
      <sheetName val="modChange"/>
      <sheetName val="modPROV"/>
      <sheetName val="Инструкция"/>
      <sheetName val="Обновление"/>
      <sheetName val="Лог обновления"/>
      <sheetName val="Титульный"/>
      <sheetName val="Факт"/>
      <sheetName val="План"/>
      <sheetName val="Комментарии"/>
      <sheetName val="Проверка"/>
      <sheetName val="et_union_h"/>
      <sheetName val="TEHSHEET"/>
      <sheetName val="AllSheetsInThisWorkbook"/>
      <sheetName val="EVENTS"/>
      <sheetName val="REESTR_ORG"/>
      <sheetName val="REESTR_TEMP"/>
      <sheetName val="REESTR"/>
      <sheetName val="modButtonClick"/>
      <sheetName val="modFrm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G15">
            <v>2014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O3" t="str">
            <v>Тариф</v>
          </cell>
          <cell r="X3" t="str">
            <v>Повышение энергоэффективности при производстве тепловой и электрической энергии:</v>
          </cell>
          <cell r="AE3" t="str">
            <v>- Снижение расхода  ЭЭ на единицу отпуска воды в сеть (кВтч/м3)</v>
          </cell>
        </row>
        <row r="4">
          <cell r="O4" t="str">
            <v>Федеральный бюджет</v>
          </cell>
          <cell r="X4" t="str">
            <v>- применение рекуперативных и регенеративных горелок (позволяют подогревать подаваемый в камеру горения воздух за счет утилизации тепла отводимых газов)</v>
          </cell>
          <cell r="AE4" t="str">
            <v>- Снижение расхода  воды на технологические нужды на единицу отпуска воды в сеть (м3/м3)</v>
          </cell>
        </row>
        <row r="5">
          <cell r="O5" t="str">
            <v>Региональный бюджет</v>
          </cell>
          <cell r="X5" t="str">
            <v>- автоматизация режимов горения (поддержание оптимального соотношения топливо-воздух)</v>
          </cell>
          <cell r="AE5" t="str">
            <v>- Снижение расхода ЭЭ на хозяйственные нужды (%)</v>
          </cell>
        </row>
        <row r="6">
          <cell r="O6" t="str">
            <v>Муниципальный бюджет</v>
          </cell>
          <cell r="X6" t="str">
            <v>- применение беспламенного объемного сжигания, технология HiTAK</v>
          </cell>
          <cell r="AE6" t="str">
            <v>- Снижение расхода ТЭ на хозяйственные нужды (%)</v>
          </cell>
        </row>
        <row r="7">
          <cell r="O7" t="str">
            <v>Собственные средства</v>
          </cell>
          <cell r="X7" t="str">
            <v>- сжигание твердого топлива в кипящем слое</v>
          </cell>
          <cell r="AE7" t="str">
            <v>- Снижение расхода воды на хозяйственные нужды (%)</v>
          </cell>
        </row>
        <row r="8">
          <cell r="O8" t="str">
            <v>Привлеченные средства в рамках трехсторонних договоров</v>
          </cell>
          <cell r="X8" t="str">
            <v>- рекуперация тепла отводимых газов системы дымоудаления, подогрев исходной воды или приточного воздуха</v>
          </cell>
          <cell r="AE8" t="str">
            <v>- Снижение расхода топлива на хозяйственные нужды (%)</v>
          </cell>
        </row>
        <row r="9">
          <cell r="O9" t="str">
            <v>Без финансирования</v>
          </cell>
          <cell r="X9" t="str">
            <v>- минимизация величины продувки котла</v>
          </cell>
        </row>
        <row r="10">
          <cell r="O10" t="str">
            <v>Не финансировалось (не включено в программу)</v>
          </cell>
          <cell r="X10" t="str">
            <v>- надстройка действующих водогрейных или паровых котлов газотурбинными установками</v>
          </cell>
        </row>
        <row r="11">
          <cell r="X11" t="str">
            <v>- магнитострикционная очистка внутренних поверхностей котлов от накипи</v>
          </cell>
        </row>
        <row r="12">
          <cell r="X12" t="str">
            <v>- устранение присосов воздуха в газоходах и обмуровках через трещины и неплотности</v>
          </cell>
        </row>
        <row r="13">
          <cell r="X13" t="str">
            <v>- сбор и возврат конденсата в котел</v>
          </cell>
        </row>
        <row r="14">
          <cell r="X14" t="str">
            <v>- применение экономайзеров для предварительного подогрева питательной воды в деаэраторах</v>
          </cell>
        </row>
        <row r="15">
          <cell r="X15" t="str">
            <v>- повторное использование выпара в котлоагрегатах, применение пароструйных инжекторов</v>
          </cell>
        </row>
        <row r="16">
          <cell r="X16" t="str">
            <v>- применение обоснованных режимов снижения температуры теплоносителя</v>
          </cell>
        </row>
        <row r="17">
          <cell r="X17" t="str">
            <v>- использование энергии выделяющейся при снижении давления магистрального газа для выработки электрической и тепловой энергии</v>
          </cell>
        </row>
        <row r="18">
          <cell r="X18" t="str">
            <v>- когенерация, Совместная выработка тепловой и электрической энергии</v>
          </cell>
        </row>
        <row r="19">
          <cell r="X19" t="str">
            <v>- реконструкция котельный в мини-ТЭЦ с надстройкой ГТУ</v>
          </cell>
        </row>
        <row r="20">
          <cell r="X20" t="str">
            <v>- тригенерация, совместная выработка электрической, тепловой энергии, холода</v>
          </cell>
        </row>
        <row r="21">
          <cell r="X21" t="str">
            <v>- компенсация реактивной мощности на уровне объекта</v>
          </cell>
        </row>
        <row r="22">
          <cell r="X22" t="str">
            <v>Повышение энергоэффективности тепловых сетей:</v>
          </cell>
        </row>
        <row r="23">
          <cell r="X23" t="str">
            <v>- оптимизация сечения трубопроводов при перекладке</v>
          </cell>
        </row>
        <row r="24">
          <cell r="X24" t="str">
            <v>- прокладка трубопроводов "труба в трубе" с пенополиуретаной изоляцией</v>
          </cell>
        </row>
        <row r="25">
          <cell r="X25" t="str">
            <v>- замена изоляции минераловатой на пенополиуретановую с металлическими отражателями</v>
          </cell>
        </row>
        <row r="26">
          <cell r="X26" t="str">
            <v>- замена металлических труб на асбоцементные</v>
          </cell>
        </row>
        <row r="27">
          <cell r="X27" t="str">
            <v>- электрохимическая защита металлических трубопроводов</v>
          </cell>
        </row>
        <row r="28">
          <cell r="X28" t="str">
            <v>- применение систем дистанционной диагностики состояния трубопроводов</v>
          </cell>
        </row>
        <row r="29">
          <cell r="X29" t="str">
            <v>- применение обоснованных режимов снижения температуры теплоносителя</v>
          </cell>
        </row>
        <row r="30">
          <cell r="X30" t="str">
            <v>- исключение подсоса грунтовых и сточных вод в подземные теплотрассы</v>
          </cell>
        </row>
        <row r="31">
          <cell r="X31" t="str">
            <v>- замена малоэффективных кожухотрубных теплообменников на ЦТП на пластинчатые, устранение течей</v>
          </cell>
        </row>
        <row r="32">
          <cell r="X32" t="str">
            <v>- установка частотно регулируемых приводов для поддержания оптимального давления в сетях (экономия электроэнергии 20-25% и снижение аварийности)</v>
          </cell>
        </row>
        <row r="33">
          <cell r="X33" t="str">
            <v>- закрытие малоэффективных и ненагруженных котельных</v>
          </cell>
        </row>
        <row r="34">
          <cell r="X34" t="str">
            <v>- проведение мероприятий по оптимизации тепловых режимов здания ЦТП и вторичному использованию тепла обратной сетевой воды и вытяжной вентиляции,</v>
          </cell>
        </row>
        <row r="35">
          <cell r="X35" t="str">
            <v>- установка регулируемых вентилей на подаче тепла на нагруженные участки теплотрасс</v>
          </cell>
        </row>
        <row r="36">
          <cell r="X36" t="str">
            <v>- использование мобильных измерительных комплексов для диагностики состояния и подачи тепла, а так же для регулирования отпуска тепла</v>
          </cell>
        </row>
        <row r="37">
          <cell r="X37" t="str">
            <v>- внедрение кустовых автоматизированных комплексов диспетчеризации ЦТП</v>
          </cell>
        </row>
        <row r="38">
          <cell r="X38" t="str">
            <v>- комплексная гидравлическая балансировка теплосетей</v>
          </cell>
        </row>
        <row r="39">
          <cell r="X39" t="str">
            <v>Повышение энергоэффективности электрических сетей и системы освещения:</v>
          </cell>
        </row>
        <row r="40">
          <cell r="X40" t="str">
            <v>- исключение недогруза трансформаторов (менее 30%)</v>
          </cell>
        </row>
        <row r="41">
          <cell r="X41" t="str">
            <v>- исключение перегруза трансформаторов</v>
          </cell>
        </row>
        <row r="42">
          <cell r="X42" t="str">
            <v>- исключение перегруза длинных участков распределительных сетей</v>
          </cell>
        </row>
        <row r="43">
          <cell r="X43" t="str">
            <v>- установка компенсаторов реактивной мощности у потребителей</v>
          </cell>
        </row>
        <row r="44">
          <cell r="X44" t="str">
            <v>- внедрение распределенной энергетической сетки для компенсации реактивной мощности</v>
          </cell>
        </row>
        <row r="45">
          <cell r="X45" t="str">
            <v>- исключение утечек тока на подземных магистралях</v>
          </cell>
        </row>
        <row r="46">
          <cell r="X46" t="str">
            <v>- своевременная замена изоляторов на ЛЭП</v>
          </cell>
        </row>
        <row r="47">
          <cell r="X47" t="str">
            <v>- повышение качества электрической энергии (применение экранирования, энергосберегающей системы FORCE)</v>
          </cell>
        </row>
        <row r="48">
          <cell r="X48" t="str">
            <v>- увеличение загрузки асинхронных двигателей (нагрузка должна быть более 50%)</v>
          </cell>
        </row>
        <row r="49">
          <cell r="X49" t="str">
            <v>- применение автоматических переключателей с соединения "треугольник" на соединение "звезда" при малонагруженных режимах</v>
          </cell>
        </row>
        <row r="50">
          <cell r="X50" t="str">
            <v>- замена асинхронных двигателей синхронными</v>
          </cell>
        </row>
        <row r="51">
          <cell r="X51" t="str">
            <v>- применение частотно регулируемых приводов в системах вентиляции энергообъектов сетей</v>
          </cell>
        </row>
        <row r="52">
          <cell r="X52" t="str">
            <v>- разработка энергобаланса сетей и постоянная оценка режимов электропотребления для снижения нерациональных энергозатрат</v>
          </cell>
        </row>
        <row r="53">
          <cell r="X53" t="str">
            <v>- проведение мероприятий по внедрению системы энергоэффективного освещения (замена ламп накаливания на люминесцентные и светодиодные, промывка окон, окраска стен в светлые тона)</v>
          </cell>
        </row>
        <row r="54">
          <cell r="X54" t="str">
            <v>Повышение энергоэффективности систем водоснабжения:</v>
          </cell>
        </row>
        <row r="55">
          <cell r="X55" t="str">
            <v>- сокращение использование воды на собственные нужды в водозаборных станциях</v>
          </cell>
        </row>
        <row r="56">
          <cell r="X56" t="str">
            <v>- внедрение систем водооборота на водозаборах</v>
          </cell>
        </row>
        <row r="57">
          <cell r="X57" t="str">
            <v>- оптимизация режимов промывки фильтров</v>
          </cell>
        </row>
        <row r="58">
          <cell r="X58" t="str">
            <v>- применение технологии водо-воздушной промывки</v>
          </cell>
        </row>
        <row r="59">
          <cell r="X59" t="str">
            <v>- установка на раструбные соединения ремонтных комплектов (придают раструбу высокую степень герметичности)</v>
          </cell>
        </row>
        <row r="60">
          <cell r="X60" t="str">
            <v>- использование частотно регулируемых приводов на насосах тепловых пунктов, насосных станциях</v>
          </cell>
        </row>
        <row r="61">
          <cell r="X61" t="str">
            <v>- замена металлических труб на полиэтиленовые (сокращение потерь на поддержание избыточного давления в закодированных трубах)</v>
          </cell>
        </row>
        <row r="62">
          <cell r="X62" t="str">
            <v>- применение систем электрохимической защиты стальных трубороводов</v>
          </cell>
        </row>
        <row r="63">
          <cell r="X63" t="str">
            <v>- внедрение современной запорно-регулирующей и предохранительной арматуры</v>
          </cell>
        </row>
        <row r="64">
          <cell r="X64" t="str">
            <v>- применение сильфонных компенсаторов гидравлических ударов</v>
          </cell>
        </row>
        <row r="65">
          <cell r="X65" t="str">
            <v>- санация ветхих участков водопроводных сетей</v>
          </cell>
        </row>
        <row r="66">
          <cell r="X66" t="str">
            <v>- оптимизация работы системы водоснабжения, диспетчеризация и автоматизация управления сетями</v>
          </cell>
        </row>
        <row r="67">
          <cell r="X67" t="str">
            <v>- установка на ответвлениях сети датчиков и регуляторов сетевого давления</v>
          </cell>
        </row>
        <row r="68">
          <cell r="X68" t="str">
            <v>- изменение схемы централизованного ГВС из циркуляционного в циркуляционно-повысительную</v>
          </cell>
        </row>
        <row r="69">
          <cell r="X69" t="str">
            <v>- установка технологических водомеров на проблемных ответвлениях</v>
          </cell>
        </row>
        <row r="70">
          <cell r="X70" t="str">
            <v>"Нетрадиционные" способы энергосбережения:</v>
          </cell>
        </row>
        <row r="71">
          <cell r="X71" t="str">
            <v>- использование тепла пластовых вод и геотермальных источников для отопления и ГВС</v>
          </cell>
        </row>
        <row r="72">
          <cell r="X72" t="str">
            <v>- использование солнечных коллекторов для дополнительного горячего водоснабжения и отопления зданий</v>
          </cell>
        </row>
        <row r="73">
          <cell r="X73" t="str">
            <v>- создание системы сезонного и суточного аккумулирование тепла</v>
          </cell>
        </row>
        <row r="74">
          <cell r="X74" t="str">
            <v>- использование пароструйных инжекторов в качестве эффективных теплообменников при утилизации низкопотенциального тепла мятого пара</v>
          </cell>
        </row>
        <row r="75">
          <cell r="X75" t="str">
            <v>- использование пароструйных инжекторов в замен циркуляционных насосов</v>
          </cell>
        </row>
        <row r="76">
          <cell r="X76" t="str">
            <v>- использование тепловых насосов для отопления и ГВС с извлечением низкопотенциального тепла из канализационных стоков и сбросов промышленных вод</v>
          </cell>
        </row>
        <row r="77">
          <cell r="X77" t="str">
            <v>- использование тепловых насосов для отопления и ГВС с извлечением низкопотенциального тепла из тепла подвальных помещений зданий</v>
          </cell>
        </row>
        <row r="78">
          <cell r="X78" t="str">
            <v>- использование тепловых насосов для отопления и ГВС с извлечением низкопотенциального тепла из тепла солнечных коллекторов</v>
          </cell>
        </row>
        <row r="79">
          <cell r="X79" t="str">
            <v>- использование тепловых насосов для отопления и ГВС с извлечением низкопотенциального тепла из теплого выхлопа вытяжной вентиляции</v>
          </cell>
        </row>
        <row r="80">
          <cell r="X80" t="str">
            <v>- использование тепловых насосов для отопления и ГВС с извлечением низкопотенциального тепла из обратной сетевой воды системы отопления</v>
          </cell>
        </row>
        <row r="81">
          <cell r="X81" t="str">
            <v>- использование тепловых насосов для отопления и ГВС с извлечением низкопотенциального тепла из воды моря и открытых водоемов</v>
          </cell>
        </row>
        <row r="82">
          <cell r="X82" t="str">
            <v>- применение газогенераторных установок для замещения природного газа и теплоснабжения</v>
          </cell>
        </row>
        <row r="83">
          <cell r="X83" t="str">
            <v>- использование шахтного метана</v>
          </cell>
        </row>
        <row r="84">
          <cell r="X84" t="str">
            <v>- производство пелет, торфобрикетов и их использование для газогенерации и отопления</v>
          </cell>
        </row>
        <row r="85">
          <cell r="X85" t="str">
            <v>- использование систем распределенной энергетики для организации теплоснабжения населенных пунктов</v>
          </cell>
        </row>
        <row r="86">
          <cell r="X86" t="str">
            <v>- использование мусоросжигающих заводов в системах распределенной энергетики</v>
          </cell>
        </row>
        <row r="87">
          <cell r="X87" t="str">
            <v>- использование тепла обратной сетевой воды для снегоплавильных установок</v>
          </cell>
        </row>
        <row r="88">
          <cell r="X88" t="str">
            <v>Мероприятия по приборному учету (установка, поверка, ремонт/замена вышедших из строя):</v>
          </cell>
        </row>
        <row r="89">
          <cell r="X89" t="str">
            <v>- мероприятия по приборам учета топлива на инфраструктурных объектах</v>
          </cell>
        </row>
        <row r="90">
          <cell r="X90" t="str">
            <v>- мероприятия по приборам учета ЭЭ на инфраструктурных объектах</v>
          </cell>
        </row>
        <row r="91">
          <cell r="X91" t="str">
            <v>- мероприятия по приборам учета воды на инфраструктурных объектах</v>
          </cell>
        </row>
        <row r="92">
          <cell r="X92" t="str">
            <v>- мероприятия по приборам учета ТЭ на инфраструктурных объектах</v>
          </cell>
        </row>
        <row r="93">
          <cell r="X93" t="str">
            <v>- мероприятия по приборам учета ТЭ на хозяйственных объектах</v>
          </cell>
        </row>
        <row r="94">
          <cell r="X94" t="str">
            <v>- мероприятия по приборам учета ЭЭ на хозяйственных объектах</v>
          </cell>
        </row>
        <row r="95">
          <cell r="X95" t="str">
            <v>- мероприятия по приборам учета воды на хозяйственных объектах</v>
          </cell>
        </row>
        <row r="96">
          <cell r="X96" t="str">
            <v>- мероприятия по приборам учета топлива на хозяйственных объектах</v>
          </cell>
        </row>
        <row r="97">
          <cell r="X97" t="str">
            <v>Организационные мероприятия:</v>
          </cell>
        </row>
        <row r="98">
          <cell r="X98" t="str">
            <v>- проведение обязательного энергетического обследования и разработка энергетического паспорта</v>
          </cell>
        </row>
        <row r="99">
          <cell r="X99" t="str">
            <v>- корректировка программы, в том числе значений показателей энергосбережения и повышения энергетической эффективности</v>
          </cell>
        </row>
        <row r="100">
          <cell r="X100" t="str">
            <v>- совершенствование организационной структуры управления энергосбережением и повышением энергетической эффективности</v>
          </cell>
        </row>
        <row r="101">
          <cell r="X101" t="str">
            <v>- разработка механизмов стимулирования энергосбережения и повышения энергетической эффективности для работников организации</v>
          </cell>
        </row>
        <row r="102">
          <cell r="X102" t="str">
            <v>- составление, оформление и анализ топливно-энергетических баланса организации</v>
          </cell>
        </row>
        <row r="103">
          <cell r="X103" t="str">
            <v>- заключение энергосервисных договоров (контрактов)</v>
          </cell>
        </row>
        <row r="104">
          <cell r="X104" t="str">
            <v>- разработка положения об энергосбережении для организации</v>
          </cell>
        </row>
        <row r="105">
          <cell r="X105" t="str">
            <v>- разработка положения о порядке стимулирования работников за экономию энергоресурсов</v>
          </cell>
        </row>
        <row r="106">
          <cell r="X106" t="str">
            <v>- введение в организации ответственных за соблюдение режима экономии и порядка их отчетности по достигнутой экономии</v>
          </cell>
        </row>
        <row r="107">
          <cell r="X107" t="str">
            <v>- информационное обеспечение энергосбережения (регламент совещаний, распространения организационной и технической информации)</v>
          </cell>
        </row>
        <row r="108">
          <cell r="X108" t="str">
            <v>- премирование сотрудников с учетом повышения показателей энергосбережения</v>
          </cell>
        </row>
        <row r="109">
          <cell r="X109" t="str">
            <v>- внедрение специального программного обеспечения в целях поиска очагов неэффективности, мониторинга выполнения программы энергосбережения, а также эффекта от ее мероприятий</v>
          </cell>
        </row>
        <row r="110">
          <cell r="X110" t="str">
            <v>Прочее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мой (2)"/>
      <sheetName val="мой"/>
      <sheetName val="пред-12%"/>
      <sheetName val="изм.база"/>
      <sheetName val="база2007"/>
      <sheetName val="Данные (3)"/>
      <sheetName val="Данные (2)"/>
      <sheetName val="Данные"/>
      <sheetName val="Лист1"/>
      <sheetName val="Лист2"/>
      <sheetName val="Лист3"/>
      <sheetName val="Лист"/>
      <sheetName val="навигация"/>
      <sheetName val="Производство электроэнергии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МО"/>
      <sheetName val="Справочники"/>
      <sheetName val="Предельные по форме ФСТ 23.03"/>
      <sheetName val="TEHSHEET"/>
      <sheetName val="Кобяйс."/>
      <sheetName val="REESTR_MO"/>
      <sheetName val="Титульный"/>
      <sheetName val="8(труд)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ъекты"/>
      <sheetName val="1(тх) (новая)"/>
      <sheetName val="1-тх"/>
      <sheetName val="1-вс"/>
      <sheetName val="1-во"/>
      <sheetName val="2-КУ"/>
      <sheetName val="et_union_h"/>
      <sheetName val="TEHSHEET"/>
      <sheetName val="modInfo"/>
      <sheetName val="Пример расчета"/>
      <sheetName val="Сл1"/>
      <sheetName val="Сл3"/>
      <sheetName val="Сл4"/>
      <sheetName val="Сл5"/>
      <sheetName val="Сл7"/>
      <sheetName val="Сл8"/>
      <sheetName val="Сл9"/>
      <sheetName val="Комментарии"/>
      <sheetName val="Проверка"/>
      <sheetName val="AllSheetsInThisWorkbook"/>
      <sheetName val="REESTR_MO"/>
      <sheetName val="REESTR_ORG_EE"/>
      <sheetName val="REESTR_ORG_WARM"/>
      <sheetName val="REESTR_ORG_VS"/>
      <sheetName val="REESTR_ORG_HOT_VS"/>
      <sheetName val="REESTR_ORG_VO"/>
      <sheetName val="REESTR_ORG_GAZ"/>
      <sheetName val="REESTR_FILTERED"/>
      <sheetName val="modList_002"/>
      <sheetName val="modList_003"/>
      <sheetName val="modList_007"/>
      <sheetName val="modList_010"/>
      <sheetName val="modThisWorkbook"/>
      <sheetName val="modDownloadData"/>
      <sheetName val="modProv"/>
      <sheetName val="modHyp"/>
      <sheetName val="modUpdTemplMain"/>
      <sheetName val="modfrmCheckUpdates"/>
      <sheetName val="modfrmReestr"/>
      <sheetName val="modfrmPPTROrg"/>
      <sheetName val="modClassifierValidate"/>
      <sheetName val="modCommandButton"/>
      <sheetName val="modReestr"/>
      <sheetName val="2011"/>
      <sheetName val="INFO.POTR.OKK.7.14_скорр"/>
      <sheetName val="FES"/>
      <sheetName val="СЛ2"/>
      <sheetName val="СЛ6"/>
      <sheetName val="слесаря"/>
    </sheetNames>
    <sheetDataSet>
      <sheetData sheetId="0">
        <row r="3">
          <cell r="B3" t="str">
            <v>Версия 1.7c</v>
          </cell>
        </row>
      </sheetData>
      <sheetData sheetId="1"/>
      <sheetData sheetId="2"/>
      <sheetData sheetId="3">
        <row r="11">
          <cell r="A11" t="str">
            <v>Жиганский наслегс.Жиганск</v>
          </cell>
          <cell r="J11">
            <v>276</v>
          </cell>
          <cell r="P11">
            <v>365</v>
          </cell>
          <cell r="Q11">
            <v>365</v>
          </cell>
          <cell r="R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Бестяхский наслег</v>
          </cell>
          <cell r="F2" t="str">
            <v>отопление общей площади, Гкал</v>
          </cell>
          <cell r="G2" t="str">
            <v>отопление, Гкал</v>
          </cell>
          <cell r="H2" t="str">
            <v>да</v>
          </cell>
          <cell r="J2">
            <v>2011</v>
          </cell>
          <cell r="M2">
            <v>365</v>
          </cell>
          <cell r="O2">
            <v>1</v>
          </cell>
          <cell r="Q2">
            <v>10</v>
          </cell>
          <cell r="R2" t="str">
            <v>надземный</v>
          </cell>
          <cell r="S2" t="str">
            <v>65-50</v>
          </cell>
          <cell r="T2" t="str">
            <v>te11</v>
          </cell>
          <cell r="U2" t="str">
            <v>te12</v>
          </cell>
          <cell r="V2" t="str">
            <v>te41</v>
          </cell>
          <cell r="W2">
            <v>1</v>
          </cell>
          <cell r="X2" t="str">
            <v>расчетный метод</v>
          </cell>
          <cell r="Y2" t="str">
            <v>Теплоснабжение</v>
          </cell>
          <cell r="AD2" t="str">
            <v>холодное водоснабжение, м3</v>
          </cell>
          <cell r="AE2" t="str">
            <v>централизованное водоотведение с ЦГВС, м3</v>
          </cell>
          <cell r="AF2" t="str">
            <v>Подключение</v>
          </cell>
          <cell r="AO2" t="str">
            <v>1.1 Муниципальный жилищный фонд</v>
          </cell>
          <cell r="AS2">
            <v>4</v>
          </cell>
        </row>
        <row r="3">
          <cell r="C3" t="str">
            <v>Жиганский наслег</v>
          </cell>
          <cell r="F3" t="str">
            <v>отопление общедомовых нужд, Гкал</v>
          </cell>
          <cell r="G3" t="str">
            <v>вентиляция, Гкал</v>
          </cell>
          <cell r="H3" t="str">
            <v>нет</v>
          </cell>
          <cell r="J3">
            <v>2012</v>
          </cell>
          <cell r="M3" t="str">
            <v>365-продолж.отоп.периода</v>
          </cell>
          <cell r="O3">
            <v>2</v>
          </cell>
          <cell r="Q3">
            <v>14</v>
          </cell>
          <cell r="R3" t="str">
            <v>бесканальный</v>
          </cell>
          <cell r="S3" t="str">
            <v>90-50</v>
          </cell>
          <cell r="T3" t="str">
            <v>te31</v>
          </cell>
          <cell r="U3" t="str">
            <v>te32</v>
          </cell>
          <cell r="V3" t="str">
            <v>te43</v>
          </cell>
          <cell r="W3">
            <v>2</v>
          </cell>
          <cell r="X3" t="str">
            <v>прибор учета</v>
          </cell>
          <cell r="Y3" t="str">
            <v>Водоснабжение</v>
          </cell>
          <cell r="AD3" t="str">
            <v>централизованное гвс, м3</v>
          </cell>
          <cell r="AE3" t="str">
            <v>централизованное водоотведение с ПТ, м3</v>
          </cell>
          <cell r="AF3" t="str">
            <v>Отключение</v>
          </cell>
          <cell r="AO3" t="str">
            <v>1.2 Частный жилищный фонд</v>
          </cell>
          <cell r="AR3" t="str">
            <v>Абыйский наслегс.Абый</v>
          </cell>
          <cell r="AS3">
            <v>4</v>
          </cell>
        </row>
        <row r="4">
          <cell r="C4" t="str">
            <v xml:space="preserve">Ленский наслег </v>
          </cell>
          <cell r="F4" t="str">
            <v>вентиляция, Гкал</v>
          </cell>
          <cell r="G4" t="str">
            <v>потери по сетям, Гкал</v>
          </cell>
          <cell r="J4">
            <v>2013</v>
          </cell>
          <cell r="M4" t="str">
            <v>другая</v>
          </cell>
          <cell r="O4">
            <v>3</v>
          </cell>
          <cell r="Q4">
            <v>15</v>
          </cell>
          <cell r="R4" t="str">
            <v>в тоннелях и каналах</v>
          </cell>
          <cell r="S4" t="str">
            <v>75-50</v>
          </cell>
          <cell r="T4" t="str">
            <v>te21</v>
          </cell>
          <cell r="U4" t="str">
            <v>te22</v>
          </cell>
          <cell r="V4" t="str">
            <v>te42</v>
          </cell>
          <cell r="W4">
            <v>3</v>
          </cell>
          <cell r="Y4" t="str">
            <v>Водоотведение</v>
          </cell>
          <cell r="AD4" t="str">
            <v>передача теплоносителя, м3</v>
          </cell>
          <cell r="AE4" t="str">
            <v>вывозное водоотведение с ЦГВС, м3</v>
          </cell>
          <cell r="AF4" t="str">
            <v>Прибор учета</v>
          </cell>
          <cell r="AO4" t="str">
            <v>1.3 Частный жилищный фонд, не дотируемый из бюджета</v>
          </cell>
          <cell r="AR4" t="str">
            <v>Абыйский наслегс.Дёску</v>
          </cell>
          <cell r="AS4">
            <v>4</v>
          </cell>
        </row>
        <row r="5">
          <cell r="C5" t="str">
            <v>Линдинский наслег</v>
          </cell>
          <cell r="F5" t="str">
            <v>потери по сетям, Гкал</v>
          </cell>
          <cell r="G5" t="str">
            <v>централизованное гвс, Гкал</v>
          </cell>
          <cell r="J5">
            <v>2014</v>
          </cell>
          <cell r="O5">
            <v>4</v>
          </cell>
          <cell r="Q5">
            <v>18</v>
          </cell>
          <cell r="S5" t="str">
            <v>90-65</v>
          </cell>
          <cell r="W5">
            <v>4</v>
          </cell>
          <cell r="AE5" t="str">
            <v>вывозное водоотведение с ПТ, м3</v>
          </cell>
          <cell r="AF5" t="str">
            <v>Изменение технических показателей</v>
          </cell>
          <cell r="AO5" t="str">
            <v>2.1 Местный бюджет: Здравоохранение</v>
          </cell>
          <cell r="AR5" t="str">
            <v>Майорский национальный наслегс.Кебергене</v>
          </cell>
          <cell r="AS5">
            <v>4</v>
          </cell>
        </row>
        <row r="6">
          <cell r="F6" t="str">
            <v>централизованное гвс, Гкал</v>
          </cell>
          <cell r="G6" t="str">
            <v>передача теплоносителя, Гкал</v>
          </cell>
          <cell r="J6">
            <v>2015</v>
          </cell>
          <cell r="O6">
            <v>5</v>
          </cell>
          <cell r="Q6">
            <v>20</v>
          </cell>
          <cell r="S6" t="str">
            <v>95-70</v>
          </cell>
          <cell r="W6">
            <v>5</v>
          </cell>
          <cell r="AF6" t="str">
            <v>Нет изменений</v>
          </cell>
          <cell r="AO6" t="str">
            <v>2.2 Местный бюджет: Образование</v>
          </cell>
          <cell r="AR6" t="str">
            <v>Мугурдахский наслегс.Сыаганнах</v>
          </cell>
          <cell r="AS6">
            <v>4</v>
          </cell>
        </row>
        <row r="7">
          <cell r="F7" t="str">
            <v>передача теплоносителя, Гкал</v>
          </cell>
          <cell r="G7" t="str">
            <v>подогрев воды водонагревателем, Гкал</v>
          </cell>
          <cell r="J7">
            <v>2016</v>
          </cell>
          <cell r="O7">
            <v>6</v>
          </cell>
          <cell r="Q7">
            <v>21</v>
          </cell>
          <cell r="S7" t="str">
            <v>105-70</v>
          </cell>
          <cell r="W7">
            <v>6</v>
          </cell>
          <cell r="AF7" t="str">
            <v>Иная причина</v>
          </cell>
          <cell r="AO7" t="str">
            <v>2.3 Местный бюджет: Культура</v>
          </cell>
          <cell r="AR7" t="str">
            <v>Поселок Белая Горап.Белая гора</v>
          </cell>
          <cell r="AS7">
            <v>4</v>
          </cell>
        </row>
        <row r="8">
          <cell r="F8" t="str">
            <v>подогрев воды водонагревателем, Гкал</v>
          </cell>
          <cell r="G8" t="str">
            <v>спутник, Гкал</v>
          </cell>
          <cell r="J8">
            <v>2017</v>
          </cell>
          <cell r="O8">
            <v>7</v>
          </cell>
          <cell r="Q8">
            <v>22</v>
          </cell>
          <cell r="S8" t="str">
            <v>110-70</v>
          </cell>
          <cell r="W8">
            <v>7</v>
          </cell>
          <cell r="AO8" t="str">
            <v>2.4 Местный бюджет: Прочие учреждения местного бюджета</v>
          </cell>
          <cell r="AR8" t="str">
            <v>Уолбутский наслегс.Киенг-Кюёль</v>
          </cell>
          <cell r="AS8">
            <v>4</v>
          </cell>
        </row>
        <row r="9">
          <cell r="F9" t="str">
            <v>спутник, Гкал</v>
          </cell>
          <cell r="J9">
            <v>2018</v>
          </cell>
          <cell r="O9">
            <v>8</v>
          </cell>
          <cell r="Q9">
            <v>25</v>
          </cell>
          <cell r="S9" t="str">
            <v>120-70</v>
          </cell>
          <cell r="W9">
            <v>8</v>
          </cell>
          <cell r="AO9" t="str">
            <v>3.1 Республиканский бюджет</v>
          </cell>
          <cell r="AR9" t="str">
            <v>Урасалахский наслегс.Сутуруоха</v>
          </cell>
          <cell r="AS9">
            <v>4</v>
          </cell>
        </row>
        <row r="10">
          <cell r="O10">
            <v>9</v>
          </cell>
          <cell r="S10" t="str">
            <v>130-70</v>
          </cell>
          <cell r="W10">
            <v>9</v>
          </cell>
          <cell r="AO10" t="str">
            <v>4.1 Федеральный бюджет</v>
          </cell>
          <cell r="AR10" t="str">
            <v>Беллетский наслегс.Хатыстыр</v>
          </cell>
          <cell r="AS10">
            <v>1</v>
          </cell>
        </row>
        <row r="11">
          <cell r="O11">
            <v>10</v>
          </cell>
          <cell r="S11" t="str">
            <v>140-70</v>
          </cell>
          <cell r="W11">
            <v>10</v>
          </cell>
          <cell r="AO11" t="str">
            <v>5.1 Сторонние потребители: промышленность</v>
          </cell>
          <cell r="AR11" t="str">
            <v>Беллетский наслегс.Угаян</v>
          </cell>
          <cell r="AS11">
            <v>1</v>
          </cell>
        </row>
        <row r="12">
          <cell r="O12">
            <v>11</v>
          </cell>
          <cell r="S12" t="str">
            <v>145-70</v>
          </cell>
          <cell r="W12">
            <v>11</v>
          </cell>
          <cell r="AO12" t="str">
            <v>5.2 Сторонние потребители: торговля</v>
          </cell>
          <cell r="AR12" t="str">
            <v>Город Алданг.Алдан</v>
          </cell>
          <cell r="AS12">
            <v>1</v>
          </cell>
        </row>
        <row r="13">
          <cell r="O13">
            <v>12</v>
          </cell>
          <cell r="S13" t="str">
            <v>150-65</v>
          </cell>
          <cell r="W13">
            <v>12</v>
          </cell>
          <cell r="AO13" t="str">
            <v>5.3 Сторонние потребители: транспорт</v>
          </cell>
          <cell r="AR13" t="str">
            <v>Город Алданс.Орочен 2-й</v>
          </cell>
          <cell r="AS13">
            <v>1</v>
          </cell>
        </row>
        <row r="14">
          <cell r="O14">
            <v>13</v>
          </cell>
          <cell r="S14" t="str">
            <v>150-70</v>
          </cell>
          <cell r="W14">
            <v>13</v>
          </cell>
          <cell r="AO14" t="str">
            <v>5.4 Сторонние потребители: связь</v>
          </cell>
          <cell r="AR14" t="str">
            <v>Город Томмотг.Томмот</v>
          </cell>
          <cell r="AS14">
            <v>1</v>
          </cell>
        </row>
        <row r="15">
          <cell r="O15">
            <v>14</v>
          </cell>
          <cell r="W15">
            <v>14</v>
          </cell>
          <cell r="AO15" t="str">
            <v>5.5 Сторонние потребители: с/хоз.</v>
          </cell>
          <cell r="AR15" t="str">
            <v>Город Томмотс.Верхняя Амга</v>
          </cell>
          <cell r="AS15">
            <v>1</v>
          </cell>
        </row>
        <row r="16">
          <cell r="O16" t="str">
            <v>-</v>
          </cell>
          <cell r="W16">
            <v>15</v>
          </cell>
          <cell r="AO16" t="str">
            <v>5.6 Сторонние потребители: частные гаражи, ГСК</v>
          </cell>
          <cell r="AR16" t="str">
            <v>Анаминский наслегс.Кутана</v>
          </cell>
          <cell r="AS16">
            <v>1</v>
          </cell>
        </row>
        <row r="17">
          <cell r="W17">
            <v>16</v>
          </cell>
          <cell r="AO17" t="str">
            <v>5.7 Сторонние потребители: бани</v>
          </cell>
          <cell r="AR17" t="str">
            <v>Поселок Ленинскийп.Ленинский</v>
          </cell>
          <cell r="AS17">
            <v>1</v>
          </cell>
        </row>
        <row r="18">
          <cell r="W18">
            <v>17</v>
          </cell>
          <cell r="AO18" t="str">
            <v>5.8 Сторонние потребители: прочее</v>
          </cell>
          <cell r="AR18" t="str">
            <v>Поселок Чагдас.Чагда</v>
          </cell>
          <cell r="AS18">
            <v>1</v>
          </cell>
        </row>
        <row r="19">
          <cell r="W19" t="str">
            <v>17.1</v>
          </cell>
          <cell r="AO19" t="str">
            <v>6.1 Внутреннее потребление на производственные нужды</v>
          </cell>
          <cell r="AR19" t="str">
            <v>Поселок Нижний Куранахп.Нижний Куранах</v>
          </cell>
          <cell r="AS19">
            <v>1</v>
          </cell>
        </row>
        <row r="20">
          <cell r="W20" t="str">
            <v>17.2</v>
          </cell>
          <cell r="AR20" t="str">
            <v>Поселок Лебединыйп.Лебединый</v>
          </cell>
          <cell r="AS20">
            <v>1</v>
          </cell>
        </row>
        <row r="21">
          <cell r="W21" t="str">
            <v>17.3</v>
          </cell>
          <cell r="AR21" t="str">
            <v>Поселок Лебединыйс.Орочен 1-й</v>
          </cell>
          <cell r="AS21">
            <v>1</v>
          </cell>
        </row>
        <row r="22">
          <cell r="W22" t="str">
            <v>17.4</v>
          </cell>
          <cell r="AR22" t="str">
            <v>Город Алданп.Солнечный</v>
          </cell>
          <cell r="AS22">
            <v>1</v>
          </cell>
        </row>
        <row r="23">
          <cell r="W23">
            <v>18</v>
          </cell>
          <cell r="AR23" t="str">
            <v>Якокутский наслегс.Якокут</v>
          </cell>
          <cell r="AS23">
            <v>1</v>
          </cell>
        </row>
        <row r="24">
          <cell r="W24">
            <v>19</v>
          </cell>
          <cell r="AR24" t="str">
            <v>Город Томмотп.Синегорье</v>
          </cell>
          <cell r="AS24">
            <v>1</v>
          </cell>
        </row>
        <row r="25">
          <cell r="W25">
            <v>20</v>
          </cell>
          <cell r="AR25" t="str">
            <v>Поселок Большой Нимнырп.Большой Нимныр</v>
          </cell>
          <cell r="AS25">
            <v>1</v>
          </cell>
        </row>
        <row r="26">
          <cell r="W26">
            <v>21</v>
          </cell>
          <cell r="AR26" t="str">
            <v>Поселок Канкунскийп.Канкунский</v>
          </cell>
          <cell r="AS26">
            <v>1</v>
          </cell>
        </row>
        <row r="27">
          <cell r="W27">
            <v>22</v>
          </cell>
          <cell r="AR27" t="str">
            <v>Буягинский наслегс.Улу</v>
          </cell>
          <cell r="AS27">
            <v>1</v>
          </cell>
        </row>
        <row r="28">
          <cell r="W28">
            <v>23</v>
          </cell>
          <cell r="AR28" t="str">
            <v>Буягинский наслегс.Мундуруччу</v>
          </cell>
          <cell r="AS28">
            <v>1</v>
          </cell>
        </row>
        <row r="29">
          <cell r="W29">
            <v>24</v>
          </cell>
          <cell r="AR29" t="str">
            <v>Поселок Нижний Куранахс.Верхний Куранах</v>
          </cell>
          <cell r="AS29">
            <v>1</v>
          </cell>
        </row>
        <row r="30">
          <cell r="W30" t="str">
            <v>25.1</v>
          </cell>
          <cell r="AR30" t="str">
            <v>Поселок Нижний Куранахс.Якокит</v>
          </cell>
          <cell r="AS30">
            <v>1</v>
          </cell>
        </row>
        <row r="31">
          <cell r="W31" t="str">
            <v>25.2</v>
          </cell>
          <cell r="AR31" t="str">
            <v>Город Томмотп.Алексеевск</v>
          </cell>
          <cell r="AS31">
            <v>1</v>
          </cell>
        </row>
        <row r="32">
          <cell r="W32" t="str">
            <v>26.1</v>
          </cell>
          <cell r="AR32" t="str">
            <v>Поселок Ыллымахп.Ыллымах</v>
          </cell>
          <cell r="AS32">
            <v>1</v>
          </cell>
        </row>
        <row r="33">
          <cell r="W33" t="str">
            <v>26.2</v>
          </cell>
          <cell r="AR33" t="str">
            <v>Русско-Устьинский наслегс.Русское Устье</v>
          </cell>
          <cell r="AS33">
            <v>5</v>
          </cell>
        </row>
        <row r="34">
          <cell r="W34" t="str">
            <v>26.3</v>
          </cell>
          <cell r="AR34" t="str">
            <v>Бёрёлёхский наслегс.Чкалов</v>
          </cell>
          <cell r="AS34">
            <v>5</v>
          </cell>
        </row>
        <row r="35">
          <cell r="W35" t="str">
            <v>26.4</v>
          </cell>
          <cell r="AR35" t="str">
            <v>Быянгнырский наслегс.Нычалах</v>
          </cell>
          <cell r="AS35">
            <v>5</v>
          </cell>
        </row>
        <row r="36">
          <cell r="W36" t="str">
            <v>27.1</v>
          </cell>
          <cell r="AR36" t="str">
            <v>Ойотунгский национальный (кочевой) наслегс.Ойотунг</v>
          </cell>
          <cell r="AS36">
            <v>5</v>
          </cell>
        </row>
        <row r="37">
          <cell r="W37" t="str">
            <v>27.2</v>
          </cell>
          <cell r="AR37" t="str">
            <v>Юкагирский наслегс.Оленегорск</v>
          </cell>
          <cell r="AS37">
            <v>5</v>
          </cell>
        </row>
        <row r="38">
          <cell r="W38">
            <v>28</v>
          </cell>
          <cell r="AR38" t="str">
            <v>Юкагирский наслегс.Воронцово</v>
          </cell>
          <cell r="AS38">
            <v>5</v>
          </cell>
        </row>
        <row r="39">
          <cell r="W39">
            <v>29</v>
          </cell>
          <cell r="AR39" t="str">
            <v>Поселок Чокурдахп.Чокурдах</v>
          </cell>
          <cell r="AS39">
            <v>5</v>
          </cell>
        </row>
        <row r="40">
          <cell r="W40">
            <v>30</v>
          </cell>
          <cell r="AR40" t="str">
            <v>Абагинский наслегс.Абага</v>
          </cell>
          <cell r="AS40">
            <v>3</v>
          </cell>
        </row>
        <row r="41">
          <cell r="W41" t="str">
            <v>31.1</v>
          </cell>
          <cell r="AR41" t="str">
            <v>Алтанский наслегс.Алтанцы</v>
          </cell>
          <cell r="AS41">
            <v>3</v>
          </cell>
        </row>
        <row r="42">
          <cell r="W42" t="str">
            <v>31.2</v>
          </cell>
          <cell r="AR42" t="str">
            <v>Амгино-Нахаринский наслегс.Оннес</v>
          </cell>
          <cell r="AS42">
            <v>3</v>
          </cell>
        </row>
        <row r="43">
          <cell r="W43" t="str">
            <v>32.1</v>
          </cell>
          <cell r="AR43" t="str">
            <v>Амгино-Нахаринский наслегс.Ефремово</v>
          </cell>
          <cell r="AS43">
            <v>3</v>
          </cell>
        </row>
        <row r="44">
          <cell r="W44" t="str">
            <v>32.2</v>
          </cell>
          <cell r="AR44" t="str">
            <v>Амгино-Нахаринский наслегс.Тёгюльте</v>
          </cell>
          <cell r="AS44">
            <v>3</v>
          </cell>
        </row>
        <row r="45">
          <cell r="W45" t="str">
            <v>32.3</v>
          </cell>
          <cell r="AR45" t="str">
            <v>Амгинский наслегс.Амга</v>
          </cell>
          <cell r="AS45">
            <v>3</v>
          </cell>
        </row>
        <row r="46">
          <cell r="W46" t="str">
            <v>33.1</v>
          </cell>
          <cell r="AR46" t="str">
            <v>Бетюнский наслегс.Бетюнцы</v>
          </cell>
          <cell r="AS46">
            <v>3</v>
          </cell>
        </row>
        <row r="47">
          <cell r="W47" t="str">
            <v>33.2</v>
          </cell>
          <cell r="AR47" t="str">
            <v>Бетюнский наслегс.Уорай</v>
          </cell>
          <cell r="AS47">
            <v>3</v>
          </cell>
        </row>
        <row r="48">
          <cell r="W48" t="str">
            <v>33.3</v>
          </cell>
          <cell r="AR48" t="str">
            <v>Болугурский наслегс.Болугур</v>
          </cell>
          <cell r="AS48">
            <v>3</v>
          </cell>
        </row>
        <row r="49">
          <cell r="W49" t="str">
            <v>33.4</v>
          </cell>
          <cell r="AR49" t="str">
            <v>Майский наслегс.Покровка</v>
          </cell>
          <cell r="AS49">
            <v>3</v>
          </cell>
        </row>
        <row r="50">
          <cell r="W50" t="str">
            <v>33.5</v>
          </cell>
          <cell r="AR50" t="str">
            <v>Майский наслегс.Булунг</v>
          </cell>
          <cell r="AS50">
            <v>3</v>
          </cell>
        </row>
        <row r="51">
          <cell r="W51" t="str">
            <v>34.1</v>
          </cell>
          <cell r="AR51" t="str">
            <v>Мяндигинский наслегс.Мяндиги</v>
          </cell>
          <cell r="AS51">
            <v>3</v>
          </cell>
        </row>
        <row r="52">
          <cell r="W52" t="str">
            <v>34.2</v>
          </cell>
          <cell r="AR52" t="str">
            <v>Сатагайский наслегс.Сатагай</v>
          </cell>
          <cell r="AS52">
            <v>3</v>
          </cell>
        </row>
        <row r="53">
          <cell r="W53" t="str">
            <v>34.3</v>
          </cell>
          <cell r="AR53" t="str">
            <v>Соморсунский наслегс.Михайловка (Соморсун)</v>
          </cell>
          <cell r="AS53">
            <v>3</v>
          </cell>
        </row>
        <row r="54">
          <cell r="W54" t="str">
            <v>34.4</v>
          </cell>
          <cell r="AR54" t="str">
            <v>Сулгаччинский наслегс.Сулгаччы</v>
          </cell>
          <cell r="AS54">
            <v>3</v>
          </cell>
        </row>
        <row r="55">
          <cell r="W55" t="str">
            <v>34.5</v>
          </cell>
          <cell r="AR55" t="str">
            <v>Сулгаччинский наслегс.Серге-Бес</v>
          </cell>
          <cell r="AS55">
            <v>3</v>
          </cell>
        </row>
        <row r="56">
          <cell r="W56" t="str">
            <v>34.6</v>
          </cell>
          <cell r="AR56" t="str">
            <v xml:space="preserve">Чакырский наслегс.Чакыр 2-й </v>
          </cell>
          <cell r="AS56">
            <v>3</v>
          </cell>
        </row>
        <row r="57">
          <cell r="W57">
            <v>35</v>
          </cell>
          <cell r="AR57" t="str">
            <v>Чапчылганский наслегс.Чапчылган</v>
          </cell>
          <cell r="AS57">
            <v>3</v>
          </cell>
        </row>
        <row r="58">
          <cell r="W58" t="str">
            <v>36.1</v>
          </cell>
          <cell r="AR58" t="str">
            <v>Чапчылганский наслегс.Промкомбинат</v>
          </cell>
          <cell r="AS58">
            <v>3</v>
          </cell>
        </row>
        <row r="59">
          <cell r="W59" t="str">
            <v>36.2</v>
          </cell>
          <cell r="AR59" t="str">
            <v>Эмисский наслегс.Эмиссы</v>
          </cell>
          <cell r="AS59">
            <v>3</v>
          </cell>
        </row>
        <row r="60">
          <cell r="W60" t="str">
            <v>36.3</v>
          </cell>
          <cell r="AR60" t="str">
            <v>Эмисский наслегс.Олом-Кюёле</v>
          </cell>
          <cell r="AS60">
            <v>3</v>
          </cell>
        </row>
        <row r="61">
          <cell r="W61" t="str">
            <v>36.4</v>
          </cell>
          <cell r="AR61" t="str">
            <v>Саскылахский национальный наслегс.Саскылах</v>
          </cell>
          <cell r="AS61">
            <v>5</v>
          </cell>
        </row>
        <row r="62">
          <cell r="W62" t="str">
            <v>36.5</v>
          </cell>
          <cell r="AR62" t="str">
            <v>Юрюнг-Хаинский национальный наслегс.Юрюнг-Хая</v>
          </cell>
          <cell r="AS62">
            <v>5</v>
          </cell>
        </row>
        <row r="63">
          <cell r="W63" t="str">
            <v>36.6</v>
          </cell>
          <cell r="AR63" t="str">
            <v>Эбеляхский наслегс.Эбелях</v>
          </cell>
          <cell r="AS63">
            <v>5</v>
          </cell>
        </row>
        <row r="64">
          <cell r="W64" t="str">
            <v>36.7</v>
          </cell>
          <cell r="AR64" t="str">
            <v>Поселок Тиксип.Тикси</v>
          </cell>
          <cell r="AS64">
            <v>5</v>
          </cell>
        </row>
        <row r="65">
          <cell r="W65" t="str">
            <v>36.8</v>
          </cell>
          <cell r="AR65" t="str">
            <v>Борогонский наслегс.Намы</v>
          </cell>
          <cell r="AS65">
            <v>5</v>
          </cell>
        </row>
        <row r="66">
          <cell r="W66" t="str">
            <v>36.9</v>
          </cell>
          <cell r="AR66" t="str">
            <v>Булунский наслегс.Кюсюр</v>
          </cell>
          <cell r="AS66">
            <v>5</v>
          </cell>
        </row>
        <row r="67">
          <cell r="W67" t="str">
            <v>36.10</v>
          </cell>
          <cell r="AR67" t="str">
            <v>Булунский наслегс.Чекуровка</v>
          </cell>
          <cell r="AS67">
            <v>5</v>
          </cell>
        </row>
        <row r="68">
          <cell r="W68" t="str">
            <v>36.11</v>
          </cell>
          <cell r="AR68" t="str">
            <v>Поселок Быковскийп.Быковский</v>
          </cell>
          <cell r="AS68">
            <v>5</v>
          </cell>
        </row>
        <row r="69">
          <cell r="W69" t="str">
            <v>36.12</v>
          </cell>
          <cell r="AR69" t="str">
            <v>Сиктяхский наслегс.Сиктях</v>
          </cell>
          <cell r="AS69">
            <v>5</v>
          </cell>
        </row>
        <row r="70">
          <cell r="W70" t="str">
            <v>36.13</v>
          </cell>
          <cell r="AR70" t="str">
            <v>Туматский наслегс.Склад</v>
          </cell>
          <cell r="AS70">
            <v>5</v>
          </cell>
        </row>
        <row r="71">
          <cell r="W71" t="str">
            <v>36.14</v>
          </cell>
          <cell r="AR71" t="str">
            <v>Тюметинский наслегс.Таймылыр</v>
          </cell>
          <cell r="AS71">
            <v>5</v>
          </cell>
        </row>
        <row r="72">
          <cell r="W72">
            <v>37</v>
          </cell>
          <cell r="AR72" t="str">
            <v>Хара-Улахский наслегс.Найба</v>
          </cell>
          <cell r="AS72">
            <v>5</v>
          </cell>
        </row>
        <row r="73">
          <cell r="W73">
            <v>38</v>
          </cell>
          <cell r="AR73" t="str">
            <v>Ыстаннахский наслегс.Усть-Оленёк</v>
          </cell>
          <cell r="AS73">
            <v>5</v>
          </cell>
        </row>
        <row r="74">
          <cell r="W74" t="str">
            <v>39</v>
          </cell>
          <cell r="AR74" t="str">
            <v>Балаганнахский наслегс.Балаганнах</v>
          </cell>
          <cell r="AS74">
            <v>2</v>
          </cell>
        </row>
        <row r="75">
          <cell r="AR75" t="str">
            <v>Ботулунский наслег с.Ботулу</v>
          </cell>
          <cell r="AS75">
            <v>2</v>
          </cell>
        </row>
        <row r="76">
          <cell r="AR76" t="str">
            <v>Ботулунский наслег с.Кётёрдёх</v>
          </cell>
          <cell r="AS76">
            <v>2</v>
          </cell>
        </row>
        <row r="77">
          <cell r="AR77" t="str">
            <v>Быраканский наслегс.Быракан</v>
          </cell>
          <cell r="AS77">
            <v>2</v>
          </cell>
        </row>
        <row r="78">
          <cell r="AR78" t="str">
            <v>Верхневилюйский наслег с.Верхневилюйск</v>
          </cell>
          <cell r="AS78">
            <v>2</v>
          </cell>
        </row>
        <row r="79">
          <cell r="AR79" t="str">
            <v>Далырский наслег с.Далыр</v>
          </cell>
          <cell r="AS79">
            <v>2</v>
          </cell>
        </row>
        <row r="80">
          <cell r="AR80" t="str">
            <v>Далырский наслег с.Быччагдан</v>
          </cell>
          <cell r="AS80">
            <v>2</v>
          </cell>
        </row>
        <row r="81">
          <cell r="AR81" t="str">
            <v>Далырский наслег с.Кулусуннах</v>
          </cell>
          <cell r="AS81">
            <v>2</v>
          </cell>
        </row>
        <row r="82">
          <cell r="AR82" t="str">
            <v>Дюллюкинский наслегс.Дюллюкю</v>
          </cell>
          <cell r="AS82">
            <v>2</v>
          </cell>
        </row>
        <row r="83">
          <cell r="AR83" t="str">
            <v>Дюллюкинский наслегс.Бютейдях</v>
          </cell>
          <cell r="AS83">
            <v>2</v>
          </cell>
        </row>
        <row r="84">
          <cell r="AR84" t="str">
            <v>Едюгейский наслег с.Андреевский</v>
          </cell>
          <cell r="AS84">
            <v>2</v>
          </cell>
        </row>
        <row r="85">
          <cell r="AR85" t="str">
            <v>Едюгейский наслег с.Куду</v>
          </cell>
          <cell r="AS85">
            <v>2</v>
          </cell>
        </row>
        <row r="86">
          <cell r="AR86" t="str">
            <v>Кентикский наслег с.Харыялах</v>
          </cell>
          <cell r="AS86">
            <v>2</v>
          </cell>
        </row>
        <row r="87">
          <cell r="AR87" t="str">
            <v>Кырыкыйский наслег с.Кырыкый</v>
          </cell>
          <cell r="AS87">
            <v>2</v>
          </cell>
        </row>
        <row r="88">
          <cell r="AR88" t="str">
            <v>Магасский наслегс.Харбала</v>
          </cell>
          <cell r="AS88">
            <v>2</v>
          </cell>
        </row>
        <row r="89">
          <cell r="AR89" t="str">
            <v>Магасский наслегс.Чёнгёрё</v>
          </cell>
          <cell r="AS89">
            <v>2</v>
          </cell>
        </row>
        <row r="90">
          <cell r="AR90" t="str">
            <v>Мейикский наслег с.Сайылык</v>
          </cell>
          <cell r="AS90">
            <v>2</v>
          </cell>
        </row>
        <row r="91">
          <cell r="AR91" t="str">
            <v>Мейикский наслег с.Май</v>
          </cell>
          <cell r="AS91">
            <v>2</v>
          </cell>
        </row>
        <row r="92">
          <cell r="AR92" t="str">
            <v>Намский наслег с.Хомустах</v>
          </cell>
          <cell r="AS92">
            <v>2</v>
          </cell>
        </row>
        <row r="93">
          <cell r="AR93" t="str">
            <v>Онхойский наслегс.Липпе-Атах</v>
          </cell>
          <cell r="AS93">
            <v>2</v>
          </cell>
        </row>
        <row r="94">
          <cell r="AR94" t="str">
            <v>Оргётский наслег с.Оргёт (Тойоку)</v>
          </cell>
          <cell r="AS94">
            <v>2</v>
          </cell>
        </row>
        <row r="95">
          <cell r="AR95" t="str">
            <v>Оросунский наслег с.Оросу</v>
          </cell>
          <cell r="AS95">
            <v>2</v>
          </cell>
        </row>
        <row r="96">
          <cell r="AR96" t="str">
            <v>Сургулукский наслегс.Багадя</v>
          </cell>
          <cell r="AS96">
            <v>2</v>
          </cell>
        </row>
        <row r="97">
          <cell r="AR97" t="str">
            <v>Сургулукский наслегс.Киенг-Кюёль</v>
          </cell>
          <cell r="AS97">
            <v>2</v>
          </cell>
        </row>
        <row r="98">
          <cell r="AR98" t="str">
            <v>Тамалаканский наслег с.Тамалакан</v>
          </cell>
          <cell r="AS98">
            <v>2</v>
          </cell>
        </row>
        <row r="99">
          <cell r="AR99" t="str">
            <v>Туобуйинский наслег с.Туобуя</v>
          </cell>
          <cell r="AS99">
            <v>2</v>
          </cell>
        </row>
        <row r="100">
          <cell r="AR100" t="str">
            <v>Харбалахский наслег с.Кюль</v>
          </cell>
          <cell r="AS100">
            <v>2</v>
          </cell>
        </row>
        <row r="101">
          <cell r="AR101" t="str">
            <v>Хомустахский наслег с.Хомустах</v>
          </cell>
          <cell r="AS101">
            <v>2</v>
          </cell>
        </row>
        <row r="102">
          <cell r="AR102" t="str">
            <v>Хоринский наслег с.Хоро (Булгунняхтах)</v>
          </cell>
          <cell r="AS102">
            <v>2</v>
          </cell>
        </row>
        <row r="103">
          <cell r="AR103" t="str">
            <v>Арылахский наслег с.Усун-Кюёль</v>
          </cell>
          <cell r="AS103">
            <v>4</v>
          </cell>
        </row>
        <row r="104">
          <cell r="AR104" t="str">
            <v>Верхнеколымский наслег с.Верхнеколымск</v>
          </cell>
          <cell r="AS104">
            <v>4</v>
          </cell>
        </row>
        <row r="105">
          <cell r="AR105" t="str">
            <v>Нелемнский национальный наслег с.Нелемное</v>
          </cell>
          <cell r="AS105">
            <v>4</v>
          </cell>
        </row>
        <row r="106">
          <cell r="AR106" t="str">
            <v>Поселок Зырянкап.Зырянка</v>
          </cell>
          <cell r="AS106">
            <v>4</v>
          </cell>
        </row>
        <row r="107">
          <cell r="AR107" t="str">
            <v>Угольнинский наслег с.Угольное</v>
          </cell>
          <cell r="AS107">
            <v>4</v>
          </cell>
        </row>
        <row r="108">
          <cell r="AR108" t="str">
            <v>Утаинский наслег с.Утая</v>
          </cell>
          <cell r="AS108">
            <v>4</v>
          </cell>
        </row>
        <row r="109">
          <cell r="AR109" t="str">
            <v>Адыччинский наслег  с.Бётёнгкёс</v>
          </cell>
          <cell r="AS109">
            <v>5</v>
          </cell>
        </row>
        <row r="110">
          <cell r="AR110" t="str">
            <v>Адыччинский наслег  с.Алысардах</v>
          </cell>
          <cell r="AS110">
            <v>5</v>
          </cell>
        </row>
        <row r="111">
          <cell r="AR111" t="str">
            <v>Адыччинский наслег  с.Энгя-Сайылыга</v>
          </cell>
          <cell r="AS111">
            <v>5</v>
          </cell>
        </row>
        <row r="112">
          <cell r="AR112" t="str">
            <v>Арылахский наслег с.Бала</v>
          </cell>
          <cell r="AS112">
            <v>5</v>
          </cell>
        </row>
        <row r="113">
          <cell r="AR113" t="str">
            <v>Арылахский наслег с.Метяки</v>
          </cell>
          <cell r="AS113">
            <v>5</v>
          </cell>
        </row>
        <row r="114">
          <cell r="AR114" t="str">
            <v xml:space="preserve">Бабушкинский наслег с.Боронук </v>
          </cell>
          <cell r="AS114">
            <v>5</v>
          </cell>
        </row>
        <row r="115">
          <cell r="AR115" t="str">
            <v>Бабушкинский наслег с.Мачах</v>
          </cell>
          <cell r="AS115">
            <v>5</v>
          </cell>
        </row>
        <row r="116">
          <cell r="AR116" t="str">
            <v>Барыласский наслег с.Барылас</v>
          </cell>
          <cell r="AS116">
            <v>5</v>
          </cell>
        </row>
        <row r="117">
          <cell r="AR117" t="str">
            <v>Борулахский наслег с.Томтор</v>
          </cell>
          <cell r="AS117">
            <v>5</v>
          </cell>
        </row>
        <row r="118">
          <cell r="AR118" t="str">
            <v>Борулахский наслег с.Токума</v>
          </cell>
          <cell r="AS118">
            <v>5</v>
          </cell>
        </row>
        <row r="119">
          <cell r="AR119" t="str">
            <v>Дулгалахский наслегс.Томтор</v>
          </cell>
          <cell r="AS119">
            <v>5</v>
          </cell>
        </row>
        <row r="120">
          <cell r="AR120" t="str">
            <v>Поселок Эсе-Хайяп.Эсе-Хайя</v>
          </cell>
          <cell r="AS120">
            <v>5</v>
          </cell>
        </row>
        <row r="121">
          <cell r="AR121" t="str">
            <v>Сартанский наслег с.Юнкюр</v>
          </cell>
          <cell r="AS121">
            <v>5</v>
          </cell>
        </row>
        <row r="122">
          <cell r="AR122" t="str">
            <v>Сартанский наслег с.Сысы-Мейите</v>
          </cell>
          <cell r="AS122">
            <v>5</v>
          </cell>
        </row>
        <row r="123">
          <cell r="AR123" t="str">
            <v>Столбинский наслег с.Столбы</v>
          </cell>
          <cell r="AS123">
            <v>5</v>
          </cell>
        </row>
        <row r="124">
          <cell r="AR124" t="str">
            <v>Суордахский наслег с.Суордах</v>
          </cell>
          <cell r="AS124">
            <v>5</v>
          </cell>
        </row>
        <row r="125">
          <cell r="AR125" t="str">
            <v>Табалахский наслег с.Улахан-Кюёль</v>
          </cell>
          <cell r="AS125">
            <v>5</v>
          </cell>
        </row>
        <row r="126">
          <cell r="AR126" t="str">
            <v>Табалахский наслег с.Тала</v>
          </cell>
          <cell r="AS126">
            <v>5</v>
          </cell>
        </row>
        <row r="127">
          <cell r="AR127" t="str">
            <v>Чёрюмчинский наслег с.Чёрюмче</v>
          </cell>
          <cell r="AS127">
            <v>5</v>
          </cell>
        </row>
        <row r="128">
          <cell r="AR128" t="str">
            <v>Эгинский наслегс.Сайды</v>
          </cell>
          <cell r="AS128">
            <v>5</v>
          </cell>
        </row>
        <row r="129">
          <cell r="AR129" t="str">
            <v>Эгинский наслегс.Осохтох</v>
          </cell>
          <cell r="AS129">
            <v>5</v>
          </cell>
        </row>
        <row r="130">
          <cell r="AR130" t="str">
            <v>Эльгесский наслег с.Хайысардах</v>
          </cell>
          <cell r="AS130">
            <v>5</v>
          </cell>
        </row>
        <row r="131">
          <cell r="AR131" t="str">
            <v>Эльгесский наслег с.Юрдюк-Кумах</v>
          </cell>
          <cell r="AS131">
            <v>5</v>
          </cell>
        </row>
        <row r="132">
          <cell r="AR132" t="str">
            <v>Янский наслег с.Юттях</v>
          </cell>
          <cell r="AS132">
            <v>5</v>
          </cell>
        </row>
        <row r="133">
          <cell r="AR133" t="str">
            <v>Янский наслег с.Чолбон</v>
          </cell>
          <cell r="AS133">
            <v>5</v>
          </cell>
        </row>
        <row r="134">
          <cell r="AR134" t="str">
            <v>Город Верхоянскг.Верхоянск</v>
          </cell>
          <cell r="AS134">
            <v>5</v>
          </cell>
        </row>
        <row r="135">
          <cell r="AR135" t="str">
            <v>Поселок Батагайп.Батагай</v>
          </cell>
          <cell r="AS135">
            <v>5</v>
          </cell>
        </row>
        <row r="136">
          <cell r="AR136" t="str">
            <v>Поселок Лазос.Сентачан</v>
          </cell>
          <cell r="AS136">
            <v>5</v>
          </cell>
        </row>
        <row r="137">
          <cell r="AR137" t="str">
            <v>Поселок Лазос.Усть-Чаркы</v>
          </cell>
          <cell r="AS137">
            <v>5</v>
          </cell>
        </row>
        <row r="138">
          <cell r="AR138" t="str">
            <v>Арылахский наслег с.Хампа</v>
          </cell>
          <cell r="AS138">
            <v>2</v>
          </cell>
        </row>
        <row r="139">
          <cell r="AR139" t="str">
            <v>Баппагайинский наслег с.Илбенге</v>
          </cell>
          <cell r="AS139">
            <v>2</v>
          </cell>
        </row>
        <row r="140">
          <cell r="AR140" t="str">
            <v>Баппагайинский наслег с.Арылах</v>
          </cell>
          <cell r="AS140">
            <v>2</v>
          </cell>
        </row>
        <row r="141">
          <cell r="AR141" t="str">
            <v>Баппагайинский наслег с.Сортол</v>
          </cell>
          <cell r="AS141">
            <v>2</v>
          </cell>
        </row>
        <row r="142">
          <cell r="AR142" t="str">
            <v>Бёкчёгинский наслег с.Бётюнг</v>
          </cell>
          <cell r="AS142">
            <v>2</v>
          </cell>
        </row>
        <row r="143">
          <cell r="AR143" t="str">
            <v>Борогонский наслег с.Чай</v>
          </cell>
          <cell r="AS143">
            <v>2</v>
          </cell>
        </row>
        <row r="144">
          <cell r="AR144" t="str">
            <v>Ёкюндюнский наслег с.Ёкюндю</v>
          </cell>
          <cell r="AS144">
            <v>2</v>
          </cell>
        </row>
        <row r="145">
          <cell r="AR145" t="str">
            <v>Жемконский наслег с.Эбя</v>
          </cell>
          <cell r="AS145">
            <v>2</v>
          </cell>
        </row>
        <row r="146">
          <cell r="AR146" t="str">
            <v>Кыргыдайский наслег с.Сатагай</v>
          </cell>
          <cell r="AS146">
            <v>2</v>
          </cell>
        </row>
        <row r="147">
          <cell r="AR147" t="str">
            <v>Кюлетский 1-й наслег с.Усун</v>
          </cell>
          <cell r="AS147">
            <v>2</v>
          </cell>
        </row>
        <row r="148">
          <cell r="AR148" t="str">
            <v>Кюлетский 2-й наслег с.Кюлекян</v>
          </cell>
          <cell r="AS148">
            <v>2</v>
          </cell>
        </row>
        <row r="149">
          <cell r="AR149" t="str">
            <v>Лёкёчёнский наслег с.Лёкёчён</v>
          </cell>
          <cell r="AS149">
            <v>2</v>
          </cell>
        </row>
        <row r="150">
          <cell r="AR150" t="str">
            <v>Первый Тогусский наслег с.Тымпы</v>
          </cell>
          <cell r="AS150">
            <v>2</v>
          </cell>
        </row>
        <row r="151">
          <cell r="AR151" t="str">
            <v>Поселок Кысыл-Сырп.Кысыл-Сыр</v>
          </cell>
          <cell r="AS151">
            <v>2</v>
          </cell>
        </row>
        <row r="152">
          <cell r="AR152" t="str">
            <v>Тасагарский наслег с.Тасагар</v>
          </cell>
          <cell r="AS152">
            <v>2</v>
          </cell>
        </row>
        <row r="153">
          <cell r="AR153" t="str">
            <v>Тогусский наслег с.Балагаччы</v>
          </cell>
          <cell r="AS153">
            <v>2</v>
          </cell>
        </row>
        <row r="154">
          <cell r="AR154" t="str">
            <v>Тогусский наслег с.Сят</v>
          </cell>
          <cell r="AS154">
            <v>2</v>
          </cell>
        </row>
        <row r="155">
          <cell r="AR155" t="str">
            <v>Тылгынинский наслег с.Тербяс</v>
          </cell>
          <cell r="AS155">
            <v>2</v>
          </cell>
        </row>
        <row r="156">
          <cell r="AR156" t="str">
            <v xml:space="preserve">Хагынский наслег с.Кирово </v>
          </cell>
          <cell r="AS156">
            <v>2</v>
          </cell>
        </row>
        <row r="157">
          <cell r="AR157" t="str">
            <v>Халбакинский наслег с.Тосу</v>
          </cell>
          <cell r="AS157">
            <v>2</v>
          </cell>
        </row>
        <row r="158">
          <cell r="AR158" t="str">
            <v>Халбакинский наслег с.Староватово</v>
          </cell>
          <cell r="AS158">
            <v>2</v>
          </cell>
        </row>
        <row r="159">
          <cell r="AR159" t="str">
            <v>Чернышевский наслегс.Чинеке</v>
          </cell>
          <cell r="AS159">
            <v>2</v>
          </cell>
        </row>
        <row r="160">
          <cell r="AR160" t="str">
            <v>Чочунский наслегс.Сыдыбыл</v>
          </cell>
          <cell r="AS160">
            <v>2</v>
          </cell>
        </row>
        <row r="161">
          <cell r="AR161" t="str">
            <v>Чочунский наслегс.Кюнде</v>
          </cell>
          <cell r="AS161">
            <v>2</v>
          </cell>
        </row>
        <row r="162">
          <cell r="AR162" t="str">
            <v>Югюлятский наслегс.Кюбеингде</v>
          </cell>
          <cell r="AS162">
            <v>2</v>
          </cell>
        </row>
        <row r="163">
          <cell r="AR163" t="str">
            <v>Город Вилюйскг.Вилюйск</v>
          </cell>
          <cell r="AS163">
            <v>2</v>
          </cell>
        </row>
        <row r="164">
          <cell r="AR164" t="str">
            <v>Город Вилюйскс.Сосновка</v>
          </cell>
          <cell r="AS164">
            <v>2</v>
          </cell>
        </row>
        <row r="165">
          <cell r="AR165" t="str">
            <v>Атамайский наслег с.Бес-Кюёль</v>
          </cell>
          <cell r="AS165">
            <v>3</v>
          </cell>
        </row>
        <row r="166">
          <cell r="AR166" t="str">
            <v>Бердигестяхский наслегс.Бердигестях</v>
          </cell>
          <cell r="AS166">
            <v>3</v>
          </cell>
        </row>
        <row r="167">
          <cell r="AR167" t="str">
            <v>Бердигестяхский наслегс.Ёлёнг</v>
          </cell>
          <cell r="AS167">
            <v>3</v>
          </cell>
        </row>
        <row r="168">
          <cell r="AR168" t="str">
            <v>Бердигестяхский наслегс.Май</v>
          </cell>
          <cell r="AS168">
            <v>3</v>
          </cell>
        </row>
        <row r="169">
          <cell r="AR169" t="str">
            <v>Кировский наслегс.Асыма</v>
          </cell>
          <cell r="AS169">
            <v>3</v>
          </cell>
        </row>
        <row r="170">
          <cell r="AR170" t="str">
            <v>Кировский наслегс.Чекя-Бясь</v>
          </cell>
          <cell r="AS170">
            <v>3</v>
          </cell>
        </row>
        <row r="171">
          <cell r="AR171" t="str">
            <v>Маганинский наслегс.Орто-Сурт</v>
          </cell>
          <cell r="AS171">
            <v>3</v>
          </cell>
        </row>
        <row r="172">
          <cell r="AR172" t="str">
            <v>Малтанинский наслегс.Кептин</v>
          </cell>
          <cell r="AS172">
            <v>3</v>
          </cell>
        </row>
        <row r="173">
          <cell r="AR173" t="str">
            <v>Малтанинский наслегс.Тонг-Улах</v>
          </cell>
          <cell r="AS173">
            <v>3</v>
          </cell>
        </row>
        <row r="174">
          <cell r="AR174" t="str">
            <v>Малтанинский наслегс.Тысагаччы</v>
          </cell>
          <cell r="AS174">
            <v>3</v>
          </cell>
        </row>
        <row r="175">
          <cell r="AR175" t="str">
            <v>Мытахский наслегс.Дикимдя</v>
          </cell>
          <cell r="AS175">
            <v>3</v>
          </cell>
        </row>
        <row r="176">
          <cell r="AR176" t="str">
            <v>Мытахский наслегс.Эбя</v>
          </cell>
          <cell r="AS176">
            <v>3</v>
          </cell>
        </row>
        <row r="177">
          <cell r="AR177" t="str">
            <v>Одунунский наслегс.Магарас</v>
          </cell>
          <cell r="AS177">
            <v>3</v>
          </cell>
        </row>
        <row r="178">
          <cell r="AR178" t="str">
            <v>Одунунский наслегс.Улу-Сысы</v>
          </cell>
          <cell r="AS178">
            <v>3</v>
          </cell>
        </row>
        <row r="179">
          <cell r="AR179" t="str">
            <v>Одунунский наслегс.Харыялах</v>
          </cell>
          <cell r="AS179">
            <v>3</v>
          </cell>
        </row>
        <row r="180">
          <cell r="AR180" t="str">
            <v>Октябрьский наслегс.Кюёрелях</v>
          </cell>
          <cell r="AS180">
            <v>3</v>
          </cell>
        </row>
        <row r="181">
          <cell r="AR181" t="str">
            <v>Шологонский наслегс.Ёрт</v>
          </cell>
          <cell r="AS181">
            <v>3</v>
          </cell>
        </row>
        <row r="182">
          <cell r="AR182" t="str">
            <v>Поселок Жатайп.Жатай</v>
          </cell>
          <cell r="AS182" t="str">
            <v>3</v>
          </cell>
        </row>
        <row r="183">
          <cell r="AR183" t="str">
            <v>Бестяхский наслегс.Бестях</v>
          </cell>
          <cell r="AS183">
            <v>4</v>
          </cell>
        </row>
        <row r="184">
          <cell r="AR184" t="str">
            <v>Жиганский наслегс.Жиганск</v>
          </cell>
          <cell r="AS184">
            <v>4</v>
          </cell>
        </row>
        <row r="185">
          <cell r="AR185" t="str">
            <v>Жиганский наслегс.Дярдан</v>
          </cell>
          <cell r="AS185">
            <v>4</v>
          </cell>
        </row>
        <row r="186">
          <cell r="AR186" t="str">
            <v>Ленский наслег с.Кыстатыам</v>
          </cell>
          <cell r="AS186">
            <v>4</v>
          </cell>
        </row>
        <row r="187">
          <cell r="AR187" t="str">
            <v>Линдинский наслегс.Бахынай</v>
          </cell>
          <cell r="AS187">
            <v>4</v>
          </cell>
        </row>
        <row r="188">
          <cell r="AR188" t="str">
            <v>Поселок Сангарп.Сангар</v>
          </cell>
          <cell r="AS188">
            <v>3</v>
          </cell>
        </row>
        <row r="189">
          <cell r="AR189" t="str">
            <v>Поселок Сангарс.Авиапорт</v>
          </cell>
          <cell r="AS189">
            <v>3</v>
          </cell>
        </row>
        <row r="190">
          <cell r="AR190" t="str">
            <v>Поселок Сангарс.Смородичный</v>
          </cell>
          <cell r="AS190">
            <v>3</v>
          </cell>
        </row>
        <row r="191">
          <cell r="AR191" t="str">
            <v>Арыктахский наслег с.Арыктах</v>
          </cell>
          <cell r="AS191">
            <v>3</v>
          </cell>
        </row>
        <row r="192">
          <cell r="AR192" t="str">
            <v>Арыктахский наслег с.Люксюгюн</v>
          </cell>
          <cell r="AS192">
            <v>3</v>
          </cell>
        </row>
        <row r="193">
          <cell r="AR193" t="str">
            <v>Арыктахский наслег с.Хатырык-Хомо</v>
          </cell>
          <cell r="AS193">
            <v>3</v>
          </cell>
        </row>
        <row r="194">
          <cell r="AR194" t="str">
            <v>Кировский наслегс.Сегян-Кюёль</v>
          </cell>
          <cell r="AS194">
            <v>3</v>
          </cell>
        </row>
        <row r="195">
          <cell r="AR195" t="str">
            <v>Кировский наслегс.Батамай</v>
          </cell>
          <cell r="AS195">
            <v>3</v>
          </cell>
        </row>
        <row r="196">
          <cell r="AR196" t="str">
            <v>Кировский наслегс.Хара</v>
          </cell>
          <cell r="AS196">
            <v>3</v>
          </cell>
        </row>
        <row r="197">
          <cell r="AR197" t="str">
            <v>Кировский наслегс.Ыал-Усуга</v>
          </cell>
          <cell r="AS197">
            <v>3</v>
          </cell>
        </row>
        <row r="198">
          <cell r="AR198" t="str">
            <v>Кобяйский наслегс.Кобяй</v>
          </cell>
          <cell r="AS198">
            <v>3</v>
          </cell>
        </row>
        <row r="199">
          <cell r="AR199" t="str">
            <v>Кобяйский наслегс.Ойун-Унгуохтах</v>
          </cell>
          <cell r="AS199">
            <v>3</v>
          </cell>
        </row>
        <row r="200">
          <cell r="AR200" t="str">
            <v>Кобяйский наслегс.Сага</v>
          </cell>
          <cell r="AS200">
            <v>3</v>
          </cell>
        </row>
        <row r="201">
          <cell r="AR201" t="str">
            <v>Куокуйский наслегс.Аргас</v>
          </cell>
          <cell r="AS201">
            <v>3</v>
          </cell>
        </row>
        <row r="202">
          <cell r="AR202" t="str">
            <v>Куокуйский наслегс.Ат-Баса</v>
          </cell>
          <cell r="AS202">
            <v>3</v>
          </cell>
        </row>
        <row r="203">
          <cell r="AR203" t="str">
            <v>Куокуйский наслегс.Кальвица</v>
          </cell>
          <cell r="AS203">
            <v>3</v>
          </cell>
        </row>
        <row r="204">
          <cell r="AR204" t="str">
            <v>Ламынхинский наслегс.Себян-Кюёль</v>
          </cell>
          <cell r="AS204">
            <v>3</v>
          </cell>
        </row>
        <row r="205">
          <cell r="AR205" t="str">
            <v>Люччегинский 1-й наслегс.Багадя</v>
          </cell>
          <cell r="AS205">
            <v>3</v>
          </cell>
        </row>
        <row r="206">
          <cell r="AR206" t="str">
            <v>Люччегинский 1-й наслегс.Арылах</v>
          </cell>
          <cell r="AS206">
            <v>3</v>
          </cell>
        </row>
        <row r="207">
          <cell r="AR207" t="str">
            <v>Люччегинский 2-й наслегс.Мастах</v>
          </cell>
          <cell r="AS207">
            <v>3</v>
          </cell>
        </row>
        <row r="208">
          <cell r="AR208" t="str">
            <v>Люччегинский 2-й наслегс.Бырангатталах</v>
          </cell>
          <cell r="AS208">
            <v>3</v>
          </cell>
        </row>
        <row r="209">
          <cell r="AR209" t="str">
            <v>Люччегинский 2-й наслегс.Мастах 2-й</v>
          </cell>
          <cell r="AS209">
            <v>3</v>
          </cell>
        </row>
        <row r="210">
          <cell r="AR210" t="str">
            <v>Мукучунский наслегс.Сайылык</v>
          </cell>
          <cell r="AS210">
            <v>3</v>
          </cell>
        </row>
        <row r="211">
          <cell r="AR211" t="str">
            <v>Нижилинский наслегс.Чагда</v>
          </cell>
          <cell r="AS211">
            <v>3</v>
          </cell>
        </row>
        <row r="212">
          <cell r="AR212" t="str">
            <v>Ситтинский наслегс.Ситте</v>
          </cell>
          <cell r="AS212">
            <v>3</v>
          </cell>
        </row>
        <row r="213">
          <cell r="AR213" t="str">
            <v>Тыайинский наслегс.Тыайа</v>
          </cell>
          <cell r="AS213">
            <v>3</v>
          </cell>
        </row>
        <row r="214">
          <cell r="AR214" t="str">
            <v>Усть-Вилюйский наслегс.Промышленный</v>
          </cell>
          <cell r="AS214">
            <v>3</v>
          </cell>
        </row>
        <row r="215">
          <cell r="AR215" t="str">
            <v>Город Ленскг.Ленск</v>
          </cell>
          <cell r="AS215">
            <v>1</v>
          </cell>
        </row>
        <row r="216">
          <cell r="AR216" t="str">
            <v>Поселок Витимп.Витим</v>
          </cell>
          <cell r="AS216">
            <v>1</v>
          </cell>
        </row>
        <row r="217">
          <cell r="AR217" t="str">
            <v>Беченчинский наслег с.Беченча</v>
          </cell>
          <cell r="AS217">
            <v>1</v>
          </cell>
        </row>
        <row r="218">
          <cell r="AR218" t="str">
            <v>Мурбайский наслегс.Нюя Северная</v>
          </cell>
          <cell r="AS218">
            <v>1</v>
          </cell>
        </row>
        <row r="219">
          <cell r="AR219" t="str">
            <v>Мурбайский наслегс.Дорожный</v>
          </cell>
          <cell r="AS219">
            <v>1</v>
          </cell>
        </row>
        <row r="220">
          <cell r="AR220" t="str">
            <v>Наторский наслегс.Нуотара</v>
          </cell>
          <cell r="AS220">
            <v>1</v>
          </cell>
        </row>
        <row r="221">
          <cell r="AR221" t="str">
            <v>Нюйский наслегс.Нюя</v>
          </cell>
          <cell r="AS221">
            <v>1</v>
          </cell>
        </row>
        <row r="222">
          <cell r="AR222" t="str">
            <v>Нюйский наслегс.Турукта</v>
          </cell>
          <cell r="AS222">
            <v>1</v>
          </cell>
        </row>
        <row r="223">
          <cell r="AR223" t="str">
            <v>Орто-Нахаринский наслегс.Орто-Нахара</v>
          </cell>
          <cell r="AS223">
            <v>1</v>
          </cell>
        </row>
        <row r="224">
          <cell r="AR224" t="str">
            <v>Орто-Нахаринский наслегс.Чамча</v>
          </cell>
          <cell r="AS224">
            <v>1</v>
          </cell>
        </row>
        <row r="225">
          <cell r="AR225" t="str">
            <v>Поселок Пеледуйп.Пеледуй</v>
          </cell>
          <cell r="AS225">
            <v>1</v>
          </cell>
        </row>
        <row r="226">
          <cell r="AR226" t="str">
            <v>Поселок Пеледуйс.Крестовский лесоучасток</v>
          </cell>
          <cell r="AS226">
            <v>1</v>
          </cell>
        </row>
        <row r="227">
          <cell r="AR227" t="str">
            <v>Салдыкельский наслегс.Сальдыкель</v>
          </cell>
          <cell r="AS227">
            <v>1</v>
          </cell>
        </row>
        <row r="228">
          <cell r="AR228" t="str">
            <v>Салдыкельский наслегс.Батамай</v>
          </cell>
          <cell r="AS228">
            <v>1</v>
          </cell>
        </row>
        <row r="229">
          <cell r="AR229" t="str">
            <v>Салдыкельский наслегс.Мурья</v>
          </cell>
          <cell r="AS229">
            <v>1</v>
          </cell>
        </row>
        <row r="230">
          <cell r="AR230" t="str">
            <v>Толонский наслегс.Толон</v>
          </cell>
          <cell r="AS230">
            <v>1</v>
          </cell>
        </row>
        <row r="231">
          <cell r="AR231" t="str">
            <v>Толонский наслегс.Алысардах</v>
          </cell>
          <cell r="AS231">
            <v>1</v>
          </cell>
        </row>
        <row r="232">
          <cell r="AR232" t="str">
            <v>Толонский наслегс.Инняли</v>
          </cell>
          <cell r="AS232">
            <v>1</v>
          </cell>
        </row>
        <row r="233">
          <cell r="AR233" t="str">
            <v>Ярославский наслегс.Ярославский</v>
          </cell>
          <cell r="AS233">
            <v>1</v>
          </cell>
        </row>
        <row r="234">
          <cell r="AR234" t="str">
            <v>Ярославский наслегс.Хамра</v>
          </cell>
          <cell r="AS234">
            <v>1</v>
          </cell>
        </row>
        <row r="235">
          <cell r="AR235" t="str">
            <v>Алтанский наслег с.Олёчёй</v>
          </cell>
          <cell r="AS235">
            <v>3</v>
          </cell>
        </row>
        <row r="236">
          <cell r="AR236" t="str">
            <v>Арангасский наслегс.Тарат</v>
          </cell>
          <cell r="AS236">
            <v>3</v>
          </cell>
        </row>
        <row r="237">
          <cell r="AR237" t="str">
            <v>Батаринский наслегс.Сымах</v>
          </cell>
          <cell r="AS237">
            <v>3</v>
          </cell>
        </row>
        <row r="238">
          <cell r="AR238" t="str">
            <v>Бютейдяхский наслегс.Бютейдях</v>
          </cell>
          <cell r="AS238">
            <v>3</v>
          </cell>
        </row>
        <row r="239">
          <cell r="AR239" t="str">
            <v>Догдогинский наслегс.Бёкё</v>
          </cell>
          <cell r="AS239">
            <v>3</v>
          </cell>
        </row>
        <row r="240">
          <cell r="AR240" t="str">
            <v>Дойдунский наслегс.Матта</v>
          </cell>
          <cell r="AS240">
            <v>3</v>
          </cell>
        </row>
        <row r="241">
          <cell r="AR241" t="str">
            <v>Дойдунский наслегс.Хапчагай</v>
          </cell>
          <cell r="AS241">
            <v>3</v>
          </cell>
        </row>
        <row r="242">
          <cell r="AR242" t="str">
            <v>Доллунский наслегс.Тумул</v>
          </cell>
          <cell r="AS242">
            <v>3</v>
          </cell>
        </row>
        <row r="243">
          <cell r="AR243" t="str">
            <v>Жабыльский наслегс.Нуорагана</v>
          </cell>
          <cell r="AS243">
            <v>3</v>
          </cell>
        </row>
        <row r="244">
          <cell r="AR244" t="str">
            <v>Жанхадинский наслегс.Тёхтюр</v>
          </cell>
          <cell r="AS244">
            <v>3</v>
          </cell>
        </row>
        <row r="245">
          <cell r="AR245" t="str">
            <v>Жанхадинский наслегс.Бёдёлёх</v>
          </cell>
          <cell r="AS245">
            <v>3</v>
          </cell>
        </row>
        <row r="246">
          <cell r="AR246" t="str">
            <v>Мегинский наслегс.Балыктах</v>
          </cell>
          <cell r="AS246">
            <v>3</v>
          </cell>
        </row>
        <row r="247">
          <cell r="AR247" t="str">
            <v>Мегюрёнский наслегс.Сото</v>
          </cell>
          <cell r="AS247">
            <v>3</v>
          </cell>
        </row>
        <row r="248">
          <cell r="AR248" t="str">
            <v>Мельжехсинский наслегс.Суола</v>
          </cell>
          <cell r="AS248">
            <v>3</v>
          </cell>
        </row>
        <row r="249">
          <cell r="AR249" t="str">
            <v>Мельжехсинский наслегс.Харба-Атах</v>
          </cell>
          <cell r="AS249">
            <v>3</v>
          </cell>
        </row>
        <row r="250">
          <cell r="AR250" t="str">
            <v>Морукский наслегс.Суола (Морук)</v>
          </cell>
          <cell r="AS250">
            <v>3</v>
          </cell>
        </row>
        <row r="251">
          <cell r="AR251" t="str">
            <v>Бедиминский наслегс.Бедьиме</v>
          </cell>
          <cell r="AS251">
            <v>3</v>
          </cell>
        </row>
        <row r="252">
          <cell r="AR252" t="str">
            <v>Нахаринский 1-й наслегс.Телиги</v>
          </cell>
          <cell r="AS252">
            <v>3</v>
          </cell>
        </row>
        <row r="253">
          <cell r="AR253" t="str">
            <v>Нахаринский 2-й наслегс.Хочо</v>
          </cell>
          <cell r="AS253">
            <v>3</v>
          </cell>
        </row>
        <row r="254">
          <cell r="AR254" t="str">
            <v>Нерюктяйинский наслегс.Павловск</v>
          </cell>
          <cell r="AS254">
            <v>3</v>
          </cell>
        </row>
        <row r="255">
          <cell r="AR255" t="str">
            <v>Нерюктяйинский наслегс.Хомустах</v>
          </cell>
          <cell r="AS255">
            <v>3</v>
          </cell>
        </row>
        <row r="256">
          <cell r="AR256" t="str">
            <v>Поселок Нижний Бестяхп.Нижний Бестях</v>
          </cell>
          <cell r="AS256">
            <v>3</v>
          </cell>
        </row>
        <row r="257">
          <cell r="AR257" t="str">
            <v>Рассолодинский наслегс.Рассолода</v>
          </cell>
          <cell r="AS257">
            <v>3</v>
          </cell>
        </row>
        <row r="258">
          <cell r="AR258" t="str">
            <v>Село Майяс.Майя</v>
          </cell>
          <cell r="AS258">
            <v>3</v>
          </cell>
        </row>
        <row r="259">
          <cell r="AR259" t="str">
            <v>Тарагайский наслегс.Табага</v>
          </cell>
          <cell r="AS259">
            <v>3</v>
          </cell>
        </row>
        <row r="260">
          <cell r="AR260" t="str">
            <v>Томторский наслегс.Томтор</v>
          </cell>
          <cell r="AS260">
            <v>3</v>
          </cell>
        </row>
        <row r="261">
          <cell r="AR261" t="str">
            <v>Тыллыминский 1-й наслегс.Ломтука</v>
          </cell>
          <cell r="AS261">
            <v>3</v>
          </cell>
        </row>
        <row r="262">
          <cell r="AR262" t="str">
            <v>Тыллыминский 2-й наслегс.Хатылыма</v>
          </cell>
          <cell r="AS262">
            <v>3</v>
          </cell>
        </row>
        <row r="263">
          <cell r="AR263" t="str">
            <v>Тюнгюлюнский наслегс.Тюнгюлю</v>
          </cell>
          <cell r="AS263">
            <v>3</v>
          </cell>
        </row>
        <row r="264">
          <cell r="AR264" t="str">
            <v>Хаптагайский наслегс.Хаптагай</v>
          </cell>
          <cell r="AS264">
            <v>3</v>
          </cell>
        </row>
        <row r="265">
          <cell r="AR265" t="str">
            <v>Харанский наслегс.Петровка (Хара)</v>
          </cell>
          <cell r="AS265">
            <v>3</v>
          </cell>
        </row>
        <row r="266">
          <cell r="AR266" t="str">
            <v>Ходоринский наслегс.Чюйя</v>
          </cell>
          <cell r="AS266">
            <v>3</v>
          </cell>
        </row>
        <row r="267">
          <cell r="AR267" t="str">
            <v>Холгуминский наслегс.Бырама</v>
          </cell>
          <cell r="AS267">
            <v>3</v>
          </cell>
        </row>
        <row r="268">
          <cell r="AR268" t="str">
            <v>Хоробутский наслегс.Хоробут</v>
          </cell>
          <cell r="AS268">
            <v>3</v>
          </cell>
        </row>
        <row r="269">
          <cell r="AR269" t="str">
            <v>Чыамайыкинский наслегс.Даркылах</v>
          </cell>
          <cell r="AS269">
            <v>3</v>
          </cell>
        </row>
        <row r="270">
          <cell r="AR270" t="str">
            <v>Город Мирныйг.Мирный</v>
          </cell>
          <cell r="AS270">
            <v>2</v>
          </cell>
        </row>
        <row r="271">
          <cell r="AR271" t="str">
            <v>Город Удачныйг.Удачный</v>
          </cell>
          <cell r="AS271">
            <v>2</v>
          </cell>
        </row>
        <row r="272">
          <cell r="AR272" t="str">
            <v>Город Удачныйс.Полярный</v>
          </cell>
          <cell r="AS272">
            <v>2</v>
          </cell>
        </row>
        <row r="273">
          <cell r="AR273" t="str">
            <v>Поселок Айхалп.Айхал</v>
          </cell>
          <cell r="AS273">
            <v>2</v>
          </cell>
        </row>
        <row r="274">
          <cell r="AR274" t="str">
            <v>Поселок Айхалс.Моркока</v>
          </cell>
          <cell r="AS274">
            <v>2</v>
          </cell>
        </row>
        <row r="275">
          <cell r="AR275" t="str">
            <v>Ботуобуйинский наслег с.Тас-Юрях</v>
          </cell>
          <cell r="AS275">
            <v>2</v>
          </cell>
        </row>
        <row r="276">
          <cell r="AR276" t="str">
            <v>Поселок Алмазныйп.Алмазный</v>
          </cell>
          <cell r="AS276">
            <v>2</v>
          </cell>
        </row>
        <row r="277">
          <cell r="AR277" t="str">
            <v>Поселок Алмазныйс.Берёзовка</v>
          </cell>
          <cell r="AS277">
            <v>2</v>
          </cell>
        </row>
        <row r="278">
          <cell r="AR278" t="str">
            <v>Поселок Алмазныйс.Новый</v>
          </cell>
          <cell r="AS278">
            <v>2</v>
          </cell>
        </row>
        <row r="279">
          <cell r="AR279" t="str">
            <v>Поселок Светлыйп.Светлый</v>
          </cell>
          <cell r="AS279">
            <v>2</v>
          </cell>
        </row>
        <row r="280">
          <cell r="AR280" t="str">
            <v>Поселок Чернышевскийп.Чернышевский</v>
          </cell>
          <cell r="AS280">
            <v>2</v>
          </cell>
        </row>
        <row r="281">
          <cell r="AR281" t="str">
            <v>Поселок Чернышевскийс.Олгуйдах</v>
          </cell>
          <cell r="AS281">
            <v>2</v>
          </cell>
        </row>
        <row r="282">
          <cell r="AR282" t="str">
            <v>Садынский национальный наслегс.Сюльдюкяр</v>
          </cell>
          <cell r="AS282">
            <v>2</v>
          </cell>
        </row>
        <row r="283">
          <cell r="AR283" t="str">
            <v>Чуонинский наслегс.Арылах</v>
          </cell>
          <cell r="AS283">
            <v>2</v>
          </cell>
        </row>
        <row r="284">
          <cell r="AR284" t="str">
            <v>Чуонинский наслегс.Заря</v>
          </cell>
          <cell r="AS284">
            <v>2</v>
          </cell>
        </row>
        <row r="285">
          <cell r="AR285" t="str">
            <v>Индигирский национальный наслегс.Буор-Сысы</v>
          </cell>
          <cell r="AS285">
            <v>5</v>
          </cell>
        </row>
        <row r="286">
          <cell r="AR286" t="str">
            <v>Момский национальный наслегс.Хонуу</v>
          </cell>
          <cell r="AS286">
            <v>5</v>
          </cell>
        </row>
        <row r="287">
          <cell r="AR287" t="str">
            <v>Момский национальный наслегс.Суон-Тит</v>
          </cell>
          <cell r="AS287">
            <v>5</v>
          </cell>
        </row>
        <row r="288">
          <cell r="AR288" t="str">
            <v>Соболохский национальный наслегс.Соболох</v>
          </cell>
          <cell r="AS288">
            <v>5</v>
          </cell>
        </row>
        <row r="289">
          <cell r="AR289" t="str">
            <v>Тебюлехский национальный наслегс.Чумпу-Кытыл</v>
          </cell>
          <cell r="AS289">
            <v>5</v>
          </cell>
        </row>
        <row r="290">
          <cell r="AR290" t="str">
            <v>Улахан-Чистайский национальный наслегс.Сасыр</v>
          </cell>
          <cell r="AS290">
            <v>5</v>
          </cell>
        </row>
        <row r="291">
          <cell r="AR291" t="str">
            <v>Чыбагалахский национальный наслегс.Кулун-Ёльбют</v>
          </cell>
          <cell r="AS291">
            <v>5</v>
          </cell>
        </row>
        <row r="292">
          <cell r="AR292" t="str">
            <v>Арбынский наслегс.Сыгыннах</v>
          </cell>
          <cell r="AS292">
            <v>3</v>
          </cell>
        </row>
        <row r="293">
          <cell r="AR293" t="str">
            <v>Бетюнский наслегс.Бютяй-Юрдя</v>
          </cell>
          <cell r="AS293">
            <v>3</v>
          </cell>
        </row>
        <row r="294">
          <cell r="AR294" t="str">
            <v>Едейский наслегс.Ымыяхтах</v>
          </cell>
          <cell r="AS294">
            <v>3</v>
          </cell>
        </row>
        <row r="295">
          <cell r="AR295" t="str">
            <v>Искровский наслегс.Кюренг-Ат</v>
          </cell>
          <cell r="AS295">
            <v>3</v>
          </cell>
        </row>
        <row r="296">
          <cell r="AR296" t="str">
            <v>Кёбёкёнский наслегс.Харыялах</v>
          </cell>
          <cell r="AS296">
            <v>3</v>
          </cell>
        </row>
        <row r="297">
          <cell r="AR297" t="str">
            <v>Ленский наслегс.Намцы</v>
          </cell>
          <cell r="AS297">
            <v>3</v>
          </cell>
        </row>
        <row r="298">
          <cell r="AR298" t="str">
            <v>Модутский наслегс.Тумул</v>
          </cell>
          <cell r="AS298">
            <v>3</v>
          </cell>
        </row>
        <row r="299">
          <cell r="AR299" t="str">
            <v>Хатырыкский наслегс.Маймага</v>
          </cell>
          <cell r="AS299">
            <v>3</v>
          </cell>
        </row>
        <row r="300">
          <cell r="AR300" t="str">
            <v>Никольский наслегс.Никольский</v>
          </cell>
          <cell r="AS300">
            <v>3</v>
          </cell>
        </row>
        <row r="301">
          <cell r="AR301" t="str">
            <v>Партизанский наслегс.Партизан</v>
          </cell>
          <cell r="AS301">
            <v>3</v>
          </cell>
        </row>
        <row r="302">
          <cell r="AR302" t="str">
            <v>Салбанский наслегс.Хонгор-Бие</v>
          </cell>
          <cell r="AS302">
            <v>3</v>
          </cell>
        </row>
        <row r="303">
          <cell r="AR303" t="str">
            <v>Тастахский наслегс.Ергёлёх</v>
          </cell>
          <cell r="AS303">
            <v>3</v>
          </cell>
        </row>
        <row r="304">
          <cell r="AR304" t="str">
            <v>Тюбинский наслегс.Булус</v>
          </cell>
          <cell r="AS304">
            <v>3</v>
          </cell>
        </row>
        <row r="305">
          <cell r="AR305" t="str">
            <v>Фрунзенский наслегс.Фрунзе</v>
          </cell>
          <cell r="AS305">
            <v>3</v>
          </cell>
        </row>
        <row r="306">
          <cell r="AR306" t="str">
            <v>Хамагаттинский наслегс.Крест-Кытыл</v>
          </cell>
          <cell r="AS306">
            <v>3</v>
          </cell>
        </row>
        <row r="307">
          <cell r="AR307" t="str">
            <v>Хатын-Арынский наслегс.Аппаны</v>
          </cell>
          <cell r="AS307">
            <v>3</v>
          </cell>
        </row>
        <row r="308">
          <cell r="AR308" t="str">
            <v>Хатын-Арынский наслегс.Графский Берег</v>
          </cell>
          <cell r="AS308">
            <v>3</v>
          </cell>
        </row>
        <row r="309">
          <cell r="AR309" t="str">
            <v>Хатын-Арынский наслегс.Кысыл-Деревня</v>
          </cell>
          <cell r="AS309">
            <v>3</v>
          </cell>
        </row>
        <row r="310">
          <cell r="AR310" t="str">
            <v>Хатырыкский наслегс.Столбы</v>
          </cell>
          <cell r="AS310">
            <v>3</v>
          </cell>
        </row>
        <row r="311">
          <cell r="AR311" t="str">
            <v>Хомустахский 1-й наслегс.Кысыл-Сыр</v>
          </cell>
          <cell r="AS311">
            <v>3</v>
          </cell>
        </row>
        <row r="312">
          <cell r="AR312" t="str">
            <v>Хомустахский 2-й наслегс.Хатас</v>
          </cell>
          <cell r="AS312">
            <v>3</v>
          </cell>
        </row>
        <row r="313">
          <cell r="AR313" t="str">
            <v>Хомустахский 2-й наслегс.Воин</v>
          </cell>
          <cell r="AS313">
            <v>3</v>
          </cell>
        </row>
        <row r="314">
          <cell r="AR314" t="str">
            <v>Хомустахский 2-й наслегс.Тарагай-Бясь</v>
          </cell>
          <cell r="AS314">
            <v>3</v>
          </cell>
        </row>
        <row r="315">
          <cell r="AR315" t="str">
            <v>Хомустахский 2-й наслегс.Юнер-Олох</v>
          </cell>
          <cell r="AS315">
            <v>3</v>
          </cell>
        </row>
        <row r="316">
          <cell r="AR316" t="str">
            <v>Город Нерюнгриг.Нерюнгри</v>
          </cell>
          <cell r="AS316">
            <v>1</v>
          </cell>
        </row>
        <row r="317">
          <cell r="AR317" t="str">
            <v>Поселок Беркакитп.Беркакит</v>
          </cell>
          <cell r="AS317">
            <v>1</v>
          </cell>
        </row>
        <row r="318">
          <cell r="AR318" t="str">
            <v>Поселок Золотинкап.Золотинка</v>
          </cell>
          <cell r="AS318">
            <v>1</v>
          </cell>
        </row>
        <row r="319">
          <cell r="AR319" t="str">
            <v>Поселок Нагорныйп.Нагорный</v>
          </cell>
          <cell r="AS319">
            <v>1</v>
          </cell>
        </row>
        <row r="320">
          <cell r="AR320" t="str">
            <v>Поселок Серебряный Борп.Серебряный Бор</v>
          </cell>
          <cell r="AS320">
            <v>1</v>
          </cell>
        </row>
        <row r="321">
          <cell r="AR321" t="str">
            <v>Поселок Ханип.Хани</v>
          </cell>
          <cell r="AS321">
            <v>1</v>
          </cell>
        </row>
        <row r="322">
          <cell r="AR322" t="str">
            <v>Поселок Чульманп.Чульман</v>
          </cell>
          <cell r="AS322">
            <v>1</v>
          </cell>
        </row>
        <row r="323">
          <cell r="AR323" t="str">
            <v>Хатыминский наслегс.Большой Хатыми</v>
          </cell>
          <cell r="AS323">
            <v>1</v>
          </cell>
        </row>
        <row r="324">
          <cell r="AR324" t="str">
            <v>Иенгринский наслегс.Иенгра</v>
          </cell>
          <cell r="AS324">
            <v>1</v>
          </cell>
        </row>
        <row r="325">
          <cell r="AR325" t="str">
            <v>Поселок Черскийп.Черский</v>
          </cell>
          <cell r="AS325">
            <v>4</v>
          </cell>
        </row>
        <row r="326">
          <cell r="AR326" t="str">
            <v>Поселок Черскийс.Петушки</v>
          </cell>
          <cell r="AS326">
            <v>4</v>
          </cell>
        </row>
        <row r="327">
          <cell r="AR327" t="str">
            <v>Олеринский наслег с.Андрюшкино</v>
          </cell>
          <cell r="AS327">
            <v>4</v>
          </cell>
        </row>
        <row r="328">
          <cell r="AR328" t="str">
            <v>Походский наслегс.Походск</v>
          </cell>
          <cell r="AS328">
            <v>4</v>
          </cell>
        </row>
        <row r="329">
          <cell r="AR329" t="str">
            <v>Походский наслегс.Амбарчик</v>
          </cell>
          <cell r="AS329">
            <v>4</v>
          </cell>
        </row>
        <row r="330">
          <cell r="AR330" t="str">
            <v>Походский наслегс.Две виски</v>
          </cell>
          <cell r="AS330">
            <v>4</v>
          </cell>
        </row>
        <row r="331">
          <cell r="AR331" t="str">
            <v>Походский наслегс.Ермолово</v>
          </cell>
          <cell r="AS331">
            <v>4</v>
          </cell>
        </row>
        <row r="332">
          <cell r="AR332" t="str">
            <v>Походский наслегс.Крестовая</v>
          </cell>
          <cell r="AS332">
            <v>4</v>
          </cell>
        </row>
        <row r="333">
          <cell r="AR333" t="str">
            <v>Походский наслегс.Михалкино</v>
          </cell>
          <cell r="AS333">
            <v>4</v>
          </cell>
        </row>
        <row r="334">
          <cell r="AR334" t="str">
            <v>Походский наслегс.Нижнеколымск</v>
          </cell>
          <cell r="AS334">
            <v>4</v>
          </cell>
        </row>
        <row r="335">
          <cell r="AR335" t="str">
            <v>Походский наслегс.Тимкино</v>
          </cell>
          <cell r="AS335">
            <v>4</v>
          </cell>
        </row>
        <row r="336">
          <cell r="AR336" t="str">
            <v>Походский наслегс.Чукочья</v>
          </cell>
          <cell r="AS336">
            <v>4</v>
          </cell>
        </row>
        <row r="337">
          <cell r="AR337" t="str">
            <v>Халарчинский наслегс.Колымское</v>
          </cell>
          <cell r="AS337">
            <v>4</v>
          </cell>
        </row>
        <row r="338">
          <cell r="AR338" t="str">
            <v>Город Нюрбаг.Нюрба</v>
          </cell>
          <cell r="AS338">
            <v>2</v>
          </cell>
        </row>
        <row r="339">
          <cell r="AR339" t="str">
            <v>Аканинский наслег с.Акана</v>
          </cell>
          <cell r="AS339">
            <v>2</v>
          </cell>
        </row>
        <row r="340">
          <cell r="AR340" t="str">
            <v>Аканинский наслег с.Чкалов</v>
          </cell>
          <cell r="AS340">
            <v>2</v>
          </cell>
        </row>
        <row r="341">
          <cell r="AR341" t="str">
            <v>Бордонский наслегс.Малыкай</v>
          </cell>
          <cell r="AS341">
            <v>2</v>
          </cell>
        </row>
        <row r="342">
          <cell r="AR342" t="str">
            <v>Дикимдинский наслегс.Дикимдя</v>
          </cell>
          <cell r="AS342">
            <v>2</v>
          </cell>
        </row>
        <row r="343">
          <cell r="AR343" t="str">
            <v>Едейский наслегс.Едей</v>
          </cell>
          <cell r="AS343">
            <v>2</v>
          </cell>
        </row>
        <row r="344">
          <cell r="AR344" t="str">
            <v>Жарханский наслег с.Жархан</v>
          </cell>
          <cell r="AS344">
            <v>2</v>
          </cell>
        </row>
        <row r="345">
          <cell r="AR345" t="str">
            <v>Кангаласский наслегс.Ынахсыт</v>
          </cell>
          <cell r="AS345">
            <v>2</v>
          </cell>
        </row>
        <row r="346">
          <cell r="AR346" t="str">
            <v>Кюндядинский наслегс.Кюндяде</v>
          </cell>
          <cell r="AS346">
            <v>2</v>
          </cell>
        </row>
        <row r="347">
          <cell r="AR347" t="str">
            <v>Кюндядинский наслегс.Арангастах</v>
          </cell>
          <cell r="AS347">
            <v>2</v>
          </cell>
        </row>
        <row r="348">
          <cell r="AR348" t="str">
            <v>Мальжагарский наслегс.Мальжагар (Бысыттах)</v>
          </cell>
          <cell r="AS348">
            <v>2</v>
          </cell>
        </row>
        <row r="349">
          <cell r="AR349" t="str">
            <v>Мархинский наслегс.Энгольжа (Онгёлде)</v>
          </cell>
          <cell r="AS349">
            <v>2</v>
          </cell>
        </row>
        <row r="350">
          <cell r="AR350" t="str">
            <v>Мегежекский наслегс.Хаты</v>
          </cell>
          <cell r="AS350">
            <v>2</v>
          </cell>
        </row>
        <row r="351">
          <cell r="AR351" t="str">
            <v>Нюрбачанский наслегс.Нюрбачан</v>
          </cell>
          <cell r="AS351">
            <v>2</v>
          </cell>
        </row>
        <row r="352">
          <cell r="AR352" t="str">
            <v>Октябрьский наслегс.Антоновка</v>
          </cell>
          <cell r="AS352">
            <v>2</v>
          </cell>
        </row>
        <row r="353">
          <cell r="AR353" t="str">
            <v>Октябрьский наслегс.Нефтебаза</v>
          </cell>
          <cell r="AS353">
            <v>2</v>
          </cell>
        </row>
        <row r="354">
          <cell r="AR354" t="str">
            <v>Сюлинский наслегс.Сюля</v>
          </cell>
          <cell r="AS354">
            <v>2</v>
          </cell>
        </row>
        <row r="355">
          <cell r="AR355" t="str">
            <v>Таркайинский наслегс.Хатынг-Сысы</v>
          </cell>
          <cell r="AS355">
            <v>2</v>
          </cell>
        </row>
        <row r="356">
          <cell r="AR356" t="str">
            <v>Таркайинский наслегс.Киров</v>
          </cell>
          <cell r="AS356">
            <v>2</v>
          </cell>
        </row>
        <row r="357">
          <cell r="AR357" t="str">
            <v>Тюмюкский наслегс.Мар</v>
          </cell>
          <cell r="AS357">
            <v>2</v>
          </cell>
        </row>
        <row r="358">
          <cell r="AR358" t="str">
            <v>Хорулинский наслегс.Сайылык</v>
          </cell>
          <cell r="AS358">
            <v>2</v>
          </cell>
        </row>
        <row r="359">
          <cell r="AR359" t="str">
            <v>Чаппангдинский наслег с.Чаппангда</v>
          </cell>
          <cell r="AS359">
            <v>2</v>
          </cell>
        </row>
        <row r="360">
          <cell r="AR360" t="str">
            <v>Чаппангдинский наслег с.Салтаны</v>
          </cell>
          <cell r="AS360">
            <v>2</v>
          </cell>
        </row>
        <row r="361">
          <cell r="AR361" t="str">
            <v>Чукарский наслегс.Чукар</v>
          </cell>
          <cell r="AS361">
            <v>2</v>
          </cell>
        </row>
        <row r="362">
          <cell r="AR362" t="str">
            <v>Поселок Артыкп.Артык</v>
          </cell>
          <cell r="AS362">
            <v>5</v>
          </cell>
        </row>
        <row r="363">
          <cell r="AR363" t="str">
            <v>Поселок Артыкс.Делянкир</v>
          </cell>
          <cell r="AS363">
            <v>5</v>
          </cell>
        </row>
        <row r="364">
          <cell r="AR364" t="str">
            <v>Поселок Артыкс.Победа</v>
          </cell>
          <cell r="AS364">
            <v>5</v>
          </cell>
        </row>
        <row r="365">
          <cell r="AR365" t="str">
            <v>Поселок Нельканп.Нелькан</v>
          </cell>
          <cell r="AS365">
            <v>5</v>
          </cell>
        </row>
        <row r="366">
          <cell r="AR366" t="str">
            <v>Поселок Ольчанп.Ольчан</v>
          </cell>
          <cell r="AS366">
            <v>5</v>
          </cell>
        </row>
        <row r="367">
          <cell r="AR367" t="str">
            <v>Поселок Ольчанс.Октябрьский</v>
          </cell>
          <cell r="AS367">
            <v>5</v>
          </cell>
        </row>
        <row r="368">
          <cell r="AR368" t="str">
            <v>Поселок Предпорожныйп.Предпорожный</v>
          </cell>
          <cell r="AS368">
            <v>5</v>
          </cell>
        </row>
        <row r="369">
          <cell r="AR369" t="str">
            <v>Поселок Усть-Нерап.Усть-Нера</v>
          </cell>
          <cell r="AS369">
            <v>5</v>
          </cell>
        </row>
        <row r="370">
          <cell r="AR370" t="str">
            <v>Поселок Эльгинскийп.Эльгинский</v>
          </cell>
          <cell r="AS370">
            <v>5</v>
          </cell>
        </row>
        <row r="371">
          <cell r="AR371" t="str">
            <v>Аргамойский наслегс.Арга-Мой</v>
          </cell>
          <cell r="AS371">
            <v>5</v>
          </cell>
        </row>
        <row r="372">
          <cell r="AR372" t="str">
            <v>Борогонский 1-й наслег с.Оймякон</v>
          </cell>
          <cell r="AS372">
            <v>5</v>
          </cell>
        </row>
        <row r="373">
          <cell r="AR373" t="str">
            <v>Борогонский 1-й наслег с.Берег-Юрдя</v>
          </cell>
          <cell r="AS373">
            <v>5</v>
          </cell>
        </row>
        <row r="374">
          <cell r="AR374" t="str">
            <v>Борогонский 1-й наслег с.Хара-Тумул</v>
          </cell>
          <cell r="AS374">
            <v>5</v>
          </cell>
        </row>
        <row r="375">
          <cell r="AR375" t="str">
            <v>Борогонский 2-й наслегс.Томтор</v>
          </cell>
          <cell r="AS375">
            <v>5</v>
          </cell>
        </row>
        <row r="376">
          <cell r="AR376" t="str">
            <v>Борогонский 2-й наслегс.Агаякан</v>
          </cell>
          <cell r="AS376">
            <v>5</v>
          </cell>
        </row>
        <row r="377">
          <cell r="AR377" t="str">
            <v>Борогонский 2-й наслегс.Аэропорт</v>
          </cell>
          <cell r="AS377">
            <v>5</v>
          </cell>
        </row>
        <row r="378">
          <cell r="AR378" t="str">
            <v>Борогонский 2-й наслегс.Куйдусун</v>
          </cell>
          <cell r="AS378">
            <v>5</v>
          </cell>
        </row>
        <row r="379">
          <cell r="AR379" t="str">
            <v>Сордоннохский наслегс.Орто-Балаган</v>
          </cell>
          <cell r="AS379">
            <v>5</v>
          </cell>
        </row>
        <row r="380">
          <cell r="AR380" t="str">
            <v>Сордоннохский наслегс.Куранах-Сала</v>
          </cell>
          <cell r="AS380">
            <v>5</v>
          </cell>
        </row>
        <row r="381">
          <cell r="AR381" t="str">
            <v>Терютский наслегс.Тёрют</v>
          </cell>
          <cell r="AS381">
            <v>5</v>
          </cell>
        </row>
        <row r="382">
          <cell r="AR382" t="str">
            <v>Ючюгейский наслегс.Ючюгей</v>
          </cell>
          <cell r="AS382">
            <v>5</v>
          </cell>
        </row>
        <row r="383">
          <cell r="AR383" t="str">
            <v>Ючюгейский наслегс.Кюбюме</v>
          </cell>
          <cell r="AS383">
            <v>5</v>
          </cell>
        </row>
        <row r="384">
          <cell r="AR384" t="str">
            <v>Абагинский наслег с.Абага</v>
          </cell>
          <cell r="AS384">
            <v>1</v>
          </cell>
        </row>
        <row r="385">
          <cell r="AR385" t="str">
            <v>Абагинский наслег с.Абага центральная</v>
          </cell>
          <cell r="AS385">
            <v>1</v>
          </cell>
        </row>
        <row r="386">
          <cell r="AR386" t="str">
            <v>Кяччинский наслегс.Кяччи</v>
          </cell>
          <cell r="AS386">
            <v>1</v>
          </cell>
        </row>
        <row r="387">
          <cell r="AR387" t="str">
            <v>Город Олёкминскг.Олёкминск</v>
          </cell>
          <cell r="AS387">
            <v>1</v>
          </cell>
        </row>
        <row r="388">
          <cell r="AR388" t="str">
            <v>Город Олёкминскс.Авиапорт</v>
          </cell>
          <cell r="AS388">
            <v>1</v>
          </cell>
        </row>
        <row r="389">
          <cell r="AR389" t="str">
            <v>Город Олёкминскс.Затон ЛОРПа</v>
          </cell>
          <cell r="AS389">
            <v>1</v>
          </cell>
        </row>
        <row r="390">
          <cell r="AR390" t="str">
            <v>Город Олёкминскс.Нефтебаза</v>
          </cell>
          <cell r="AS390">
            <v>1</v>
          </cell>
        </row>
        <row r="391">
          <cell r="AR391" t="str">
            <v>Город Олёкминскс.Селиваново</v>
          </cell>
          <cell r="AS391">
            <v>1</v>
          </cell>
        </row>
        <row r="392">
          <cell r="AR392" t="str">
            <v>Дабанский наслегс.Дабан</v>
          </cell>
          <cell r="AS392">
            <v>1</v>
          </cell>
        </row>
        <row r="393">
          <cell r="AR393" t="str">
            <v>Дабанский наслегс.Кочегарово</v>
          </cell>
          <cell r="AS393">
            <v>1</v>
          </cell>
        </row>
        <row r="394">
          <cell r="AR394" t="str">
            <v>Дабанский наслегс.Черендей</v>
          </cell>
          <cell r="AS394">
            <v>1</v>
          </cell>
        </row>
        <row r="395">
          <cell r="AR395" t="str">
            <v>Дельгейский наслегс.Дельгей</v>
          </cell>
          <cell r="AS395">
            <v>1</v>
          </cell>
        </row>
        <row r="396">
          <cell r="AR396" t="str">
            <v>Дельгейский наслегс.Иннях</v>
          </cell>
          <cell r="AS396">
            <v>1</v>
          </cell>
        </row>
        <row r="397">
          <cell r="AR397" t="str">
            <v>Жарханский национальный наслегс.Токко</v>
          </cell>
          <cell r="AS397">
            <v>1</v>
          </cell>
        </row>
        <row r="398">
          <cell r="AR398" t="str">
            <v>Жарханский национальный наслегс.Жархан</v>
          </cell>
          <cell r="AS398">
            <v>1</v>
          </cell>
        </row>
        <row r="399">
          <cell r="AR399" t="str">
            <v>Жарханский национальный наслегс.Уолбут</v>
          </cell>
          <cell r="AS399">
            <v>1</v>
          </cell>
        </row>
        <row r="400">
          <cell r="AR400" t="str">
            <v>Киндигирский национальный наслегс.Куду-Кюёль</v>
          </cell>
          <cell r="AS400">
            <v>1</v>
          </cell>
        </row>
        <row r="401">
          <cell r="AR401" t="str">
            <v>Киндигирский национальный наслегс.Дикимдя</v>
          </cell>
          <cell r="AS401">
            <v>1</v>
          </cell>
        </row>
        <row r="402">
          <cell r="AR402" t="str">
            <v>Кыллахский наслегс.Кыллах (Даппарай)</v>
          </cell>
          <cell r="AS402">
            <v>1</v>
          </cell>
        </row>
        <row r="403">
          <cell r="AR403" t="str">
            <v>Кыллахский наслегс.Даппарай</v>
          </cell>
          <cell r="AS403">
            <v>1</v>
          </cell>
        </row>
        <row r="404">
          <cell r="AR404" t="str">
            <v>Мальжагарский наслегс.Юнкюр</v>
          </cell>
          <cell r="AS404">
            <v>1</v>
          </cell>
        </row>
        <row r="405">
          <cell r="AR405" t="str">
            <v>Мальжагарский наслегс.Куранда</v>
          </cell>
          <cell r="AS405">
            <v>1</v>
          </cell>
        </row>
        <row r="406">
          <cell r="AR406" t="str">
            <v>Мальжагарский наслегс.Тюбя</v>
          </cell>
          <cell r="AS406">
            <v>1</v>
          </cell>
        </row>
        <row r="407">
          <cell r="AR407" t="str">
            <v>Мачинский наслегс.Мача</v>
          </cell>
          <cell r="AS407">
            <v>1</v>
          </cell>
        </row>
        <row r="408">
          <cell r="AR408" t="str">
            <v>Нерюктяйинский 1-й наслегс.Нерюктяйинск 1-й</v>
          </cell>
          <cell r="AS408">
            <v>1</v>
          </cell>
        </row>
        <row r="409">
          <cell r="AR409" t="str">
            <v>Нерюктяйинский 1-й наслегс.Бирюк</v>
          </cell>
          <cell r="AS409">
            <v>1</v>
          </cell>
        </row>
        <row r="410">
          <cell r="AR410" t="str">
            <v>Нерюктяйинский 1-й наслегс.Куду-Бясь</v>
          </cell>
          <cell r="AS410">
            <v>1</v>
          </cell>
        </row>
        <row r="411">
          <cell r="AR411" t="str">
            <v>Нерюктяйинский 1-й наслегс.Тас-Анна</v>
          </cell>
          <cell r="AS411">
            <v>1</v>
          </cell>
        </row>
        <row r="412">
          <cell r="AR412" t="str">
            <v>Нерюктяйинский 2-й наслегс.Нерюктяйинск 2-й</v>
          </cell>
          <cell r="AS412">
            <v>1</v>
          </cell>
        </row>
        <row r="413">
          <cell r="AR413" t="str">
            <v>Нерюктяйинский 2-й наслегс.Бердинка</v>
          </cell>
          <cell r="AS413">
            <v>1</v>
          </cell>
        </row>
        <row r="414">
          <cell r="AR414" t="str">
            <v>Нерюктяйинский 2-й наслегс.Холго</v>
          </cell>
          <cell r="AS414">
            <v>1</v>
          </cell>
        </row>
        <row r="415">
          <cell r="AR415" t="str">
            <v>Олёкминский наслегс.Олёкминский</v>
          </cell>
          <cell r="AS415">
            <v>1</v>
          </cell>
        </row>
        <row r="416">
          <cell r="AR416" t="str">
            <v>Улахан-Мунгкунский наслегс.Улахан-Мунгку</v>
          </cell>
          <cell r="AS416">
            <v>1</v>
          </cell>
        </row>
        <row r="417">
          <cell r="AR417" t="str">
            <v>Поселок Заречныйп.Заречный</v>
          </cell>
          <cell r="AS417">
            <v>1</v>
          </cell>
        </row>
        <row r="418">
          <cell r="AR418" t="str">
            <v>Поселок Торгоп.Торго</v>
          </cell>
          <cell r="AS418">
            <v>1</v>
          </cell>
        </row>
        <row r="419">
          <cell r="AR419" t="str">
            <v>Саныяхтахский наслегс.Саныяхтах</v>
          </cell>
          <cell r="AS419">
            <v>1</v>
          </cell>
        </row>
        <row r="420">
          <cell r="AR420" t="str">
            <v>Саныяхтахский наслегс.Алексеевка</v>
          </cell>
          <cell r="AS420">
            <v>1</v>
          </cell>
        </row>
        <row r="421">
          <cell r="AR421" t="str">
            <v>Саныяхтахский наслегс.Малыкан</v>
          </cell>
          <cell r="AS421">
            <v>1</v>
          </cell>
        </row>
        <row r="422">
          <cell r="AR422" t="str">
            <v>Саныяхтахский наслегс.Марха</v>
          </cell>
          <cell r="AS422">
            <v>1</v>
          </cell>
        </row>
        <row r="423">
          <cell r="AR423" t="str">
            <v>Солянский наслегс.Солянка</v>
          </cell>
          <cell r="AS423">
            <v>1</v>
          </cell>
        </row>
        <row r="424">
          <cell r="AR424" t="str">
            <v>Солянский наслегс.Харыялах</v>
          </cell>
          <cell r="AS424">
            <v>1</v>
          </cell>
        </row>
        <row r="425">
          <cell r="AR425" t="str">
            <v>Троицкий наслегс.Троицк</v>
          </cell>
          <cell r="AS425">
            <v>1</v>
          </cell>
        </row>
        <row r="426">
          <cell r="AR426" t="str">
            <v>Кяччинский наслегс.Тэгэн</v>
          </cell>
          <cell r="AS426">
            <v>1</v>
          </cell>
        </row>
        <row r="427">
          <cell r="AR427" t="str">
            <v>Кяччинский наслегс.Килиер</v>
          </cell>
          <cell r="AS427">
            <v>1</v>
          </cell>
        </row>
        <row r="428">
          <cell r="AR428" t="str">
            <v>Кяччинский наслегс.Олом</v>
          </cell>
          <cell r="AS428">
            <v>1</v>
          </cell>
        </row>
        <row r="429">
          <cell r="AR429" t="str">
            <v>Тянский национальный наслегс.Тяня</v>
          </cell>
          <cell r="AS429">
            <v>1</v>
          </cell>
        </row>
        <row r="430">
          <cell r="AR430" t="str">
            <v>Урицкий наслегс.Урицкое</v>
          </cell>
          <cell r="AS430">
            <v>1</v>
          </cell>
        </row>
        <row r="431">
          <cell r="AR431" t="str">
            <v>Урицкий наслегс.Хатынг-Тумул</v>
          </cell>
          <cell r="AS431">
            <v>1</v>
          </cell>
        </row>
        <row r="432">
          <cell r="AR432" t="str">
            <v>Хоринский наслегс.Хоринцы</v>
          </cell>
          <cell r="AS432">
            <v>1</v>
          </cell>
        </row>
        <row r="433">
          <cell r="AR433" t="str">
            <v>Хоринский наслегс.Балаганнах</v>
          </cell>
          <cell r="AS433">
            <v>1</v>
          </cell>
        </row>
        <row r="434">
          <cell r="AR434" t="str">
            <v>Хоринский наслегс.Мекиндя</v>
          </cell>
          <cell r="AS434">
            <v>1</v>
          </cell>
        </row>
        <row r="435">
          <cell r="AR435" t="str">
            <v>Чапаевский наслегс.Чапаево</v>
          </cell>
          <cell r="AS435">
            <v>1</v>
          </cell>
        </row>
        <row r="436">
          <cell r="AR436" t="str">
            <v>Чапаевский наслегс.Тинная</v>
          </cell>
          <cell r="AS436">
            <v>1</v>
          </cell>
        </row>
        <row r="437">
          <cell r="AR437" t="str">
            <v>Чаринский национальный наслегс.Бясь-Кюёль</v>
          </cell>
          <cell r="AS437">
            <v>1</v>
          </cell>
        </row>
        <row r="438">
          <cell r="AR438" t="str">
            <v>Жилиндинский национальный наслегс.Жилинда</v>
          </cell>
          <cell r="AS438">
            <v>5</v>
          </cell>
        </row>
        <row r="439">
          <cell r="AR439" t="str">
            <v>Кирбейский национальный наслегс.Харыялах</v>
          </cell>
          <cell r="AS439">
            <v>5</v>
          </cell>
        </row>
        <row r="440">
          <cell r="AR440" t="str">
            <v>Оленёкский национальный наслегс.Оленёк</v>
          </cell>
          <cell r="AS440">
            <v>5</v>
          </cell>
        </row>
        <row r="441">
          <cell r="AR441" t="str">
            <v>Шологонский национальный наслегс.Эйик</v>
          </cell>
          <cell r="AS441">
            <v>5</v>
          </cell>
        </row>
        <row r="442">
          <cell r="AR442" t="str">
            <v>Город Среднеколымскг.Среднеколымск</v>
          </cell>
          <cell r="AS442">
            <v>4</v>
          </cell>
        </row>
        <row r="443">
          <cell r="AR443" t="str">
            <v>Город Среднеколымскс.Лобуя</v>
          </cell>
          <cell r="AS443">
            <v>4</v>
          </cell>
        </row>
        <row r="444">
          <cell r="AR444" t="str">
            <v>Алазейский наслег с.Аргахтах</v>
          </cell>
          <cell r="AS444">
            <v>4</v>
          </cell>
        </row>
        <row r="445">
          <cell r="AR445" t="str">
            <v>Байдинский наслегс.Налимск</v>
          </cell>
          <cell r="AS445">
            <v>4</v>
          </cell>
        </row>
        <row r="446">
          <cell r="AR446" t="str">
            <v>Берёзовский национальный (кочевой) наслегс.Берёзовка</v>
          </cell>
          <cell r="AS446">
            <v>4</v>
          </cell>
        </row>
        <row r="447">
          <cell r="AR447" t="str">
            <v>Берёзовский национальный (кочевой) наслегс.Уродан</v>
          </cell>
          <cell r="AS447">
            <v>4</v>
          </cell>
        </row>
        <row r="448">
          <cell r="AR448" t="str">
            <v>Кангаласский 1-й наслегс.Алеко-Кюёль</v>
          </cell>
          <cell r="AS448">
            <v>4</v>
          </cell>
        </row>
        <row r="449">
          <cell r="AR449" t="str">
            <v>Кангаласский 1-й наслегс.Сойунгу</v>
          </cell>
          <cell r="AS449">
            <v>4</v>
          </cell>
        </row>
        <row r="450">
          <cell r="AR450" t="str">
            <v>Кангаласский 2-й наслегс.Эбях</v>
          </cell>
          <cell r="AS450">
            <v>4</v>
          </cell>
        </row>
        <row r="451">
          <cell r="AR451" t="str">
            <v>Мятисский 1-й наслегс.Сылгы-Ыытар</v>
          </cell>
          <cell r="AS451">
            <v>4</v>
          </cell>
        </row>
        <row r="452">
          <cell r="AR452" t="str">
            <v>Мятисский 2-й наслегс.Сватай</v>
          </cell>
          <cell r="AS452">
            <v>4</v>
          </cell>
        </row>
        <row r="453">
          <cell r="AR453" t="str">
            <v>Мятисский 2-й наслегс.Суччино</v>
          </cell>
          <cell r="AS453">
            <v>4</v>
          </cell>
        </row>
        <row r="454">
          <cell r="AR454" t="str">
            <v>Сен-Кюёльский наслегс.Ойусардах</v>
          </cell>
          <cell r="AS454">
            <v>4</v>
          </cell>
        </row>
        <row r="455">
          <cell r="AR455" t="str">
            <v>Сен-Кюёльский наслегс.Роман</v>
          </cell>
          <cell r="AS455">
            <v>4</v>
          </cell>
        </row>
        <row r="456">
          <cell r="AR456" t="str">
            <v>Хатынгнахский наслегс.Хатынгнах</v>
          </cell>
          <cell r="AS456">
            <v>4</v>
          </cell>
        </row>
        <row r="457">
          <cell r="AR457" t="str">
            <v>Аллагинский наслег с.Аллага</v>
          </cell>
          <cell r="AS457">
            <v>2</v>
          </cell>
        </row>
        <row r="458">
          <cell r="AR458" t="str">
            <v>Арылахский наслегс.Усун-Кюёль</v>
          </cell>
          <cell r="AS458">
            <v>2</v>
          </cell>
        </row>
        <row r="459">
          <cell r="AR459" t="str">
            <v>Бордонский наслегс.Сарданга</v>
          </cell>
          <cell r="AS459">
            <v>2</v>
          </cell>
        </row>
        <row r="460">
          <cell r="AR460" t="str">
            <v>Вилючанский наслегс.Хордогой</v>
          </cell>
          <cell r="AS460">
            <v>2</v>
          </cell>
        </row>
        <row r="461">
          <cell r="AR461" t="str">
            <v>Вилючанский наслегс.Оюсут</v>
          </cell>
          <cell r="AS461">
            <v>2</v>
          </cell>
        </row>
        <row r="462">
          <cell r="AR462" t="str">
            <v>Жарханский наслегс.Арылах (Жархан)</v>
          </cell>
          <cell r="AS462">
            <v>2</v>
          </cell>
        </row>
        <row r="463">
          <cell r="AR463" t="str">
            <v>Илимнирский наслегс.Илимнир</v>
          </cell>
          <cell r="AS463">
            <v>2</v>
          </cell>
        </row>
        <row r="464">
          <cell r="AR464" t="str">
            <v>Кемпендяйский наслегс.Кемпендяй</v>
          </cell>
          <cell r="AS464">
            <v>2</v>
          </cell>
        </row>
        <row r="465">
          <cell r="AR465" t="str">
            <v>Устьинский наслегс.Устье</v>
          </cell>
          <cell r="AS465">
            <v>2</v>
          </cell>
        </row>
        <row r="466">
          <cell r="AR466" t="str">
            <v>Кемпендяйский наслегс.Чайынгда</v>
          </cell>
          <cell r="AS466">
            <v>2</v>
          </cell>
        </row>
        <row r="467">
          <cell r="AR467" t="str">
            <v>Крестяхский наслегс.Крестях</v>
          </cell>
          <cell r="AS467">
            <v>2</v>
          </cell>
        </row>
        <row r="468">
          <cell r="AR468" t="str">
            <v>Куокунинский наслегс.Куокуну</v>
          </cell>
          <cell r="AS468">
            <v>2</v>
          </cell>
        </row>
        <row r="469">
          <cell r="AR469" t="str">
            <v>Кутанинский наслегс.Кутана</v>
          </cell>
          <cell r="AS469">
            <v>2</v>
          </cell>
        </row>
        <row r="470">
          <cell r="AR470" t="str">
            <v>Кутанинский наслегс.Тумул</v>
          </cell>
          <cell r="AS470">
            <v>2</v>
          </cell>
        </row>
        <row r="471">
          <cell r="AR471" t="str">
            <v>Кюкяйский наслегс.Кюкей</v>
          </cell>
          <cell r="AS471">
            <v>2</v>
          </cell>
        </row>
        <row r="472">
          <cell r="AR472" t="str">
            <v>Кюндяйинский наслегс.Кюндяе</v>
          </cell>
          <cell r="AS472">
            <v>2</v>
          </cell>
        </row>
        <row r="473">
          <cell r="AR473" t="str">
            <v>Кюндяйинский наслегс.Харыялах</v>
          </cell>
          <cell r="AS473">
            <v>2</v>
          </cell>
        </row>
        <row r="474">
          <cell r="AR474" t="str">
            <v>Кюндяйинский наслегс.Эльгян</v>
          </cell>
          <cell r="AS474">
            <v>2</v>
          </cell>
        </row>
        <row r="475">
          <cell r="AR475" t="str">
            <v>Мар-Кюёльский наслегс.Мар-Кюёль</v>
          </cell>
          <cell r="AS475">
            <v>2</v>
          </cell>
        </row>
        <row r="476">
          <cell r="AR476" t="str">
            <v>Нахаринский наслегс.Нахара</v>
          </cell>
          <cell r="AS476">
            <v>2</v>
          </cell>
        </row>
        <row r="477">
          <cell r="AR477" t="str">
            <v>Сунтарский наслегс.Сунтар</v>
          </cell>
          <cell r="AS477">
            <v>2</v>
          </cell>
        </row>
        <row r="478">
          <cell r="AR478" t="str">
            <v>Тенкинский наслегс.Тенкя</v>
          </cell>
          <cell r="AS478">
            <v>2</v>
          </cell>
        </row>
        <row r="479">
          <cell r="AR479" t="str">
            <v>Тойбохойский наслегс.Тойбохой</v>
          </cell>
          <cell r="AS479">
            <v>2</v>
          </cell>
        </row>
        <row r="480">
          <cell r="AR480" t="str">
            <v>Толонский наслегс.Толон</v>
          </cell>
          <cell r="AS480">
            <v>2</v>
          </cell>
        </row>
        <row r="481">
          <cell r="AR481" t="str">
            <v>Туойдахский наслегс.Туойдах</v>
          </cell>
          <cell r="AS481">
            <v>2</v>
          </cell>
        </row>
        <row r="482">
          <cell r="AR482" t="str">
            <v>Тюбяй-Жарханский наслегс.Арылах</v>
          </cell>
          <cell r="AS482">
            <v>2</v>
          </cell>
        </row>
        <row r="483">
          <cell r="AR483" t="str">
            <v>Тюбяй-Жарханский наслегс.Миляке</v>
          </cell>
          <cell r="AS483">
            <v>2</v>
          </cell>
        </row>
        <row r="484">
          <cell r="AR484" t="str">
            <v>Тюбяй-Жарханский наслегс.Ыгыатта</v>
          </cell>
          <cell r="AS484">
            <v>2</v>
          </cell>
        </row>
        <row r="485">
          <cell r="AR485" t="str">
            <v>Тюбяйский наслегс.Тюбяй</v>
          </cell>
          <cell r="AS485">
            <v>2</v>
          </cell>
        </row>
        <row r="486">
          <cell r="AR486" t="str">
            <v>Тюбяйский наслегс.Нерюктяй</v>
          </cell>
          <cell r="AS486">
            <v>2</v>
          </cell>
        </row>
        <row r="487">
          <cell r="AR487" t="str">
            <v>Хаданский наслегс.Агдары</v>
          </cell>
          <cell r="AS487">
            <v>2</v>
          </cell>
        </row>
        <row r="488">
          <cell r="AR488" t="str">
            <v>Хаданский наслегс.Толон</v>
          </cell>
          <cell r="AS488">
            <v>2</v>
          </cell>
        </row>
        <row r="489">
          <cell r="AR489" t="str">
            <v>Хаданский наслегс.Эйикяр</v>
          </cell>
          <cell r="AS489">
            <v>2</v>
          </cell>
        </row>
        <row r="490">
          <cell r="AR490" t="str">
            <v>Хоринский наслегс.Хоро</v>
          </cell>
          <cell r="AS490">
            <v>2</v>
          </cell>
        </row>
        <row r="491">
          <cell r="AR491" t="str">
            <v>Шеинский наслегс.Шея</v>
          </cell>
          <cell r="AS491">
            <v>2</v>
          </cell>
        </row>
        <row r="492">
          <cell r="AR492" t="str">
            <v>Шеинский наслегс.Бясь-Шея</v>
          </cell>
          <cell r="AS492">
            <v>2</v>
          </cell>
        </row>
        <row r="493">
          <cell r="AR493" t="str">
            <v>Шеинский наслегс.Комсомол</v>
          </cell>
          <cell r="AS493">
            <v>2</v>
          </cell>
        </row>
        <row r="494">
          <cell r="AR494" t="str">
            <v>Эльгяйский наслегс.Эльгяй</v>
          </cell>
          <cell r="AS494">
            <v>2</v>
          </cell>
        </row>
        <row r="495">
          <cell r="AR495" t="str">
            <v>Эльгяйский наслегс.Бордон 3-й</v>
          </cell>
          <cell r="AS495">
            <v>2</v>
          </cell>
        </row>
        <row r="496">
          <cell r="AR496" t="str">
            <v>Алданский наслег с.Булун</v>
          </cell>
          <cell r="AS496">
            <v>4</v>
          </cell>
        </row>
        <row r="497">
          <cell r="AR497" t="str">
            <v>Амгинский наслегс.Чычымах</v>
          </cell>
          <cell r="AS497">
            <v>4</v>
          </cell>
        </row>
        <row r="498">
          <cell r="AR498" t="str">
            <v>Баягинский наслегс.Томтор</v>
          </cell>
          <cell r="AS498">
            <v>4</v>
          </cell>
        </row>
        <row r="499">
          <cell r="AR499" t="str">
            <v>Дайа-Амгинский наслегс.Дайа-Амгата</v>
          </cell>
          <cell r="AS499">
            <v>4</v>
          </cell>
        </row>
        <row r="500">
          <cell r="AR500" t="str">
            <v>Жохсогонский наслегс.Боробул</v>
          </cell>
          <cell r="AS500">
            <v>4</v>
          </cell>
        </row>
        <row r="501">
          <cell r="AR501" t="str">
            <v>Жохсогонский наслегс.Даккы</v>
          </cell>
          <cell r="AS501">
            <v>4</v>
          </cell>
        </row>
        <row r="502">
          <cell r="AR502" t="str">
            <v>Жулейский наслегс.Туора-Кюёль</v>
          </cell>
          <cell r="AS502">
            <v>4</v>
          </cell>
        </row>
        <row r="503">
          <cell r="AR503" t="str">
            <v>Игидейский наслегс.Дебдирге</v>
          </cell>
          <cell r="AS503">
            <v>4</v>
          </cell>
        </row>
        <row r="504">
          <cell r="AR504" t="str">
            <v>Октябрьский наслегс.Чёркёх</v>
          </cell>
          <cell r="AS504">
            <v>4</v>
          </cell>
        </row>
        <row r="505">
          <cell r="AR505" t="str">
            <v>Средне-Амгинский наслегс.Харбалах</v>
          </cell>
          <cell r="AS505">
            <v>4</v>
          </cell>
        </row>
        <row r="506">
          <cell r="AR506" t="str">
            <v>Таттинский наслегс.Ытык-Кюёль</v>
          </cell>
          <cell r="AS506">
            <v>4</v>
          </cell>
        </row>
        <row r="507">
          <cell r="AR507" t="str">
            <v>Тыарасинский наслегс.Кыйы</v>
          </cell>
          <cell r="AS507">
            <v>4</v>
          </cell>
        </row>
        <row r="508">
          <cell r="AR508" t="str">
            <v>Уолбинский наслегс.Уолба</v>
          </cell>
          <cell r="AS508">
            <v>4</v>
          </cell>
        </row>
        <row r="509">
          <cell r="AR509" t="str">
            <v>Усть-Амгинский наслегс.Чымнайи</v>
          </cell>
          <cell r="AS509">
            <v>4</v>
          </cell>
        </row>
        <row r="510">
          <cell r="AR510" t="str">
            <v>Хара-Алданский наслегс.Хара-Алдан</v>
          </cell>
          <cell r="AS510">
            <v>4</v>
          </cell>
        </row>
        <row r="511">
          <cell r="AR511" t="str">
            <v>Поселок Джебарики-Хаяп.Джебарики-Хая</v>
          </cell>
          <cell r="AS511">
            <v>4</v>
          </cell>
        </row>
        <row r="512">
          <cell r="AR512" t="str">
            <v>Поселок Хандыгап.Хандыга</v>
          </cell>
          <cell r="AS512">
            <v>4</v>
          </cell>
        </row>
        <row r="513">
          <cell r="AR513" t="str">
            <v>Баягантайский наслег с.Крест-Хальджай</v>
          </cell>
          <cell r="AS513">
            <v>4</v>
          </cell>
        </row>
        <row r="514">
          <cell r="AR514" t="str">
            <v>Баягантайский наслег с.Ары-Толон</v>
          </cell>
          <cell r="AS514">
            <v>4</v>
          </cell>
        </row>
        <row r="515">
          <cell r="AR515" t="str">
            <v>Баягантайский наслег с.Ударник</v>
          </cell>
          <cell r="AS515">
            <v>4</v>
          </cell>
        </row>
        <row r="516">
          <cell r="AR516" t="str">
            <v>Мегино-Алданский наслегс.Мегино-Алдан</v>
          </cell>
          <cell r="AS516">
            <v>4</v>
          </cell>
        </row>
        <row r="517">
          <cell r="AR517" t="str">
            <v>Нежданинский наслегс.Нежданинское</v>
          </cell>
          <cell r="AS517">
            <v>4</v>
          </cell>
        </row>
        <row r="518">
          <cell r="AR518" t="str">
            <v>Охот-Перевозовский наслегс.Охотский Перевоз</v>
          </cell>
          <cell r="AS518">
            <v>4</v>
          </cell>
        </row>
        <row r="519">
          <cell r="AR519" t="str">
            <v>Сасыльский наслегс.Кескил</v>
          </cell>
          <cell r="AS519">
            <v>4</v>
          </cell>
        </row>
        <row r="520">
          <cell r="AR520" t="str">
            <v>Теплоключевский наслегс.Теплый Ключ</v>
          </cell>
          <cell r="AS520">
            <v>4</v>
          </cell>
        </row>
        <row r="521">
          <cell r="AR521" t="str">
            <v>Теплоключевский наслегс.Аэропорт</v>
          </cell>
          <cell r="AS521">
            <v>4</v>
          </cell>
        </row>
        <row r="522">
          <cell r="AR522" t="str">
            <v>Теплоключевский наслегс.Развилка</v>
          </cell>
          <cell r="AS522">
            <v>4</v>
          </cell>
        </row>
        <row r="523">
          <cell r="AR523" t="str">
            <v>Томпонский наслегс.Тополиное</v>
          </cell>
          <cell r="AS523">
            <v>4</v>
          </cell>
        </row>
        <row r="524">
          <cell r="AR524" t="str">
            <v>Ынгинский наслегс.Новый</v>
          </cell>
          <cell r="AS524">
            <v>4</v>
          </cell>
        </row>
        <row r="525">
          <cell r="AR525" t="str">
            <v>Ынгинский наслегс.Бордой</v>
          </cell>
          <cell r="AS525">
            <v>4</v>
          </cell>
        </row>
        <row r="526">
          <cell r="AR526" t="str">
            <v>Ынгинский наслегс.Сайды</v>
          </cell>
          <cell r="AS526">
            <v>4</v>
          </cell>
        </row>
        <row r="527">
          <cell r="AR527" t="str">
            <v>Батагайский наслег с.Хомустах</v>
          </cell>
          <cell r="AS527">
            <v>4</v>
          </cell>
        </row>
        <row r="528">
          <cell r="AR528" t="str">
            <v>Баягантайский наслегс.Танда</v>
          </cell>
          <cell r="AS528">
            <v>4</v>
          </cell>
        </row>
        <row r="529">
          <cell r="AR529" t="str">
            <v>Берт-Усовский наслегс.Сырдах</v>
          </cell>
          <cell r="AS529">
            <v>4</v>
          </cell>
        </row>
        <row r="530">
          <cell r="AR530" t="str">
            <v>Берт-Усовский наслегс.Чиряпчи</v>
          </cell>
          <cell r="AS530">
            <v>4</v>
          </cell>
        </row>
        <row r="531">
          <cell r="AR531" t="str">
            <v>Борогонский наслегс.Тумул</v>
          </cell>
          <cell r="AS531">
            <v>4</v>
          </cell>
        </row>
        <row r="532">
          <cell r="AR532" t="str">
            <v>Борогонский наслегс.Ары-Тит</v>
          </cell>
          <cell r="AS532">
            <v>4</v>
          </cell>
        </row>
        <row r="533">
          <cell r="AR533" t="str">
            <v>Борогонский наслегс.Элясин</v>
          </cell>
          <cell r="AS533">
            <v>4</v>
          </cell>
        </row>
        <row r="534">
          <cell r="AR534" t="str">
            <v>Бярийинский наслегс.Бярийе</v>
          </cell>
          <cell r="AS534">
            <v>4</v>
          </cell>
        </row>
        <row r="535">
          <cell r="AR535" t="str">
            <v>Дюпсюнский наслегс.Дюпся</v>
          </cell>
          <cell r="AS535">
            <v>4</v>
          </cell>
        </row>
        <row r="536">
          <cell r="AR536" t="str">
            <v>Дюпсюнский наслегс.Бяди</v>
          </cell>
          <cell r="AS536">
            <v>4</v>
          </cell>
        </row>
        <row r="537">
          <cell r="AR537" t="str">
            <v>Дюпсюнский наслегс.Стойка</v>
          </cell>
          <cell r="AS537">
            <v>4</v>
          </cell>
        </row>
        <row r="538">
          <cell r="AR538" t="str">
            <v>Курбусахский наслегс.Ус-Кюёля</v>
          </cell>
          <cell r="AS538">
            <v>4</v>
          </cell>
        </row>
        <row r="539">
          <cell r="AR539" t="str">
            <v>Курбусахский наслегс.Балаганнах</v>
          </cell>
          <cell r="AS539">
            <v>4</v>
          </cell>
        </row>
        <row r="540">
          <cell r="AR540" t="str">
            <v>Курбусахский наслегс.Окоемовка</v>
          </cell>
          <cell r="AS540">
            <v>4</v>
          </cell>
        </row>
        <row r="541">
          <cell r="AR541" t="str">
            <v>Легёйский II наслегс.Тулуна</v>
          </cell>
          <cell r="AS541">
            <v>4</v>
          </cell>
        </row>
        <row r="542">
          <cell r="AR542" t="str">
            <v>Легёйский наслегс.Кептени</v>
          </cell>
          <cell r="AS542">
            <v>4</v>
          </cell>
        </row>
        <row r="543">
          <cell r="AR543" t="str">
            <v>Легёйский наслегс.Далы</v>
          </cell>
          <cell r="AS543">
            <v>4</v>
          </cell>
        </row>
        <row r="544">
          <cell r="AR544" t="str">
            <v>Легёйский наслегс.Хомустах</v>
          </cell>
          <cell r="AS544">
            <v>4</v>
          </cell>
        </row>
        <row r="545">
          <cell r="AR545" t="str">
            <v>Мюрюнский наслегс.Борогонцы</v>
          </cell>
          <cell r="AS545">
            <v>4</v>
          </cell>
        </row>
        <row r="546">
          <cell r="AR546" t="str">
            <v>Мюрюнский наслегс.Мындаба</v>
          </cell>
          <cell r="AS546">
            <v>4</v>
          </cell>
        </row>
        <row r="547">
          <cell r="AR547" t="str">
            <v>Мюрюнский наслегс.Томтор</v>
          </cell>
          <cell r="AS547">
            <v>4</v>
          </cell>
        </row>
        <row r="548">
          <cell r="AR548" t="str">
            <v>Наяхинский наслегс.Балыктах</v>
          </cell>
          <cell r="AS548">
            <v>4</v>
          </cell>
        </row>
        <row r="549">
          <cell r="AR549" t="str">
            <v>Ольтехский наслегс.Бейдинге</v>
          </cell>
          <cell r="AS549">
            <v>4</v>
          </cell>
        </row>
        <row r="550">
          <cell r="AR550" t="str">
            <v>Ольтехский наслегс.Арылах</v>
          </cell>
          <cell r="AS550">
            <v>4</v>
          </cell>
        </row>
        <row r="551">
          <cell r="AR551" t="str">
            <v>Онёрский наслегс.Эселях</v>
          </cell>
          <cell r="AS551">
            <v>4</v>
          </cell>
        </row>
        <row r="552">
          <cell r="AR552" t="str">
            <v>Оспёхский I наслегс.Усун-Кюёль</v>
          </cell>
          <cell r="AS552">
            <v>4</v>
          </cell>
        </row>
        <row r="553">
          <cell r="AR553" t="str">
            <v>Оспёхский наслегс.Дыгдал</v>
          </cell>
          <cell r="AS553">
            <v>4</v>
          </cell>
        </row>
        <row r="554">
          <cell r="AR554" t="str">
            <v>Суоттунский наслегс.Огородтах</v>
          </cell>
          <cell r="AS554">
            <v>4</v>
          </cell>
        </row>
        <row r="555">
          <cell r="AR555" t="str">
            <v>Суоттунский наслегс.Сасылыкан</v>
          </cell>
          <cell r="AS555">
            <v>4</v>
          </cell>
        </row>
        <row r="556">
          <cell r="AR556" t="str">
            <v>Суоттунский наслегс.Хоногор</v>
          </cell>
          <cell r="AS556">
            <v>4</v>
          </cell>
        </row>
        <row r="557">
          <cell r="AR557" t="str">
            <v>Тит-Арынский наслегс.Тит-Ары</v>
          </cell>
          <cell r="AS557">
            <v>4</v>
          </cell>
        </row>
        <row r="558">
          <cell r="AR558" t="str">
            <v>Тюляхский наслегс.Кылайы</v>
          </cell>
          <cell r="AS558">
            <v>4</v>
          </cell>
        </row>
        <row r="559">
          <cell r="AR559" t="str">
            <v>Хоринский I наслег с.Чаранг</v>
          </cell>
          <cell r="AS559">
            <v>4</v>
          </cell>
        </row>
        <row r="560">
          <cell r="AR560" t="str">
            <v>Хоринский наслегс.Маягас</v>
          </cell>
          <cell r="AS560">
            <v>4</v>
          </cell>
        </row>
        <row r="561">
          <cell r="AR561" t="str">
            <v>Чериктейский наслегс.Чериктей</v>
          </cell>
          <cell r="AS561">
            <v>4</v>
          </cell>
        </row>
        <row r="562">
          <cell r="AR562" t="str">
            <v>Кюпский национальный наслег с.Кюпцы</v>
          </cell>
          <cell r="AS562">
            <v>3</v>
          </cell>
        </row>
        <row r="563">
          <cell r="AR563" t="str">
            <v>Кюпский национальный наслег с.Тумул</v>
          </cell>
          <cell r="AS563">
            <v>3</v>
          </cell>
        </row>
        <row r="564">
          <cell r="AR564" t="str">
            <v>Петропавловский национальный наслегс.Петропавловск</v>
          </cell>
          <cell r="AS564">
            <v>3</v>
          </cell>
        </row>
        <row r="565">
          <cell r="AR565" t="str">
            <v>Петропавловский национальный наслегс.Троицк</v>
          </cell>
          <cell r="AS565">
            <v>3</v>
          </cell>
        </row>
        <row r="566">
          <cell r="AR566" t="str">
            <v>Поселок Аллах-Юньп.Аллах-Юнь</v>
          </cell>
          <cell r="AS566">
            <v>3</v>
          </cell>
        </row>
        <row r="567">
          <cell r="AR567" t="str">
            <v>Поселок Бриндакитп.Бриндакит</v>
          </cell>
          <cell r="AS567">
            <v>3</v>
          </cell>
        </row>
        <row r="568">
          <cell r="AR568" t="str">
            <v>Поселок Звёздочкап.Звёздочка</v>
          </cell>
          <cell r="AS568">
            <v>3</v>
          </cell>
        </row>
        <row r="569">
          <cell r="AR569" t="str">
            <v>Поселок Солнечныйп.Солнечный</v>
          </cell>
          <cell r="AS569">
            <v>3</v>
          </cell>
        </row>
        <row r="570">
          <cell r="AR570" t="str">
            <v>Поселок Солнечныйс.Усть-Ыныкчан</v>
          </cell>
          <cell r="AS570">
            <v>3</v>
          </cell>
        </row>
        <row r="571">
          <cell r="AR571" t="str">
            <v>Поселок Усть-Маяп.Усть-Мая</v>
          </cell>
          <cell r="AS571">
            <v>3</v>
          </cell>
        </row>
        <row r="572">
          <cell r="AR572" t="str">
            <v>Поселок Усть-Маяс.Усть-Юдома</v>
          </cell>
          <cell r="AS572">
            <v>3</v>
          </cell>
        </row>
        <row r="573">
          <cell r="AR573" t="str">
            <v>Поселок Ыныкчынп.Ыныкчан</v>
          </cell>
          <cell r="AS573">
            <v>3</v>
          </cell>
        </row>
        <row r="574">
          <cell r="AR574" t="str">
            <v>Поселок Эльдиканп.Эльдикан</v>
          </cell>
          <cell r="AS574">
            <v>3</v>
          </cell>
        </row>
        <row r="575">
          <cell r="AR575" t="str">
            <v>Поселок Эльдиканс.Акра</v>
          </cell>
          <cell r="AS575">
            <v>3</v>
          </cell>
        </row>
        <row r="576">
          <cell r="AR576" t="str">
            <v>Поселок Эльдиканс.8-й км</v>
          </cell>
          <cell r="AS576">
            <v>3</v>
          </cell>
        </row>
        <row r="577">
          <cell r="AR577" t="str">
            <v>Поселок Югорёнокп.Югорёнок</v>
          </cell>
          <cell r="AS577">
            <v>3</v>
          </cell>
        </row>
        <row r="578">
          <cell r="AR578" t="str">
            <v>Поселок Югорёнокс.Юр</v>
          </cell>
          <cell r="AS578">
            <v>3</v>
          </cell>
        </row>
        <row r="579">
          <cell r="AR579" t="str">
            <v>Белькачинский наслегс.Белькачи</v>
          </cell>
          <cell r="AS579">
            <v>3</v>
          </cell>
        </row>
        <row r="580">
          <cell r="AR580" t="str">
            <v>Мильский наслегс.Усть-Миль</v>
          </cell>
          <cell r="AS580">
            <v>3</v>
          </cell>
        </row>
        <row r="581">
          <cell r="AR581" t="str">
            <v>Эжанский национальный наслегс.Эжанцы</v>
          </cell>
          <cell r="AS581">
            <v>3</v>
          </cell>
        </row>
        <row r="582">
          <cell r="AR582" t="str">
            <v>Поселок Депутатскийп.Депутатский</v>
          </cell>
          <cell r="AS582">
            <v>5</v>
          </cell>
        </row>
        <row r="583">
          <cell r="AR583" t="str">
            <v>Поселок Нижнеянскп.Нижнеянск</v>
          </cell>
          <cell r="AS583">
            <v>5</v>
          </cell>
        </row>
        <row r="584">
          <cell r="AR584" t="str">
            <v>Поселок Северныйп.Северный</v>
          </cell>
          <cell r="AS584">
            <v>5</v>
          </cell>
        </row>
        <row r="585">
          <cell r="AR585" t="str">
            <v>Поселок Усть-Куйгап.Усть-Куйга</v>
          </cell>
          <cell r="AS585">
            <v>5</v>
          </cell>
        </row>
        <row r="586">
          <cell r="AR586" t="str">
            <v>Казачинский национальный наслег с.Казачье</v>
          </cell>
          <cell r="AS586">
            <v>5</v>
          </cell>
        </row>
        <row r="587">
          <cell r="AR587" t="str">
            <v>Омолойский национальный наслегс.Хайыр</v>
          </cell>
          <cell r="AS587">
            <v>5</v>
          </cell>
        </row>
        <row r="588">
          <cell r="AR588" t="str">
            <v>Силянняхский национальный наслегс.Сайылык</v>
          </cell>
          <cell r="AS588">
            <v>5</v>
          </cell>
        </row>
        <row r="589">
          <cell r="AR589" t="str">
            <v>Туматский национальный наслегс.Тумат</v>
          </cell>
          <cell r="AS589">
            <v>5</v>
          </cell>
        </row>
        <row r="590">
          <cell r="AR590" t="str">
            <v>Усть-Янский национальный наслегс.Усть-Янск</v>
          </cell>
          <cell r="AS590">
            <v>5</v>
          </cell>
        </row>
        <row r="591">
          <cell r="AR591" t="str">
            <v>Уяндинский национальный наслегс.Уянди</v>
          </cell>
          <cell r="AS591">
            <v>5</v>
          </cell>
        </row>
        <row r="592">
          <cell r="AR592" t="str">
            <v>Юкагирский национальный (кочевой) наслегс.Юкагир</v>
          </cell>
          <cell r="AS592">
            <v>5</v>
          </cell>
        </row>
        <row r="593">
          <cell r="AR593" t="str">
            <v>Город Покровскг.Покровск</v>
          </cell>
          <cell r="AS593">
            <v>3</v>
          </cell>
        </row>
        <row r="594">
          <cell r="AR594" t="str">
            <v>Поселок Бестяхп.Бестях</v>
          </cell>
          <cell r="AS594">
            <v>3</v>
          </cell>
        </row>
        <row r="595">
          <cell r="AR595" t="str">
            <v>Поселок Бестяхс.Чаранг</v>
          </cell>
          <cell r="AS595">
            <v>3</v>
          </cell>
        </row>
        <row r="596">
          <cell r="AR596" t="str">
            <v>Жемконский 1-й наслегс.Тит-Эбя</v>
          </cell>
          <cell r="AS596">
            <v>3</v>
          </cell>
        </row>
        <row r="597">
          <cell r="AR597" t="str">
            <v>Жемконский 1-й наслегс.Хоточчу</v>
          </cell>
          <cell r="AS597">
            <v>3</v>
          </cell>
        </row>
        <row r="598">
          <cell r="AR598" t="str">
            <v>Жемконский 2-й наслегс.Кёрдём</v>
          </cell>
          <cell r="AS598">
            <v>3</v>
          </cell>
        </row>
        <row r="599">
          <cell r="AR599" t="str">
            <v>Жемконский 2-й наслегс.Нуочаха</v>
          </cell>
          <cell r="AS599">
            <v>3</v>
          </cell>
        </row>
        <row r="600">
          <cell r="AR600" t="str">
            <v>Жерский наслегс.Улах-Ан</v>
          </cell>
          <cell r="AS600">
            <v>3</v>
          </cell>
        </row>
        <row r="601">
          <cell r="AR601" t="str">
            <v>Иситский наслегс.Исит</v>
          </cell>
          <cell r="AS601">
            <v>3</v>
          </cell>
        </row>
        <row r="602">
          <cell r="AR602" t="str">
            <v>Иситский наслегс.Нохорой</v>
          </cell>
          <cell r="AS602">
            <v>3</v>
          </cell>
        </row>
        <row r="603">
          <cell r="AR603" t="str">
            <v>Качикатский наслегс.Качикатцы</v>
          </cell>
          <cell r="AS603">
            <v>3</v>
          </cell>
        </row>
        <row r="604">
          <cell r="AR604" t="str">
            <v>Качикатский наслегс.Кысыл-Юрюйя</v>
          </cell>
          <cell r="AS604">
            <v>3</v>
          </cell>
        </row>
        <row r="605">
          <cell r="AR605" t="str">
            <v>Мальжагарский 1-й наслегс.Булгунняхтах</v>
          </cell>
          <cell r="AS605">
            <v>3</v>
          </cell>
        </row>
        <row r="606">
          <cell r="AR606" t="str">
            <v>Мальжагарский 1-й наслегс.Кытанах-Кырдал</v>
          </cell>
          <cell r="AS606">
            <v>3</v>
          </cell>
        </row>
        <row r="607">
          <cell r="AR607" t="str">
            <v>Мальжагарский 1-й наслегс.Тойон-Ары</v>
          </cell>
          <cell r="AS607">
            <v>3</v>
          </cell>
        </row>
        <row r="608">
          <cell r="AR608" t="str">
            <v>Мальжагарский 2-й наслегс.Улахан-Ан</v>
          </cell>
          <cell r="AS608">
            <v>3</v>
          </cell>
        </row>
        <row r="609">
          <cell r="AR609" t="str">
            <v>Мальжагарский 2-й наслегс.Еланка</v>
          </cell>
          <cell r="AS609">
            <v>3</v>
          </cell>
        </row>
        <row r="610">
          <cell r="AR610" t="str">
            <v>Мальжагарский 4-й наслегс.Едей</v>
          </cell>
          <cell r="AS610">
            <v>3</v>
          </cell>
        </row>
        <row r="611">
          <cell r="AR611" t="str">
            <v>Мальжагарский 5-й наслегс.Кытыл-Дюра</v>
          </cell>
          <cell r="AS611">
            <v>3</v>
          </cell>
        </row>
        <row r="612">
          <cell r="AR612" t="str">
            <v>Немюгинский наслегс.Ой</v>
          </cell>
          <cell r="AS612">
            <v>3</v>
          </cell>
        </row>
        <row r="613">
          <cell r="AR613" t="str">
            <v>Октемский наслегс.Октемцы</v>
          </cell>
          <cell r="AS613">
            <v>3</v>
          </cell>
        </row>
        <row r="614">
          <cell r="AR614" t="str">
            <v>Октемский наслегс.Карапатское</v>
          </cell>
          <cell r="AS614">
            <v>3</v>
          </cell>
        </row>
        <row r="615">
          <cell r="AR615" t="str">
            <v>Техтюрский наслегс.Тёхтюр</v>
          </cell>
          <cell r="AS615">
            <v>3</v>
          </cell>
        </row>
        <row r="616">
          <cell r="AR616" t="str">
            <v>Октемский наслегс.Чапаево</v>
          </cell>
          <cell r="AS616">
            <v>3</v>
          </cell>
        </row>
        <row r="617">
          <cell r="AR617" t="str">
            <v>Поселок Мохсоголлохп.Мохсоголлох</v>
          </cell>
          <cell r="AS617">
            <v>3</v>
          </cell>
        </row>
        <row r="618">
          <cell r="AR618" t="str">
            <v>Синский наслегс.Синск</v>
          </cell>
          <cell r="AS618">
            <v>3</v>
          </cell>
        </row>
        <row r="619">
          <cell r="AR619" t="str">
            <v>Тит-Аринский наслегс.Тит-Ары</v>
          </cell>
          <cell r="AS619">
            <v>3</v>
          </cell>
        </row>
        <row r="620">
          <cell r="AR620" t="str">
            <v>Тумульский наслегс.Тумул</v>
          </cell>
          <cell r="AS620">
            <v>3</v>
          </cell>
        </row>
        <row r="621">
          <cell r="AR621" t="str">
            <v>Тит-Аринский наслегс.Харыялах</v>
          </cell>
          <cell r="AS621">
            <v>3</v>
          </cell>
        </row>
        <row r="622">
          <cell r="AR622" t="str">
            <v>Тит-Аринский наслегс.Чкалов</v>
          </cell>
          <cell r="AS622">
            <v>3</v>
          </cell>
        </row>
        <row r="623">
          <cell r="AR623" t="str">
            <v>Алагарский наслег с.Чыаппара</v>
          </cell>
          <cell r="AS623">
            <v>4</v>
          </cell>
        </row>
        <row r="624">
          <cell r="AR624" t="str">
            <v>Арылахский наслегс.Арылах</v>
          </cell>
          <cell r="AS624">
            <v>4</v>
          </cell>
        </row>
        <row r="625">
          <cell r="AR625" t="str">
            <v>Бахсытский наслегс.Толон</v>
          </cell>
          <cell r="AS625">
            <v>4</v>
          </cell>
        </row>
        <row r="626">
          <cell r="AR626" t="str">
            <v>Бахсытский наслегс.Лябие</v>
          </cell>
          <cell r="AS626">
            <v>4</v>
          </cell>
        </row>
        <row r="627">
          <cell r="AR627" t="str">
            <v>Болтогинский наслегс.Харбала</v>
          </cell>
          <cell r="AS627">
            <v>4</v>
          </cell>
        </row>
        <row r="628">
          <cell r="AR628" t="str">
            <v>Болтогинский наслегс.Харбала 2-я</v>
          </cell>
          <cell r="AS628">
            <v>4</v>
          </cell>
        </row>
        <row r="629">
          <cell r="AR629" t="str">
            <v>Болтогинский наслегс.Кындал</v>
          </cell>
          <cell r="AS629">
            <v>4</v>
          </cell>
        </row>
        <row r="630">
          <cell r="AR630" t="str">
            <v>Болугурский наслегс.Мындагай</v>
          </cell>
          <cell r="AS630">
            <v>4</v>
          </cell>
        </row>
        <row r="631">
          <cell r="AR631" t="str">
            <v>Болугурский наслегс.Кыстык-Кугда</v>
          </cell>
          <cell r="AS631">
            <v>4</v>
          </cell>
        </row>
        <row r="632">
          <cell r="AR632" t="str">
            <v>Кытанахский наслегс.Килянки</v>
          </cell>
          <cell r="AS632">
            <v>4</v>
          </cell>
        </row>
        <row r="633">
          <cell r="AR633" t="str">
            <v>Мугудайский наслегс.Маралайы</v>
          </cell>
          <cell r="AS633">
            <v>4</v>
          </cell>
        </row>
        <row r="634">
          <cell r="AR634" t="str">
            <v>Ожулунский наслегс.Дябыла</v>
          </cell>
          <cell r="AS634">
            <v>4</v>
          </cell>
        </row>
        <row r="635">
          <cell r="AR635" t="str">
            <v>Ожулунский наслегс.Василий Аласа</v>
          </cell>
          <cell r="AS635">
            <v>4</v>
          </cell>
        </row>
        <row r="636">
          <cell r="AR636" t="str">
            <v>Ожулунский наслегс.Юрях-Кюёре</v>
          </cell>
          <cell r="AS636">
            <v>4</v>
          </cell>
        </row>
        <row r="637">
          <cell r="AR637" t="str">
            <v>Соловьевский наслегс.Мырыла</v>
          </cell>
          <cell r="AS637">
            <v>4</v>
          </cell>
        </row>
        <row r="638">
          <cell r="AR638" t="str">
            <v>Соловьевский наслегс.Хахыях</v>
          </cell>
          <cell r="AS638">
            <v>4</v>
          </cell>
        </row>
        <row r="639">
          <cell r="AR639" t="str">
            <v>Сыланский наслегс.Усун-Кюёль</v>
          </cell>
          <cell r="AS639">
            <v>4</v>
          </cell>
        </row>
        <row r="640">
          <cell r="AR640" t="str">
            <v>Сыланский наслегс.Бере</v>
          </cell>
          <cell r="AS640">
            <v>4</v>
          </cell>
        </row>
        <row r="641">
          <cell r="AR641" t="str">
            <v>Сыланский наслегс.Дярла</v>
          </cell>
          <cell r="AS641">
            <v>4</v>
          </cell>
        </row>
        <row r="642">
          <cell r="AR642" t="str">
            <v>Сыланский наслегс.Осугур</v>
          </cell>
          <cell r="AS642">
            <v>4</v>
          </cell>
        </row>
        <row r="643">
          <cell r="AR643" t="str">
            <v>Сыланский наслегс.Улахан-Кюёль</v>
          </cell>
          <cell r="AS643">
            <v>4</v>
          </cell>
        </row>
        <row r="644">
          <cell r="AR644" t="str">
            <v>Тёлёйский наслегс.Тёлёй-Диринг</v>
          </cell>
          <cell r="AS644">
            <v>4</v>
          </cell>
        </row>
        <row r="645">
          <cell r="AR645" t="str">
            <v>Тёлёйский наслегс.Мяндийе</v>
          </cell>
          <cell r="AS645">
            <v>4</v>
          </cell>
        </row>
        <row r="646">
          <cell r="AR646" t="str">
            <v>Хадарский наслегс.Юрюнг-Кюёль</v>
          </cell>
          <cell r="AS646">
            <v>4</v>
          </cell>
        </row>
        <row r="647">
          <cell r="AR647" t="str">
            <v>Хадарский наслегс.Уорга</v>
          </cell>
          <cell r="AS647">
            <v>4</v>
          </cell>
        </row>
        <row r="648">
          <cell r="AR648" t="str">
            <v>Хатылинский наслегс.Харбала</v>
          </cell>
          <cell r="AS648">
            <v>4</v>
          </cell>
        </row>
        <row r="649">
          <cell r="AR649" t="str">
            <v>Хаяхсытский наслегс.Туора-Кюёль</v>
          </cell>
          <cell r="AS649">
            <v>4</v>
          </cell>
        </row>
        <row r="650">
          <cell r="AR650" t="str">
            <v>Хоптогинский наслегс.Диринг</v>
          </cell>
          <cell r="AS650">
            <v>4</v>
          </cell>
        </row>
        <row r="651">
          <cell r="AR651" t="str">
            <v>Хоптогинский наслегс.Улахан-Эбя</v>
          </cell>
          <cell r="AS651">
            <v>4</v>
          </cell>
        </row>
        <row r="652">
          <cell r="AR652" t="str">
            <v>Чакырский наслегс.Толон</v>
          </cell>
          <cell r="AS652">
            <v>4</v>
          </cell>
        </row>
        <row r="653">
          <cell r="AR653" t="str">
            <v>Чурапчинский наслегс.Чурапча</v>
          </cell>
          <cell r="AS653">
            <v>4</v>
          </cell>
        </row>
        <row r="654">
          <cell r="AR654" t="str">
            <v>Верхнебытантайский наслег с.Дьаргалах</v>
          </cell>
          <cell r="AS654">
            <v>5</v>
          </cell>
        </row>
        <row r="655">
          <cell r="AR655" t="str">
            <v>Нижнебытантайский наслегс.Кустур</v>
          </cell>
          <cell r="AS655">
            <v>5</v>
          </cell>
        </row>
        <row r="656">
          <cell r="AR656" t="str">
            <v>Нижнебытантайский наслегс.Алы</v>
          </cell>
          <cell r="AS656">
            <v>5</v>
          </cell>
        </row>
        <row r="657">
          <cell r="AR657" t="str">
            <v>Тюгесирский наслегс.Батагай-Алыта</v>
          </cell>
          <cell r="AS657">
            <v>5</v>
          </cell>
        </row>
        <row r="658">
          <cell r="AR658" t="str">
            <v>Город Якутскг.Якутск</v>
          </cell>
          <cell r="AS658">
            <v>3</v>
          </cell>
        </row>
        <row r="659">
          <cell r="AR659" t="str">
            <v>Поселок Маганп.Маган</v>
          </cell>
          <cell r="AS659">
            <v>3</v>
          </cell>
        </row>
        <row r="660">
          <cell r="AR660" t="str">
            <v>Поселок Кангалассып.Кангалассы</v>
          </cell>
          <cell r="AS660">
            <v>3</v>
          </cell>
        </row>
        <row r="661">
          <cell r="AR661" t="str">
            <v>Поселок Мархап.Марха</v>
          </cell>
          <cell r="AS661">
            <v>3</v>
          </cell>
        </row>
        <row r="662">
          <cell r="AR662" t="str">
            <v>Поселок Мархас.Намцыр</v>
          </cell>
          <cell r="AS662">
            <v>3</v>
          </cell>
        </row>
        <row r="663">
          <cell r="AR663" t="str">
            <v>Поселок Табагап.Табага</v>
          </cell>
          <cell r="AS663">
            <v>3</v>
          </cell>
        </row>
        <row r="664">
          <cell r="AR664" t="str">
            <v>Тулагино-Кильдемский наслегс.Тулагино</v>
          </cell>
          <cell r="AS664">
            <v>3</v>
          </cell>
        </row>
        <row r="665">
          <cell r="AR665" t="str">
            <v>Тулагино-Кильдемский наслегс.Капитоновка</v>
          </cell>
          <cell r="AS665">
            <v>3</v>
          </cell>
        </row>
        <row r="666">
          <cell r="AR666" t="str">
            <v>Тулагино-Кильдемский наслегс.Кильдемцы</v>
          </cell>
          <cell r="AS666">
            <v>3</v>
          </cell>
        </row>
        <row r="667">
          <cell r="AR667" t="str">
            <v>Тулагино-Кильдемский наслегс.Сырдах</v>
          </cell>
          <cell r="AS667">
            <v>3</v>
          </cell>
        </row>
        <row r="668">
          <cell r="AR668" t="str">
            <v>Хатасский наслегс.Хатассы</v>
          </cell>
          <cell r="AS668">
            <v>3</v>
          </cell>
        </row>
        <row r="669">
          <cell r="AR669" t="str">
            <v>Хатасский наслегс.Владимировка</v>
          </cell>
          <cell r="AS669">
            <v>3</v>
          </cell>
        </row>
        <row r="670">
          <cell r="AR670" t="str">
            <v>Хатасский наслегс.Пригородный</v>
          </cell>
          <cell r="AS670">
            <v>3</v>
          </cell>
        </row>
      </sheetData>
      <sheetData sheetId="11"/>
      <sheetData sheetId="12"/>
      <sheetData sheetId="13"/>
      <sheetData sheetId="14"/>
      <sheetData sheetId="15"/>
      <sheetData sheetId="16">
        <row r="10">
          <cell r="B10" t="str">
            <v>Абыйский наслегс.Абый</v>
          </cell>
          <cell r="I10">
            <v>-53</v>
          </cell>
          <cell r="J10">
            <v>-47</v>
          </cell>
          <cell r="K10">
            <v>282</v>
          </cell>
          <cell r="L10">
            <v>-21</v>
          </cell>
        </row>
        <row r="11">
          <cell r="B11" t="str">
            <v>Абыйский наслегс.Дёску</v>
          </cell>
          <cell r="I11">
            <v>-52</v>
          </cell>
          <cell r="J11">
            <v>-45</v>
          </cell>
          <cell r="K11">
            <v>276</v>
          </cell>
          <cell r="L11">
            <v>-21.4</v>
          </cell>
        </row>
        <row r="12">
          <cell r="B12" t="str">
            <v>Майорский национальный наслегс.Кебергене</v>
          </cell>
          <cell r="I12">
            <v>-52</v>
          </cell>
          <cell r="J12">
            <v>-45</v>
          </cell>
          <cell r="K12">
            <v>276</v>
          </cell>
          <cell r="L12">
            <v>-21.4</v>
          </cell>
        </row>
        <row r="13">
          <cell r="B13" t="str">
            <v>Мугурдахский наслегс.Сыаганнах</v>
          </cell>
          <cell r="I13">
            <v>-52</v>
          </cell>
          <cell r="J13">
            <v>-45</v>
          </cell>
          <cell r="K13">
            <v>276</v>
          </cell>
          <cell r="L13">
            <v>-21.4</v>
          </cell>
        </row>
        <row r="14">
          <cell r="B14" t="str">
            <v>Поселок Белая Горап.Белая гора</v>
          </cell>
          <cell r="I14">
            <v>-52</v>
          </cell>
          <cell r="J14">
            <v>-45</v>
          </cell>
          <cell r="K14">
            <v>276</v>
          </cell>
          <cell r="L14">
            <v>-21.4</v>
          </cell>
        </row>
        <row r="15">
          <cell r="B15" t="str">
            <v>Уолбутский наслегс.Киенг-Кюёль</v>
          </cell>
          <cell r="I15">
            <v>-52</v>
          </cell>
          <cell r="J15">
            <v>-45</v>
          </cell>
          <cell r="K15">
            <v>276</v>
          </cell>
          <cell r="L15">
            <v>-21.4</v>
          </cell>
        </row>
        <row r="16">
          <cell r="B16" t="str">
            <v>Урасалахский наслегс.Сутуруоха</v>
          </cell>
          <cell r="I16">
            <v>-52</v>
          </cell>
          <cell r="J16">
            <v>-45</v>
          </cell>
          <cell r="K16">
            <v>276</v>
          </cell>
          <cell r="L16">
            <v>-21.4</v>
          </cell>
        </row>
        <row r="17">
          <cell r="B17" t="str">
            <v>Беллетский наслегс.Хатыстыр</v>
          </cell>
          <cell r="I17">
            <v>-51</v>
          </cell>
          <cell r="J17">
            <v>-41</v>
          </cell>
          <cell r="K17">
            <v>260</v>
          </cell>
          <cell r="L17">
            <v>-17.399999999999999</v>
          </cell>
        </row>
        <row r="18">
          <cell r="B18" t="str">
            <v>Беллетский наслегс.Угаян</v>
          </cell>
          <cell r="I18">
            <v>-51</v>
          </cell>
          <cell r="J18">
            <v>-41</v>
          </cell>
          <cell r="K18">
            <v>260</v>
          </cell>
          <cell r="L18">
            <v>-17.399999999999999</v>
          </cell>
        </row>
        <row r="19">
          <cell r="B19" t="str">
            <v>Город Алданг.Алдан</v>
          </cell>
          <cell r="I19">
            <v>-42</v>
          </cell>
          <cell r="J19">
            <v>-32</v>
          </cell>
          <cell r="K19">
            <v>266</v>
          </cell>
          <cell r="L19">
            <v>-13.1</v>
          </cell>
        </row>
        <row r="20">
          <cell r="B20" t="str">
            <v>Город Алданс.Орочен 2-й</v>
          </cell>
          <cell r="I20">
            <v>-42</v>
          </cell>
          <cell r="J20">
            <v>-32</v>
          </cell>
          <cell r="K20">
            <v>266</v>
          </cell>
          <cell r="L20">
            <v>-13.1</v>
          </cell>
        </row>
        <row r="21">
          <cell r="B21" t="str">
            <v>Город Томмотг.Томмот</v>
          </cell>
          <cell r="I21">
            <v>-51</v>
          </cell>
          <cell r="J21">
            <v>-41</v>
          </cell>
          <cell r="K21">
            <v>260</v>
          </cell>
          <cell r="L21">
            <v>-17.399999999999999</v>
          </cell>
        </row>
        <row r="22">
          <cell r="B22" t="str">
            <v>Город Томмотс.Верхняя Амга</v>
          </cell>
          <cell r="I22">
            <v>-51</v>
          </cell>
          <cell r="J22">
            <v>-41</v>
          </cell>
          <cell r="K22">
            <v>260</v>
          </cell>
          <cell r="L22">
            <v>-17.399999999999999</v>
          </cell>
        </row>
        <row r="23">
          <cell r="B23" t="str">
            <v>Анаминский наслегс.Кутана</v>
          </cell>
          <cell r="I23">
            <v>-51</v>
          </cell>
          <cell r="J23">
            <v>-41</v>
          </cell>
          <cell r="K23">
            <v>260</v>
          </cell>
          <cell r="L23">
            <v>-17.399999999999999</v>
          </cell>
        </row>
        <row r="24">
          <cell r="B24" t="str">
            <v>Поселок Ленинскийп.Ленинский</v>
          </cell>
          <cell r="I24">
            <v>-42</v>
          </cell>
          <cell r="J24">
            <v>-32</v>
          </cell>
          <cell r="K24">
            <v>266</v>
          </cell>
          <cell r="L24">
            <v>-13.1</v>
          </cell>
        </row>
        <row r="25">
          <cell r="B25" t="str">
            <v>Поселок Чагдас.Чагда</v>
          </cell>
          <cell r="I25">
            <v>-51</v>
          </cell>
          <cell r="J25">
            <v>-41</v>
          </cell>
          <cell r="K25">
            <v>260</v>
          </cell>
          <cell r="L25">
            <v>-17.399999999999999</v>
          </cell>
        </row>
        <row r="26">
          <cell r="B26" t="str">
            <v>Поселок Нижний Куранахп.Нижний Куранах</v>
          </cell>
          <cell r="I26">
            <v>-51</v>
          </cell>
          <cell r="J26">
            <v>-41</v>
          </cell>
          <cell r="K26">
            <v>260</v>
          </cell>
          <cell r="L26">
            <v>-17.399999999999999</v>
          </cell>
        </row>
        <row r="27">
          <cell r="B27" t="str">
            <v>Поселок Лебединыйп.Лебединый</v>
          </cell>
          <cell r="I27">
            <v>-42</v>
          </cell>
          <cell r="J27">
            <v>-32</v>
          </cell>
          <cell r="K27">
            <v>266</v>
          </cell>
          <cell r="L27">
            <v>-13.1</v>
          </cell>
        </row>
        <row r="28">
          <cell r="B28" t="str">
            <v>Поселок Лебединыйс.Орочен 1-й</v>
          </cell>
          <cell r="I28">
            <v>-42</v>
          </cell>
          <cell r="J28">
            <v>-32</v>
          </cell>
          <cell r="K28">
            <v>266</v>
          </cell>
          <cell r="L28">
            <v>-13.1</v>
          </cell>
        </row>
        <row r="29">
          <cell r="B29" t="str">
            <v>Город Алданп.Солнечный</v>
          </cell>
          <cell r="I29">
            <v>-42</v>
          </cell>
          <cell r="J29">
            <v>-32</v>
          </cell>
          <cell r="K29">
            <v>266</v>
          </cell>
          <cell r="L29">
            <v>-13.1</v>
          </cell>
        </row>
        <row r="30">
          <cell r="B30" t="str">
            <v>Якокутский наслегс.Якокут</v>
          </cell>
          <cell r="I30">
            <v>-42</v>
          </cell>
          <cell r="J30">
            <v>-32</v>
          </cell>
          <cell r="K30">
            <v>266</v>
          </cell>
          <cell r="L30">
            <v>-13.1</v>
          </cell>
        </row>
        <row r="31">
          <cell r="B31" t="str">
            <v>Город Томмотп.Синегорье</v>
          </cell>
          <cell r="I31">
            <v>-51</v>
          </cell>
          <cell r="J31">
            <v>-41</v>
          </cell>
          <cell r="K31">
            <v>260</v>
          </cell>
          <cell r="L31">
            <v>-17.399999999999999</v>
          </cell>
        </row>
        <row r="32">
          <cell r="B32" t="str">
            <v>Поселок Большой Нимнырп.Большой Нимныр</v>
          </cell>
          <cell r="I32">
            <v>-44</v>
          </cell>
          <cell r="J32">
            <v>-35</v>
          </cell>
          <cell r="K32">
            <v>288</v>
          </cell>
          <cell r="L32">
            <v>-15.5</v>
          </cell>
        </row>
        <row r="33">
          <cell r="B33" t="str">
            <v>Поселок Канкунскийп.Канкунский</v>
          </cell>
          <cell r="I33">
            <v>-44</v>
          </cell>
          <cell r="J33">
            <v>-35</v>
          </cell>
          <cell r="K33">
            <v>288</v>
          </cell>
          <cell r="L33">
            <v>-15.5</v>
          </cell>
        </row>
        <row r="34">
          <cell r="B34" t="str">
            <v>Буягинский наслегс.Улу</v>
          </cell>
          <cell r="I34">
            <v>-51</v>
          </cell>
          <cell r="J34">
            <v>-41</v>
          </cell>
          <cell r="K34">
            <v>260</v>
          </cell>
          <cell r="L34">
            <v>-17.399999999999999</v>
          </cell>
        </row>
        <row r="35">
          <cell r="B35" t="str">
            <v>Буягинский наслегс.Мундуруччу</v>
          </cell>
          <cell r="I35">
            <v>-51</v>
          </cell>
          <cell r="J35">
            <v>-41</v>
          </cell>
          <cell r="K35">
            <v>260</v>
          </cell>
          <cell r="L35">
            <v>-17.399999999999999</v>
          </cell>
        </row>
        <row r="36">
          <cell r="B36" t="str">
            <v>Поселок Нижний Куранахс.Верхний Куранах</v>
          </cell>
          <cell r="I36">
            <v>-51</v>
          </cell>
          <cell r="J36">
            <v>-41</v>
          </cell>
          <cell r="K36">
            <v>260</v>
          </cell>
          <cell r="L36">
            <v>-17.399999999999999</v>
          </cell>
        </row>
        <row r="37">
          <cell r="B37" t="str">
            <v>Поселок Нижний Куранахс.Якокит</v>
          </cell>
          <cell r="I37">
            <v>-51</v>
          </cell>
          <cell r="J37">
            <v>-41</v>
          </cell>
          <cell r="K37">
            <v>260</v>
          </cell>
          <cell r="L37">
            <v>-17.399999999999999</v>
          </cell>
        </row>
        <row r="38">
          <cell r="B38" t="str">
            <v>Город Томмотп.Алексеевск</v>
          </cell>
          <cell r="I38">
            <v>-51</v>
          </cell>
          <cell r="J38">
            <v>-41</v>
          </cell>
          <cell r="K38">
            <v>260</v>
          </cell>
          <cell r="L38">
            <v>-17.399999999999999</v>
          </cell>
        </row>
        <row r="39">
          <cell r="B39" t="str">
            <v>Поселок Ыллымахп.Ыллымах</v>
          </cell>
          <cell r="I39">
            <v>-51</v>
          </cell>
          <cell r="J39">
            <v>-41</v>
          </cell>
          <cell r="K39">
            <v>260</v>
          </cell>
          <cell r="L39">
            <v>-17.399999999999999</v>
          </cell>
        </row>
        <row r="40">
          <cell r="B40" t="str">
            <v>Русско-Устьинский наслегс.Русское Устье</v>
          </cell>
          <cell r="I40">
            <v>-48</v>
          </cell>
          <cell r="J40">
            <v>-39</v>
          </cell>
          <cell r="K40">
            <v>318</v>
          </cell>
          <cell r="L40">
            <v>-17.399999999999999</v>
          </cell>
        </row>
        <row r="41">
          <cell r="B41" t="str">
            <v>Бёрёлёхский наслегс.Чкалов</v>
          </cell>
          <cell r="I41">
            <v>-48</v>
          </cell>
          <cell r="J41">
            <v>-39</v>
          </cell>
          <cell r="K41">
            <v>318</v>
          </cell>
          <cell r="L41">
            <v>-17.399999999999999</v>
          </cell>
        </row>
        <row r="42">
          <cell r="B42" t="str">
            <v>Быянгнырский наслегс.Нычалах</v>
          </cell>
          <cell r="I42">
            <v>-48</v>
          </cell>
          <cell r="J42">
            <v>-39</v>
          </cell>
          <cell r="K42">
            <v>318</v>
          </cell>
          <cell r="L42">
            <v>-17.399999999999999</v>
          </cell>
        </row>
        <row r="43">
          <cell r="B43" t="str">
            <v>Ойотунгский национальный (кочевой) наслегс.Ойотунг</v>
          </cell>
          <cell r="I43">
            <v>-48</v>
          </cell>
          <cell r="J43">
            <v>-39</v>
          </cell>
          <cell r="K43">
            <v>318</v>
          </cell>
          <cell r="L43">
            <v>-17.399999999999999</v>
          </cell>
        </row>
        <row r="44">
          <cell r="B44" t="str">
            <v>Юкагирский наслегс.Оленегорск</v>
          </cell>
          <cell r="I44">
            <v>-48</v>
          </cell>
          <cell r="J44">
            <v>-39</v>
          </cell>
          <cell r="K44">
            <v>318</v>
          </cell>
          <cell r="L44">
            <v>-17.399999999999999</v>
          </cell>
        </row>
        <row r="45">
          <cell r="B45" t="str">
            <v>Юкагирский наслегс.Воронцово</v>
          </cell>
          <cell r="I45">
            <v>-48</v>
          </cell>
          <cell r="J45">
            <v>-39</v>
          </cell>
          <cell r="K45">
            <v>318</v>
          </cell>
          <cell r="L45">
            <v>-17.399999999999999</v>
          </cell>
        </row>
        <row r="46">
          <cell r="B46" t="str">
            <v>Поселок Чокурдахп.Чокурдах</v>
          </cell>
          <cell r="I46">
            <v>-48</v>
          </cell>
          <cell r="J46">
            <v>-39</v>
          </cell>
          <cell r="K46">
            <v>318</v>
          </cell>
          <cell r="L46">
            <v>-17.399999999999999</v>
          </cell>
        </row>
        <row r="47">
          <cell r="B47" t="str">
            <v>Абагинский наслегс.Абага</v>
          </cell>
          <cell r="I47">
            <v>-55</v>
          </cell>
          <cell r="J47">
            <v>-46</v>
          </cell>
          <cell r="K47">
            <v>256</v>
          </cell>
          <cell r="L47">
            <v>-21.8</v>
          </cell>
        </row>
        <row r="48">
          <cell r="B48" t="str">
            <v>Алтанский наслегс.Алтанцы</v>
          </cell>
          <cell r="I48">
            <v>-55</v>
          </cell>
          <cell r="J48">
            <v>-46</v>
          </cell>
          <cell r="K48">
            <v>256</v>
          </cell>
          <cell r="L48">
            <v>-21.8</v>
          </cell>
        </row>
        <row r="49">
          <cell r="B49" t="str">
            <v>Амгино-Нахаринский наслегс.Оннес</v>
          </cell>
          <cell r="I49">
            <v>-55</v>
          </cell>
          <cell r="J49">
            <v>-46</v>
          </cell>
          <cell r="K49">
            <v>256</v>
          </cell>
          <cell r="L49">
            <v>-21.8</v>
          </cell>
        </row>
        <row r="50">
          <cell r="B50" t="str">
            <v>Амгино-Нахаринский наслегс.Ефремово</v>
          </cell>
          <cell r="I50">
            <v>-55</v>
          </cell>
          <cell r="J50">
            <v>-46</v>
          </cell>
          <cell r="K50">
            <v>256</v>
          </cell>
          <cell r="L50">
            <v>-21.8</v>
          </cell>
        </row>
        <row r="51">
          <cell r="B51" t="str">
            <v>Амгино-Нахаринский наслегс.Тёгюльте</v>
          </cell>
          <cell r="I51">
            <v>-55</v>
          </cell>
          <cell r="J51">
            <v>-46</v>
          </cell>
          <cell r="K51">
            <v>256</v>
          </cell>
          <cell r="L51">
            <v>-21.8</v>
          </cell>
        </row>
        <row r="52">
          <cell r="B52" t="str">
            <v>Амгинский наслегс.Амга</v>
          </cell>
          <cell r="I52">
            <v>-55</v>
          </cell>
          <cell r="J52">
            <v>-46</v>
          </cell>
          <cell r="K52">
            <v>256</v>
          </cell>
          <cell r="L52">
            <v>-21.8</v>
          </cell>
        </row>
        <row r="53">
          <cell r="B53" t="str">
            <v>Бетюнский наслегс.Бетюнцы</v>
          </cell>
          <cell r="I53">
            <v>-55</v>
          </cell>
          <cell r="J53">
            <v>-46</v>
          </cell>
          <cell r="K53">
            <v>256</v>
          </cell>
          <cell r="L53">
            <v>-21.8</v>
          </cell>
        </row>
        <row r="54">
          <cell r="B54" t="str">
            <v>Бетюнский наслегс.Уорай</v>
          </cell>
          <cell r="I54">
            <v>-55</v>
          </cell>
          <cell r="J54">
            <v>-46</v>
          </cell>
          <cell r="K54">
            <v>256</v>
          </cell>
          <cell r="L54">
            <v>-21.8</v>
          </cell>
        </row>
        <row r="55">
          <cell r="B55" t="str">
            <v>Болугурский наслегс.Болугур</v>
          </cell>
          <cell r="I55">
            <v>-55</v>
          </cell>
          <cell r="J55">
            <v>-46</v>
          </cell>
          <cell r="K55">
            <v>256</v>
          </cell>
          <cell r="L55">
            <v>-21.8</v>
          </cell>
        </row>
        <row r="56">
          <cell r="B56" t="str">
            <v>Майский наслегс.Покровка</v>
          </cell>
          <cell r="I56">
            <v>-55</v>
          </cell>
          <cell r="J56">
            <v>-46</v>
          </cell>
          <cell r="K56">
            <v>256</v>
          </cell>
          <cell r="L56">
            <v>-21.8</v>
          </cell>
        </row>
        <row r="57">
          <cell r="B57" t="str">
            <v>Майский наслегс.Булунг</v>
          </cell>
          <cell r="I57">
            <v>-55</v>
          </cell>
          <cell r="J57">
            <v>-46</v>
          </cell>
          <cell r="K57">
            <v>256</v>
          </cell>
          <cell r="L57">
            <v>-21.8</v>
          </cell>
        </row>
        <row r="58">
          <cell r="B58" t="str">
            <v>Мяндигинский наслегс.Мяндиги</v>
          </cell>
          <cell r="I58">
            <v>-55</v>
          </cell>
          <cell r="J58">
            <v>-46</v>
          </cell>
          <cell r="K58">
            <v>256</v>
          </cell>
          <cell r="L58">
            <v>-21.8</v>
          </cell>
        </row>
        <row r="59">
          <cell r="B59" t="str">
            <v>Сатагайский наслегс.Сатагай</v>
          </cell>
          <cell r="I59">
            <v>-55</v>
          </cell>
          <cell r="J59">
            <v>-46</v>
          </cell>
          <cell r="K59">
            <v>256</v>
          </cell>
          <cell r="L59">
            <v>-21.8</v>
          </cell>
        </row>
        <row r="60">
          <cell r="B60" t="str">
            <v>Соморсунский наслегс.Михайловка (Соморсун)</v>
          </cell>
          <cell r="I60">
            <v>-55</v>
          </cell>
          <cell r="J60">
            <v>-46</v>
          </cell>
          <cell r="K60">
            <v>256</v>
          </cell>
          <cell r="L60">
            <v>-21.8</v>
          </cell>
        </row>
        <row r="61">
          <cell r="B61" t="str">
            <v>Сулгаччинский наслегс.Сулгаччы</v>
          </cell>
          <cell r="I61">
            <v>-55</v>
          </cell>
          <cell r="J61">
            <v>-46</v>
          </cell>
          <cell r="K61">
            <v>256</v>
          </cell>
          <cell r="L61">
            <v>-21.8</v>
          </cell>
        </row>
        <row r="62">
          <cell r="B62" t="str">
            <v>Сулгаччинский наслегс.Серге-Бес</v>
          </cell>
          <cell r="I62">
            <v>-55</v>
          </cell>
          <cell r="J62">
            <v>-46</v>
          </cell>
          <cell r="K62">
            <v>256</v>
          </cell>
          <cell r="L62">
            <v>-21.8</v>
          </cell>
        </row>
        <row r="63">
          <cell r="B63" t="str">
            <v xml:space="preserve">Чакырский наслегс.Чакыр 2-й </v>
          </cell>
          <cell r="I63">
            <v>-55</v>
          </cell>
          <cell r="J63">
            <v>-46</v>
          </cell>
          <cell r="K63">
            <v>256</v>
          </cell>
          <cell r="L63">
            <v>-21.8</v>
          </cell>
        </row>
        <row r="64">
          <cell r="B64" t="str">
            <v>Чапчылганский наслегс.Чапчылган</v>
          </cell>
          <cell r="I64">
            <v>-55</v>
          </cell>
          <cell r="J64">
            <v>-46</v>
          </cell>
          <cell r="K64">
            <v>256</v>
          </cell>
          <cell r="L64">
            <v>-21.8</v>
          </cell>
        </row>
        <row r="65">
          <cell r="B65" t="str">
            <v>Чапчылганский наслегс.Промкомбинат</v>
          </cell>
          <cell r="I65">
            <v>-55</v>
          </cell>
          <cell r="J65">
            <v>-46</v>
          </cell>
          <cell r="K65">
            <v>256</v>
          </cell>
          <cell r="L65">
            <v>-21.8</v>
          </cell>
        </row>
        <row r="66">
          <cell r="B66" t="str">
            <v>Эмисский наслегс.Эмиссы</v>
          </cell>
          <cell r="I66">
            <v>-55</v>
          </cell>
          <cell r="J66">
            <v>-46</v>
          </cell>
          <cell r="K66">
            <v>256</v>
          </cell>
          <cell r="L66">
            <v>-21.8</v>
          </cell>
        </row>
        <row r="67">
          <cell r="B67" t="str">
            <v>Эмисский наслегс.Олом-Кюёле</v>
          </cell>
          <cell r="I67">
            <v>-55</v>
          </cell>
          <cell r="J67">
            <v>-46</v>
          </cell>
          <cell r="K67">
            <v>256</v>
          </cell>
          <cell r="L67">
            <v>-21.8</v>
          </cell>
        </row>
        <row r="68">
          <cell r="B68" t="str">
            <v>Саскылахский национальный наслегс.Саскылах</v>
          </cell>
          <cell r="I68">
            <v>-52</v>
          </cell>
          <cell r="J68">
            <v>-41</v>
          </cell>
          <cell r="K68">
            <v>306</v>
          </cell>
          <cell r="L68">
            <v>-18.600000000000001</v>
          </cell>
        </row>
        <row r="69">
          <cell r="B69" t="str">
            <v>Юрюнг-Хаинский национальный наслегс.Юрюнг-Хая</v>
          </cell>
          <cell r="I69">
            <v>-52</v>
          </cell>
          <cell r="J69">
            <v>-41</v>
          </cell>
          <cell r="K69">
            <v>306</v>
          </cell>
          <cell r="L69">
            <v>-18.600000000000001</v>
          </cell>
        </row>
        <row r="70">
          <cell r="B70" t="str">
            <v>Эбеляхский наслегс.Эбелях</v>
          </cell>
          <cell r="I70">
            <v>-52</v>
          </cell>
          <cell r="J70">
            <v>-41</v>
          </cell>
          <cell r="K70">
            <v>306</v>
          </cell>
          <cell r="L70">
            <v>-18.600000000000001</v>
          </cell>
        </row>
        <row r="71">
          <cell r="B71" t="str">
            <v>Поселок Тиксип.Тикси</v>
          </cell>
          <cell r="I71">
            <v>-44</v>
          </cell>
          <cell r="J71">
            <v>-35</v>
          </cell>
          <cell r="K71">
            <v>365</v>
          </cell>
          <cell r="L71">
            <v>-13.4</v>
          </cell>
        </row>
        <row r="72">
          <cell r="B72" t="str">
            <v>Борогонский наслегс.Намы</v>
          </cell>
          <cell r="I72">
            <v>-44</v>
          </cell>
          <cell r="J72">
            <v>-35</v>
          </cell>
          <cell r="K72">
            <v>365</v>
          </cell>
          <cell r="L72">
            <v>-13.4</v>
          </cell>
        </row>
        <row r="73">
          <cell r="B73" t="str">
            <v>Булунский наслегс.Кюсюр</v>
          </cell>
          <cell r="I73">
            <v>-54</v>
          </cell>
          <cell r="J73">
            <v>-43</v>
          </cell>
          <cell r="K73">
            <v>296</v>
          </cell>
          <cell r="L73">
            <v>-19.2</v>
          </cell>
        </row>
        <row r="74">
          <cell r="B74" t="str">
            <v>Булунский наслегс.Чекуровка</v>
          </cell>
          <cell r="I74">
            <v>-54</v>
          </cell>
          <cell r="J74">
            <v>-43</v>
          </cell>
          <cell r="K74">
            <v>296</v>
          </cell>
          <cell r="L74">
            <v>-19.2</v>
          </cell>
        </row>
        <row r="75">
          <cell r="B75" t="str">
            <v>Поселок Быковскийп.Быковский</v>
          </cell>
          <cell r="I75">
            <v>-44</v>
          </cell>
          <cell r="J75">
            <v>-35</v>
          </cell>
          <cell r="K75">
            <v>365</v>
          </cell>
          <cell r="L75">
            <v>-13.4</v>
          </cell>
        </row>
        <row r="76">
          <cell r="B76" t="str">
            <v>Сиктяхский наслегс.Сиктях</v>
          </cell>
          <cell r="I76">
            <v>-44</v>
          </cell>
          <cell r="J76">
            <v>-35</v>
          </cell>
          <cell r="K76">
            <v>365</v>
          </cell>
          <cell r="L76">
            <v>-13.4</v>
          </cell>
        </row>
        <row r="77">
          <cell r="B77" t="str">
            <v>Туматский наслегс.Склад</v>
          </cell>
          <cell r="I77">
            <v>-44</v>
          </cell>
          <cell r="J77">
            <v>-35</v>
          </cell>
          <cell r="K77">
            <v>365</v>
          </cell>
          <cell r="L77">
            <v>-13.4</v>
          </cell>
        </row>
        <row r="78">
          <cell r="B78" t="str">
            <v>Тюметинский наслегс.Таймылыр</v>
          </cell>
          <cell r="I78">
            <v>-44</v>
          </cell>
          <cell r="J78">
            <v>-35</v>
          </cell>
          <cell r="K78">
            <v>365</v>
          </cell>
          <cell r="L78">
            <v>-13.4</v>
          </cell>
        </row>
        <row r="79">
          <cell r="B79" t="str">
            <v>Хара-Улахский наслегс.Найба</v>
          </cell>
          <cell r="I79">
            <v>-44</v>
          </cell>
          <cell r="J79">
            <v>-35</v>
          </cell>
          <cell r="K79">
            <v>365</v>
          </cell>
          <cell r="L79">
            <v>-13.4</v>
          </cell>
        </row>
        <row r="80">
          <cell r="B80" t="str">
            <v>Ыстаннахский наслегс.Усть-Оленёк</v>
          </cell>
          <cell r="I80">
            <v>-44</v>
          </cell>
          <cell r="J80">
            <v>-35</v>
          </cell>
          <cell r="K80">
            <v>365</v>
          </cell>
          <cell r="L80">
            <v>-13.4</v>
          </cell>
        </row>
        <row r="81">
          <cell r="B81" t="str">
            <v>Балаганнахский наслегс.Балаганнах</v>
          </cell>
          <cell r="I81">
            <v>-51</v>
          </cell>
          <cell r="J81">
            <v>-42</v>
          </cell>
          <cell r="K81">
            <v>264</v>
          </cell>
          <cell r="L81">
            <v>-18.7</v>
          </cell>
        </row>
        <row r="82">
          <cell r="B82" t="str">
            <v>Ботулунский наслег с.Ботулу</v>
          </cell>
          <cell r="I82">
            <v>-51</v>
          </cell>
          <cell r="J82">
            <v>-42</v>
          </cell>
          <cell r="K82">
            <v>264</v>
          </cell>
          <cell r="L82">
            <v>-18.7</v>
          </cell>
        </row>
        <row r="83">
          <cell r="B83" t="str">
            <v>Ботулунский наслег с.Кётёрдёх</v>
          </cell>
          <cell r="I83">
            <v>-51</v>
          </cell>
          <cell r="J83">
            <v>-42</v>
          </cell>
          <cell r="K83">
            <v>264</v>
          </cell>
          <cell r="L83">
            <v>-18.7</v>
          </cell>
        </row>
        <row r="84">
          <cell r="B84" t="str">
            <v>Быраканский наслегс.Быракан</v>
          </cell>
          <cell r="I84">
            <v>-51</v>
          </cell>
          <cell r="J84">
            <v>-42</v>
          </cell>
          <cell r="K84">
            <v>264</v>
          </cell>
          <cell r="L84">
            <v>-18.7</v>
          </cell>
        </row>
        <row r="85">
          <cell r="B85" t="str">
            <v>Верхневилюйский наслег с.Верхневилюйск</v>
          </cell>
          <cell r="I85">
            <v>-51</v>
          </cell>
          <cell r="J85">
            <v>-42</v>
          </cell>
          <cell r="K85">
            <v>264</v>
          </cell>
          <cell r="L85">
            <v>-18.7</v>
          </cell>
        </row>
        <row r="86">
          <cell r="B86" t="str">
            <v>Далырский наслег с.Далыр</v>
          </cell>
          <cell r="I86">
            <v>-51</v>
          </cell>
          <cell r="J86">
            <v>-42</v>
          </cell>
          <cell r="K86">
            <v>264</v>
          </cell>
          <cell r="L86">
            <v>-18.7</v>
          </cell>
        </row>
        <row r="87">
          <cell r="B87" t="str">
            <v>Далырский наслег с.Быччагдан</v>
          </cell>
          <cell r="I87">
            <v>-51</v>
          </cell>
          <cell r="J87">
            <v>-42</v>
          </cell>
          <cell r="K87">
            <v>264</v>
          </cell>
          <cell r="L87">
            <v>-18.7</v>
          </cell>
        </row>
        <row r="88">
          <cell r="B88" t="str">
            <v>Далырский наслег с.Кулусуннах</v>
          </cell>
          <cell r="I88">
            <v>-51</v>
          </cell>
          <cell r="J88">
            <v>-42</v>
          </cell>
          <cell r="K88">
            <v>264</v>
          </cell>
          <cell r="L88">
            <v>-18.7</v>
          </cell>
        </row>
        <row r="89">
          <cell r="B89" t="str">
            <v>Дюллюкинский наслегс.Дюллюкю</v>
          </cell>
          <cell r="I89">
            <v>-51</v>
          </cell>
          <cell r="J89">
            <v>-42</v>
          </cell>
          <cell r="K89">
            <v>264</v>
          </cell>
          <cell r="L89">
            <v>-18.7</v>
          </cell>
        </row>
        <row r="90">
          <cell r="B90" t="str">
            <v>Дюллюкинский наслегс.Бютейдях</v>
          </cell>
          <cell r="I90">
            <v>-51</v>
          </cell>
          <cell r="J90">
            <v>-42</v>
          </cell>
          <cell r="K90">
            <v>264</v>
          </cell>
          <cell r="L90">
            <v>-18.7</v>
          </cell>
        </row>
        <row r="91">
          <cell r="B91" t="str">
            <v>Едюгейский наслег с.Андреевский</v>
          </cell>
          <cell r="I91">
            <v>-51</v>
          </cell>
          <cell r="J91">
            <v>-42</v>
          </cell>
          <cell r="K91">
            <v>264</v>
          </cell>
          <cell r="L91">
            <v>-18.7</v>
          </cell>
        </row>
        <row r="92">
          <cell r="B92" t="str">
            <v>Едюгейский наслег с.Куду</v>
          </cell>
          <cell r="I92">
            <v>-51</v>
          </cell>
          <cell r="J92">
            <v>-42</v>
          </cell>
          <cell r="K92">
            <v>264</v>
          </cell>
          <cell r="L92">
            <v>-18.7</v>
          </cell>
        </row>
        <row r="93">
          <cell r="B93" t="str">
            <v>Кентикский наслег с.Харыялах</v>
          </cell>
          <cell r="I93">
            <v>-51</v>
          </cell>
          <cell r="J93">
            <v>-42</v>
          </cell>
          <cell r="K93">
            <v>264</v>
          </cell>
          <cell r="L93">
            <v>-18.7</v>
          </cell>
        </row>
        <row r="94">
          <cell r="B94" t="str">
            <v>Кырыкыйский наслег с.Кырыкый</v>
          </cell>
          <cell r="I94">
            <v>-51</v>
          </cell>
          <cell r="J94">
            <v>-42</v>
          </cell>
          <cell r="K94">
            <v>264</v>
          </cell>
          <cell r="L94">
            <v>-18.7</v>
          </cell>
        </row>
        <row r="95">
          <cell r="B95" t="str">
            <v>Магасский наслегс.Харбала</v>
          </cell>
          <cell r="I95">
            <v>-51</v>
          </cell>
          <cell r="J95">
            <v>-42</v>
          </cell>
          <cell r="K95">
            <v>264</v>
          </cell>
          <cell r="L95">
            <v>-18.7</v>
          </cell>
        </row>
        <row r="96">
          <cell r="B96" t="str">
            <v>Магасский наслегс.Чёнгёрё</v>
          </cell>
          <cell r="I96">
            <v>-51</v>
          </cell>
          <cell r="J96">
            <v>-42</v>
          </cell>
          <cell r="K96">
            <v>264</v>
          </cell>
          <cell r="L96">
            <v>-18.7</v>
          </cell>
        </row>
        <row r="97">
          <cell r="B97" t="str">
            <v>Мейикский наслег с.Сайылык</v>
          </cell>
          <cell r="I97">
            <v>-51</v>
          </cell>
          <cell r="J97">
            <v>-42</v>
          </cell>
          <cell r="K97">
            <v>264</v>
          </cell>
          <cell r="L97">
            <v>-18.7</v>
          </cell>
        </row>
        <row r="98">
          <cell r="B98" t="str">
            <v>Мейикский наслег с.Май</v>
          </cell>
          <cell r="I98">
            <v>-51</v>
          </cell>
          <cell r="J98">
            <v>-42</v>
          </cell>
          <cell r="K98">
            <v>264</v>
          </cell>
          <cell r="L98">
            <v>-18.7</v>
          </cell>
        </row>
        <row r="99">
          <cell r="B99" t="str">
            <v>Намский наслег с.Хомустах</v>
          </cell>
          <cell r="I99">
            <v>-51</v>
          </cell>
          <cell r="J99">
            <v>-42</v>
          </cell>
          <cell r="K99">
            <v>264</v>
          </cell>
          <cell r="L99">
            <v>-18.7</v>
          </cell>
        </row>
        <row r="100">
          <cell r="B100" t="str">
            <v>Онхойский наслегс.Липпе-Атах</v>
          </cell>
          <cell r="I100">
            <v>-51</v>
          </cell>
          <cell r="J100">
            <v>-42</v>
          </cell>
          <cell r="K100">
            <v>264</v>
          </cell>
          <cell r="L100">
            <v>-18.7</v>
          </cell>
        </row>
        <row r="101">
          <cell r="B101" t="str">
            <v>Оргётский наслег с.Оргёт (Тойоку)</v>
          </cell>
          <cell r="I101">
            <v>-51</v>
          </cell>
          <cell r="J101">
            <v>-42</v>
          </cell>
          <cell r="K101">
            <v>264</v>
          </cell>
          <cell r="L101">
            <v>-18.7</v>
          </cell>
        </row>
        <row r="102">
          <cell r="B102" t="str">
            <v>Оросунский наслег с.Оросу</v>
          </cell>
          <cell r="I102">
            <v>-51</v>
          </cell>
          <cell r="J102">
            <v>-42</v>
          </cell>
          <cell r="K102">
            <v>264</v>
          </cell>
          <cell r="L102">
            <v>-18.7</v>
          </cell>
        </row>
        <row r="103">
          <cell r="B103" t="str">
            <v>Сургулукский наслегс.Багадя</v>
          </cell>
          <cell r="I103">
            <v>-51</v>
          </cell>
          <cell r="J103">
            <v>-42</v>
          </cell>
          <cell r="K103">
            <v>264</v>
          </cell>
          <cell r="L103">
            <v>-18.7</v>
          </cell>
        </row>
        <row r="104">
          <cell r="B104" t="str">
            <v>Сургулукский наслегс.Киенг-Кюёль</v>
          </cell>
          <cell r="I104">
            <v>-51</v>
          </cell>
          <cell r="J104">
            <v>-42</v>
          </cell>
          <cell r="K104">
            <v>264</v>
          </cell>
          <cell r="L104">
            <v>-18.7</v>
          </cell>
        </row>
        <row r="105">
          <cell r="B105" t="str">
            <v>Тамалаканский наслег с.Тамалакан</v>
          </cell>
          <cell r="I105">
            <v>-51</v>
          </cell>
          <cell r="J105">
            <v>-42</v>
          </cell>
          <cell r="K105">
            <v>264</v>
          </cell>
          <cell r="L105">
            <v>-18.7</v>
          </cell>
        </row>
        <row r="106">
          <cell r="B106" t="str">
            <v>Туобуйинский наслег с.Туобуя</v>
          </cell>
          <cell r="I106">
            <v>-51</v>
          </cell>
          <cell r="J106">
            <v>-42</v>
          </cell>
          <cell r="K106">
            <v>264</v>
          </cell>
          <cell r="L106">
            <v>-18.7</v>
          </cell>
        </row>
        <row r="107">
          <cell r="B107" t="str">
            <v>Харбалахский наслег с.Кюль</v>
          </cell>
          <cell r="I107">
            <v>-51</v>
          </cell>
          <cell r="J107">
            <v>-42</v>
          </cell>
          <cell r="K107">
            <v>264</v>
          </cell>
          <cell r="L107">
            <v>-18.7</v>
          </cell>
        </row>
        <row r="108">
          <cell r="B108" t="str">
            <v>Хомустахский наслег с.Хомустах</v>
          </cell>
          <cell r="I108">
            <v>-51</v>
          </cell>
          <cell r="J108">
            <v>-42</v>
          </cell>
          <cell r="K108">
            <v>264</v>
          </cell>
          <cell r="L108">
            <v>-18.7</v>
          </cell>
        </row>
        <row r="109">
          <cell r="B109" t="str">
            <v>Хоринский наслег с.Хоро (Булгунняхтах)</v>
          </cell>
          <cell r="I109">
            <v>-51</v>
          </cell>
          <cell r="J109">
            <v>-42</v>
          </cell>
          <cell r="K109">
            <v>264</v>
          </cell>
          <cell r="L109">
            <v>-18.7</v>
          </cell>
        </row>
        <row r="110">
          <cell r="B110" t="str">
            <v>Арылахский наслег с.Усун-Кюёль</v>
          </cell>
          <cell r="I110">
            <v>-51</v>
          </cell>
          <cell r="J110">
            <v>-41</v>
          </cell>
          <cell r="K110">
            <v>271</v>
          </cell>
          <cell r="L110">
            <v>-20.100000000000001</v>
          </cell>
        </row>
        <row r="111">
          <cell r="B111" t="str">
            <v>Верхнеколымский наслег с.Верхнеколымск</v>
          </cell>
          <cell r="I111">
            <v>-51</v>
          </cell>
          <cell r="J111">
            <v>-41</v>
          </cell>
          <cell r="K111">
            <v>271</v>
          </cell>
          <cell r="L111">
            <v>-20.100000000000001</v>
          </cell>
        </row>
        <row r="112">
          <cell r="B112" t="str">
            <v>Нелемнский национальный наслег с.Нелемное</v>
          </cell>
          <cell r="I112">
            <v>-51</v>
          </cell>
          <cell r="J112">
            <v>-41</v>
          </cell>
          <cell r="K112">
            <v>271</v>
          </cell>
          <cell r="L112">
            <v>-20.100000000000001</v>
          </cell>
        </row>
        <row r="113">
          <cell r="B113" t="str">
            <v>Поселок Зырянкап.Зырянка</v>
          </cell>
          <cell r="I113">
            <v>-51</v>
          </cell>
          <cell r="J113">
            <v>-41</v>
          </cell>
          <cell r="K113">
            <v>271</v>
          </cell>
          <cell r="L113">
            <v>-20.100000000000001</v>
          </cell>
        </row>
        <row r="114">
          <cell r="B114" t="str">
            <v>Угольнинский наслег с.Угольное</v>
          </cell>
          <cell r="I114">
            <v>-51</v>
          </cell>
          <cell r="J114">
            <v>-41</v>
          </cell>
          <cell r="K114">
            <v>271</v>
          </cell>
          <cell r="L114">
            <v>-20.100000000000001</v>
          </cell>
        </row>
        <row r="115">
          <cell r="B115" t="str">
            <v>Утаинский наслег с.Утая</v>
          </cell>
          <cell r="I115">
            <v>-51</v>
          </cell>
          <cell r="J115">
            <v>-41</v>
          </cell>
          <cell r="K115">
            <v>271</v>
          </cell>
          <cell r="L115">
            <v>-20.100000000000001</v>
          </cell>
        </row>
        <row r="116">
          <cell r="B116" t="str">
            <v>Адыччинский наслег  с.Бётёнгкёс</v>
          </cell>
          <cell r="I116">
            <v>-59</v>
          </cell>
          <cell r="J116">
            <v>-51</v>
          </cell>
          <cell r="K116">
            <v>272</v>
          </cell>
          <cell r="L116">
            <v>-25.2</v>
          </cell>
        </row>
        <row r="117">
          <cell r="B117" t="str">
            <v>Адыччинский наслег  с.Алысардах</v>
          </cell>
          <cell r="I117">
            <v>-59</v>
          </cell>
          <cell r="J117">
            <v>-51</v>
          </cell>
          <cell r="K117">
            <v>272</v>
          </cell>
          <cell r="L117">
            <v>-25.2</v>
          </cell>
        </row>
        <row r="118">
          <cell r="B118" t="str">
            <v>Адыччинский наслег  с.Энгя-Сайылыга</v>
          </cell>
          <cell r="I118">
            <v>-59</v>
          </cell>
          <cell r="J118">
            <v>-51</v>
          </cell>
          <cell r="K118">
            <v>272</v>
          </cell>
          <cell r="L118">
            <v>-25.2</v>
          </cell>
        </row>
        <row r="119">
          <cell r="B119" t="str">
            <v>Арылахский наслег с.Бала</v>
          </cell>
          <cell r="I119">
            <v>-59</v>
          </cell>
          <cell r="J119">
            <v>-51</v>
          </cell>
          <cell r="K119">
            <v>272</v>
          </cell>
          <cell r="L119">
            <v>-25.2</v>
          </cell>
        </row>
        <row r="120">
          <cell r="B120" t="str">
            <v>Арылахский наслег с.Метяки</v>
          </cell>
          <cell r="I120">
            <v>-59</v>
          </cell>
          <cell r="J120">
            <v>-51</v>
          </cell>
          <cell r="K120">
            <v>272</v>
          </cell>
          <cell r="L120">
            <v>-25.2</v>
          </cell>
        </row>
        <row r="121">
          <cell r="B121" t="str">
            <v xml:space="preserve">Бабушкинский наслег с.Боронук </v>
          </cell>
          <cell r="I121">
            <v>-59</v>
          </cell>
          <cell r="J121">
            <v>-51</v>
          </cell>
          <cell r="K121">
            <v>272</v>
          </cell>
          <cell r="L121">
            <v>-25.2</v>
          </cell>
        </row>
        <row r="122">
          <cell r="B122" t="str">
            <v>Бабушкинский наслег с.Мачах</v>
          </cell>
          <cell r="I122">
            <v>-59</v>
          </cell>
          <cell r="J122">
            <v>-51</v>
          </cell>
          <cell r="K122">
            <v>272</v>
          </cell>
          <cell r="L122">
            <v>-25.2</v>
          </cell>
        </row>
        <row r="123">
          <cell r="B123" t="str">
            <v>Барыласский наслег с.Барылас</v>
          </cell>
          <cell r="I123">
            <v>-59</v>
          </cell>
          <cell r="J123">
            <v>-51</v>
          </cell>
          <cell r="K123">
            <v>272</v>
          </cell>
          <cell r="L123">
            <v>-25.2</v>
          </cell>
        </row>
        <row r="124">
          <cell r="B124" t="str">
            <v>Борулахский наслег с.Томтор</v>
          </cell>
          <cell r="I124">
            <v>-59</v>
          </cell>
          <cell r="J124">
            <v>-51</v>
          </cell>
          <cell r="K124">
            <v>272</v>
          </cell>
          <cell r="L124">
            <v>-25.2</v>
          </cell>
        </row>
        <row r="125">
          <cell r="B125" t="str">
            <v>Борулахский наслег с.Токума</v>
          </cell>
          <cell r="I125">
            <v>-59</v>
          </cell>
          <cell r="J125">
            <v>-51</v>
          </cell>
          <cell r="K125">
            <v>272</v>
          </cell>
          <cell r="L125">
            <v>-25.2</v>
          </cell>
        </row>
        <row r="126">
          <cell r="B126" t="str">
            <v>Дулгалахский наслегс.Томтор</v>
          </cell>
          <cell r="I126">
            <v>-59</v>
          </cell>
          <cell r="J126">
            <v>-51</v>
          </cell>
          <cell r="K126">
            <v>272</v>
          </cell>
          <cell r="L126">
            <v>-25.2</v>
          </cell>
        </row>
        <row r="127">
          <cell r="B127" t="str">
            <v>Поселок Эсе-Хайяп.Эсе-Хайя</v>
          </cell>
          <cell r="I127">
            <v>-59</v>
          </cell>
          <cell r="J127">
            <v>-51</v>
          </cell>
          <cell r="K127">
            <v>272</v>
          </cell>
          <cell r="L127">
            <v>-25.2</v>
          </cell>
        </row>
        <row r="128">
          <cell r="B128" t="str">
            <v>Сартанский наслег с.Юнкюр</v>
          </cell>
          <cell r="I128">
            <v>-59</v>
          </cell>
          <cell r="J128">
            <v>-51</v>
          </cell>
          <cell r="K128">
            <v>272</v>
          </cell>
          <cell r="L128">
            <v>-25.2</v>
          </cell>
        </row>
        <row r="129">
          <cell r="B129" t="str">
            <v>Сартанский наслег с.Сысы-Мейите</v>
          </cell>
          <cell r="I129">
            <v>-59</v>
          </cell>
          <cell r="J129">
            <v>-51</v>
          </cell>
          <cell r="K129">
            <v>272</v>
          </cell>
          <cell r="L129">
            <v>-25.2</v>
          </cell>
        </row>
        <row r="130">
          <cell r="B130" t="str">
            <v>Столбинский наслег с.Столбы</v>
          </cell>
          <cell r="I130">
            <v>-59</v>
          </cell>
          <cell r="J130">
            <v>-51</v>
          </cell>
          <cell r="K130">
            <v>272</v>
          </cell>
          <cell r="L130">
            <v>-25.2</v>
          </cell>
        </row>
        <row r="131">
          <cell r="B131" t="str">
            <v>Суордахский наслег с.Суордах</v>
          </cell>
          <cell r="I131">
            <v>-59</v>
          </cell>
          <cell r="J131">
            <v>-51</v>
          </cell>
          <cell r="K131">
            <v>272</v>
          </cell>
          <cell r="L131">
            <v>-25.2</v>
          </cell>
        </row>
        <row r="132">
          <cell r="B132" t="str">
            <v>Табалахский наслег с.Улахан-Кюёль</v>
          </cell>
          <cell r="I132">
            <v>-59</v>
          </cell>
          <cell r="J132">
            <v>-51</v>
          </cell>
          <cell r="K132">
            <v>272</v>
          </cell>
          <cell r="L132">
            <v>-25.2</v>
          </cell>
        </row>
        <row r="133">
          <cell r="B133" t="str">
            <v>Табалахский наслег с.Тала</v>
          </cell>
          <cell r="I133">
            <v>-59</v>
          </cell>
          <cell r="J133">
            <v>-51</v>
          </cell>
          <cell r="K133">
            <v>272</v>
          </cell>
          <cell r="L133">
            <v>-25.2</v>
          </cell>
        </row>
        <row r="134">
          <cell r="B134" t="str">
            <v>Чёрюмчинский наслег с.Чёрюмче</v>
          </cell>
          <cell r="I134">
            <v>-59</v>
          </cell>
          <cell r="J134">
            <v>-51</v>
          </cell>
          <cell r="K134">
            <v>272</v>
          </cell>
          <cell r="L134">
            <v>-25.2</v>
          </cell>
        </row>
        <row r="135">
          <cell r="B135" t="str">
            <v>Эгинский наслегс.Сайды</v>
          </cell>
          <cell r="I135">
            <v>-59</v>
          </cell>
          <cell r="J135">
            <v>-51</v>
          </cell>
          <cell r="K135">
            <v>272</v>
          </cell>
          <cell r="L135">
            <v>-25.2</v>
          </cell>
        </row>
        <row r="136">
          <cell r="B136" t="str">
            <v>Эгинский наслегс.Осохтох</v>
          </cell>
          <cell r="I136">
            <v>-59</v>
          </cell>
          <cell r="J136">
            <v>-51</v>
          </cell>
          <cell r="K136">
            <v>272</v>
          </cell>
          <cell r="L136">
            <v>-25.2</v>
          </cell>
        </row>
        <row r="137">
          <cell r="B137" t="str">
            <v>Эльгесский наслег с.Хайысардах</v>
          </cell>
          <cell r="I137">
            <v>-57</v>
          </cell>
          <cell r="J137">
            <v>-51</v>
          </cell>
          <cell r="K137">
            <v>272</v>
          </cell>
          <cell r="L137">
            <v>-22.7</v>
          </cell>
        </row>
        <row r="138">
          <cell r="B138" t="str">
            <v>Эльгесский наслег с.Юрдюк-Кумах</v>
          </cell>
          <cell r="I138">
            <v>-57</v>
          </cell>
          <cell r="J138">
            <v>-51</v>
          </cell>
          <cell r="K138">
            <v>272</v>
          </cell>
          <cell r="L138">
            <v>-22.7</v>
          </cell>
        </row>
        <row r="139">
          <cell r="B139" t="str">
            <v>Янский наслег с.Юттях</v>
          </cell>
          <cell r="I139">
            <v>-57</v>
          </cell>
          <cell r="J139">
            <v>-51</v>
          </cell>
          <cell r="K139">
            <v>272</v>
          </cell>
          <cell r="L139">
            <v>-22.7</v>
          </cell>
        </row>
        <row r="140">
          <cell r="B140" t="str">
            <v>Янский наслег с.Чолбон</v>
          </cell>
          <cell r="I140">
            <v>-57</v>
          </cell>
          <cell r="J140">
            <v>-51</v>
          </cell>
          <cell r="K140">
            <v>272</v>
          </cell>
          <cell r="L140">
            <v>-22.7</v>
          </cell>
        </row>
        <row r="141">
          <cell r="B141" t="str">
            <v>Город Верхоянскг.Верхоянск</v>
          </cell>
          <cell r="I141">
            <v>-59</v>
          </cell>
          <cell r="J141">
            <v>-51</v>
          </cell>
          <cell r="K141">
            <v>272</v>
          </cell>
          <cell r="L141">
            <v>-25.2</v>
          </cell>
        </row>
        <row r="142">
          <cell r="B142" t="str">
            <v>Поселок Батагайп.Батагай</v>
          </cell>
          <cell r="I142">
            <v>-57</v>
          </cell>
          <cell r="J142">
            <v>-51</v>
          </cell>
          <cell r="K142">
            <v>272</v>
          </cell>
          <cell r="L142">
            <v>-22.7</v>
          </cell>
        </row>
        <row r="143">
          <cell r="B143" t="str">
            <v>Поселок Лазос.Сентачан</v>
          </cell>
          <cell r="I143">
            <v>-57</v>
          </cell>
          <cell r="J143">
            <v>-51</v>
          </cell>
          <cell r="K143">
            <v>272</v>
          </cell>
          <cell r="L143">
            <v>-22.7</v>
          </cell>
        </row>
        <row r="144">
          <cell r="B144" t="str">
            <v>Поселок Лазос.Усть-Чаркы</v>
          </cell>
          <cell r="I144">
            <v>-57</v>
          </cell>
          <cell r="J144">
            <v>-51</v>
          </cell>
          <cell r="K144">
            <v>272</v>
          </cell>
          <cell r="L144">
            <v>-22.7</v>
          </cell>
        </row>
        <row r="145">
          <cell r="B145" t="str">
            <v>Арылахский наслег с.Хампа</v>
          </cell>
          <cell r="I145">
            <v>-52</v>
          </cell>
          <cell r="J145">
            <v>-42</v>
          </cell>
          <cell r="K145">
            <v>260</v>
          </cell>
          <cell r="L145">
            <v>-18.8</v>
          </cell>
        </row>
        <row r="146">
          <cell r="B146" t="str">
            <v>Баппагайинский наслег с.Илбенге</v>
          </cell>
          <cell r="I146">
            <v>-52</v>
          </cell>
          <cell r="J146">
            <v>-42</v>
          </cell>
          <cell r="K146">
            <v>260</v>
          </cell>
          <cell r="L146">
            <v>-18.8</v>
          </cell>
        </row>
        <row r="147">
          <cell r="B147" t="str">
            <v>Баппагайинский наслег с.Арылах</v>
          </cell>
          <cell r="I147">
            <v>-52</v>
          </cell>
          <cell r="J147">
            <v>-42</v>
          </cell>
          <cell r="K147">
            <v>260</v>
          </cell>
          <cell r="L147">
            <v>-18.8</v>
          </cell>
        </row>
        <row r="148">
          <cell r="B148" t="str">
            <v>Баппагайинский наслег с.Сортол</v>
          </cell>
          <cell r="I148">
            <v>-52</v>
          </cell>
          <cell r="J148">
            <v>-42</v>
          </cell>
          <cell r="K148">
            <v>260</v>
          </cell>
          <cell r="L148">
            <v>-18.8</v>
          </cell>
        </row>
        <row r="149">
          <cell r="B149" t="str">
            <v>Бёкчёгинский наслег с.Бётюнг</v>
          </cell>
          <cell r="I149">
            <v>-52</v>
          </cell>
          <cell r="J149">
            <v>-42</v>
          </cell>
          <cell r="K149">
            <v>260</v>
          </cell>
          <cell r="L149">
            <v>-18.8</v>
          </cell>
        </row>
        <row r="150">
          <cell r="B150" t="str">
            <v>Борогонский наслег с.Чай</v>
          </cell>
          <cell r="I150">
            <v>-52</v>
          </cell>
          <cell r="J150">
            <v>-42</v>
          </cell>
          <cell r="K150">
            <v>260</v>
          </cell>
          <cell r="L150">
            <v>-18.8</v>
          </cell>
        </row>
        <row r="151">
          <cell r="B151" t="str">
            <v>Ёкюндюнский наслег с.Ёкюндю</v>
          </cell>
          <cell r="I151">
            <v>-52</v>
          </cell>
          <cell r="J151">
            <v>-42</v>
          </cell>
          <cell r="K151">
            <v>260</v>
          </cell>
          <cell r="L151">
            <v>-18.8</v>
          </cell>
        </row>
        <row r="152">
          <cell r="B152" t="str">
            <v>Жемконский наслег с.Эбя</v>
          </cell>
          <cell r="I152">
            <v>-52</v>
          </cell>
          <cell r="J152">
            <v>-42</v>
          </cell>
          <cell r="K152">
            <v>260</v>
          </cell>
          <cell r="L152">
            <v>-18.8</v>
          </cell>
        </row>
        <row r="153">
          <cell r="B153" t="str">
            <v>Кыргыдайский наслег с.Сатагай</v>
          </cell>
          <cell r="I153">
            <v>-52</v>
          </cell>
          <cell r="J153">
            <v>-42</v>
          </cell>
          <cell r="K153">
            <v>260</v>
          </cell>
          <cell r="L153">
            <v>-18.8</v>
          </cell>
        </row>
        <row r="154">
          <cell r="B154" t="str">
            <v>Кюлетский 1-й наслег с.Усун</v>
          </cell>
          <cell r="I154">
            <v>-52</v>
          </cell>
          <cell r="J154">
            <v>-42</v>
          </cell>
          <cell r="K154">
            <v>260</v>
          </cell>
          <cell r="L154">
            <v>-18.8</v>
          </cell>
        </row>
        <row r="155">
          <cell r="B155" t="str">
            <v>Кюлетский 2-й наслег с.Кюлекян</v>
          </cell>
          <cell r="I155">
            <v>-52</v>
          </cell>
          <cell r="J155">
            <v>-42</v>
          </cell>
          <cell r="K155">
            <v>260</v>
          </cell>
          <cell r="L155">
            <v>-18.8</v>
          </cell>
        </row>
        <row r="156">
          <cell r="B156" t="str">
            <v>Лёкёчёнский наслег с.Лёкёчён</v>
          </cell>
          <cell r="I156">
            <v>-52</v>
          </cell>
          <cell r="J156">
            <v>-42</v>
          </cell>
          <cell r="K156">
            <v>260</v>
          </cell>
          <cell r="L156">
            <v>-18.8</v>
          </cell>
        </row>
        <row r="157">
          <cell r="B157" t="str">
            <v>Первый Тогусский наслег с.Тымпы</v>
          </cell>
          <cell r="I157">
            <v>-52</v>
          </cell>
          <cell r="J157">
            <v>-42</v>
          </cell>
          <cell r="K157">
            <v>260</v>
          </cell>
          <cell r="L157">
            <v>-18.8</v>
          </cell>
        </row>
        <row r="158">
          <cell r="B158" t="str">
            <v>Поселок Кысыл-Сырп.Кысыл-Сыр</v>
          </cell>
          <cell r="I158">
            <v>-52</v>
          </cell>
          <cell r="J158">
            <v>-42</v>
          </cell>
          <cell r="K158">
            <v>260</v>
          </cell>
          <cell r="L158">
            <v>-18.8</v>
          </cell>
        </row>
        <row r="159">
          <cell r="B159" t="str">
            <v>Тасагарский наслег с.Тасагар</v>
          </cell>
          <cell r="I159">
            <v>-52</v>
          </cell>
          <cell r="J159">
            <v>-42</v>
          </cell>
          <cell r="K159">
            <v>260</v>
          </cell>
          <cell r="L159">
            <v>-18.8</v>
          </cell>
        </row>
        <row r="160">
          <cell r="B160" t="str">
            <v>Тогусский наслег с.Балагаччы</v>
          </cell>
          <cell r="I160">
            <v>-52</v>
          </cell>
          <cell r="J160">
            <v>-42</v>
          </cell>
          <cell r="K160">
            <v>260</v>
          </cell>
          <cell r="L160">
            <v>-18.8</v>
          </cell>
        </row>
        <row r="161">
          <cell r="B161" t="str">
            <v>Тогусский наслег с.Сят</v>
          </cell>
          <cell r="I161">
            <v>-52</v>
          </cell>
          <cell r="J161">
            <v>-42</v>
          </cell>
          <cell r="K161">
            <v>260</v>
          </cell>
          <cell r="L161">
            <v>-18.8</v>
          </cell>
        </row>
        <row r="162">
          <cell r="B162" t="str">
            <v>Тылгынинский наслег с.Тербяс</v>
          </cell>
          <cell r="I162">
            <v>-52</v>
          </cell>
          <cell r="J162">
            <v>-42</v>
          </cell>
          <cell r="K162">
            <v>260</v>
          </cell>
          <cell r="L162">
            <v>-18.8</v>
          </cell>
        </row>
        <row r="163">
          <cell r="B163" t="str">
            <v xml:space="preserve">Хагынский наслег с.Кирово </v>
          </cell>
          <cell r="I163">
            <v>-52</v>
          </cell>
          <cell r="J163">
            <v>-42</v>
          </cell>
          <cell r="K163">
            <v>260</v>
          </cell>
          <cell r="L163">
            <v>-18.8</v>
          </cell>
        </row>
        <row r="164">
          <cell r="B164" t="str">
            <v>Халбакинский наслег с.Тосу</v>
          </cell>
          <cell r="I164">
            <v>-52</v>
          </cell>
          <cell r="J164">
            <v>-42</v>
          </cell>
          <cell r="K164">
            <v>260</v>
          </cell>
          <cell r="L164">
            <v>-18.8</v>
          </cell>
        </row>
        <row r="165">
          <cell r="B165" t="str">
            <v>Халбакинский наслег с.Староватово</v>
          </cell>
          <cell r="I165">
            <v>-52</v>
          </cell>
          <cell r="J165">
            <v>-42</v>
          </cell>
          <cell r="K165">
            <v>260</v>
          </cell>
          <cell r="L165">
            <v>-18.8</v>
          </cell>
        </row>
        <row r="166">
          <cell r="B166" t="str">
            <v>Чернышевский наслегс.Чинеке</v>
          </cell>
          <cell r="I166">
            <v>-52</v>
          </cell>
          <cell r="J166">
            <v>-42</v>
          </cell>
          <cell r="K166">
            <v>260</v>
          </cell>
          <cell r="L166">
            <v>-18.8</v>
          </cell>
        </row>
        <row r="167">
          <cell r="B167" t="str">
            <v>Чочунский наслегс.Сыдыбыл</v>
          </cell>
          <cell r="I167">
            <v>-52</v>
          </cell>
          <cell r="J167">
            <v>-42</v>
          </cell>
          <cell r="K167">
            <v>260</v>
          </cell>
          <cell r="L167">
            <v>-18.8</v>
          </cell>
        </row>
        <row r="168">
          <cell r="B168" t="str">
            <v>Чочунский наслегс.Кюнде</v>
          </cell>
          <cell r="I168">
            <v>-52</v>
          </cell>
          <cell r="J168">
            <v>-42</v>
          </cell>
          <cell r="K168">
            <v>260</v>
          </cell>
          <cell r="L168">
            <v>-18.8</v>
          </cell>
        </row>
        <row r="169">
          <cell r="B169" t="str">
            <v>Югюлятский наслегс.Кюбеингде</v>
          </cell>
          <cell r="I169">
            <v>-52</v>
          </cell>
          <cell r="J169">
            <v>-42</v>
          </cell>
          <cell r="K169">
            <v>260</v>
          </cell>
          <cell r="L169">
            <v>-18.8</v>
          </cell>
        </row>
        <row r="170">
          <cell r="B170" t="str">
            <v>Город Вилюйскг.Вилюйск</v>
          </cell>
          <cell r="I170">
            <v>-52</v>
          </cell>
          <cell r="J170">
            <v>-42</v>
          </cell>
          <cell r="K170">
            <v>260</v>
          </cell>
          <cell r="L170">
            <v>-18.8</v>
          </cell>
        </row>
        <row r="171">
          <cell r="B171" t="str">
            <v>Город Вилюйскс.Сосновка</v>
          </cell>
          <cell r="I171">
            <v>-52</v>
          </cell>
          <cell r="J171">
            <v>-42</v>
          </cell>
          <cell r="K171">
            <v>260</v>
          </cell>
          <cell r="L171">
            <v>-18.8</v>
          </cell>
        </row>
        <row r="172">
          <cell r="B172" t="str">
            <v>Атамайский наслег с.Бес-Кюёль</v>
          </cell>
          <cell r="I172">
            <v>-55</v>
          </cell>
          <cell r="J172">
            <v>-46</v>
          </cell>
          <cell r="K172">
            <v>265</v>
          </cell>
          <cell r="L172">
            <v>-20.2</v>
          </cell>
        </row>
        <row r="173">
          <cell r="B173" t="str">
            <v>Бердигестяхский наслегс.Бердигестях</v>
          </cell>
          <cell r="I173">
            <v>-55</v>
          </cell>
          <cell r="J173">
            <v>-46</v>
          </cell>
          <cell r="K173">
            <v>265</v>
          </cell>
          <cell r="L173">
            <v>-20.2</v>
          </cell>
        </row>
        <row r="174">
          <cell r="B174" t="str">
            <v>Бердигестяхский наслегс.Ёлёнг</v>
          </cell>
          <cell r="I174">
            <v>-55</v>
          </cell>
          <cell r="J174">
            <v>-46</v>
          </cell>
          <cell r="K174">
            <v>265</v>
          </cell>
          <cell r="L174">
            <v>-20.2</v>
          </cell>
        </row>
        <row r="175">
          <cell r="B175" t="str">
            <v>Бердигестяхский наслегс.Май</v>
          </cell>
          <cell r="I175">
            <v>-55</v>
          </cell>
          <cell r="J175">
            <v>-46</v>
          </cell>
          <cell r="K175">
            <v>265</v>
          </cell>
          <cell r="L175">
            <v>-20.2</v>
          </cell>
        </row>
        <row r="176">
          <cell r="B176" t="str">
            <v>Кировский наслегс.Асыма</v>
          </cell>
          <cell r="I176">
            <v>-55</v>
          </cell>
          <cell r="J176">
            <v>-46</v>
          </cell>
          <cell r="K176">
            <v>265</v>
          </cell>
          <cell r="L176">
            <v>-20.2</v>
          </cell>
        </row>
        <row r="177">
          <cell r="B177" t="str">
            <v>Кировский наслегс.Чекя-Бясь</v>
          </cell>
          <cell r="I177">
            <v>-55</v>
          </cell>
          <cell r="J177">
            <v>-46</v>
          </cell>
          <cell r="K177">
            <v>265</v>
          </cell>
          <cell r="L177">
            <v>-20.2</v>
          </cell>
        </row>
        <row r="178">
          <cell r="B178" t="str">
            <v>Маганинский наслегс.Орто-Сурт</v>
          </cell>
          <cell r="I178">
            <v>-55</v>
          </cell>
          <cell r="J178">
            <v>-46</v>
          </cell>
          <cell r="K178">
            <v>265</v>
          </cell>
          <cell r="L178">
            <v>-20.2</v>
          </cell>
        </row>
        <row r="179">
          <cell r="B179" t="str">
            <v>Малтанинский наслегс.Кептин</v>
          </cell>
          <cell r="I179">
            <v>-55</v>
          </cell>
          <cell r="J179">
            <v>-46</v>
          </cell>
          <cell r="K179">
            <v>265</v>
          </cell>
          <cell r="L179">
            <v>-20.2</v>
          </cell>
        </row>
        <row r="180">
          <cell r="B180" t="str">
            <v>Малтанинский наслегс.Тонг-Улах</v>
          </cell>
          <cell r="I180">
            <v>-55</v>
          </cell>
          <cell r="J180">
            <v>-46</v>
          </cell>
          <cell r="K180">
            <v>265</v>
          </cell>
          <cell r="L180">
            <v>-20.2</v>
          </cell>
        </row>
        <row r="181">
          <cell r="B181" t="str">
            <v>Малтанинский наслегс.Тысагаччы</v>
          </cell>
          <cell r="I181">
            <v>-55</v>
          </cell>
          <cell r="J181">
            <v>-46</v>
          </cell>
          <cell r="K181">
            <v>265</v>
          </cell>
          <cell r="L181">
            <v>-20.2</v>
          </cell>
        </row>
        <row r="182">
          <cell r="B182" t="str">
            <v>Мытахский наслегс.Дикимдя</v>
          </cell>
          <cell r="I182">
            <v>-55</v>
          </cell>
          <cell r="J182">
            <v>-46</v>
          </cell>
          <cell r="K182">
            <v>265</v>
          </cell>
          <cell r="L182">
            <v>-20.2</v>
          </cell>
        </row>
        <row r="183">
          <cell r="B183" t="str">
            <v>Мытахский наслегс.Эбя</v>
          </cell>
          <cell r="I183">
            <v>-55</v>
          </cell>
          <cell r="J183">
            <v>-46</v>
          </cell>
          <cell r="K183">
            <v>265</v>
          </cell>
          <cell r="L183">
            <v>-20.2</v>
          </cell>
        </row>
        <row r="184">
          <cell r="B184" t="str">
            <v>Одунунский наслегс.Магарас</v>
          </cell>
          <cell r="I184">
            <v>-55</v>
          </cell>
          <cell r="J184">
            <v>-46</v>
          </cell>
          <cell r="K184">
            <v>265</v>
          </cell>
          <cell r="L184">
            <v>-20.2</v>
          </cell>
        </row>
        <row r="185">
          <cell r="B185" t="str">
            <v>Одунунский наслегс.Улу-Сысы</v>
          </cell>
          <cell r="I185">
            <v>-55</v>
          </cell>
          <cell r="J185">
            <v>-46</v>
          </cell>
          <cell r="K185">
            <v>265</v>
          </cell>
          <cell r="L185">
            <v>-20.2</v>
          </cell>
        </row>
        <row r="186">
          <cell r="B186" t="str">
            <v>Одунунский наслегс.Харыялах</v>
          </cell>
          <cell r="I186">
            <v>-55</v>
          </cell>
          <cell r="J186">
            <v>-46</v>
          </cell>
          <cell r="K186">
            <v>265</v>
          </cell>
          <cell r="L186">
            <v>-20.2</v>
          </cell>
        </row>
        <row r="187">
          <cell r="B187" t="str">
            <v>Октябрьский наслегс.Кюёрелях</v>
          </cell>
          <cell r="I187">
            <v>-55</v>
          </cell>
          <cell r="J187">
            <v>-46</v>
          </cell>
          <cell r="K187">
            <v>265</v>
          </cell>
          <cell r="L187">
            <v>-20.2</v>
          </cell>
        </row>
        <row r="188">
          <cell r="B188" t="str">
            <v>Шологонский наслегс.Ёрт</v>
          </cell>
          <cell r="I188">
            <v>-55</v>
          </cell>
          <cell r="J188">
            <v>-46</v>
          </cell>
          <cell r="K188">
            <v>265</v>
          </cell>
          <cell r="L188">
            <v>-20.2</v>
          </cell>
        </row>
        <row r="189">
          <cell r="B189" t="str">
            <v>Поселок Жатайп.Жатай</v>
          </cell>
          <cell r="I189">
            <v>-55</v>
          </cell>
          <cell r="J189">
            <v>-45</v>
          </cell>
          <cell r="K189">
            <v>254</v>
          </cell>
          <cell r="L189">
            <v>-21.2</v>
          </cell>
        </row>
        <row r="190">
          <cell r="B190" t="str">
            <v>Бестяхский наслегс.Бестях</v>
          </cell>
          <cell r="I190">
            <v>-51</v>
          </cell>
          <cell r="J190">
            <v>-43</v>
          </cell>
          <cell r="K190">
            <v>276</v>
          </cell>
          <cell r="L190">
            <v>-19.899999999999999</v>
          </cell>
        </row>
        <row r="191">
          <cell r="B191" t="str">
            <v>Жиганский наслегс.Жиганск</v>
          </cell>
          <cell r="H191" t="str">
            <v>с.Жиганск</v>
          </cell>
          <cell r="I191">
            <v>-51</v>
          </cell>
          <cell r="J191">
            <v>-43</v>
          </cell>
          <cell r="K191">
            <v>276</v>
          </cell>
          <cell r="L191">
            <v>-19.899999999999999</v>
          </cell>
        </row>
        <row r="192">
          <cell r="B192" t="str">
            <v>Жиганский наслегс.Дярдан</v>
          </cell>
          <cell r="H192" t="str">
            <v>с.Дярдан</v>
          </cell>
          <cell r="I192">
            <v>-51</v>
          </cell>
          <cell r="J192">
            <v>-43</v>
          </cell>
          <cell r="K192">
            <v>276</v>
          </cell>
          <cell r="L192">
            <v>-19.899999999999999</v>
          </cell>
        </row>
        <row r="193">
          <cell r="B193" t="str">
            <v>Ленский наслег с.Кыстатыам</v>
          </cell>
          <cell r="I193">
            <v>-51</v>
          </cell>
          <cell r="J193">
            <v>-43</v>
          </cell>
          <cell r="K193">
            <v>276</v>
          </cell>
          <cell r="L193">
            <v>-19.899999999999999</v>
          </cell>
        </row>
        <row r="194">
          <cell r="B194" t="str">
            <v>Линдинский наслегс.Бахынай</v>
          </cell>
          <cell r="I194">
            <v>-51</v>
          </cell>
          <cell r="J194">
            <v>-43</v>
          </cell>
          <cell r="K194">
            <v>276</v>
          </cell>
          <cell r="L194">
            <v>-19.899999999999999</v>
          </cell>
        </row>
        <row r="195">
          <cell r="B195" t="str">
            <v>Поселок Сангарп.Сангар</v>
          </cell>
          <cell r="I195">
            <v>-50</v>
          </cell>
          <cell r="J195">
            <v>-42</v>
          </cell>
          <cell r="K195">
            <v>260</v>
          </cell>
          <cell r="L195">
            <v>-19.899999999999999</v>
          </cell>
        </row>
        <row r="196">
          <cell r="B196" t="str">
            <v>Поселок Сангарс.Авиапорт</v>
          </cell>
          <cell r="I196">
            <v>-50</v>
          </cell>
          <cell r="J196">
            <v>-42</v>
          </cell>
          <cell r="K196">
            <v>260</v>
          </cell>
          <cell r="L196">
            <v>-19.899999999999999</v>
          </cell>
        </row>
        <row r="197">
          <cell r="B197" t="str">
            <v>Поселок Сангарс.Смородичный</v>
          </cell>
          <cell r="I197">
            <v>-50</v>
          </cell>
          <cell r="J197">
            <v>-42</v>
          </cell>
          <cell r="K197">
            <v>260</v>
          </cell>
          <cell r="L197">
            <v>-19.899999999999999</v>
          </cell>
        </row>
        <row r="198">
          <cell r="B198" t="str">
            <v>Арыктахский наслег с.Арыктах</v>
          </cell>
          <cell r="I198">
            <v>-50</v>
          </cell>
          <cell r="J198">
            <v>-42</v>
          </cell>
          <cell r="K198">
            <v>260</v>
          </cell>
          <cell r="L198">
            <v>-19.899999999999999</v>
          </cell>
        </row>
        <row r="199">
          <cell r="B199" t="str">
            <v>Арыктахский наслег с.Люксюгюн</v>
          </cell>
          <cell r="I199">
            <v>-50</v>
          </cell>
          <cell r="J199">
            <v>-42</v>
          </cell>
          <cell r="K199">
            <v>260</v>
          </cell>
          <cell r="L199">
            <v>-19.899999999999999</v>
          </cell>
        </row>
        <row r="200">
          <cell r="B200" t="str">
            <v>Арыктахский наслег с.Хатырык-Хомо</v>
          </cell>
          <cell r="I200">
            <v>-50</v>
          </cell>
          <cell r="J200">
            <v>-42</v>
          </cell>
          <cell r="K200">
            <v>260</v>
          </cell>
          <cell r="L200">
            <v>-19.899999999999999</v>
          </cell>
        </row>
        <row r="201">
          <cell r="B201" t="str">
            <v>Кировский наслегс.Сегян-Кюёль</v>
          </cell>
          <cell r="I201">
            <v>-50</v>
          </cell>
          <cell r="J201">
            <v>-42</v>
          </cell>
          <cell r="K201">
            <v>260</v>
          </cell>
          <cell r="L201">
            <v>-19.899999999999999</v>
          </cell>
        </row>
        <row r="202">
          <cell r="B202" t="str">
            <v>Кировский наслегс.Батамай</v>
          </cell>
          <cell r="I202">
            <v>-50</v>
          </cell>
          <cell r="J202">
            <v>-42</v>
          </cell>
          <cell r="K202">
            <v>260</v>
          </cell>
          <cell r="L202">
            <v>-19.899999999999999</v>
          </cell>
        </row>
        <row r="203">
          <cell r="B203" t="str">
            <v>Кировский наслегс.Хара</v>
          </cell>
          <cell r="I203">
            <v>-50</v>
          </cell>
          <cell r="J203">
            <v>-42</v>
          </cell>
          <cell r="K203">
            <v>260</v>
          </cell>
          <cell r="L203">
            <v>-19.899999999999999</v>
          </cell>
        </row>
        <row r="204">
          <cell r="B204" t="str">
            <v>Кировский наслегс.Ыал-Усуга</v>
          </cell>
          <cell r="I204">
            <v>-50</v>
          </cell>
          <cell r="J204">
            <v>-42</v>
          </cell>
          <cell r="K204">
            <v>260</v>
          </cell>
          <cell r="L204">
            <v>-19.899999999999999</v>
          </cell>
        </row>
        <row r="205">
          <cell r="B205" t="str">
            <v>Кобяйский наслегс.Кобяй</v>
          </cell>
          <cell r="I205">
            <v>-50</v>
          </cell>
          <cell r="J205">
            <v>-42</v>
          </cell>
          <cell r="K205">
            <v>260</v>
          </cell>
          <cell r="L205">
            <v>-19.899999999999999</v>
          </cell>
        </row>
        <row r="206">
          <cell r="B206" t="str">
            <v>Кобяйский наслегс.Ойун-Унгуохтах</v>
          </cell>
          <cell r="I206">
            <v>-50</v>
          </cell>
          <cell r="J206">
            <v>-42</v>
          </cell>
          <cell r="K206">
            <v>260</v>
          </cell>
          <cell r="L206">
            <v>-19.899999999999999</v>
          </cell>
        </row>
        <row r="207">
          <cell r="B207" t="str">
            <v>Кобяйский наслегс.Сага</v>
          </cell>
          <cell r="I207">
            <v>-50</v>
          </cell>
          <cell r="J207">
            <v>-42</v>
          </cell>
          <cell r="K207">
            <v>260</v>
          </cell>
          <cell r="L207">
            <v>-19.899999999999999</v>
          </cell>
        </row>
        <row r="208">
          <cell r="B208" t="str">
            <v>Куокуйский наслегс.Аргас</v>
          </cell>
          <cell r="I208">
            <v>-50</v>
          </cell>
          <cell r="J208">
            <v>-42</v>
          </cell>
          <cell r="K208">
            <v>260</v>
          </cell>
          <cell r="L208">
            <v>-19.899999999999999</v>
          </cell>
        </row>
        <row r="209">
          <cell r="B209" t="str">
            <v>Куокуйский наслегс.Ат-Баса</v>
          </cell>
          <cell r="I209">
            <v>-50</v>
          </cell>
          <cell r="J209">
            <v>-42</v>
          </cell>
          <cell r="K209">
            <v>260</v>
          </cell>
          <cell r="L209">
            <v>-19.899999999999999</v>
          </cell>
        </row>
        <row r="210">
          <cell r="B210" t="str">
            <v>Куокуйский наслегс.Кальвица</v>
          </cell>
          <cell r="I210">
            <v>-50</v>
          </cell>
          <cell r="J210">
            <v>-42</v>
          </cell>
          <cell r="K210">
            <v>260</v>
          </cell>
          <cell r="L210">
            <v>-19.899999999999999</v>
          </cell>
        </row>
        <row r="211">
          <cell r="B211" t="str">
            <v>Ламынхинский наслегс.Себян-Кюёль</v>
          </cell>
          <cell r="I211">
            <v>-50</v>
          </cell>
          <cell r="J211">
            <v>-42</v>
          </cell>
          <cell r="K211">
            <v>260</v>
          </cell>
          <cell r="L211">
            <v>-19.899999999999999</v>
          </cell>
        </row>
        <row r="212">
          <cell r="B212" t="str">
            <v>Люччегинский 1-й наслегс.Багадя</v>
          </cell>
          <cell r="I212">
            <v>-50</v>
          </cell>
          <cell r="J212">
            <v>-42</v>
          </cell>
          <cell r="K212">
            <v>260</v>
          </cell>
          <cell r="L212">
            <v>-19.899999999999999</v>
          </cell>
        </row>
        <row r="213">
          <cell r="B213" t="str">
            <v>Люччегинский 1-й наслегс.Арылах</v>
          </cell>
          <cell r="I213">
            <v>-50</v>
          </cell>
          <cell r="J213">
            <v>-42</v>
          </cell>
          <cell r="K213">
            <v>260</v>
          </cell>
          <cell r="L213">
            <v>-19.899999999999999</v>
          </cell>
        </row>
        <row r="214">
          <cell r="B214" t="str">
            <v>Люччегинский 2-й наслегс.Мастах</v>
          </cell>
          <cell r="I214">
            <v>-50</v>
          </cell>
          <cell r="J214">
            <v>-42</v>
          </cell>
          <cell r="K214">
            <v>260</v>
          </cell>
          <cell r="L214">
            <v>-19.899999999999999</v>
          </cell>
        </row>
        <row r="215">
          <cell r="B215" t="str">
            <v>Люччегинский 2-й наслегс.Бырангатталах</v>
          </cell>
          <cell r="I215">
            <v>-50</v>
          </cell>
          <cell r="J215">
            <v>-42</v>
          </cell>
          <cell r="K215">
            <v>260</v>
          </cell>
          <cell r="L215">
            <v>-19.899999999999999</v>
          </cell>
        </row>
        <row r="216">
          <cell r="B216" t="str">
            <v>Люччегинский 2-й наслегс.Мастах 2-й</v>
          </cell>
          <cell r="I216">
            <v>-50</v>
          </cell>
          <cell r="J216">
            <v>-42</v>
          </cell>
          <cell r="K216">
            <v>260</v>
          </cell>
          <cell r="L216">
            <v>-19.899999999999999</v>
          </cell>
        </row>
        <row r="217">
          <cell r="B217" t="str">
            <v>Мукучунский наслегс.Сайылык</v>
          </cell>
          <cell r="I217">
            <v>-50</v>
          </cell>
          <cell r="J217">
            <v>-42</v>
          </cell>
          <cell r="K217">
            <v>260</v>
          </cell>
          <cell r="L217">
            <v>-19.899999999999999</v>
          </cell>
        </row>
        <row r="218">
          <cell r="B218" t="str">
            <v>Нижилинский наслегс.Чагда</v>
          </cell>
          <cell r="I218">
            <v>-50</v>
          </cell>
          <cell r="J218">
            <v>-42</v>
          </cell>
          <cell r="K218">
            <v>260</v>
          </cell>
          <cell r="L218">
            <v>-19.899999999999999</v>
          </cell>
        </row>
        <row r="219">
          <cell r="B219" t="str">
            <v>Ситтинский наслегс.Ситте</v>
          </cell>
          <cell r="I219">
            <v>-50</v>
          </cell>
          <cell r="J219">
            <v>-42</v>
          </cell>
          <cell r="K219">
            <v>260</v>
          </cell>
          <cell r="L219">
            <v>-19.899999999999999</v>
          </cell>
        </row>
        <row r="220">
          <cell r="B220" t="str">
            <v>Тыайинский наслегс.Тыайа</v>
          </cell>
          <cell r="I220">
            <v>-50</v>
          </cell>
          <cell r="J220">
            <v>-42</v>
          </cell>
          <cell r="K220">
            <v>260</v>
          </cell>
          <cell r="L220">
            <v>-19.899999999999999</v>
          </cell>
        </row>
        <row r="221">
          <cell r="B221" t="str">
            <v>Усть-Вилюйский наслегс.Промышленный</v>
          </cell>
          <cell r="I221">
            <v>-50</v>
          </cell>
          <cell r="J221">
            <v>-42</v>
          </cell>
          <cell r="K221">
            <v>260</v>
          </cell>
          <cell r="L221">
            <v>-19.899999999999999</v>
          </cell>
        </row>
        <row r="222">
          <cell r="B222" t="str">
            <v>Город Ленскг.Ленск</v>
          </cell>
          <cell r="I222">
            <v>-49</v>
          </cell>
          <cell r="J222">
            <v>-37</v>
          </cell>
          <cell r="K222">
            <v>258</v>
          </cell>
          <cell r="L222">
            <v>-14.6</v>
          </cell>
        </row>
        <row r="223">
          <cell r="B223" t="str">
            <v>Поселок Витимп.Витим</v>
          </cell>
          <cell r="I223">
            <v>-51</v>
          </cell>
          <cell r="J223">
            <v>-36</v>
          </cell>
          <cell r="K223">
            <v>256</v>
          </cell>
          <cell r="L223">
            <v>-14.6</v>
          </cell>
        </row>
        <row r="224">
          <cell r="B224" t="str">
            <v>Беченчинский наслег с.Беченча</v>
          </cell>
          <cell r="I224">
            <v>-49</v>
          </cell>
          <cell r="J224">
            <v>-37</v>
          </cell>
          <cell r="K224">
            <v>258</v>
          </cell>
          <cell r="L224">
            <v>-14.6</v>
          </cell>
        </row>
        <row r="225">
          <cell r="B225" t="str">
            <v>Мурбайский наслегс.Нюя Северная</v>
          </cell>
          <cell r="I225">
            <v>-49</v>
          </cell>
          <cell r="J225">
            <v>-37</v>
          </cell>
          <cell r="K225">
            <v>258</v>
          </cell>
          <cell r="L225">
            <v>-14.6</v>
          </cell>
        </row>
        <row r="226">
          <cell r="B226" t="str">
            <v>Мурбайский наслегс.Дорожный</v>
          </cell>
          <cell r="I226">
            <v>-49</v>
          </cell>
          <cell r="J226">
            <v>-37</v>
          </cell>
          <cell r="K226">
            <v>258</v>
          </cell>
          <cell r="L226">
            <v>-14.6</v>
          </cell>
        </row>
        <row r="227">
          <cell r="B227" t="str">
            <v>Наторский наслегс.Нуотара</v>
          </cell>
          <cell r="I227">
            <v>-49</v>
          </cell>
          <cell r="J227">
            <v>-37</v>
          </cell>
          <cell r="K227">
            <v>258</v>
          </cell>
          <cell r="L227">
            <v>-14.6</v>
          </cell>
        </row>
        <row r="228">
          <cell r="B228" t="str">
            <v>Нюйский наслегс.Нюя</v>
          </cell>
          <cell r="I228">
            <v>-49</v>
          </cell>
          <cell r="J228">
            <v>-37</v>
          </cell>
          <cell r="K228">
            <v>258</v>
          </cell>
          <cell r="L228">
            <v>-14.6</v>
          </cell>
        </row>
        <row r="229">
          <cell r="B229" t="str">
            <v>Нюйский наслегс.Турукта</v>
          </cell>
          <cell r="I229">
            <v>-49</v>
          </cell>
          <cell r="J229">
            <v>-37</v>
          </cell>
          <cell r="K229">
            <v>258</v>
          </cell>
          <cell r="L229">
            <v>-14.6</v>
          </cell>
        </row>
        <row r="230">
          <cell r="B230" t="str">
            <v>Орто-Нахаринский наслегс.Орто-Нахара</v>
          </cell>
          <cell r="I230">
            <v>-49</v>
          </cell>
          <cell r="J230">
            <v>-37</v>
          </cell>
          <cell r="K230">
            <v>258</v>
          </cell>
          <cell r="L230">
            <v>-14.6</v>
          </cell>
        </row>
        <row r="231">
          <cell r="B231" t="str">
            <v>Орто-Нахаринский наслегс.Чамча</v>
          </cell>
          <cell r="I231">
            <v>-49</v>
          </cell>
          <cell r="J231">
            <v>-37</v>
          </cell>
          <cell r="K231">
            <v>258</v>
          </cell>
          <cell r="L231">
            <v>-14.6</v>
          </cell>
        </row>
        <row r="232">
          <cell r="B232" t="str">
            <v>Поселок Пеледуйп.Пеледуй</v>
          </cell>
          <cell r="I232">
            <v>-51</v>
          </cell>
          <cell r="J232">
            <v>-36</v>
          </cell>
          <cell r="K232">
            <v>256</v>
          </cell>
          <cell r="L232">
            <v>-14.6</v>
          </cell>
        </row>
        <row r="233">
          <cell r="B233" t="str">
            <v>Поселок Пеледуйс.Крестовский лесоучасток</v>
          </cell>
          <cell r="I233">
            <v>-49</v>
          </cell>
          <cell r="J233">
            <v>-37</v>
          </cell>
          <cell r="K233">
            <v>258</v>
          </cell>
          <cell r="L233">
            <v>-14.6</v>
          </cell>
        </row>
        <row r="234">
          <cell r="B234" t="str">
            <v>Салдыкельский наслегс.Сальдыкель</v>
          </cell>
          <cell r="I234">
            <v>-49</v>
          </cell>
          <cell r="J234">
            <v>-37</v>
          </cell>
          <cell r="K234">
            <v>258</v>
          </cell>
          <cell r="L234">
            <v>-14.6</v>
          </cell>
        </row>
        <row r="235">
          <cell r="B235" t="str">
            <v>Салдыкельский наслегс.Батамай</v>
          </cell>
          <cell r="I235">
            <v>-49</v>
          </cell>
          <cell r="J235">
            <v>-37</v>
          </cell>
          <cell r="K235">
            <v>258</v>
          </cell>
          <cell r="L235">
            <v>-14.6</v>
          </cell>
        </row>
        <row r="236">
          <cell r="B236" t="str">
            <v>Салдыкельский наслегс.Мурья</v>
          </cell>
          <cell r="I236">
            <v>-49</v>
          </cell>
          <cell r="J236">
            <v>-37</v>
          </cell>
          <cell r="K236">
            <v>258</v>
          </cell>
          <cell r="L236">
            <v>-14.6</v>
          </cell>
        </row>
        <row r="237">
          <cell r="B237" t="str">
            <v>Толонский наслегс.Толон</v>
          </cell>
          <cell r="I237">
            <v>-49</v>
          </cell>
          <cell r="J237">
            <v>-37</v>
          </cell>
          <cell r="K237">
            <v>258</v>
          </cell>
          <cell r="L237">
            <v>-14.6</v>
          </cell>
        </row>
        <row r="238">
          <cell r="B238" t="str">
            <v>Толонский наслегс.Алысардах</v>
          </cell>
          <cell r="I238">
            <v>-49</v>
          </cell>
          <cell r="J238">
            <v>-37</v>
          </cell>
          <cell r="K238">
            <v>258</v>
          </cell>
          <cell r="L238">
            <v>-14.6</v>
          </cell>
        </row>
        <row r="239">
          <cell r="B239" t="str">
            <v>Толонский наслегс.Инняли</v>
          </cell>
          <cell r="I239">
            <v>-49</v>
          </cell>
          <cell r="J239">
            <v>-37</v>
          </cell>
          <cell r="K239">
            <v>258</v>
          </cell>
          <cell r="L239">
            <v>-14.6</v>
          </cell>
        </row>
        <row r="240">
          <cell r="B240" t="str">
            <v>Ярославский наслегс.Ярославский</v>
          </cell>
          <cell r="I240">
            <v>-49</v>
          </cell>
          <cell r="J240">
            <v>-37</v>
          </cell>
          <cell r="K240">
            <v>258</v>
          </cell>
          <cell r="L240">
            <v>-14.6</v>
          </cell>
        </row>
        <row r="241">
          <cell r="B241" t="str">
            <v>Ярославский наслегс.Хамра</v>
          </cell>
          <cell r="I241">
            <v>-49</v>
          </cell>
          <cell r="J241">
            <v>-37</v>
          </cell>
          <cell r="K241">
            <v>258</v>
          </cell>
          <cell r="L241">
            <v>-14.6</v>
          </cell>
        </row>
        <row r="242">
          <cell r="B242" t="str">
            <v>Алтанский наслег с.Олёчёй</v>
          </cell>
          <cell r="I242">
            <v>-55</v>
          </cell>
          <cell r="J242">
            <v>-45</v>
          </cell>
          <cell r="K242">
            <v>254</v>
          </cell>
          <cell r="L242">
            <v>-21.2</v>
          </cell>
        </row>
        <row r="243">
          <cell r="B243" t="str">
            <v>Арангасский наслегс.Тарат</v>
          </cell>
          <cell r="I243">
            <v>-55</v>
          </cell>
          <cell r="J243">
            <v>-45</v>
          </cell>
          <cell r="K243">
            <v>254</v>
          </cell>
          <cell r="L243">
            <v>-21.2</v>
          </cell>
        </row>
        <row r="244">
          <cell r="B244" t="str">
            <v>Батаринский наслегс.Сымах</v>
          </cell>
          <cell r="I244">
            <v>-55</v>
          </cell>
          <cell r="J244">
            <v>-45</v>
          </cell>
          <cell r="K244">
            <v>254</v>
          </cell>
          <cell r="L244">
            <v>-21.2</v>
          </cell>
        </row>
        <row r="245">
          <cell r="B245" t="str">
            <v>Бютейдяхский наслегс.Бютейдях</v>
          </cell>
          <cell r="I245">
            <v>-55</v>
          </cell>
          <cell r="J245">
            <v>-45</v>
          </cell>
          <cell r="K245">
            <v>254</v>
          </cell>
          <cell r="L245">
            <v>-21.2</v>
          </cell>
        </row>
        <row r="246">
          <cell r="B246" t="str">
            <v>Догдогинский наслегс.Бёкё</v>
          </cell>
          <cell r="I246">
            <v>-55</v>
          </cell>
          <cell r="J246">
            <v>-45</v>
          </cell>
          <cell r="K246">
            <v>254</v>
          </cell>
          <cell r="L246">
            <v>-21.2</v>
          </cell>
        </row>
        <row r="247">
          <cell r="B247" t="str">
            <v>Дойдунский наслегс.Матта</v>
          </cell>
          <cell r="I247">
            <v>-55</v>
          </cell>
          <cell r="J247">
            <v>-45</v>
          </cell>
          <cell r="K247">
            <v>254</v>
          </cell>
          <cell r="L247">
            <v>-21.2</v>
          </cell>
        </row>
        <row r="248">
          <cell r="B248" t="str">
            <v>Дойдунский наслегс.Хапчагай</v>
          </cell>
          <cell r="I248">
            <v>-55</v>
          </cell>
          <cell r="J248">
            <v>-45</v>
          </cell>
          <cell r="K248">
            <v>254</v>
          </cell>
          <cell r="L248">
            <v>-21.2</v>
          </cell>
        </row>
        <row r="249">
          <cell r="B249" t="str">
            <v>Доллунский наслегс.Тумул</v>
          </cell>
          <cell r="I249">
            <v>-55</v>
          </cell>
          <cell r="J249">
            <v>-45</v>
          </cell>
          <cell r="K249">
            <v>254</v>
          </cell>
          <cell r="L249">
            <v>-21.2</v>
          </cell>
        </row>
        <row r="250">
          <cell r="B250" t="str">
            <v>Жабыльский наслегс.Нуорагана</v>
          </cell>
          <cell r="I250">
            <v>-55</v>
          </cell>
          <cell r="J250">
            <v>-45</v>
          </cell>
          <cell r="K250">
            <v>254</v>
          </cell>
          <cell r="L250">
            <v>-21.2</v>
          </cell>
        </row>
        <row r="251">
          <cell r="B251" t="str">
            <v>Жанхадинский наслегс.Тёхтюр</v>
          </cell>
          <cell r="I251">
            <v>-55</v>
          </cell>
          <cell r="J251">
            <v>-45</v>
          </cell>
          <cell r="K251">
            <v>254</v>
          </cell>
          <cell r="L251">
            <v>-21.2</v>
          </cell>
        </row>
        <row r="252">
          <cell r="B252" t="str">
            <v>Жанхадинский наслегс.Бёдёлёх</v>
          </cell>
          <cell r="I252">
            <v>-55</v>
          </cell>
          <cell r="J252">
            <v>-45</v>
          </cell>
          <cell r="K252">
            <v>254</v>
          </cell>
          <cell r="L252">
            <v>-21.2</v>
          </cell>
        </row>
        <row r="253">
          <cell r="B253" t="str">
            <v>Мегинский наслегс.Балыктах</v>
          </cell>
          <cell r="I253">
            <v>-55</v>
          </cell>
          <cell r="J253">
            <v>-45</v>
          </cell>
          <cell r="K253">
            <v>254</v>
          </cell>
          <cell r="L253">
            <v>-21.2</v>
          </cell>
        </row>
        <row r="254">
          <cell r="B254" t="str">
            <v>Мегюрёнский наслегс.Сото</v>
          </cell>
          <cell r="I254">
            <v>-55</v>
          </cell>
          <cell r="J254">
            <v>-45</v>
          </cell>
          <cell r="K254">
            <v>254</v>
          </cell>
          <cell r="L254">
            <v>-21.2</v>
          </cell>
        </row>
        <row r="255">
          <cell r="B255" t="str">
            <v>Мельжехсинский наслегс.Суола</v>
          </cell>
          <cell r="I255">
            <v>-55</v>
          </cell>
          <cell r="J255">
            <v>-45</v>
          </cell>
          <cell r="K255">
            <v>254</v>
          </cell>
          <cell r="L255">
            <v>-21.2</v>
          </cell>
        </row>
        <row r="256">
          <cell r="B256" t="str">
            <v>Мельжехсинский наслегс.Харба-Атах</v>
          </cell>
          <cell r="I256">
            <v>-55</v>
          </cell>
          <cell r="J256">
            <v>-45</v>
          </cell>
          <cell r="K256">
            <v>254</v>
          </cell>
          <cell r="L256">
            <v>-21.2</v>
          </cell>
        </row>
        <row r="257">
          <cell r="B257" t="str">
            <v>Морукский наслегс.Суола (Морук)</v>
          </cell>
          <cell r="I257">
            <v>-55</v>
          </cell>
          <cell r="J257">
            <v>-45</v>
          </cell>
          <cell r="K257">
            <v>254</v>
          </cell>
          <cell r="L257">
            <v>-21.2</v>
          </cell>
        </row>
        <row r="258">
          <cell r="B258" t="str">
            <v>Бедиминский наслегс.Бедьиме</v>
          </cell>
          <cell r="I258">
            <v>-55</v>
          </cell>
          <cell r="J258">
            <v>-45</v>
          </cell>
          <cell r="K258">
            <v>254</v>
          </cell>
          <cell r="L258">
            <v>-21.2</v>
          </cell>
        </row>
        <row r="259">
          <cell r="B259" t="str">
            <v>Нахаринский 1-й наслегс.Телиги</v>
          </cell>
          <cell r="I259">
            <v>-55</v>
          </cell>
          <cell r="J259">
            <v>-45</v>
          </cell>
          <cell r="K259">
            <v>254</v>
          </cell>
          <cell r="L259">
            <v>-21.2</v>
          </cell>
        </row>
        <row r="260">
          <cell r="B260" t="str">
            <v>Нахаринский 2-й наслегс.Хочо</v>
          </cell>
          <cell r="I260">
            <v>-55</v>
          </cell>
          <cell r="J260">
            <v>-45</v>
          </cell>
          <cell r="K260">
            <v>254</v>
          </cell>
          <cell r="L260">
            <v>-21.2</v>
          </cell>
        </row>
        <row r="261">
          <cell r="B261" t="str">
            <v>Нерюктяйинский наслегс.Павловск</v>
          </cell>
          <cell r="I261">
            <v>-55</v>
          </cell>
          <cell r="J261">
            <v>-45</v>
          </cell>
          <cell r="K261">
            <v>254</v>
          </cell>
          <cell r="L261">
            <v>-21.2</v>
          </cell>
        </row>
        <row r="262">
          <cell r="B262" t="str">
            <v>Нерюктяйинский наслегс.Хомустах</v>
          </cell>
          <cell r="I262">
            <v>-55</v>
          </cell>
          <cell r="J262">
            <v>-45</v>
          </cell>
          <cell r="K262">
            <v>254</v>
          </cell>
          <cell r="L262">
            <v>-21.2</v>
          </cell>
        </row>
        <row r="263">
          <cell r="B263" t="str">
            <v>Поселок Нижний Бестяхп.Нижний Бестях</v>
          </cell>
          <cell r="I263">
            <v>-55</v>
          </cell>
          <cell r="J263">
            <v>-45</v>
          </cell>
          <cell r="K263">
            <v>254</v>
          </cell>
          <cell r="L263">
            <v>-21.2</v>
          </cell>
        </row>
        <row r="264">
          <cell r="B264" t="str">
            <v>Рассолодинский наслегс.Рассолода</v>
          </cell>
          <cell r="I264">
            <v>-55</v>
          </cell>
          <cell r="J264">
            <v>-45</v>
          </cell>
          <cell r="K264">
            <v>254</v>
          </cell>
          <cell r="L264">
            <v>-21.2</v>
          </cell>
        </row>
        <row r="265">
          <cell r="B265" t="str">
            <v>Село Майяс.Майя</v>
          </cell>
          <cell r="I265">
            <v>-55</v>
          </cell>
          <cell r="J265">
            <v>-45</v>
          </cell>
          <cell r="K265">
            <v>254</v>
          </cell>
          <cell r="L265">
            <v>-21.2</v>
          </cell>
        </row>
        <row r="266">
          <cell r="B266" t="str">
            <v>Тарагайский наслегс.Табага</v>
          </cell>
          <cell r="I266">
            <v>-55</v>
          </cell>
          <cell r="J266">
            <v>-45</v>
          </cell>
          <cell r="K266">
            <v>254</v>
          </cell>
          <cell r="L266">
            <v>-21.2</v>
          </cell>
        </row>
        <row r="267">
          <cell r="B267" t="str">
            <v>Томторский наслегс.Томтор</v>
          </cell>
          <cell r="I267">
            <v>-55</v>
          </cell>
          <cell r="J267">
            <v>-45</v>
          </cell>
          <cell r="K267">
            <v>254</v>
          </cell>
          <cell r="L267">
            <v>-21.2</v>
          </cell>
        </row>
        <row r="268">
          <cell r="B268" t="str">
            <v>Тыллыминский 1-й наслегс.Ломтука</v>
          </cell>
          <cell r="I268">
            <v>-55</v>
          </cell>
          <cell r="J268">
            <v>-45</v>
          </cell>
          <cell r="K268">
            <v>254</v>
          </cell>
          <cell r="L268">
            <v>-21.2</v>
          </cell>
        </row>
        <row r="269">
          <cell r="B269" t="str">
            <v>Тыллыминский 2-й наслегс.Хатылыма</v>
          </cell>
          <cell r="I269">
            <v>-55</v>
          </cell>
          <cell r="J269">
            <v>-45</v>
          </cell>
          <cell r="K269">
            <v>254</v>
          </cell>
          <cell r="L269">
            <v>-21.2</v>
          </cell>
        </row>
        <row r="270">
          <cell r="B270" t="str">
            <v>Тюнгюлюнский наслегс.Тюнгюлю</v>
          </cell>
          <cell r="I270">
            <v>-55</v>
          </cell>
          <cell r="J270">
            <v>-45</v>
          </cell>
          <cell r="K270">
            <v>254</v>
          </cell>
          <cell r="L270">
            <v>-21.2</v>
          </cell>
        </row>
        <row r="271">
          <cell r="B271" t="str">
            <v>Хаптагайский наслегс.Хаптагай</v>
          </cell>
          <cell r="I271">
            <v>-55</v>
          </cell>
          <cell r="J271">
            <v>-45</v>
          </cell>
          <cell r="K271">
            <v>254</v>
          </cell>
          <cell r="L271">
            <v>-21.2</v>
          </cell>
        </row>
        <row r="272">
          <cell r="B272" t="str">
            <v>Харанский наслегс.Петровка (Хара)</v>
          </cell>
          <cell r="I272">
            <v>-55</v>
          </cell>
          <cell r="J272">
            <v>-45</v>
          </cell>
          <cell r="K272">
            <v>254</v>
          </cell>
          <cell r="L272">
            <v>-21.2</v>
          </cell>
        </row>
        <row r="273">
          <cell r="B273" t="str">
            <v>Ходоринский наслегс.Чюйя</v>
          </cell>
          <cell r="I273">
            <v>-55</v>
          </cell>
          <cell r="J273">
            <v>-45</v>
          </cell>
          <cell r="K273">
            <v>254</v>
          </cell>
          <cell r="L273">
            <v>-21.2</v>
          </cell>
        </row>
        <row r="274">
          <cell r="B274" t="str">
            <v>Холгуминский наслегс.Бырама</v>
          </cell>
          <cell r="I274">
            <v>-55</v>
          </cell>
          <cell r="J274">
            <v>-45</v>
          </cell>
          <cell r="K274">
            <v>254</v>
          </cell>
          <cell r="L274">
            <v>-21.2</v>
          </cell>
        </row>
        <row r="275">
          <cell r="B275" t="str">
            <v>Хоробутский наслегс.Хоробут</v>
          </cell>
          <cell r="I275">
            <v>-55</v>
          </cell>
          <cell r="J275">
            <v>-45</v>
          </cell>
          <cell r="K275">
            <v>254</v>
          </cell>
          <cell r="L275">
            <v>-21.2</v>
          </cell>
        </row>
        <row r="276">
          <cell r="B276" t="str">
            <v>Чыамайыкинский наслегс.Даркылах</v>
          </cell>
          <cell r="I276">
            <v>-55</v>
          </cell>
          <cell r="J276">
            <v>-45</v>
          </cell>
          <cell r="K276">
            <v>254</v>
          </cell>
          <cell r="L276">
            <v>-21.2</v>
          </cell>
        </row>
        <row r="277">
          <cell r="B277" t="str">
            <v>Город Мирныйг.Мирный</v>
          </cell>
          <cell r="I277">
            <v>-48</v>
          </cell>
          <cell r="J277">
            <v>-39</v>
          </cell>
          <cell r="K277">
            <v>267</v>
          </cell>
          <cell r="L277">
            <v>-15.2</v>
          </cell>
        </row>
        <row r="278">
          <cell r="B278" t="str">
            <v>Город Удачныйг.Удачный</v>
          </cell>
          <cell r="I278">
            <v>-48</v>
          </cell>
          <cell r="J278">
            <v>-39</v>
          </cell>
          <cell r="K278">
            <v>267</v>
          </cell>
          <cell r="L278">
            <v>-15.2</v>
          </cell>
        </row>
        <row r="279">
          <cell r="B279" t="str">
            <v>Город Удачныйс.Полярный</v>
          </cell>
          <cell r="I279">
            <v>-48</v>
          </cell>
          <cell r="J279">
            <v>-39</v>
          </cell>
          <cell r="K279">
            <v>267</v>
          </cell>
          <cell r="L279">
            <v>-15.2</v>
          </cell>
        </row>
        <row r="280">
          <cell r="B280" t="str">
            <v>Поселок Айхалп.Айхал</v>
          </cell>
          <cell r="I280">
            <v>-55</v>
          </cell>
          <cell r="J280">
            <v>-49</v>
          </cell>
          <cell r="K280">
            <v>282</v>
          </cell>
          <cell r="L280">
            <v>-20.5</v>
          </cell>
        </row>
        <row r="281">
          <cell r="B281" t="str">
            <v>Поселок Айхалс.Моркока</v>
          </cell>
          <cell r="I281">
            <v>-55</v>
          </cell>
          <cell r="J281">
            <v>-49</v>
          </cell>
          <cell r="K281">
            <v>282</v>
          </cell>
          <cell r="L281">
            <v>-20.5</v>
          </cell>
        </row>
        <row r="282">
          <cell r="B282" t="str">
            <v>Ботуобуйинский наслег с.Тас-Юрях</v>
          </cell>
          <cell r="I282">
            <v>-48</v>
          </cell>
          <cell r="J282">
            <v>-39</v>
          </cell>
          <cell r="K282">
            <v>267</v>
          </cell>
          <cell r="L282">
            <v>-15.2</v>
          </cell>
        </row>
        <row r="283">
          <cell r="B283" t="str">
            <v>Поселок Алмазныйп.Алмазный</v>
          </cell>
          <cell r="I283">
            <v>-48</v>
          </cell>
          <cell r="J283">
            <v>-39</v>
          </cell>
          <cell r="K283">
            <v>267</v>
          </cell>
          <cell r="L283">
            <v>-15.2</v>
          </cell>
        </row>
        <row r="284">
          <cell r="B284" t="str">
            <v>Поселок Алмазныйс.Берёзовка</v>
          </cell>
          <cell r="I284">
            <v>-48</v>
          </cell>
          <cell r="J284">
            <v>-39</v>
          </cell>
          <cell r="K284">
            <v>267</v>
          </cell>
          <cell r="L284">
            <v>-15.2</v>
          </cell>
        </row>
        <row r="285">
          <cell r="B285" t="str">
            <v>Поселок Алмазныйс.Новый</v>
          </cell>
          <cell r="I285">
            <v>-48</v>
          </cell>
          <cell r="J285">
            <v>-39</v>
          </cell>
          <cell r="K285">
            <v>267</v>
          </cell>
          <cell r="L285">
            <v>-15.2</v>
          </cell>
        </row>
        <row r="286">
          <cell r="B286" t="str">
            <v>Поселок Светлыйп.Светлый</v>
          </cell>
          <cell r="I286">
            <v>-48</v>
          </cell>
          <cell r="J286">
            <v>-39</v>
          </cell>
          <cell r="K286">
            <v>267</v>
          </cell>
          <cell r="L286">
            <v>-15.2</v>
          </cell>
        </row>
        <row r="287">
          <cell r="B287" t="str">
            <v>Поселок Чернышевскийп.Чернышевский</v>
          </cell>
          <cell r="I287">
            <v>-48</v>
          </cell>
          <cell r="J287">
            <v>-39</v>
          </cell>
          <cell r="K287">
            <v>267</v>
          </cell>
          <cell r="L287">
            <v>-15.2</v>
          </cell>
        </row>
        <row r="288">
          <cell r="B288" t="str">
            <v>Поселок Чернышевскийс.Олгуйдах</v>
          </cell>
          <cell r="I288">
            <v>-48</v>
          </cell>
          <cell r="J288">
            <v>-39</v>
          </cell>
          <cell r="K288">
            <v>267</v>
          </cell>
          <cell r="L288">
            <v>-15.2</v>
          </cell>
        </row>
        <row r="289">
          <cell r="B289" t="str">
            <v>Садынский национальный наслегс.Сюльдюкяр</v>
          </cell>
          <cell r="I289">
            <v>-48</v>
          </cell>
          <cell r="J289">
            <v>-39</v>
          </cell>
          <cell r="K289">
            <v>267</v>
          </cell>
          <cell r="L289">
            <v>-15.2</v>
          </cell>
        </row>
        <row r="290">
          <cell r="B290" t="str">
            <v>Чуонинский наслегс.Арылах</v>
          </cell>
          <cell r="I290">
            <v>-48</v>
          </cell>
          <cell r="J290">
            <v>-39</v>
          </cell>
          <cell r="K290">
            <v>267</v>
          </cell>
          <cell r="L290">
            <v>-15.2</v>
          </cell>
        </row>
        <row r="291">
          <cell r="B291" t="str">
            <v>Чуонинский наслегс.Заря</v>
          </cell>
          <cell r="I291">
            <v>-48</v>
          </cell>
          <cell r="J291">
            <v>-39</v>
          </cell>
          <cell r="K291">
            <v>267</v>
          </cell>
          <cell r="L291">
            <v>-15.2</v>
          </cell>
        </row>
        <row r="292">
          <cell r="B292" t="str">
            <v>Индигирский национальный наслегс.Буор-Сысы</v>
          </cell>
          <cell r="I292">
            <v>-58</v>
          </cell>
          <cell r="J292">
            <v>-52</v>
          </cell>
          <cell r="K292">
            <v>272</v>
          </cell>
          <cell r="L292">
            <v>-24.3</v>
          </cell>
        </row>
        <row r="293">
          <cell r="B293" t="str">
            <v>Момский национальный наслегс.Хонуу</v>
          </cell>
          <cell r="I293">
            <v>-58</v>
          </cell>
          <cell r="J293">
            <v>-52</v>
          </cell>
          <cell r="K293">
            <v>272</v>
          </cell>
          <cell r="L293">
            <v>-24.3</v>
          </cell>
        </row>
        <row r="294">
          <cell r="B294" t="str">
            <v>Момский национальный наслегс.Суон-Тит</v>
          </cell>
          <cell r="I294">
            <v>-58</v>
          </cell>
          <cell r="J294">
            <v>-52</v>
          </cell>
          <cell r="K294">
            <v>272</v>
          </cell>
          <cell r="L294">
            <v>-24.3</v>
          </cell>
        </row>
        <row r="295">
          <cell r="B295" t="str">
            <v>Соболохский национальный наслегс.Соболох</v>
          </cell>
          <cell r="I295">
            <v>-58</v>
          </cell>
          <cell r="J295">
            <v>-52</v>
          </cell>
          <cell r="K295">
            <v>272</v>
          </cell>
          <cell r="L295">
            <v>-24.3</v>
          </cell>
        </row>
        <row r="296">
          <cell r="B296" t="str">
            <v>Тебюлехский национальный наслегс.Чумпу-Кытыл</v>
          </cell>
          <cell r="I296">
            <v>-58</v>
          </cell>
          <cell r="J296">
            <v>-52</v>
          </cell>
          <cell r="K296">
            <v>272</v>
          </cell>
          <cell r="L296">
            <v>-24.3</v>
          </cell>
        </row>
        <row r="297">
          <cell r="B297" t="str">
            <v>Улахан-Чистайский национальный наслегс.Сасыр</v>
          </cell>
          <cell r="I297">
            <v>-58</v>
          </cell>
          <cell r="J297">
            <v>-52</v>
          </cell>
          <cell r="K297">
            <v>272</v>
          </cell>
          <cell r="L297">
            <v>-24.3</v>
          </cell>
        </row>
        <row r="298">
          <cell r="B298" t="str">
            <v>Чыбагалахский национальный наслегс.Кулун-Ёльбют</v>
          </cell>
          <cell r="I298">
            <v>-58</v>
          </cell>
          <cell r="J298">
            <v>-52</v>
          </cell>
          <cell r="K298">
            <v>272</v>
          </cell>
          <cell r="L298">
            <v>-24.3</v>
          </cell>
        </row>
        <row r="299">
          <cell r="B299" t="str">
            <v>Арбынский наслегс.Сыгыннах</v>
          </cell>
          <cell r="I299">
            <v>-55</v>
          </cell>
          <cell r="J299">
            <v>-45</v>
          </cell>
          <cell r="K299">
            <v>254</v>
          </cell>
          <cell r="L299">
            <v>-21.2</v>
          </cell>
        </row>
        <row r="300">
          <cell r="B300" t="str">
            <v>Бетюнский наслегс.Бютяй-Юрдя</v>
          </cell>
          <cell r="I300">
            <v>-55</v>
          </cell>
          <cell r="J300">
            <v>-45</v>
          </cell>
          <cell r="K300">
            <v>254</v>
          </cell>
          <cell r="L300">
            <v>-21.2</v>
          </cell>
        </row>
        <row r="301">
          <cell r="B301" t="str">
            <v>Едейский наслегс.Ымыяхтах</v>
          </cell>
          <cell r="I301">
            <v>-55</v>
          </cell>
          <cell r="J301">
            <v>-45</v>
          </cell>
          <cell r="K301">
            <v>254</v>
          </cell>
          <cell r="L301">
            <v>-21.2</v>
          </cell>
        </row>
        <row r="302">
          <cell r="B302" t="str">
            <v>Искровский наслегс.Кюренг-Ат</v>
          </cell>
          <cell r="I302">
            <v>-55</v>
          </cell>
          <cell r="J302">
            <v>-45</v>
          </cell>
          <cell r="K302">
            <v>254</v>
          </cell>
          <cell r="L302">
            <v>-21.2</v>
          </cell>
        </row>
        <row r="303">
          <cell r="B303" t="str">
            <v>Кёбёкёнский наслегс.Харыялах</v>
          </cell>
          <cell r="I303">
            <v>-55</v>
          </cell>
          <cell r="J303">
            <v>-45</v>
          </cell>
          <cell r="K303">
            <v>254</v>
          </cell>
          <cell r="L303">
            <v>-21.2</v>
          </cell>
        </row>
        <row r="304">
          <cell r="B304" t="str">
            <v>Ленский наслегс.Намцы</v>
          </cell>
          <cell r="I304">
            <v>-55</v>
          </cell>
          <cell r="J304">
            <v>-45</v>
          </cell>
          <cell r="K304">
            <v>254</v>
          </cell>
          <cell r="L304">
            <v>-21.2</v>
          </cell>
        </row>
        <row r="305">
          <cell r="B305" t="str">
            <v>Модутский наслегс.Тумул</v>
          </cell>
          <cell r="I305">
            <v>-55</v>
          </cell>
          <cell r="J305">
            <v>-45</v>
          </cell>
          <cell r="K305">
            <v>254</v>
          </cell>
          <cell r="L305">
            <v>-21.2</v>
          </cell>
        </row>
        <row r="306">
          <cell r="B306" t="str">
            <v>Хатырыкский наслегс.Маймага</v>
          </cell>
          <cell r="I306">
            <v>-55</v>
          </cell>
          <cell r="J306">
            <v>-45</v>
          </cell>
          <cell r="K306">
            <v>254</v>
          </cell>
          <cell r="L306">
            <v>-21.2</v>
          </cell>
        </row>
        <row r="307">
          <cell r="B307" t="str">
            <v>Никольский наслегс.Никольский</v>
          </cell>
          <cell r="I307">
            <v>-55</v>
          </cell>
          <cell r="J307">
            <v>-45</v>
          </cell>
          <cell r="K307">
            <v>254</v>
          </cell>
          <cell r="L307">
            <v>-21.2</v>
          </cell>
        </row>
        <row r="308">
          <cell r="B308" t="str">
            <v>Партизанский наслегс.Партизан</v>
          </cell>
          <cell r="I308">
            <v>-55</v>
          </cell>
          <cell r="J308">
            <v>-45</v>
          </cell>
          <cell r="K308">
            <v>254</v>
          </cell>
          <cell r="L308">
            <v>-21.2</v>
          </cell>
        </row>
        <row r="309">
          <cell r="B309" t="str">
            <v>Салбанский наслегс.Хонгор-Бие</v>
          </cell>
          <cell r="I309">
            <v>-55</v>
          </cell>
          <cell r="J309">
            <v>-45</v>
          </cell>
          <cell r="K309">
            <v>254</v>
          </cell>
          <cell r="L309">
            <v>-21.2</v>
          </cell>
        </row>
        <row r="310">
          <cell r="B310" t="str">
            <v>Тастахский наслегс.Ергёлёх</v>
          </cell>
          <cell r="I310">
            <v>-55</v>
          </cell>
          <cell r="J310">
            <v>-45</v>
          </cell>
          <cell r="K310">
            <v>254</v>
          </cell>
          <cell r="L310">
            <v>-21.2</v>
          </cell>
        </row>
        <row r="311">
          <cell r="B311" t="str">
            <v>Тюбинский наслегс.Булус</v>
          </cell>
          <cell r="I311">
            <v>-55</v>
          </cell>
          <cell r="J311">
            <v>-45</v>
          </cell>
          <cell r="K311">
            <v>254</v>
          </cell>
          <cell r="L311">
            <v>-21.2</v>
          </cell>
        </row>
        <row r="312">
          <cell r="B312" t="str">
            <v>Фрунзенский наслегс.Фрунзе</v>
          </cell>
          <cell r="I312">
            <v>-55</v>
          </cell>
          <cell r="J312">
            <v>-45</v>
          </cell>
          <cell r="K312">
            <v>254</v>
          </cell>
          <cell r="L312">
            <v>-21.2</v>
          </cell>
        </row>
        <row r="313">
          <cell r="B313" t="str">
            <v>Хамагаттинский наслегс.Крест-Кытыл</v>
          </cell>
          <cell r="I313">
            <v>-55</v>
          </cell>
          <cell r="J313">
            <v>-45</v>
          </cell>
          <cell r="K313">
            <v>254</v>
          </cell>
          <cell r="L313">
            <v>-21.2</v>
          </cell>
        </row>
        <row r="314">
          <cell r="B314" t="str">
            <v>Хатын-Арынский наслегс.Аппаны</v>
          </cell>
          <cell r="I314">
            <v>-55</v>
          </cell>
          <cell r="J314">
            <v>-45</v>
          </cell>
          <cell r="K314">
            <v>254</v>
          </cell>
          <cell r="L314">
            <v>-21.2</v>
          </cell>
        </row>
        <row r="315">
          <cell r="B315" t="str">
            <v>Хатын-Арынский наслегс.Графский Берег</v>
          </cell>
          <cell r="I315">
            <v>-55</v>
          </cell>
          <cell r="J315">
            <v>-45</v>
          </cell>
          <cell r="K315">
            <v>254</v>
          </cell>
          <cell r="L315">
            <v>-21.2</v>
          </cell>
        </row>
        <row r="316">
          <cell r="B316" t="str">
            <v>Хатын-Арынский наслегс.Кысыл-Деревня</v>
          </cell>
          <cell r="I316">
            <v>-55</v>
          </cell>
          <cell r="J316">
            <v>-45</v>
          </cell>
          <cell r="K316">
            <v>254</v>
          </cell>
          <cell r="L316">
            <v>-21.2</v>
          </cell>
        </row>
        <row r="317">
          <cell r="B317" t="str">
            <v>Хатырыкский наслегс.Столбы</v>
          </cell>
          <cell r="I317">
            <v>-55</v>
          </cell>
          <cell r="J317">
            <v>-45</v>
          </cell>
          <cell r="K317">
            <v>254</v>
          </cell>
          <cell r="L317">
            <v>-21.2</v>
          </cell>
        </row>
        <row r="318">
          <cell r="B318" t="str">
            <v>Хомустахский 1-й наслегс.Кысыл-Сыр</v>
          </cell>
          <cell r="I318">
            <v>-55</v>
          </cell>
          <cell r="J318">
            <v>-45</v>
          </cell>
          <cell r="K318">
            <v>254</v>
          </cell>
          <cell r="L318">
            <v>-21.2</v>
          </cell>
        </row>
        <row r="319">
          <cell r="B319" t="str">
            <v>Хомустахский 2-й наслегс.Хатас</v>
          </cell>
          <cell r="I319">
            <v>-55</v>
          </cell>
          <cell r="J319">
            <v>-45</v>
          </cell>
          <cell r="K319">
            <v>254</v>
          </cell>
          <cell r="L319">
            <v>-21.2</v>
          </cell>
        </row>
        <row r="320">
          <cell r="B320" t="str">
            <v>Хомустахский 2-й наслегс.Воин</v>
          </cell>
          <cell r="I320">
            <v>-55</v>
          </cell>
          <cell r="J320">
            <v>-45</v>
          </cell>
          <cell r="K320">
            <v>254</v>
          </cell>
          <cell r="L320">
            <v>-21.2</v>
          </cell>
        </row>
        <row r="321">
          <cell r="B321" t="str">
            <v>Хомустахский 2-й наслегс.Тарагай-Бясь</v>
          </cell>
          <cell r="I321">
            <v>-55</v>
          </cell>
          <cell r="J321">
            <v>-45</v>
          </cell>
          <cell r="K321">
            <v>254</v>
          </cell>
          <cell r="L321">
            <v>-21.2</v>
          </cell>
        </row>
        <row r="322">
          <cell r="B322" t="str">
            <v>Хомустахский 2-й наслегс.Юнер-Олох</v>
          </cell>
          <cell r="I322">
            <v>-55</v>
          </cell>
          <cell r="J322">
            <v>-45</v>
          </cell>
          <cell r="K322">
            <v>254</v>
          </cell>
          <cell r="L322">
            <v>-21.2</v>
          </cell>
        </row>
        <row r="323">
          <cell r="B323" t="str">
            <v>Город Нерюнгриг.Нерюнгри</v>
          </cell>
          <cell r="I323">
            <v>-49</v>
          </cell>
          <cell r="J323">
            <v>-40</v>
          </cell>
          <cell r="K323">
            <v>268</v>
          </cell>
          <cell r="L323">
            <v>-17</v>
          </cell>
        </row>
        <row r="324">
          <cell r="B324" t="str">
            <v>Поселок Беркакитп.Беркакит</v>
          </cell>
          <cell r="I324">
            <v>-49</v>
          </cell>
          <cell r="J324">
            <v>-40</v>
          </cell>
          <cell r="K324">
            <v>268</v>
          </cell>
          <cell r="L324">
            <v>-17</v>
          </cell>
        </row>
        <row r="325">
          <cell r="B325" t="str">
            <v>Поселок Золотинкап.Золотинка</v>
          </cell>
          <cell r="I325">
            <v>-49</v>
          </cell>
          <cell r="J325">
            <v>-40</v>
          </cell>
          <cell r="K325">
            <v>268</v>
          </cell>
          <cell r="L325">
            <v>-17</v>
          </cell>
        </row>
        <row r="326">
          <cell r="B326" t="str">
            <v>Поселок Нагорныйп.Нагорный</v>
          </cell>
          <cell r="I326">
            <v>-49</v>
          </cell>
          <cell r="J326">
            <v>-40</v>
          </cell>
          <cell r="K326">
            <v>268</v>
          </cell>
          <cell r="L326">
            <v>-17</v>
          </cell>
        </row>
        <row r="327">
          <cell r="B327" t="str">
            <v>Поселок Серебряный Борп.Серебряный Бор</v>
          </cell>
          <cell r="I327">
            <v>-49</v>
          </cell>
          <cell r="J327">
            <v>-40</v>
          </cell>
          <cell r="K327">
            <v>268</v>
          </cell>
          <cell r="L327">
            <v>-17</v>
          </cell>
        </row>
        <row r="328">
          <cell r="B328" t="str">
            <v>Поселок Ханип.Хани</v>
          </cell>
          <cell r="I328">
            <v>-49</v>
          </cell>
          <cell r="J328">
            <v>-40</v>
          </cell>
          <cell r="K328">
            <v>268</v>
          </cell>
          <cell r="L328">
            <v>-17</v>
          </cell>
        </row>
        <row r="329">
          <cell r="B329" t="str">
            <v>Поселок Чульманп.Чульман</v>
          </cell>
          <cell r="I329">
            <v>-49</v>
          </cell>
          <cell r="J329">
            <v>-40</v>
          </cell>
          <cell r="K329">
            <v>268</v>
          </cell>
          <cell r="L329">
            <v>-17</v>
          </cell>
        </row>
        <row r="330">
          <cell r="B330" t="str">
            <v>Хатыминский наслегс.Большой Хатыми</v>
          </cell>
          <cell r="I330">
            <v>-49</v>
          </cell>
          <cell r="J330">
            <v>-40</v>
          </cell>
          <cell r="K330">
            <v>268</v>
          </cell>
          <cell r="L330">
            <v>-17</v>
          </cell>
        </row>
        <row r="331">
          <cell r="B331" t="str">
            <v>Иенгринский наслегс.Иенгра</v>
          </cell>
          <cell r="I331">
            <v>-49</v>
          </cell>
          <cell r="J331">
            <v>-40</v>
          </cell>
          <cell r="K331">
            <v>268</v>
          </cell>
          <cell r="L331">
            <v>-17</v>
          </cell>
        </row>
        <row r="332">
          <cell r="B332" t="str">
            <v>Поселок Черскийп.Черский</v>
          </cell>
          <cell r="I332">
            <v>-46</v>
          </cell>
          <cell r="J332">
            <v>-37</v>
          </cell>
          <cell r="K332">
            <v>291</v>
          </cell>
          <cell r="L332">
            <v>-17.2</v>
          </cell>
        </row>
        <row r="333">
          <cell r="B333" t="str">
            <v>Поселок Черскийс.Петушки</v>
          </cell>
          <cell r="I333">
            <v>-46</v>
          </cell>
          <cell r="J333">
            <v>-37</v>
          </cell>
          <cell r="K333">
            <v>291</v>
          </cell>
          <cell r="L333">
            <v>-17.2</v>
          </cell>
        </row>
        <row r="334">
          <cell r="B334" t="str">
            <v>Олеринский наслег с.Андрюшкино</v>
          </cell>
          <cell r="I334">
            <v>-46</v>
          </cell>
          <cell r="J334">
            <v>-37</v>
          </cell>
          <cell r="K334">
            <v>291</v>
          </cell>
          <cell r="L334">
            <v>-17.2</v>
          </cell>
        </row>
        <row r="335">
          <cell r="B335" t="str">
            <v>Походский наслегс.Походск</v>
          </cell>
          <cell r="I335">
            <v>-46</v>
          </cell>
          <cell r="J335">
            <v>-37</v>
          </cell>
          <cell r="K335">
            <v>291</v>
          </cell>
          <cell r="L335">
            <v>-17.2</v>
          </cell>
        </row>
        <row r="336">
          <cell r="B336" t="str">
            <v>Походский наслегс.Амбарчик</v>
          </cell>
          <cell r="I336">
            <v>-46</v>
          </cell>
          <cell r="J336">
            <v>-37</v>
          </cell>
          <cell r="K336">
            <v>291</v>
          </cell>
          <cell r="L336">
            <v>-17.2</v>
          </cell>
        </row>
        <row r="337">
          <cell r="B337" t="str">
            <v>Походский наслегс.Две виски</v>
          </cell>
          <cell r="I337">
            <v>-46</v>
          </cell>
          <cell r="J337">
            <v>-37</v>
          </cell>
          <cell r="K337">
            <v>291</v>
          </cell>
          <cell r="L337">
            <v>-17.2</v>
          </cell>
        </row>
        <row r="338">
          <cell r="B338" t="str">
            <v>Походский наслегс.Ермолово</v>
          </cell>
          <cell r="I338">
            <v>-46</v>
          </cell>
          <cell r="J338">
            <v>-37</v>
          </cell>
          <cell r="K338">
            <v>291</v>
          </cell>
          <cell r="L338">
            <v>-17.2</v>
          </cell>
        </row>
        <row r="339">
          <cell r="B339" t="str">
            <v>Походский наслегс.Крестовая</v>
          </cell>
          <cell r="I339">
            <v>-46</v>
          </cell>
          <cell r="J339">
            <v>-37</v>
          </cell>
          <cell r="K339">
            <v>291</v>
          </cell>
          <cell r="L339">
            <v>-17.2</v>
          </cell>
        </row>
        <row r="340">
          <cell r="B340" t="str">
            <v>Походский наслегс.Михалкино</v>
          </cell>
          <cell r="I340">
            <v>-46</v>
          </cell>
          <cell r="J340">
            <v>-37</v>
          </cell>
          <cell r="K340">
            <v>291</v>
          </cell>
          <cell r="L340">
            <v>-17.2</v>
          </cell>
        </row>
        <row r="341">
          <cell r="B341" t="str">
            <v>Походский наслегс.Нижнеколымск</v>
          </cell>
          <cell r="I341">
            <v>-46</v>
          </cell>
          <cell r="J341">
            <v>-37</v>
          </cell>
          <cell r="K341">
            <v>291</v>
          </cell>
          <cell r="L341">
            <v>-17.2</v>
          </cell>
        </row>
        <row r="342">
          <cell r="B342" t="str">
            <v>Походский наслегс.Тимкино</v>
          </cell>
          <cell r="I342">
            <v>-46</v>
          </cell>
          <cell r="J342">
            <v>-37</v>
          </cell>
          <cell r="K342">
            <v>291</v>
          </cell>
          <cell r="L342">
            <v>-17.2</v>
          </cell>
        </row>
        <row r="343">
          <cell r="B343" t="str">
            <v>Походский наслегс.Чукочья</v>
          </cell>
          <cell r="I343">
            <v>-46</v>
          </cell>
          <cell r="J343">
            <v>-37</v>
          </cell>
          <cell r="K343">
            <v>291</v>
          </cell>
          <cell r="L343">
            <v>-17.2</v>
          </cell>
        </row>
        <row r="344">
          <cell r="B344" t="str">
            <v>Халарчинский наслегс.Колымское</v>
          </cell>
          <cell r="I344">
            <v>-46</v>
          </cell>
          <cell r="J344">
            <v>-37</v>
          </cell>
          <cell r="K344">
            <v>291</v>
          </cell>
          <cell r="L344">
            <v>-17.2</v>
          </cell>
        </row>
        <row r="345">
          <cell r="B345" t="str">
            <v>Город Нюрбаг.Нюрба</v>
          </cell>
          <cell r="I345">
            <v>-52</v>
          </cell>
          <cell r="J345">
            <v>-41</v>
          </cell>
          <cell r="K345">
            <v>260</v>
          </cell>
          <cell r="L345">
            <v>-17.899999999999999</v>
          </cell>
        </row>
        <row r="346">
          <cell r="B346" t="str">
            <v>Аканинский наслег с.Акана</v>
          </cell>
          <cell r="I346">
            <v>-52</v>
          </cell>
          <cell r="J346">
            <v>-41</v>
          </cell>
          <cell r="K346">
            <v>260</v>
          </cell>
          <cell r="L346">
            <v>-17.899999999999999</v>
          </cell>
        </row>
        <row r="347">
          <cell r="B347" t="str">
            <v>Аканинский наслег с.Чкалов</v>
          </cell>
          <cell r="I347">
            <v>-52</v>
          </cell>
          <cell r="J347">
            <v>-41</v>
          </cell>
          <cell r="K347">
            <v>260</v>
          </cell>
          <cell r="L347">
            <v>-17.899999999999999</v>
          </cell>
        </row>
        <row r="348">
          <cell r="B348" t="str">
            <v>Бордонский наслегс.Малыкай</v>
          </cell>
          <cell r="I348">
            <v>-52</v>
          </cell>
          <cell r="J348">
            <v>-41</v>
          </cell>
          <cell r="K348">
            <v>260</v>
          </cell>
          <cell r="L348">
            <v>-17.899999999999999</v>
          </cell>
        </row>
        <row r="349">
          <cell r="B349" t="str">
            <v>Дикимдинский наслегс.Дикимдя</v>
          </cell>
          <cell r="I349">
            <v>-52</v>
          </cell>
          <cell r="J349">
            <v>-41</v>
          </cell>
          <cell r="K349">
            <v>260</v>
          </cell>
          <cell r="L349">
            <v>-17.899999999999999</v>
          </cell>
        </row>
        <row r="350">
          <cell r="B350" t="str">
            <v>Едейский наслегс.Едей</v>
          </cell>
          <cell r="I350">
            <v>-52</v>
          </cell>
          <cell r="J350">
            <v>-41</v>
          </cell>
          <cell r="K350">
            <v>260</v>
          </cell>
          <cell r="L350">
            <v>-17.899999999999999</v>
          </cell>
        </row>
        <row r="351">
          <cell r="B351" t="str">
            <v>Жарханский наслег с.Жархан</v>
          </cell>
          <cell r="I351">
            <v>-52</v>
          </cell>
          <cell r="J351">
            <v>-41</v>
          </cell>
          <cell r="K351">
            <v>260</v>
          </cell>
          <cell r="L351">
            <v>-17.899999999999999</v>
          </cell>
        </row>
        <row r="352">
          <cell r="B352" t="str">
            <v>Кангаласский наслегс.Ынахсыт</v>
          </cell>
          <cell r="I352">
            <v>-52</v>
          </cell>
          <cell r="J352">
            <v>-41</v>
          </cell>
          <cell r="K352">
            <v>260</v>
          </cell>
          <cell r="L352">
            <v>-17.899999999999999</v>
          </cell>
        </row>
        <row r="353">
          <cell r="B353" t="str">
            <v>Кюндядинский наслегс.Кюндяде</v>
          </cell>
          <cell r="I353">
            <v>-52</v>
          </cell>
          <cell r="J353">
            <v>-41</v>
          </cell>
          <cell r="K353">
            <v>260</v>
          </cell>
          <cell r="L353">
            <v>-17.899999999999999</v>
          </cell>
        </row>
        <row r="354">
          <cell r="B354" t="str">
            <v>Кюндядинский наслегс.Арангастах</v>
          </cell>
          <cell r="I354">
            <v>-52</v>
          </cell>
          <cell r="J354">
            <v>-41</v>
          </cell>
          <cell r="K354">
            <v>260</v>
          </cell>
          <cell r="L354">
            <v>-17.899999999999999</v>
          </cell>
        </row>
        <row r="355">
          <cell r="B355" t="str">
            <v>Мальжагарский наслегс.Мальжагар (Бысыттах)</v>
          </cell>
          <cell r="I355">
            <v>-52</v>
          </cell>
          <cell r="J355">
            <v>-41</v>
          </cell>
          <cell r="K355">
            <v>260</v>
          </cell>
          <cell r="L355">
            <v>-17.899999999999999</v>
          </cell>
        </row>
        <row r="356">
          <cell r="B356" t="str">
            <v>Мархинский наслегс.Энгольжа (Онгёлде)</v>
          </cell>
          <cell r="I356">
            <v>-52</v>
          </cell>
          <cell r="J356">
            <v>-41</v>
          </cell>
          <cell r="K356">
            <v>260</v>
          </cell>
          <cell r="L356">
            <v>-17.899999999999999</v>
          </cell>
        </row>
        <row r="357">
          <cell r="B357" t="str">
            <v>Мегежекский наслегс.Хаты</v>
          </cell>
          <cell r="I357">
            <v>-52</v>
          </cell>
          <cell r="J357">
            <v>-41</v>
          </cell>
          <cell r="K357">
            <v>260</v>
          </cell>
          <cell r="L357">
            <v>-17.899999999999999</v>
          </cell>
        </row>
        <row r="358">
          <cell r="B358" t="str">
            <v>Нюрбачанский наслегс.Нюрбачан</v>
          </cell>
          <cell r="I358">
            <v>-52</v>
          </cell>
          <cell r="J358">
            <v>-41</v>
          </cell>
          <cell r="K358">
            <v>260</v>
          </cell>
          <cell r="L358">
            <v>-17.899999999999999</v>
          </cell>
        </row>
        <row r="359">
          <cell r="B359" t="str">
            <v>Октябрьский наслегс.Антоновка</v>
          </cell>
          <cell r="I359">
            <v>-52</v>
          </cell>
          <cell r="J359">
            <v>-41</v>
          </cell>
          <cell r="K359">
            <v>260</v>
          </cell>
          <cell r="L359">
            <v>-17.899999999999999</v>
          </cell>
        </row>
        <row r="360">
          <cell r="B360" t="str">
            <v>Октябрьский наслегс.Нефтебаза</v>
          </cell>
          <cell r="I360">
            <v>-52</v>
          </cell>
          <cell r="J360">
            <v>-41</v>
          </cell>
          <cell r="K360">
            <v>260</v>
          </cell>
          <cell r="L360">
            <v>-17.899999999999999</v>
          </cell>
        </row>
        <row r="361">
          <cell r="B361" t="str">
            <v>Сюлинский наслегс.Сюля</v>
          </cell>
          <cell r="I361">
            <v>-52</v>
          </cell>
          <cell r="J361">
            <v>-41</v>
          </cell>
          <cell r="K361">
            <v>260</v>
          </cell>
          <cell r="L361">
            <v>-17.899999999999999</v>
          </cell>
        </row>
        <row r="362">
          <cell r="B362" t="str">
            <v>Таркайинский наслегс.Хатынг-Сысы</v>
          </cell>
          <cell r="I362">
            <v>-52</v>
          </cell>
          <cell r="J362">
            <v>-41</v>
          </cell>
          <cell r="K362">
            <v>260</v>
          </cell>
          <cell r="L362">
            <v>-17.899999999999999</v>
          </cell>
        </row>
        <row r="363">
          <cell r="B363" t="str">
            <v>Таркайинский наслегс.Киров</v>
          </cell>
          <cell r="I363">
            <v>-52</v>
          </cell>
          <cell r="J363">
            <v>-41</v>
          </cell>
          <cell r="K363">
            <v>260</v>
          </cell>
          <cell r="L363">
            <v>-17.899999999999999</v>
          </cell>
        </row>
        <row r="364">
          <cell r="B364" t="str">
            <v>Тюмюкский наслегс.Мар</v>
          </cell>
          <cell r="I364">
            <v>-52</v>
          </cell>
          <cell r="J364">
            <v>-41</v>
          </cell>
          <cell r="K364">
            <v>260</v>
          </cell>
          <cell r="L364">
            <v>-17.899999999999999</v>
          </cell>
        </row>
        <row r="365">
          <cell r="B365" t="str">
            <v>Хорулинский наслегс.Сайылык</v>
          </cell>
          <cell r="I365">
            <v>-52</v>
          </cell>
          <cell r="J365">
            <v>-41</v>
          </cell>
          <cell r="K365">
            <v>260</v>
          </cell>
          <cell r="L365">
            <v>-17.899999999999999</v>
          </cell>
        </row>
        <row r="366">
          <cell r="B366" t="str">
            <v>Чаппангдинский наслег с.Чаппангда</v>
          </cell>
          <cell r="I366">
            <v>-52</v>
          </cell>
          <cell r="J366">
            <v>-41</v>
          </cell>
          <cell r="K366">
            <v>260</v>
          </cell>
          <cell r="L366">
            <v>-17.899999999999999</v>
          </cell>
        </row>
        <row r="367">
          <cell r="B367" t="str">
            <v>Чаппангдинский наслег с.Салтаны</v>
          </cell>
          <cell r="I367">
            <v>-52</v>
          </cell>
          <cell r="J367">
            <v>-41</v>
          </cell>
          <cell r="K367">
            <v>260</v>
          </cell>
          <cell r="L367">
            <v>-17.899999999999999</v>
          </cell>
        </row>
        <row r="368">
          <cell r="B368" t="str">
            <v>Чукарский наслегс.Чукар</v>
          </cell>
          <cell r="I368">
            <v>-52</v>
          </cell>
          <cell r="J368">
            <v>-41</v>
          </cell>
          <cell r="K368">
            <v>260</v>
          </cell>
          <cell r="L368">
            <v>-17.899999999999999</v>
          </cell>
        </row>
        <row r="369">
          <cell r="B369" t="str">
            <v>Поселок Артыкп.Артык</v>
          </cell>
          <cell r="I369">
            <v>-59</v>
          </cell>
          <cell r="J369">
            <v>-53</v>
          </cell>
          <cell r="K369">
            <v>280</v>
          </cell>
          <cell r="L369">
            <v>-25.6</v>
          </cell>
        </row>
        <row r="370">
          <cell r="B370" t="str">
            <v>Поселок Артыкс.Делянкир</v>
          </cell>
          <cell r="I370">
            <v>-59</v>
          </cell>
          <cell r="J370">
            <v>-53</v>
          </cell>
          <cell r="K370">
            <v>280</v>
          </cell>
          <cell r="L370">
            <v>-25.6</v>
          </cell>
        </row>
        <row r="371">
          <cell r="B371" t="str">
            <v>Поселок Артыкс.Победа</v>
          </cell>
          <cell r="I371">
            <v>-59</v>
          </cell>
          <cell r="J371">
            <v>-53</v>
          </cell>
          <cell r="K371">
            <v>280</v>
          </cell>
          <cell r="L371">
            <v>-25.6</v>
          </cell>
        </row>
        <row r="372">
          <cell r="B372" t="str">
            <v>Поселок Нельканп.Нелькан</v>
          </cell>
          <cell r="I372">
            <v>-58</v>
          </cell>
          <cell r="J372">
            <v>-54</v>
          </cell>
          <cell r="K372">
            <v>269</v>
          </cell>
          <cell r="L372">
            <v>-24.8</v>
          </cell>
        </row>
        <row r="373">
          <cell r="B373" t="str">
            <v>Поселок Ольчанп.Ольчан</v>
          </cell>
          <cell r="I373">
            <v>-58</v>
          </cell>
          <cell r="J373">
            <v>-54</v>
          </cell>
          <cell r="K373">
            <v>269</v>
          </cell>
          <cell r="L373">
            <v>-24.8</v>
          </cell>
        </row>
        <row r="374">
          <cell r="B374" t="str">
            <v>Поселок Ольчанс.Октябрьский</v>
          </cell>
          <cell r="I374">
            <v>-58</v>
          </cell>
          <cell r="J374">
            <v>-54</v>
          </cell>
          <cell r="K374">
            <v>269</v>
          </cell>
          <cell r="L374">
            <v>-24.8</v>
          </cell>
        </row>
        <row r="375">
          <cell r="B375" t="str">
            <v>Поселок Предпорожныйп.Предпорожный</v>
          </cell>
          <cell r="I375">
            <v>-58</v>
          </cell>
          <cell r="J375">
            <v>-54</v>
          </cell>
          <cell r="K375">
            <v>269</v>
          </cell>
          <cell r="L375">
            <v>-24.8</v>
          </cell>
        </row>
        <row r="376">
          <cell r="B376" t="str">
            <v>Поселок Усть-Нерап.Усть-Нера</v>
          </cell>
          <cell r="I376">
            <v>-58</v>
          </cell>
          <cell r="J376">
            <v>-54</v>
          </cell>
          <cell r="K376">
            <v>269</v>
          </cell>
          <cell r="L376">
            <v>-24.8</v>
          </cell>
        </row>
        <row r="377">
          <cell r="B377" t="str">
            <v>Поселок Эльгинскийп.Эльгинский</v>
          </cell>
          <cell r="I377">
            <v>-58</v>
          </cell>
          <cell r="J377">
            <v>-54</v>
          </cell>
          <cell r="K377">
            <v>269</v>
          </cell>
          <cell r="L377">
            <v>-24.8</v>
          </cell>
        </row>
        <row r="378">
          <cell r="B378" t="str">
            <v>Аргамойский наслегс.Арга-Мой</v>
          </cell>
          <cell r="I378">
            <v>-58</v>
          </cell>
          <cell r="J378">
            <v>-54</v>
          </cell>
          <cell r="K378">
            <v>269</v>
          </cell>
          <cell r="L378">
            <v>-24.8</v>
          </cell>
        </row>
        <row r="379">
          <cell r="B379" t="str">
            <v>Борогонский 1-й наслег с.Оймякон</v>
          </cell>
          <cell r="I379">
            <v>-58</v>
          </cell>
          <cell r="J379">
            <v>-54</v>
          </cell>
          <cell r="K379">
            <v>269</v>
          </cell>
          <cell r="L379">
            <v>-24.8</v>
          </cell>
        </row>
        <row r="380">
          <cell r="B380" t="str">
            <v>Борогонский 1-й наслег с.Берег-Юрдя</v>
          </cell>
          <cell r="I380">
            <v>-58</v>
          </cell>
          <cell r="J380">
            <v>-54</v>
          </cell>
          <cell r="K380">
            <v>269</v>
          </cell>
          <cell r="L380">
            <v>-24.8</v>
          </cell>
        </row>
        <row r="381">
          <cell r="B381" t="str">
            <v>Борогонский 1-й наслег с.Хара-Тумул</v>
          </cell>
          <cell r="I381">
            <v>-58</v>
          </cell>
          <cell r="J381">
            <v>-54</v>
          </cell>
          <cell r="K381">
            <v>269</v>
          </cell>
          <cell r="L381">
            <v>-24.8</v>
          </cell>
        </row>
        <row r="382">
          <cell r="B382" t="str">
            <v>Борогонский 2-й наслегс.Томтор</v>
          </cell>
          <cell r="I382">
            <v>-58</v>
          </cell>
          <cell r="J382">
            <v>-54</v>
          </cell>
          <cell r="K382">
            <v>269</v>
          </cell>
          <cell r="L382">
            <v>-24.8</v>
          </cell>
        </row>
        <row r="383">
          <cell r="B383" t="str">
            <v>Борогонский 2-й наслегс.Агаякан</v>
          </cell>
          <cell r="I383">
            <v>-58</v>
          </cell>
          <cell r="J383">
            <v>-54</v>
          </cell>
          <cell r="K383">
            <v>269</v>
          </cell>
          <cell r="L383">
            <v>-24.8</v>
          </cell>
        </row>
        <row r="384">
          <cell r="B384" t="str">
            <v>Борогонский 2-й наслегс.Аэропорт</v>
          </cell>
          <cell r="I384">
            <v>-58</v>
          </cell>
          <cell r="J384">
            <v>-54</v>
          </cell>
          <cell r="K384">
            <v>269</v>
          </cell>
          <cell r="L384">
            <v>-24.8</v>
          </cell>
        </row>
        <row r="385">
          <cell r="B385" t="str">
            <v>Борогонский 2-й наслегс.Куйдусун</v>
          </cell>
          <cell r="I385">
            <v>-58</v>
          </cell>
          <cell r="J385">
            <v>-54</v>
          </cell>
          <cell r="K385">
            <v>269</v>
          </cell>
          <cell r="L385">
            <v>-24.8</v>
          </cell>
        </row>
        <row r="386">
          <cell r="B386" t="str">
            <v>Сордоннохский наслегс.Орто-Балаган</v>
          </cell>
          <cell r="I386">
            <v>-58</v>
          </cell>
          <cell r="J386">
            <v>-54</v>
          </cell>
          <cell r="K386">
            <v>269</v>
          </cell>
          <cell r="L386">
            <v>-24.8</v>
          </cell>
        </row>
        <row r="387">
          <cell r="B387" t="str">
            <v>Сордоннохский наслегс.Куранах-Сала</v>
          </cell>
          <cell r="I387">
            <v>-58</v>
          </cell>
          <cell r="J387">
            <v>-54</v>
          </cell>
          <cell r="K387">
            <v>269</v>
          </cell>
          <cell r="L387">
            <v>-24.8</v>
          </cell>
        </row>
        <row r="388">
          <cell r="B388" t="str">
            <v>Терютский наслегс.Тёрют</v>
          </cell>
          <cell r="I388">
            <v>-58</v>
          </cell>
          <cell r="J388">
            <v>-54</v>
          </cell>
          <cell r="K388">
            <v>269</v>
          </cell>
          <cell r="L388">
            <v>-24.8</v>
          </cell>
        </row>
        <row r="389">
          <cell r="B389" t="str">
            <v>Ючюгейский наслегс.Ючюгей</v>
          </cell>
          <cell r="I389">
            <v>-58</v>
          </cell>
          <cell r="J389">
            <v>-54</v>
          </cell>
          <cell r="K389">
            <v>269</v>
          </cell>
          <cell r="L389">
            <v>-24.8</v>
          </cell>
        </row>
        <row r="390">
          <cell r="B390" t="str">
            <v>Ючюгейский наслегс.Кюбюме</v>
          </cell>
          <cell r="I390">
            <v>-58</v>
          </cell>
          <cell r="J390">
            <v>-54</v>
          </cell>
          <cell r="K390">
            <v>269</v>
          </cell>
          <cell r="L390">
            <v>-24.8</v>
          </cell>
        </row>
        <row r="391">
          <cell r="B391" t="str">
            <v>Абагинский наслег с.Абага</v>
          </cell>
          <cell r="I391">
            <v>-51</v>
          </cell>
          <cell r="J391">
            <v>-38</v>
          </cell>
          <cell r="K391">
            <v>252</v>
          </cell>
          <cell r="L391">
            <v>-16.100000000000001</v>
          </cell>
        </row>
        <row r="392">
          <cell r="B392" t="str">
            <v>Абагинский наслег с.Абага центральная</v>
          </cell>
          <cell r="I392">
            <v>-51</v>
          </cell>
          <cell r="J392">
            <v>-38</v>
          </cell>
          <cell r="K392">
            <v>252</v>
          </cell>
          <cell r="L392">
            <v>-16.100000000000001</v>
          </cell>
        </row>
        <row r="393">
          <cell r="B393" t="str">
            <v>Кяччинский наслегс.Кяччи</v>
          </cell>
          <cell r="I393">
            <v>-51</v>
          </cell>
          <cell r="J393">
            <v>-38</v>
          </cell>
          <cell r="K393">
            <v>252</v>
          </cell>
          <cell r="L393">
            <v>-16.100000000000001</v>
          </cell>
        </row>
        <row r="394">
          <cell r="B394" t="str">
            <v>Город Олёкминскг.Олёкминск</v>
          </cell>
          <cell r="I394">
            <v>-51</v>
          </cell>
          <cell r="J394">
            <v>-38</v>
          </cell>
          <cell r="K394">
            <v>252</v>
          </cell>
          <cell r="L394">
            <v>-16.100000000000001</v>
          </cell>
        </row>
        <row r="395">
          <cell r="B395" t="str">
            <v>Город Олёкминскс.Авиапорт</v>
          </cell>
          <cell r="I395">
            <v>-51</v>
          </cell>
          <cell r="J395">
            <v>-38</v>
          </cell>
          <cell r="K395">
            <v>252</v>
          </cell>
          <cell r="L395">
            <v>-16.100000000000001</v>
          </cell>
        </row>
        <row r="396">
          <cell r="B396" t="str">
            <v>Город Олёкминскс.Затон ЛОРПа</v>
          </cell>
          <cell r="I396">
            <v>-51</v>
          </cell>
          <cell r="J396">
            <v>-38</v>
          </cell>
          <cell r="K396">
            <v>252</v>
          </cell>
          <cell r="L396">
            <v>-16.100000000000001</v>
          </cell>
        </row>
        <row r="397">
          <cell r="B397" t="str">
            <v>Город Олёкминскс.Нефтебаза</v>
          </cell>
          <cell r="I397">
            <v>-51</v>
          </cell>
          <cell r="J397">
            <v>-38</v>
          </cell>
          <cell r="K397">
            <v>252</v>
          </cell>
          <cell r="L397">
            <v>-16.100000000000001</v>
          </cell>
        </row>
        <row r="398">
          <cell r="B398" t="str">
            <v>Город Олёкминскс.Селиваново</v>
          </cell>
          <cell r="I398">
            <v>-51</v>
          </cell>
          <cell r="J398">
            <v>-38</v>
          </cell>
          <cell r="K398">
            <v>252</v>
          </cell>
          <cell r="L398">
            <v>-16.100000000000001</v>
          </cell>
        </row>
        <row r="399">
          <cell r="B399" t="str">
            <v>Дабанский наслегс.Дабан</v>
          </cell>
          <cell r="I399">
            <v>-51</v>
          </cell>
          <cell r="J399">
            <v>-38</v>
          </cell>
          <cell r="K399">
            <v>252</v>
          </cell>
          <cell r="L399">
            <v>-16.100000000000001</v>
          </cell>
        </row>
        <row r="400">
          <cell r="B400" t="str">
            <v>Дабанский наслегс.Кочегарово</v>
          </cell>
          <cell r="I400">
            <v>-51</v>
          </cell>
          <cell r="J400">
            <v>-38</v>
          </cell>
          <cell r="K400">
            <v>252</v>
          </cell>
          <cell r="L400">
            <v>-16.100000000000001</v>
          </cell>
        </row>
        <row r="401">
          <cell r="B401" t="str">
            <v>Дабанский наслегс.Черендей</v>
          </cell>
          <cell r="I401">
            <v>-51</v>
          </cell>
          <cell r="J401">
            <v>-38</v>
          </cell>
          <cell r="K401">
            <v>252</v>
          </cell>
          <cell r="L401">
            <v>-16.100000000000001</v>
          </cell>
        </row>
        <row r="402">
          <cell r="B402" t="str">
            <v>Дельгейский наслегс.Дельгей</v>
          </cell>
          <cell r="I402">
            <v>-51</v>
          </cell>
          <cell r="J402">
            <v>-38</v>
          </cell>
          <cell r="K402">
            <v>252</v>
          </cell>
          <cell r="L402">
            <v>-16.100000000000001</v>
          </cell>
        </row>
        <row r="403">
          <cell r="B403" t="str">
            <v>Дельгейский наслегс.Иннях</v>
          </cell>
          <cell r="I403">
            <v>-51</v>
          </cell>
          <cell r="J403">
            <v>-38</v>
          </cell>
          <cell r="K403">
            <v>252</v>
          </cell>
          <cell r="L403">
            <v>-16.100000000000001</v>
          </cell>
        </row>
        <row r="404">
          <cell r="B404" t="str">
            <v>Жарханский национальный наслегс.Токко</v>
          </cell>
          <cell r="I404">
            <v>-51</v>
          </cell>
          <cell r="J404">
            <v>-38</v>
          </cell>
          <cell r="K404">
            <v>252</v>
          </cell>
          <cell r="L404">
            <v>-16.100000000000001</v>
          </cell>
        </row>
        <row r="405">
          <cell r="B405" t="str">
            <v>Жарханский национальный наслегс.Жархан</v>
          </cell>
          <cell r="I405">
            <v>-51</v>
          </cell>
          <cell r="J405">
            <v>-38</v>
          </cell>
          <cell r="K405">
            <v>252</v>
          </cell>
          <cell r="L405">
            <v>-16.100000000000001</v>
          </cell>
        </row>
        <row r="406">
          <cell r="B406" t="str">
            <v>Жарханский национальный наслегс.Уолбут</v>
          </cell>
          <cell r="I406">
            <v>-51</v>
          </cell>
          <cell r="J406">
            <v>-38</v>
          </cell>
          <cell r="K406">
            <v>252</v>
          </cell>
          <cell r="L406">
            <v>-16.100000000000001</v>
          </cell>
        </row>
        <row r="407">
          <cell r="B407" t="str">
            <v>Киндигирский национальный наслегс.Куду-Кюёль</v>
          </cell>
          <cell r="I407">
            <v>-51</v>
          </cell>
          <cell r="J407">
            <v>-38</v>
          </cell>
          <cell r="K407">
            <v>252</v>
          </cell>
          <cell r="L407">
            <v>-16.100000000000001</v>
          </cell>
        </row>
        <row r="408">
          <cell r="B408" t="str">
            <v>Киндигирский национальный наслегс.Дикимдя</v>
          </cell>
          <cell r="I408">
            <v>-51</v>
          </cell>
          <cell r="J408">
            <v>-38</v>
          </cell>
          <cell r="K408">
            <v>252</v>
          </cell>
          <cell r="L408">
            <v>-16.100000000000001</v>
          </cell>
        </row>
        <row r="409">
          <cell r="B409" t="str">
            <v>Кыллахский наслегс.Кыллах (Даппарай)</v>
          </cell>
          <cell r="I409">
            <v>-51</v>
          </cell>
          <cell r="J409">
            <v>-38</v>
          </cell>
          <cell r="K409">
            <v>252</v>
          </cell>
          <cell r="L409">
            <v>-16.100000000000001</v>
          </cell>
        </row>
        <row r="410">
          <cell r="B410" t="str">
            <v>Кыллахский наслегс.Даппарай</v>
          </cell>
          <cell r="I410">
            <v>-51</v>
          </cell>
          <cell r="J410">
            <v>-38</v>
          </cell>
          <cell r="K410">
            <v>252</v>
          </cell>
          <cell r="L410">
            <v>-16.100000000000001</v>
          </cell>
        </row>
        <row r="411">
          <cell r="B411" t="str">
            <v>Мальжагарский наслегс.Юнкюр</v>
          </cell>
          <cell r="I411">
            <v>-51</v>
          </cell>
          <cell r="J411">
            <v>-38</v>
          </cell>
          <cell r="K411">
            <v>252</v>
          </cell>
          <cell r="L411">
            <v>-16.100000000000001</v>
          </cell>
        </row>
        <row r="412">
          <cell r="B412" t="str">
            <v>Мальжагарский наслегс.Куранда</v>
          </cell>
          <cell r="I412">
            <v>-51</v>
          </cell>
          <cell r="J412">
            <v>-38</v>
          </cell>
          <cell r="K412">
            <v>252</v>
          </cell>
          <cell r="L412">
            <v>-16.100000000000001</v>
          </cell>
        </row>
        <row r="413">
          <cell r="B413" t="str">
            <v>Мальжагарский наслегс.Тюбя</v>
          </cell>
          <cell r="I413">
            <v>-51</v>
          </cell>
          <cell r="J413">
            <v>-38</v>
          </cell>
          <cell r="K413">
            <v>252</v>
          </cell>
          <cell r="L413">
            <v>-16.100000000000001</v>
          </cell>
        </row>
        <row r="414">
          <cell r="B414" t="str">
            <v>Мачинский наслегс.Мача</v>
          </cell>
          <cell r="I414">
            <v>-51</v>
          </cell>
          <cell r="J414">
            <v>-38</v>
          </cell>
          <cell r="K414">
            <v>252</v>
          </cell>
          <cell r="L414">
            <v>-16.100000000000001</v>
          </cell>
        </row>
        <row r="415">
          <cell r="B415" t="str">
            <v>Нерюктяйинский 1-й наслегс.Нерюктяйинск 1-й</v>
          </cell>
          <cell r="I415">
            <v>-51</v>
          </cell>
          <cell r="J415">
            <v>-38</v>
          </cell>
          <cell r="K415">
            <v>252</v>
          </cell>
          <cell r="L415">
            <v>-16.100000000000001</v>
          </cell>
        </row>
        <row r="416">
          <cell r="B416" t="str">
            <v>Нерюктяйинский 1-й наслегс.Бирюк</v>
          </cell>
          <cell r="I416">
            <v>-51</v>
          </cell>
          <cell r="J416">
            <v>-38</v>
          </cell>
          <cell r="K416">
            <v>252</v>
          </cell>
          <cell r="L416">
            <v>-16.100000000000001</v>
          </cell>
        </row>
        <row r="417">
          <cell r="B417" t="str">
            <v>Нерюктяйинский 1-й наслегс.Куду-Бясь</v>
          </cell>
          <cell r="I417">
            <v>-51</v>
          </cell>
          <cell r="J417">
            <v>-38</v>
          </cell>
          <cell r="K417">
            <v>252</v>
          </cell>
          <cell r="L417">
            <v>-16.100000000000001</v>
          </cell>
        </row>
        <row r="418">
          <cell r="B418" t="str">
            <v>Нерюктяйинский 1-й наслегс.Тас-Анна</v>
          </cell>
          <cell r="I418">
            <v>-51</v>
          </cell>
          <cell r="J418">
            <v>-38</v>
          </cell>
          <cell r="K418">
            <v>252</v>
          </cell>
          <cell r="L418">
            <v>-16.100000000000001</v>
          </cell>
        </row>
        <row r="419">
          <cell r="B419" t="str">
            <v>Нерюктяйинский 2-й наслегс.Нерюктяйинск 2-й</v>
          </cell>
          <cell r="I419">
            <v>-51</v>
          </cell>
          <cell r="J419">
            <v>-38</v>
          </cell>
          <cell r="K419">
            <v>252</v>
          </cell>
          <cell r="L419">
            <v>-16.100000000000001</v>
          </cell>
        </row>
        <row r="420">
          <cell r="B420" t="str">
            <v>Нерюктяйинский 2-й наслегс.Бердинка</v>
          </cell>
          <cell r="I420">
            <v>-51</v>
          </cell>
          <cell r="J420">
            <v>-38</v>
          </cell>
          <cell r="K420">
            <v>252</v>
          </cell>
          <cell r="L420">
            <v>-16.100000000000001</v>
          </cell>
        </row>
        <row r="421">
          <cell r="B421" t="str">
            <v>Нерюктяйинский 2-й наслегс.Холго</v>
          </cell>
          <cell r="I421">
            <v>-51</v>
          </cell>
          <cell r="J421">
            <v>-38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наслегс.Олёкминский</v>
          </cell>
          <cell r="I422">
            <v>-51</v>
          </cell>
          <cell r="J422">
            <v>-38</v>
          </cell>
          <cell r="K422">
            <v>252</v>
          </cell>
          <cell r="L422">
            <v>-16.100000000000001</v>
          </cell>
        </row>
        <row r="423">
          <cell r="B423" t="str">
            <v>Улахан-Мунгкунский наслегс.Улахан-Мунгку</v>
          </cell>
          <cell r="I423">
            <v>-51</v>
          </cell>
          <cell r="J423">
            <v>-38</v>
          </cell>
          <cell r="K423">
            <v>252</v>
          </cell>
          <cell r="L423">
            <v>-16.100000000000001</v>
          </cell>
        </row>
        <row r="424">
          <cell r="B424" t="str">
            <v>Поселок Заречныйп.Заречный</v>
          </cell>
          <cell r="I424">
            <v>-51</v>
          </cell>
          <cell r="J424">
            <v>-38</v>
          </cell>
          <cell r="K424">
            <v>252</v>
          </cell>
          <cell r="L424">
            <v>-16.100000000000001</v>
          </cell>
        </row>
        <row r="425">
          <cell r="B425" t="str">
            <v>Поселок Торгоп.Торго</v>
          </cell>
          <cell r="I425">
            <v>-51</v>
          </cell>
          <cell r="J425">
            <v>-38</v>
          </cell>
          <cell r="K425">
            <v>252</v>
          </cell>
          <cell r="L425">
            <v>-16.100000000000001</v>
          </cell>
        </row>
        <row r="426">
          <cell r="B426" t="str">
            <v>Саныяхтахский наслегс.Саныяхтах</v>
          </cell>
          <cell r="I426">
            <v>-51</v>
          </cell>
          <cell r="J426">
            <v>-38</v>
          </cell>
          <cell r="K426">
            <v>252</v>
          </cell>
          <cell r="L426">
            <v>-16.100000000000001</v>
          </cell>
        </row>
        <row r="427">
          <cell r="B427" t="str">
            <v>Саныяхтахский наслегс.Алексеевка</v>
          </cell>
          <cell r="I427">
            <v>-51</v>
          </cell>
          <cell r="J427">
            <v>-38</v>
          </cell>
          <cell r="K427">
            <v>252</v>
          </cell>
          <cell r="L427">
            <v>-16.100000000000001</v>
          </cell>
        </row>
        <row r="428">
          <cell r="B428" t="str">
            <v>Саныяхтахский наслегс.Малыкан</v>
          </cell>
          <cell r="I428">
            <v>-51</v>
          </cell>
          <cell r="J428">
            <v>-38</v>
          </cell>
          <cell r="K428">
            <v>252</v>
          </cell>
          <cell r="L428">
            <v>-16.100000000000001</v>
          </cell>
        </row>
        <row r="429">
          <cell r="B429" t="str">
            <v>Саныяхтахский наслегс.Марха</v>
          </cell>
          <cell r="I429">
            <v>-51</v>
          </cell>
          <cell r="J429">
            <v>-38</v>
          </cell>
          <cell r="K429">
            <v>252</v>
          </cell>
          <cell r="L429">
            <v>-16.100000000000001</v>
          </cell>
        </row>
        <row r="430">
          <cell r="B430" t="str">
            <v>Солянский наслегс.Солянка</v>
          </cell>
          <cell r="I430">
            <v>-51</v>
          </cell>
          <cell r="J430">
            <v>-38</v>
          </cell>
          <cell r="K430">
            <v>252</v>
          </cell>
          <cell r="L430">
            <v>-16.100000000000001</v>
          </cell>
        </row>
        <row r="431">
          <cell r="B431" t="str">
            <v>Солянский наслегс.Харыялах</v>
          </cell>
          <cell r="I431">
            <v>-51</v>
          </cell>
          <cell r="J431">
            <v>-38</v>
          </cell>
          <cell r="K431">
            <v>252</v>
          </cell>
          <cell r="L431">
            <v>-16.100000000000001</v>
          </cell>
        </row>
        <row r="432">
          <cell r="B432" t="str">
            <v>Троицкий наслегс.Троицк</v>
          </cell>
          <cell r="I432">
            <v>-51</v>
          </cell>
          <cell r="J432">
            <v>-38</v>
          </cell>
          <cell r="K432">
            <v>252</v>
          </cell>
          <cell r="L432">
            <v>-16.100000000000001</v>
          </cell>
        </row>
        <row r="433">
          <cell r="B433" t="str">
            <v>Кяччинский наслегс.Тэгэн</v>
          </cell>
          <cell r="I433">
            <v>-51</v>
          </cell>
          <cell r="J433">
            <v>-38</v>
          </cell>
          <cell r="K433">
            <v>252</v>
          </cell>
          <cell r="L433">
            <v>-16.100000000000001</v>
          </cell>
        </row>
        <row r="434">
          <cell r="B434" t="str">
            <v>Кяччинский наслегс.Килиер</v>
          </cell>
          <cell r="I434">
            <v>-51</v>
          </cell>
          <cell r="J434">
            <v>-38</v>
          </cell>
          <cell r="K434">
            <v>252</v>
          </cell>
          <cell r="L434">
            <v>-16.100000000000001</v>
          </cell>
        </row>
        <row r="435">
          <cell r="B435" t="str">
            <v>Кяччинский наслегс.Олом</v>
          </cell>
          <cell r="I435">
            <v>-51</v>
          </cell>
          <cell r="J435">
            <v>-38</v>
          </cell>
          <cell r="K435">
            <v>252</v>
          </cell>
          <cell r="L435">
            <v>-16.100000000000001</v>
          </cell>
        </row>
        <row r="436">
          <cell r="B436" t="str">
            <v>Тянский национальный наслегс.Тяня</v>
          </cell>
          <cell r="I436">
            <v>-51</v>
          </cell>
          <cell r="J436">
            <v>-38</v>
          </cell>
          <cell r="K436">
            <v>252</v>
          </cell>
          <cell r="L436">
            <v>-16.100000000000001</v>
          </cell>
        </row>
        <row r="437">
          <cell r="B437" t="str">
            <v>Урицкий наслегс.Урицкое</v>
          </cell>
          <cell r="I437">
            <v>-51</v>
          </cell>
          <cell r="J437">
            <v>-38</v>
          </cell>
          <cell r="K437">
            <v>252</v>
          </cell>
          <cell r="L437">
            <v>-16.100000000000001</v>
          </cell>
        </row>
        <row r="438">
          <cell r="B438" t="str">
            <v>Урицкий наслегс.Хатынг-Тумул</v>
          </cell>
          <cell r="I438">
            <v>-51</v>
          </cell>
          <cell r="J438">
            <v>-38</v>
          </cell>
          <cell r="K438">
            <v>252</v>
          </cell>
          <cell r="L438">
            <v>-16.100000000000001</v>
          </cell>
        </row>
        <row r="439">
          <cell r="B439" t="str">
            <v>Хоринский наслегс.Хоринцы</v>
          </cell>
          <cell r="I439">
            <v>-51</v>
          </cell>
          <cell r="J439">
            <v>-38</v>
          </cell>
          <cell r="K439">
            <v>252</v>
          </cell>
          <cell r="L439">
            <v>-16.100000000000001</v>
          </cell>
        </row>
        <row r="440">
          <cell r="B440" t="str">
            <v>Хоринский наслегс.Балаганнах</v>
          </cell>
          <cell r="I440">
            <v>-51</v>
          </cell>
          <cell r="J440">
            <v>-38</v>
          </cell>
          <cell r="K440">
            <v>252</v>
          </cell>
          <cell r="L440">
            <v>-16.100000000000001</v>
          </cell>
        </row>
        <row r="441">
          <cell r="B441" t="str">
            <v>Хоринский наслегс.Мекиндя</v>
          </cell>
          <cell r="I441">
            <v>-51</v>
          </cell>
          <cell r="J441">
            <v>-38</v>
          </cell>
          <cell r="K441">
            <v>252</v>
          </cell>
          <cell r="L441">
            <v>-16.100000000000001</v>
          </cell>
        </row>
        <row r="442">
          <cell r="B442" t="str">
            <v>Чапаевский наслегс.Чапаево</v>
          </cell>
          <cell r="I442">
            <v>-51</v>
          </cell>
          <cell r="J442">
            <v>-38</v>
          </cell>
          <cell r="K442">
            <v>252</v>
          </cell>
          <cell r="L442">
            <v>-16.100000000000001</v>
          </cell>
        </row>
        <row r="443">
          <cell r="B443" t="str">
            <v>Чапаевский наслегс.Тинная</v>
          </cell>
          <cell r="I443">
            <v>-51</v>
          </cell>
          <cell r="J443">
            <v>-38</v>
          </cell>
          <cell r="K443">
            <v>252</v>
          </cell>
          <cell r="L443">
            <v>-16.100000000000001</v>
          </cell>
        </row>
        <row r="444">
          <cell r="B444" t="str">
            <v>Чаринский национальный наслегс.Бясь-Кюёль</v>
          </cell>
          <cell r="I444">
            <v>-51</v>
          </cell>
          <cell r="J444">
            <v>-38</v>
          </cell>
          <cell r="K444">
            <v>252</v>
          </cell>
          <cell r="L444">
            <v>-16.100000000000001</v>
          </cell>
        </row>
        <row r="445">
          <cell r="B445" t="str">
            <v>Жилиндинский национальный наслегс.Жилинда</v>
          </cell>
          <cell r="I445">
            <v>-56</v>
          </cell>
          <cell r="J445">
            <v>-48</v>
          </cell>
          <cell r="K445">
            <v>293</v>
          </cell>
          <cell r="L445">
            <v>-19.8</v>
          </cell>
        </row>
        <row r="446">
          <cell r="B446" t="str">
            <v>Кирбейский национальный наслегс.Харыялах</v>
          </cell>
          <cell r="I446">
            <v>-57</v>
          </cell>
          <cell r="J446">
            <v>-50</v>
          </cell>
          <cell r="K446">
            <v>287</v>
          </cell>
          <cell r="L446">
            <v>-20.399999999999999</v>
          </cell>
        </row>
        <row r="447">
          <cell r="B447" t="str">
            <v>Оленёкский национальный наслегс.Оленёк</v>
          </cell>
          <cell r="I447">
            <v>-57</v>
          </cell>
          <cell r="J447">
            <v>-50</v>
          </cell>
          <cell r="K447">
            <v>287</v>
          </cell>
          <cell r="L447">
            <v>-20.399999999999999</v>
          </cell>
        </row>
        <row r="448">
          <cell r="B448" t="str">
            <v>Шологонский национальный наслегс.Эйик</v>
          </cell>
          <cell r="I448">
            <v>-57</v>
          </cell>
          <cell r="J448">
            <v>-50</v>
          </cell>
          <cell r="K448">
            <v>287</v>
          </cell>
          <cell r="L448">
            <v>-20.399999999999999</v>
          </cell>
        </row>
        <row r="449">
          <cell r="B449" t="str">
            <v>Город Среднеколымскг.Среднеколымск</v>
          </cell>
          <cell r="I449">
            <v>-51</v>
          </cell>
          <cell r="J449">
            <v>-41</v>
          </cell>
          <cell r="K449">
            <v>281</v>
          </cell>
          <cell r="L449">
            <v>-19.600000000000001</v>
          </cell>
        </row>
        <row r="450">
          <cell r="B450" t="str">
            <v>Город Среднеколымскс.Лобуя</v>
          </cell>
          <cell r="I450">
            <v>-51</v>
          </cell>
          <cell r="J450">
            <v>-41</v>
          </cell>
          <cell r="K450">
            <v>281</v>
          </cell>
          <cell r="L450">
            <v>-19.600000000000001</v>
          </cell>
        </row>
        <row r="451">
          <cell r="B451" t="str">
            <v>Алазейский наслег с.Аргахтах</v>
          </cell>
          <cell r="I451">
            <v>-51</v>
          </cell>
          <cell r="J451">
            <v>-41</v>
          </cell>
          <cell r="K451">
            <v>281</v>
          </cell>
          <cell r="L451">
            <v>-19.600000000000001</v>
          </cell>
        </row>
        <row r="452">
          <cell r="B452" t="str">
            <v>Байдинский наслегс.Налимск</v>
          </cell>
          <cell r="I452">
            <v>-51</v>
          </cell>
          <cell r="J452">
            <v>-41</v>
          </cell>
          <cell r="K452">
            <v>281</v>
          </cell>
          <cell r="L452">
            <v>-19.600000000000001</v>
          </cell>
        </row>
        <row r="453">
          <cell r="B453" t="str">
            <v>Берёзовский национальный (кочевой) наслегс.Берёзовка</v>
          </cell>
          <cell r="I453">
            <v>-51</v>
          </cell>
          <cell r="J453">
            <v>-41</v>
          </cell>
          <cell r="K453">
            <v>281</v>
          </cell>
          <cell r="L453">
            <v>-19.600000000000001</v>
          </cell>
        </row>
        <row r="454">
          <cell r="B454" t="str">
            <v>Берёзовский национальный (кочевой) наслегс.Уродан</v>
          </cell>
          <cell r="I454">
            <v>-51</v>
          </cell>
          <cell r="J454">
            <v>-41</v>
          </cell>
          <cell r="K454">
            <v>281</v>
          </cell>
          <cell r="L454">
            <v>-19.600000000000001</v>
          </cell>
        </row>
        <row r="455">
          <cell r="B455" t="str">
            <v>Кангаласский 1-й наслегс.Алеко-Кюёль</v>
          </cell>
          <cell r="I455">
            <v>-51</v>
          </cell>
          <cell r="J455">
            <v>-41</v>
          </cell>
          <cell r="K455">
            <v>281</v>
          </cell>
          <cell r="L455">
            <v>-19.600000000000001</v>
          </cell>
        </row>
        <row r="456">
          <cell r="B456" t="str">
            <v>Кангаласский 1-й наслегс.Сойунгу</v>
          </cell>
          <cell r="I456">
            <v>-51</v>
          </cell>
          <cell r="J456">
            <v>-41</v>
          </cell>
          <cell r="K456">
            <v>281</v>
          </cell>
          <cell r="L456">
            <v>-19.600000000000001</v>
          </cell>
        </row>
        <row r="457">
          <cell r="B457" t="str">
            <v>Кангаласский 2-й наслегс.Эбях</v>
          </cell>
          <cell r="I457">
            <v>-51</v>
          </cell>
          <cell r="J457">
            <v>-41</v>
          </cell>
          <cell r="K457">
            <v>281</v>
          </cell>
          <cell r="L457">
            <v>-19.600000000000001</v>
          </cell>
        </row>
        <row r="458">
          <cell r="B458" t="str">
            <v>Мятисский 1-й наслегс.Сылгы-Ыытар</v>
          </cell>
          <cell r="I458">
            <v>-51</v>
          </cell>
          <cell r="J458">
            <v>-41</v>
          </cell>
          <cell r="K458">
            <v>281</v>
          </cell>
          <cell r="L458">
            <v>-19.600000000000001</v>
          </cell>
        </row>
        <row r="459">
          <cell r="B459" t="str">
            <v>Мятисский 2-й наслегс.Сватай</v>
          </cell>
          <cell r="I459">
            <v>-51</v>
          </cell>
          <cell r="J459">
            <v>-41</v>
          </cell>
          <cell r="K459">
            <v>281</v>
          </cell>
          <cell r="L459">
            <v>-19.600000000000001</v>
          </cell>
        </row>
        <row r="460">
          <cell r="B460" t="str">
            <v>Мятисский 2-й наслегс.Суччино</v>
          </cell>
          <cell r="I460">
            <v>-51</v>
          </cell>
          <cell r="J460">
            <v>-41</v>
          </cell>
          <cell r="K460">
            <v>281</v>
          </cell>
          <cell r="L460">
            <v>-19.600000000000001</v>
          </cell>
        </row>
        <row r="461">
          <cell r="B461" t="str">
            <v>Сен-Кюёльский наслегс.Ойусардах</v>
          </cell>
          <cell r="I461">
            <v>-51</v>
          </cell>
          <cell r="J461">
            <v>-41</v>
          </cell>
          <cell r="K461">
            <v>281</v>
          </cell>
          <cell r="L461">
            <v>-19.600000000000001</v>
          </cell>
        </row>
        <row r="462">
          <cell r="B462" t="str">
            <v>Сен-Кюёльский наслегс.Роман</v>
          </cell>
          <cell r="I462">
            <v>-51</v>
          </cell>
          <cell r="J462">
            <v>-41</v>
          </cell>
          <cell r="K462">
            <v>281</v>
          </cell>
          <cell r="L462">
            <v>-19.600000000000001</v>
          </cell>
        </row>
        <row r="463">
          <cell r="B463" t="str">
            <v>Хатынгнахский наслегс.Хатынгнах</v>
          </cell>
          <cell r="I463">
            <v>-51</v>
          </cell>
          <cell r="J463">
            <v>-41</v>
          </cell>
          <cell r="K463">
            <v>281</v>
          </cell>
          <cell r="L463">
            <v>-19.600000000000001</v>
          </cell>
        </row>
        <row r="464">
          <cell r="B464" t="str">
            <v>Аллагинский наслег с.Аллага</v>
          </cell>
          <cell r="I464">
            <v>-51</v>
          </cell>
          <cell r="J464">
            <v>-40</v>
          </cell>
          <cell r="K464">
            <v>259</v>
          </cell>
          <cell r="L464">
            <v>-16.100000000000001</v>
          </cell>
        </row>
        <row r="465">
          <cell r="B465" t="str">
            <v>Арылахский наслегс.Усун-Кюёль</v>
          </cell>
          <cell r="I465">
            <v>-51</v>
          </cell>
          <cell r="J465">
            <v>-40</v>
          </cell>
          <cell r="K465">
            <v>259</v>
          </cell>
          <cell r="L465">
            <v>-16.100000000000001</v>
          </cell>
        </row>
        <row r="466">
          <cell r="B466" t="str">
            <v>Бордонский наслегс.Сарданга</v>
          </cell>
          <cell r="I466">
            <v>-51</v>
          </cell>
          <cell r="J466">
            <v>-40</v>
          </cell>
          <cell r="K466">
            <v>259</v>
          </cell>
          <cell r="L466">
            <v>-16.100000000000001</v>
          </cell>
        </row>
        <row r="467">
          <cell r="B467" t="str">
            <v>Вилючанский наслегс.Хордогой</v>
          </cell>
          <cell r="I467">
            <v>-51</v>
          </cell>
          <cell r="J467">
            <v>-40</v>
          </cell>
          <cell r="K467">
            <v>259</v>
          </cell>
          <cell r="L467">
            <v>-16.100000000000001</v>
          </cell>
        </row>
        <row r="468">
          <cell r="B468" t="str">
            <v>Вилючанский наслегс.Оюсут</v>
          </cell>
          <cell r="I468">
            <v>-51</v>
          </cell>
          <cell r="J468">
            <v>-40</v>
          </cell>
          <cell r="K468">
            <v>259</v>
          </cell>
          <cell r="L468">
            <v>-16.100000000000001</v>
          </cell>
        </row>
        <row r="469">
          <cell r="B469" t="str">
            <v>Жарханский наслегс.Арылах (Жархан)</v>
          </cell>
          <cell r="I469">
            <v>-51</v>
          </cell>
          <cell r="J469">
            <v>-40</v>
          </cell>
          <cell r="K469">
            <v>259</v>
          </cell>
          <cell r="L469">
            <v>-16.100000000000001</v>
          </cell>
        </row>
        <row r="470">
          <cell r="B470" t="str">
            <v>Илимнирский наслегс.Илимнир</v>
          </cell>
          <cell r="I470">
            <v>-51</v>
          </cell>
          <cell r="J470">
            <v>-40</v>
          </cell>
          <cell r="K470">
            <v>259</v>
          </cell>
          <cell r="L470">
            <v>-16.100000000000001</v>
          </cell>
        </row>
        <row r="471">
          <cell r="B471" t="str">
            <v>Кемпендяйский наслегс.Кемпендяй</v>
          </cell>
          <cell r="I471">
            <v>-51</v>
          </cell>
          <cell r="J471">
            <v>-39</v>
          </cell>
          <cell r="K471">
            <v>260</v>
          </cell>
          <cell r="L471">
            <v>-17.3</v>
          </cell>
        </row>
        <row r="472">
          <cell r="B472" t="str">
            <v>Устьинский наслегс.Устье</v>
          </cell>
          <cell r="I472">
            <v>-51</v>
          </cell>
          <cell r="J472">
            <v>-39</v>
          </cell>
          <cell r="K472">
            <v>260</v>
          </cell>
          <cell r="L472">
            <v>-17.3</v>
          </cell>
        </row>
        <row r="473">
          <cell r="B473" t="str">
            <v>Кемпендяйский наслегс.Чайынгда</v>
          </cell>
          <cell r="I473">
            <v>-51</v>
          </cell>
          <cell r="J473">
            <v>-39</v>
          </cell>
          <cell r="K473">
            <v>260</v>
          </cell>
          <cell r="L473">
            <v>-17.3</v>
          </cell>
        </row>
        <row r="474">
          <cell r="B474" t="str">
            <v>Крестяхский наслегс.Крестях</v>
          </cell>
          <cell r="I474">
            <v>-51</v>
          </cell>
          <cell r="J474">
            <v>-40</v>
          </cell>
          <cell r="K474">
            <v>259</v>
          </cell>
          <cell r="L474">
            <v>-16.100000000000001</v>
          </cell>
        </row>
        <row r="475">
          <cell r="B475" t="str">
            <v>Куокунинский наслегс.Куокуну</v>
          </cell>
          <cell r="I475">
            <v>-51</v>
          </cell>
          <cell r="J475">
            <v>-40</v>
          </cell>
          <cell r="K475">
            <v>259</v>
          </cell>
          <cell r="L475">
            <v>-16.100000000000001</v>
          </cell>
        </row>
        <row r="476">
          <cell r="B476" t="str">
            <v>Кутанинский наслегс.Кутана</v>
          </cell>
          <cell r="I476">
            <v>-51</v>
          </cell>
          <cell r="J476">
            <v>-39</v>
          </cell>
          <cell r="K476">
            <v>260</v>
          </cell>
          <cell r="L476">
            <v>-17.3</v>
          </cell>
        </row>
        <row r="477">
          <cell r="B477" t="str">
            <v>Кутанинский наслегс.Тумул</v>
          </cell>
          <cell r="I477">
            <v>-51</v>
          </cell>
          <cell r="J477">
            <v>-39</v>
          </cell>
          <cell r="K477">
            <v>260</v>
          </cell>
          <cell r="L477">
            <v>-17.3</v>
          </cell>
        </row>
        <row r="478">
          <cell r="B478" t="str">
            <v>Кюкяйский наслегс.Кюкей</v>
          </cell>
          <cell r="I478">
            <v>-51</v>
          </cell>
          <cell r="J478">
            <v>-39</v>
          </cell>
          <cell r="K478">
            <v>260</v>
          </cell>
          <cell r="L478">
            <v>-17.3</v>
          </cell>
        </row>
        <row r="479">
          <cell r="B479" t="str">
            <v>Кюндяйинский наслегс.Кюндяе</v>
          </cell>
          <cell r="I479">
            <v>-51</v>
          </cell>
          <cell r="J479">
            <v>-39</v>
          </cell>
          <cell r="K479">
            <v>260</v>
          </cell>
          <cell r="L479">
            <v>-17.3</v>
          </cell>
        </row>
        <row r="480">
          <cell r="B480" t="str">
            <v>Кюндяйинский наслегс.Харыялах</v>
          </cell>
          <cell r="I480">
            <v>-51</v>
          </cell>
          <cell r="J480">
            <v>-39</v>
          </cell>
          <cell r="K480">
            <v>260</v>
          </cell>
          <cell r="L480">
            <v>-17.3</v>
          </cell>
        </row>
        <row r="481">
          <cell r="B481" t="str">
            <v>Кюндяйинский наслегс.Эльгян</v>
          </cell>
          <cell r="I481">
            <v>-51</v>
          </cell>
          <cell r="J481">
            <v>-39</v>
          </cell>
          <cell r="K481">
            <v>260</v>
          </cell>
          <cell r="L481">
            <v>-17.3</v>
          </cell>
        </row>
        <row r="482">
          <cell r="B482" t="str">
            <v>Мар-Кюёльский наслегс.Мар-Кюёль</v>
          </cell>
          <cell r="I482">
            <v>-51</v>
          </cell>
          <cell r="J482">
            <v>-40</v>
          </cell>
          <cell r="K482">
            <v>259</v>
          </cell>
          <cell r="L482">
            <v>-16.100000000000001</v>
          </cell>
        </row>
        <row r="483">
          <cell r="B483" t="str">
            <v>Нахаринский наслегс.Нахара</v>
          </cell>
          <cell r="I483">
            <v>-51</v>
          </cell>
          <cell r="J483">
            <v>-40</v>
          </cell>
          <cell r="K483">
            <v>259</v>
          </cell>
          <cell r="L483">
            <v>-16.100000000000001</v>
          </cell>
        </row>
        <row r="484">
          <cell r="B484" t="str">
            <v>Сунтарский наслегс.Сунтар</v>
          </cell>
          <cell r="I484">
            <v>-51</v>
          </cell>
          <cell r="J484">
            <v>-40</v>
          </cell>
          <cell r="K484">
            <v>259</v>
          </cell>
          <cell r="L484">
            <v>-16.100000000000001</v>
          </cell>
        </row>
        <row r="485">
          <cell r="B485" t="str">
            <v>Тенкинский наслегс.Тенкя</v>
          </cell>
          <cell r="I485">
            <v>-51</v>
          </cell>
          <cell r="J485">
            <v>-40</v>
          </cell>
          <cell r="K485">
            <v>259</v>
          </cell>
          <cell r="L485">
            <v>-16.100000000000001</v>
          </cell>
        </row>
        <row r="486">
          <cell r="B486" t="str">
            <v>Тойбохойский наслегс.Тойбохой</v>
          </cell>
          <cell r="I486">
            <v>-51</v>
          </cell>
          <cell r="J486">
            <v>-40</v>
          </cell>
          <cell r="K486">
            <v>259</v>
          </cell>
          <cell r="L486">
            <v>-16.100000000000001</v>
          </cell>
        </row>
        <row r="487">
          <cell r="B487" t="str">
            <v>Толонский наслегс.Толон</v>
          </cell>
          <cell r="I487">
            <v>-51</v>
          </cell>
          <cell r="J487">
            <v>-39</v>
          </cell>
          <cell r="K487">
            <v>260</v>
          </cell>
          <cell r="L487">
            <v>-17.3</v>
          </cell>
        </row>
        <row r="488">
          <cell r="B488" t="str">
            <v>Туойдахский наслегс.Туойдах</v>
          </cell>
          <cell r="I488">
            <v>-51</v>
          </cell>
          <cell r="J488">
            <v>-40</v>
          </cell>
          <cell r="K488">
            <v>259</v>
          </cell>
          <cell r="L488">
            <v>-16.100000000000001</v>
          </cell>
        </row>
        <row r="489">
          <cell r="B489" t="str">
            <v>Тюбяй-Жарханский наслегс.Арылах</v>
          </cell>
          <cell r="I489">
            <v>-51</v>
          </cell>
          <cell r="J489">
            <v>-39</v>
          </cell>
          <cell r="K489">
            <v>260</v>
          </cell>
          <cell r="L489">
            <v>-17.3</v>
          </cell>
        </row>
        <row r="490">
          <cell r="B490" t="str">
            <v>Тюбяй-Жарханский наслегс.Миляке</v>
          </cell>
          <cell r="I490">
            <v>-51</v>
          </cell>
          <cell r="J490">
            <v>-39</v>
          </cell>
          <cell r="K490">
            <v>260</v>
          </cell>
          <cell r="L490">
            <v>-17.3</v>
          </cell>
        </row>
        <row r="491">
          <cell r="B491" t="str">
            <v>Тюбяй-Жарханский наслегс.Ыгыатта</v>
          </cell>
          <cell r="I491">
            <v>-51</v>
          </cell>
          <cell r="J491">
            <v>-39</v>
          </cell>
          <cell r="K491">
            <v>260</v>
          </cell>
          <cell r="L491">
            <v>-17.3</v>
          </cell>
        </row>
        <row r="492">
          <cell r="B492" t="str">
            <v>Тюбяйский наслегс.Тюбяй</v>
          </cell>
          <cell r="I492">
            <v>-51</v>
          </cell>
          <cell r="J492">
            <v>-39</v>
          </cell>
          <cell r="K492">
            <v>260</v>
          </cell>
          <cell r="L492">
            <v>-17.3</v>
          </cell>
        </row>
        <row r="493">
          <cell r="B493" t="str">
            <v>Тюбяйский наслегс.Нерюктяй</v>
          </cell>
          <cell r="I493">
            <v>-51</v>
          </cell>
          <cell r="J493">
            <v>-39</v>
          </cell>
          <cell r="K493">
            <v>260</v>
          </cell>
          <cell r="L493">
            <v>-17.3</v>
          </cell>
        </row>
        <row r="494">
          <cell r="B494" t="str">
            <v>Хаданский наслегс.Агдары</v>
          </cell>
          <cell r="I494">
            <v>-51</v>
          </cell>
          <cell r="J494">
            <v>-40</v>
          </cell>
          <cell r="K494">
            <v>259</v>
          </cell>
          <cell r="L494">
            <v>-16.100000000000001</v>
          </cell>
        </row>
        <row r="495">
          <cell r="B495" t="str">
            <v>Хаданский наслегс.Толон</v>
          </cell>
          <cell r="I495">
            <v>-51</v>
          </cell>
          <cell r="J495">
            <v>-40</v>
          </cell>
          <cell r="K495">
            <v>259</v>
          </cell>
          <cell r="L495">
            <v>-16.100000000000001</v>
          </cell>
        </row>
        <row r="496">
          <cell r="B496" t="str">
            <v>Хаданский наслегс.Эйикяр</v>
          </cell>
          <cell r="I496">
            <v>-51</v>
          </cell>
          <cell r="J496">
            <v>-40</v>
          </cell>
          <cell r="K496">
            <v>259</v>
          </cell>
          <cell r="L496">
            <v>-16.100000000000001</v>
          </cell>
        </row>
        <row r="497">
          <cell r="B497" t="str">
            <v>Хоринский наслегс.Хоро</v>
          </cell>
          <cell r="I497">
            <v>-51</v>
          </cell>
          <cell r="J497">
            <v>-39</v>
          </cell>
          <cell r="K497">
            <v>260</v>
          </cell>
          <cell r="L497">
            <v>-17.3</v>
          </cell>
        </row>
        <row r="498">
          <cell r="B498" t="str">
            <v>Шеинский наслегс.Шея</v>
          </cell>
          <cell r="I498">
            <v>-51</v>
          </cell>
          <cell r="J498">
            <v>-40</v>
          </cell>
          <cell r="K498">
            <v>259</v>
          </cell>
          <cell r="L498">
            <v>-16.100000000000001</v>
          </cell>
        </row>
        <row r="499">
          <cell r="B499" t="str">
            <v>Шеинский наслегс.Бясь-Шея</v>
          </cell>
          <cell r="I499">
            <v>-51</v>
          </cell>
          <cell r="J499">
            <v>-40</v>
          </cell>
          <cell r="K499">
            <v>259</v>
          </cell>
          <cell r="L499">
            <v>-16.100000000000001</v>
          </cell>
        </row>
        <row r="500">
          <cell r="B500" t="str">
            <v>Шеинский наслегс.Комсомол</v>
          </cell>
          <cell r="I500">
            <v>-51</v>
          </cell>
          <cell r="J500">
            <v>-40</v>
          </cell>
          <cell r="K500">
            <v>259</v>
          </cell>
          <cell r="L500">
            <v>-16.100000000000001</v>
          </cell>
        </row>
        <row r="501">
          <cell r="B501" t="str">
            <v>Эльгяйский наслегс.Эльгяй</v>
          </cell>
          <cell r="I501">
            <v>-51</v>
          </cell>
          <cell r="J501">
            <v>-39</v>
          </cell>
          <cell r="K501">
            <v>260</v>
          </cell>
          <cell r="L501">
            <v>-17.3</v>
          </cell>
        </row>
        <row r="502">
          <cell r="B502" t="str">
            <v>Эльгяйский наслегс.Бордон 3-й</v>
          </cell>
          <cell r="I502">
            <v>-51</v>
          </cell>
          <cell r="J502">
            <v>-40</v>
          </cell>
          <cell r="K502">
            <v>259</v>
          </cell>
          <cell r="L502">
            <v>-16.100000000000001</v>
          </cell>
        </row>
        <row r="503">
          <cell r="B503" t="str">
            <v>Алданский наслег с.Булун</v>
          </cell>
          <cell r="I503">
            <v>-57</v>
          </cell>
          <cell r="J503">
            <v>-51</v>
          </cell>
          <cell r="K503">
            <v>257</v>
          </cell>
          <cell r="L503">
            <v>-22.9</v>
          </cell>
        </row>
        <row r="504">
          <cell r="B504" t="str">
            <v>Амгинский наслегс.Чычымах</v>
          </cell>
          <cell r="I504">
            <v>-57</v>
          </cell>
          <cell r="J504">
            <v>-51</v>
          </cell>
          <cell r="K504">
            <v>257</v>
          </cell>
          <cell r="L504">
            <v>-22.9</v>
          </cell>
        </row>
        <row r="505">
          <cell r="B505" t="str">
            <v>Баягинский наслегс.Томтор</v>
          </cell>
          <cell r="I505">
            <v>-57</v>
          </cell>
          <cell r="J505">
            <v>-51</v>
          </cell>
          <cell r="K505">
            <v>257</v>
          </cell>
          <cell r="L505">
            <v>-22.9</v>
          </cell>
        </row>
        <row r="506">
          <cell r="B506" t="str">
            <v>Дайа-Амгинский наслегс.Дайа-Амгата</v>
          </cell>
          <cell r="I506">
            <v>-57</v>
          </cell>
          <cell r="J506">
            <v>-51</v>
          </cell>
          <cell r="K506">
            <v>257</v>
          </cell>
          <cell r="L506">
            <v>-22.9</v>
          </cell>
        </row>
        <row r="507">
          <cell r="B507" t="str">
            <v>Жохсогонский наслегс.Боробул</v>
          </cell>
          <cell r="I507">
            <v>-57</v>
          </cell>
          <cell r="J507">
            <v>-51</v>
          </cell>
          <cell r="K507">
            <v>257</v>
          </cell>
          <cell r="L507">
            <v>-22.9</v>
          </cell>
        </row>
        <row r="508">
          <cell r="B508" t="str">
            <v>Жохсогонский наслегс.Даккы</v>
          </cell>
          <cell r="I508">
            <v>-57</v>
          </cell>
          <cell r="J508">
            <v>-51</v>
          </cell>
          <cell r="K508">
            <v>257</v>
          </cell>
          <cell r="L508">
            <v>-22.9</v>
          </cell>
        </row>
        <row r="509">
          <cell r="B509" t="str">
            <v>Жулейский наслегс.Туора-Кюёль</v>
          </cell>
          <cell r="I509">
            <v>-57</v>
          </cell>
          <cell r="J509">
            <v>-51</v>
          </cell>
          <cell r="K509">
            <v>257</v>
          </cell>
          <cell r="L509">
            <v>-22.9</v>
          </cell>
        </row>
        <row r="510">
          <cell r="B510" t="str">
            <v>Игидейский наслегс.Дебдирге</v>
          </cell>
          <cell r="I510">
            <v>-57</v>
          </cell>
          <cell r="J510">
            <v>-51</v>
          </cell>
          <cell r="K510">
            <v>257</v>
          </cell>
          <cell r="L510">
            <v>-22.9</v>
          </cell>
        </row>
        <row r="511">
          <cell r="B511" t="str">
            <v>Октябрьский наслегс.Чёркёх</v>
          </cell>
          <cell r="I511">
            <v>-57</v>
          </cell>
          <cell r="J511">
            <v>-51</v>
          </cell>
          <cell r="K511">
            <v>257</v>
          </cell>
          <cell r="L511">
            <v>-22.9</v>
          </cell>
        </row>
        <row r="512">
          <cell r="B512" t="str">
            <v>Средне-Амгинский наслегс.Харбалах</v>
          </cell>
          <cell r="I512">
            <v>-57</v>
          </cell>
          <cell r="J512">
            <v>-51</v>
          </cell>
          <cell r="K512">
            <v>257</v>
          </cell>
          <cell r="L512">
            <v>-22.9</v>
          </cell>
        </row>
        <row r="513">
          <cell r="B513" t="str">
            <v>Таттинский наслегс.Ытык-Кюёль</v>
          </cell>
          <cell r="I513">
            <v>-57</v>
          </cell>
          <cell r="J513">
            <v>-51</v>
          </cell>
          <cell r="K513">
            <v>257</v>
          </cell>
          <cell r="L513">
            <v>-22.9</v>
          </cell>
        </row>
        <row r="514">
          <cell r="B514" t="str">
            <v>Тыарасинский наслегс.Кыйы</v>
          </cell>
          <cell r="I514">
            <v>-57</v>
          </cell>
          <cell r="J514">
            <v>-51</v>
          </cell>
          <cell r="K514">
            <v>257</v>
          </cell>
          <cell r="L514">
            <v>-22.9</v>
          </cell>
        </row>
        <row r="515">
          <cell r="B515" t="str">
            <v>Уолбинский наслегс.Уолба</v>
          </cell>
          <cell r="I515">
            <v>-57</v>
          </cell>
          <cell r="J515">
            <v>-51</v>
          </cell>
          <cell r="K515">
            <v>257</v>
          </cell>
          <cell r="L515">
            <v>-22.9</v>
          </cell>
        </row>
        <row r="516">
          <cell r="B516" t="str">
            <v>Усть-Амгинский наслегс.Чымнайи</v>
          </cell>
          <cell r="I516">
            <v>-57</v>
          </cell>
          <cell r="J516">
            <v>-51</v>
          </cell>
          <cell r="K516">
            <v>257</v>
          </cell>
          <cell r="L516">
            <v>-22.9</v>
          </cell>
        </row>
        <row r="517">
          <cell r="B517" t="str">
            <v>Хара-Алданский наслегс.Хара-Алдан</v>
          </cell>
          <cell r="I517">
            <v>-57</v>
          </cell>
          <cell r="J517">
            <v>-51</v>
          </cell>
          <cell r="K517">
            <v>257</v>
          </cell>
          <cell r="L517">
            <v>-22.9</v>
          </cell>
        </row>
        <row r="518">
          <cell r="B518" t="str">
            <v>Поселок Джебарики-Хаяп.Джебарики-Хая</v>
          </cell>
          <cell r="I518">
            <v>-54</v>
          </cell>
          <cell r="J518">
            <v>-48</v>
          </cell>
          <cell r="K518">
            <v>258</v>
          </cell>
          <cell r="L518">
            <v>-22</v>
          </cell>
        </row>
        <row r="519">
          <cell r="B519" t="str">
            <v>Поселок Хандыгап.Хандыга</v>
          </cell>
          <cell r="I519">
            <v>-54</v>
          </cell>
          <cell r="J519">
            <v>-48</v>
          </cell>
          <cell r="K519">
            <v>258</v>
          </cell>
          <cell r="L519">
            <v>-22</v>
          </cell>
        </row>
        <row r="520">
          <cell r="B520" t="str">
            <v>Баягантайский наслег с.Крест-Хальджай</v>
          </cell>
          <cell r="I520">
            <v>-55</v>
          </cell>
          <cell r="J520">
            <v>-47</v>
          </cell>
          <cell r="K520">
            <v>253</v>
          </cell>
          <cell r="L520">
            <v>-22.6</v>
          </cell>
        </row>
        <row r="521">
          <cell r="B521" t="str">
            <v>Баягантайский наслег с.Ары-Толон</v>
          </cell>
          <cell r="I521">
            <v>-55</v>
          </cell>
          <cell r="J521">
            <v>-47</v>
          </cell>
          <cell r="K521">
            <v>253</v>
          </cell>
          <cell r="L521">
            <v>-22.6</v>
          </cell>
        </row>
        <row r="522">
          <cell r="B522" t="str">
            <v>Баягантайский наслег с.Ударник</v>
          </cell>
          <cell r="I522">
            <v>-55</v>
          </cell>
          <cell r="J522">
            <v>-47</v>
          </cell>
          <cell r="K522">
            <v>253</v>
          </cell>
          <cell r="L522">
            <v>-22.6</v>
          </cell>
        </row>
        <row r="523">
          <cell r="B523" t="str">
            <v>Мегино-Алданский наслегс.Мегино-Алдан</v>
          </cell>
          <cell r="I523">
            <v>-54</v>
          </cell>
          <cell r="J523">
            <v>-48</v>
          </cell>
          <cell r="K523">
            <v>258</v>
          </cell>
          <cell r="L523">
            <v>-22</v>
          </cell>
        </row>
        <row r="524">
          <cell r="B524" t="str">
            <v>Нежданинский наслегс.Нежданинское</v>
          </cell>
          <cell r="I524">
            <v>-54</v>
          </cell>
          <cell r="J524">
            <v>-48</v>
          </cell>
          <cell r="K524">
            <v>258</v>
          </cell>
          <cell r="L524">
            <v>-22</v>
          </cell>
        </row>
        <row r="525">
          <cell r="B525" t="str">
            <v>Охот-Перевозовский наслегс.Охотский Перевоз</v>
          </cell>
          <cell r="I525">
            <v>-54</v>
          </cell>
          <cell r="J525">
            <v>-48</v>
          </cell>
          <cell r="K525">
            <v>258</v>
          </cell>
          <cell r="L525">
            <v>-22</v>
          </cell>
        </row>
        <row r="526">
          <cell r="B526" t="str">
            <v>Сасыльский наслегс.Кескил</v>
          </cell>
          <cell r="I526">
            <v>-54</v>
          </cell>
          <cell r="J526">
            <v>-48</v>
          </cell>
          <cell r="K526">
            <v>258</v>
          </cell>
          <cell r="L526">
            <v>-22</v>
          </cell>
        </row>
        <row r="527">
          <cell r="B527" t="str">
            <v>Теплоключевский наслегс.Теплый Ключ</v>
          </cell>
          <cell r="I527">
            <v>-54</v>
          </cell>
          <cell r="J527">
            <v>-48</v>
          </cell>
          <cell r="K527">
            <v>258</v>
          </cell>
          <cell r="L527">
            <v>-22</v>
          </cell>
        </row>
        <row r="528">
          <cell r="B528" t="str">
            <v>Теплоключевский наслегс.Аэропорт</v>
          </cell>
          <cell r="I528">
            <v>-54</v>
          </cell>
          <cell r="J528">
            <v>-48</v>
          </cell>
          <cell r="K528">
            <v>258</v>
          </cell>
          <cell r="L528">
            <v>-22</v>
          </cell>
        </row>
        <row r="529">
          <cell r="B529" t="str">
            <v>Теплоключевский наслегс.Развилка</v>
          </cell>
          <cell r="I529">
            <v>-54</v>
          </cell>
          <cell r="J529">
            <v>-48</v>
          </cell>
          <cell r="K529">
            <v>258</v>
          </cell>
          <cell r="L529">
            <v>-22</v>
          </cell>
        </row>
        <row r="530">
          <cell r="B530" t="str">
            <v>Томпонский наслегс.Тополиное</v>
          </cell>
          <cell r="I530">
            <v>-54</v>
          </cell>
          <cell r="J530">
            <v>-48</v>
          </cell>
          <cell r="K530">
            <v>258</v>
          </cell>
          <cell r="L530">
            <v>-22</v>
          </cell>
        </row>
        <row r="531">
          <cell r="B531" t="str">
            <v>Ынгинский наслегс.Новый</v>
          </cell>
          <cell r="I531">
            <v>-54</v>
          </cell>
          <cell r="J531">
            <v>-48</v>
          </cell>
          <cell r="K531">
            <v>258</v>
          </cell>
          <cell r="L531">
            <v>-22</v>
          </cell>
        </row>
        <row r="532">
          <cell r="B532" t="str">
            <v>Ынгинский наслегс.Бордой</v>
          </cell>
          <cell r="I532">
            <v>-54</v>
          </cell>
          <cell r="J532">
            <v>-48</v>
          </cell>
          <cell r="K532">
            <v>258</v>
          </cell>
          <cell r="L532">
            <v>-22</v>
          </cell>
        </row>
        <row r="533">
          <cell r="B533" t="str">
            <v>Ынгинский наслегс.Сайды</v>
          </cell>
          <cell r="I533">
            <v>-54</v>
          </cell>
          <cell r="J533">
            <v>-48</v>
          </cell>
          <cell r="K533">
            <v>258</v>
          </cell>
          <cell r="L533">
            <v>-22</v>
          </cell>
        </row>
        <row r="534">
          <cell r="B534" t="str">
            <v>Батагайский наслег с.Хомустах</v>
          </cell>
          <cell r="I534">
            <v>-55</v>
          </cell>
          <cell r="J534">
            <v>-48</v>
          </cell>
          <cell r="K534">
            <v>256</v>
          </cell>
          <cell r="L534">
            <v>-22.6</v>
          </cell>
        </row>
        <row r="535">
          <cell r="B535" t="str">
            <v>Баягантайский наслегс.Танда</v>
          </cell>
          <cell r="I535">
            <v>-55</v>
          </cell>
          <cell r="J535">
            <v>-48</v>
          </cell>
          <cell r="K535">
            <v>256</v>
          </cell>
          <cell r="L535">
            <v>-22.6</v>
          </cell>
        </row>
        <row r="536">
          <cell r="B536" t="str">
            <v>Берт-Усовский наслегс.Сырдах</v>
          </cell>
          <cell r="I536">
            <v>-55</v>
          </cell>
          <cell r="J536">
            <v>-48</v>
          </cell>
          <cell r="K536">
            <v>256</v>
          </cell>
          <cell r="L536">
            <v>-22.6</v>
          </cell>
        </row>
        <row r="537">
          <cell r="B537" t="str">
            <v>Берт-Усовский наслегс.Чиряпчи</v>
          </cell>
          <cell r="I537">
            <v>-55</v>
          </cell>
          <cell r="J537">
            <v>-48</v>
          </cell>
          <cell r="K537">
            <v>256</v>
          </cell>
          <cell r="L537">
            <v>-22.6</v>
          </cell>
        </row>
        <row r="538">
          <cell r="B538" t="str">
            <v>Борогонский наслегс.Тумул</v>
          </cell>
          <cell r="I538">
            <v>-55</v>
          </cell>
          <cell r="J538">
            <v>-48</v>
          </cell>
          <cell r="K538">
            <v>256</v>
          </cell>
          <cell r="L538">
            <v>-22.6</v>
          </cell>
        </row>
        <row r="539">
          <cell r="B539" t="str">
            <v>Борогонский наслегс.Ары-Тит</v>
          </cell>
          <cell r="I539">
            <v>-55</v>
          </cell>
          <cell r="J539">
            <v>-48</v>
          </cell>
          <cell r="K539">
            <v>256</v>
          </cell>
          <cell r="L539">
            <v>-22.6</v>
          </cell>
        </row>
        <row r="540">
          <cell r="B540" t="str">
            <v>Борогонский наслегс.Элясин</v>
          </cell>
          <cell r="I540">
            <v>-55</v>
          </cell>
          <cell r="J540">
            <v>-48</v>
          </cell>
          <cell r="K540">
            <v>256</v>
          </cell>
          <cell r="L540">
            <v>-22.6</v>
          </cell>
        </row>
        <row r="541">
          <cell r="B541" t="str">
            <v>Бярийинский наслегс.Бярийе</v>
          </cell>
          <cell r="I541">
            <v>-55</v>
          </cell>
          <cell r="J541">
            <v>-48</v>
          </cell>
          <cell r="K541">
            <v>256</v>
          </cell>
          <cell r="L541">
            <v>-22.6</v>
          </cell>
        </row>
        <row r="542">
          <cell r="B542" t="str">
            <v>Дюпсюнский наслегс.Дюпся</v>
          </cell>
          <cell r="I542">
            <v>-55</v>
          </cell>
          <cell r="J542">
            <v>-48</v>
          </cell>
          <cell r="K542">
            <v>256</v>
          </cell>
          <cell r="L542">
            <v>-22.6</v>
          </cell>
        </row>
        <row r="543">
          <cell r="B543" t="str">
            <v>Дюпсюнский наслегс.Бяди</v>
          </cell>
          <cell r="I543">
            <v>-55</v>
          </cell>
          <cell r="J543">
            <v>-48</v>
          </cell>
          <cell r="K543">
            <v>256</v>
          </cell>
          <cell r="L543">
            <v>-22.6</v>
          </cell>
        </row>
        <row r="544">
          <cell r="B544" t="str">
            <v>Дюпсюнский наслегс.Стойка</v>
          </cell>
          <cell r="I544">
            <v>-55</v>
          </cell>
          <cell r="J544">
            <v>-48</v>
          </cell>
          <cell r="K544">
            <v>256</v>
          </cell>
          <cell r="L544">
            <v>-22.6</v>
          </cell>
        </row>
        <row r="545">
          <cell r="B545" t="str">
            <v>Курбусахский наслегс.Ус-Кюёля</v>
          </cell>
          <cell r="I545">
            <v>-55</v>
          </cell>
          <cell r="J545">
            <v>-48</v>
          </cell>
          <cell r="K545">
            <v>256</v>
          </cell>
          <cell r="L545">
            <v>-22.6</v>
          </cell>
        </row>
        <row r="546">
          <cell r="B546" t="str">
            <v>Курбусахский наслегс.Балаганнах</v>
          </cell>
          <cell r="I546">
            <v>-55</v>
          </cell>
          <cell r="J546">
            <v>-48</v>
          </cell>
          <cell r="K546">
            <v>256</v>
          </cell>
          <cell r="L546">
            <v>-22.6</v>
          </cell>
        </row>
        <row r="547">
          <cell r="B547" t="str">
            <v>Курбусахский наслегс.Окоемовка</v>
          </cell>
          <cell r="I547">
            <v>-55</v>
          </cell>
          <cell r="J547">
            <v>-48</v>
          </cell>
          <cell r="K547">
            <v>256</v>
          </cell>
          <cell r="L547">
            <v>-22.6</v>
          </cell>
        </row>
        <row r="548">
          <cell r="B548" t="str">
            <v>Легёйский II наслегс.Тулуна</v>
          </cell>
          <cell r="I548">
            <v>-55</v>
          </cell>
          <cell r="J548">
            <v>-48</v>
          </cell>
          <cell r="K548">
            <v>256</v>
          </cell>
          <cell r="L548">
            <v>-22.6</v>
          </cell>
        </row>
        <row r="549">
          <cell r="B549" t="str">
            <v>Легёйский наслегс.Кептени</v>
          </cell>
          <cell r="I549">
            <v>-55</v>
          </cell>
          <cell r="J549">
            <v>-48</v>
          </cell>
          <cell r="K549">
            <v>256</v>
          </cell>
          <cell r="L549">
            <v>-22.6</v>
          </cell>
        </row>
        <row r="550">
          <cell r="B550" t="str">
            <v>Легёйский наслегс.Далы</v>
          </cell>
          <cell r="I550">
            <v>-55</v>
          </cell>
          <cell r="J550">
            <v>-48</v>
          </cell>
          <cell r="K550">
            <v>256</v>
          </cell>
          <cell r="L550">
            <v>-22.6</v>
          </cell>
        </row>
        <row r="551">
          <cell r="B551" t="str">
            <v>Легёйский наслегс.Хомустах</v>
          </cell>
          <cell r="I551">
            <v>-55</v>
          </cell>
          <cell r="J551">
            <v>-48</v>
          </cell>
          <cell r="K551">
            <v>256</v>
          </cell>
          <cell r="L551">
            <v>-22.6</v>
          </cell>
        </row>
        <row r="552">
          <cell r="B552" t="str">
            <v>Мюрюнский наслегс.Борогонцы</v>
          </cell>
          <cell r="I552">
            <v>-55</v>
          </cell>
          <cell r="J552">
            <v>-48</v>
          </cell>
          <cell r="K552">
            <v>256</v>
          </cell>
          <cell r="L552">
            <v>-22.6</v>
          </cell>
        </row>
        <row r="553">
          <cell r="B553" t="str">
            <v>Мюрюнский наслегс.Мындаба</v>
          </cell>
          <cell r="I553">
            <v>-55</v>
          </cell>
          <cell r="J553">
            <v>-48</v>
          </cell>
          <cell r="K553">
            <v>256</v>
          </cell>
          <cell r="L553">
            <v>-22.6</v>
          </cell>
        </row>
        <row r="554">
          <cell r="B554" t="str">
            <v>Мюрюнский наслегс.Томтор</v>
          </cell>
          <cell r="I554">
            <v>-55</v>
          </cell>
          <cell r="J554">
            <v>-48</v>
          </cell>
          <cell r="K554">
            <v>256</v>
          </cell>
          <cell r="L554">
            <v>-22.6</v>
          </cell>
        </row>
        <row r="555">
          <cell r="B555" t="str">
            <v>Наяхинский наслегс.Балыктах</v>
          </cell>
          <cell r="I555">
            <v>-55</v>
          </cell>
          <cell r="J555">
            <v>-48</v>
          </cell>
          <cell r="K555">
            <v>256</v>
          </cell>
          <cell r="L555">
            <v>-22.6</v>
          </cell>
        </row>
        <row r="556">
          <cell r="B556" t="str">
            <v>Ольтехский наслегс.Бейдинге</v>
          </cell>
          <cell r="I556">
            <v>-55</v>
          </cell>
          <cell r="J556">
            <v>-48</v>
          </cell>
          <cell r="K556">
            <v>256</v>
          </cell>
          <cell r="L556">
            <v>-22.6</v>
          </cell>
        </row>
        <row r="557">
          <cell r="B557" t="str">
            <v>Ольтехский наслегс.Арылах</v>
          </cell>
          <cell r="I557">
            <v>-55</v>
          </cell>
          <cell r="J557">
            <v>-48</v>
          </cell>
          <cell r="K557">
            <v>256</v>
          </cell>
          <cell r="L557">
            <v>-22.6</v>
          </cell>
        </row>
        <row r="558">
          <cell r="B558" t="str">
            <v>Онёрский наслегс.Эселях</v>
          </cell>
          <cell r="I558">
            <v>-55</v>
          </cell>
          <cell r="J558">
            <v>-48</v>
          </cell>
          <cell r="K558">
            <v>256</v>
          </cell>
          <cell r="L558">
            <v>-22.6</v>
          </cell>
        </row>
        <row r="559">
          <cell r="B559" t="str">
            <v>Оспёхский I наслегс.Усун-Кюёль</v>
          </cell>
          <cell r="I559">
            <v>-55</v>
          </cell>
          <cell r="J559">
            <v>-48</v>
          </cell>
          <cell r="K559">
            <v>256</v>
          </cell>
          <cell r="L559">
            <v>-22.6</v>
          </cell>
        </row>
        <row r="560">
          <cell r="B560" t="str">
            <v>Оспёхский наслегс.Дыгдал</v>
          </cell>
          <cell r="I560">
            <v>-55</v>
          </cell>
          <cell r="J560">
            <v>-48</v>
          </cell>
          <cell r="K560">
            <v>256</v>
          </cell>
          <cell r="L560">
            <v>-22.6</v>
          </cell>
        </row>
        <row r="561">
          <cell r="B561" t="str">
            <v>Суоттунский наслегс.Огородтах</v>
          </cell>
          <cell r="I561">
            <v>-55</v>
          </cell>
          <cell r="J561">
            <v>-48</v>
          </cell>
          <cell r="K561">
            <v>256</v>
          </cell>
          <cell r="L561">
            <v>-22.6</v>
          </cell>
        </row>
        <row r="562">
          <cell r="B562" t="str">
            <v>Суоттунский наслегс.Сасылыкан</v>
          </cell>
          <cell r="I562">
            <v>-55</v>
          </cell>
          <cell r="J562">
            <v>-48</v>
          </cell>
          <cell r="K562">
            <v>256</v>
          </cell>
          <cell r="L562">
            <v>-22.6</v>
          </cell>
        </row>
        <row r="563">
          <cell r="B563" t="str">
            <v>Суоттунский наслегс.Хоногор</v>
          </cell>
          <cell r="I563">
            <v>-55</v>
          </cell>
          <cell r="J563">
            <v>-48</v>
          </cell>
          <cell r="K563">
            <v>256</v>
          </cell>
          <cell r="L563">
            <v>-22.6</v>
          </cell>
        </row>
        <row r="564">
          <cell r="B564" t="str">
            <v>Тит-Арынский наслегс.Тит-Ары</v>
          </cell>
          <cell r="I564">
            <v>-55</v>
          </cell>
          <cell r="J564">
            <v>-48</v>
          </cell>
          <cell r="K564">
            <v>256</v>
          </cell>
          <cell r="L564">
            <v>-22.6</v>
          </cell>
        </row>
        <row r="565">
          <cell r="B565" t="str">
            <v>Тюляхский наслегс.Кылайы</v>
          </cell>
          <cell r="I565">
            <v>-55</v>
          </cell>
          <cell r="J565">
            <v>-48</v>
          </cell>
          <cell r="K565">
            <v>256</v>
          </cell>
          <cell r="L565">
            <v>-22.6</v>
          </cell>
        </row>
        <row r="566">
          <cell r="B566" t="str">
            <v>Хоринский I наслег с.Чаранг</v>
          </cell>
          <cell r="I566">
            <v>-55</v>
          </cell>
          <cell r="J566">
            <v>-48</v>
          </cell>
          <cell r="K566">
            <v>256</v>
          </cell>
          <cell r="L566">
            <v>-22.6</v>
          </cell>
        </row>
        <row r="567">
          <cell r="B567" t="str">
            <v>Хоринский наслегс.Маягас</v>
          </cell>
          <cell r="I567">
            <v>-55</v>
          </cell>
          <cell r="J567">
            <v>-48</v>
          </cell>
          <cell r="K567">
            <v>256</v>
          </cell>
          <cell r="L567">
            <v>-22.6</v>
          </cell>
        </row>
        <row r="568">
          <cell r="B568" t="str">
            <v>Чериктейский наслегс.Чериктей</v>
          </cell>
          <cell r="I568">
            <v>-55</v>
          </cell>
          <cell r="J568">
            <v>-48</v>
          </cell>
          <cell r="K568">
            <v>256</v>
          </cell>
          <cell r="L568">
            <v>-22.6</v>
          </cell>
        </row>
        <row r="569">
          <cell r="B569" t="str">
            <v>Кюпский национальный наслег с.Кюпцы</v>
          </cell>
          <cell r="I569">
            <v>-54</v>
          </cell>
          <cell r="J569">
            <v>-45</v>
          </cell>
          <cell r="K569">
            <v>254</v>
          </cell>
          <cell r="L569">
            <v>-20.5</v>
          </cell>
        </row>
        <row r="570">
          <cell r="B570" t="str">
            <v>Кюпский национальный наслег с.Тумул</v>
          </cell>
          <cell r="I570">
            <v>-54</v>
          </cell>
          <cell r="J570">
            <v>-45</v>
          </cell>
          <cell r="K570">
            <v>254</v>
          </cell>
          <cell r="L570">
            <v>-20.5</v>
          </cell>
        </row>
        <row r="571">
          <cell r="B571" t="str">
            <v>Петропавловский национальный наслегс.Петропавловск</v>
          </cell>
          <cell r="I571">
            <v>-54</v>
          </cell>
          <cell r="J571">
            <v>-45</v>
          </cell>
          <cell r="K571">
            <v>254</v>
          </cell>
          <cell r="L571">
            <v>-20.5</v>
          </cell>
        </row>
        <row r="572">
          <cell r="B572" t="str">
            <v>Петропавловский национальный наслегс.Троицк</v>
          </cell>
          <cell r="I572">
            <v>-54</v>
          </cell>
          <cell r="J572">
            <v>-45</v>
          </cell>
          <cell r="K572">
            <v>254</v>
          </cell>
          <cell r="L572">
            <v>-20.5</v>
          </cell>
        </row>
        <row r="573">
          <cell r="B573" t="str">
            <v>Поселок Аллах-Юньп.Аллах-Юнь</v>
          </cell>
          <cell r="I573">
            <v>-54</v>
          </cell>
          <cell r="J573">
            <v>-45</v>
          </cell>
          <cell r="K573">
            <v>254</v>
          </cell>
          <cell r="L573">
            <v>-20.5</v>
          </cell>
        </row>
        <row r="574">
          <cell r="B574" t="str">
            <v>Поселок Бриндакитп.Бриндакит</v>
          </cell>
          <cell r="I574">
            <v>-54</v>
          </cell>
          <cell r="J574">
            <v>-45</v>
          </cell>
          <cell r="K574">
            <v>254</v>
          </cell>
          <cell r="L574">
            <v>-20.5</v>
          </cell>
        </row>
        <row r="575">
          <cell r="B575" t="str">
            <v>Поселок Звёздочкап.Звёздочка</v>
          </cell>
          <cell r="I575">
            <v>-54</v>
          </cell>
          <cell r="J575">
            <v>-45</v>
          </cell>
          <cell r="K575">
            <v>254</v>
          </cell>
          <cell r="L575">
            <v>-20.5</v>
          </cell>
        </row>
        <row r="576">
          <cell r="B576" t="str">
            <v>Поселок Солнечныйп.Солнечный</v>
          </cell>
          <cell r="I576">
            <v>-55</v>
          </cell>
          <cell r="J576">
            <v>-50</v>
          </cell>
          <cell r="K576">
            <v>277</v>
          </cell>
          <cell r="L576">
            <v>-22.1</v>
          </cell>
        </row>
        <row r="577">
          <cell r="B577" t="str">
            <v>Поселок Солнечныйс.Усть-Ыныкчан</v>
          </cell>
          <cell r="I577">
            <v>-55</v>
          </cell>
          <cell r="J577">
            <v>-50</v>
          </cell>
          <cell r="K577">
            <v>277</v>
          </cell>
          <cell r="L577">
            <v>-22.1</v>
          </cell>
        </row>
        <row r="578">
          <cell r="B578" t="str">
            <v>Поселок Усть-Маяп.Усть-Мая</v>
          </cell>
          <cell r="I578">
            <v>-54</v>
          </cell>
          <cell r="J578">
            <v>-45</v>
          </cell>
          <cell r="K578">
            <v>254</v>
          </cell>
          <cell r="L578">
            <v>-20.5</v>
          </cell>
        </row>
        <row r="579">
          <cell r="B579" t="str">
            <v>Поселок Усть-Маяс.Усть-Юдома</v>
          </cell>
          <cell r="I579">
            <v>-54</v>
          </cell>
          <cell r="J579">
            <v>-45</v>
          </cell>
          <cell r="K579">
            <v>254</v>
          </cell>
          <cell r="L579">
            <v>-20.5</v>
          </cell>
        </row>
        <row r="580">
          <cell r="B580" t="str">
            <v>Поселок Ыныкчынп.Ыныкчан</v>
          </cell>
          <cell r="I580">
            <v>-55</v>
          </cell>
          <cell r="J580">
            <v>-50</v>
          </cell>
          <cell r="K580">
            <v>277</v>
          </cell>
          <cell r="L580">
            <v>-22.1</v>
          </cell>
        </row>
        <row r="581">
          <cell r="B581" t="str">
            <v>Поселок Эльдиканп.Эльдикан</v>
          </cell>
          <cell r="I581">
            <v>-54</v>
          </cell>
          <cell r="J581">
            <v>-45</v>
          </cell>
          <cell r="K581">
            <v>254</v>
          </cell>
          <cell r="L581">
            <v>-20.5</v>
          </cell>
        </row>
        <row r="582">
          <cell r="B582" t="str">
            <v>Поселок Эльдиканс.Акра</v>
          </cell>
          <cell r="I582">
            <v>-54</v>
          </cell>
          <cell r="J582">
            <v>-45</v>
          </cell>
          <cell r="K582">
            <v>254</v>
          </cell>
          <cell r="L582">
            <v>-20.5</v>
          </cell>
        </row>
        <row r="583">
          <cell r="B583" t="str">
            <v>Поселок Эльдиканс.8-й км</v>
          </cell>
          <cell r="I583">
            <v>-54</v>
          </cell>
          <cell r="J583">
            <v>-45</v>
          </cell>
          <cell r="K583">
            <v>254</v>
          </cell>
          <cell r="L583">
            <v>-20.5</v>
          </cell>
        </row>
        <row r="584">
          <cell r="B584" t="str">
            <v>Поселок Югорёнокп.Югорёнок</v>
          </cell>
          <cell r="I584">
            <v>-54</v>
          </cell>
          <cell r="J584">
            <v>-45</v>
          </cell>
          <cell r="K584">
            <v>254</v>
          </cell>
          <cell r="L584">
            <v>-20.5</v>
          </cell>
        </row>
        <row r="585">
          <cell r="B585" t="str">
            <v>Поселок Югорёнокс.Юр</v>
          </cell>
          <cell r="I585">
            <v>-54</v>
          </cell>
          <cell r="J585">
            <v>-45</v>
          </cell>
          <cell r="K585">
            <v>254</v>
          </cell>
          <cell r="L585">
            <v>-20.5</v>
          </cell>
        </row>
        <row r="586">
          <cell r="B586" t="str">
            <v>Белькачинский наслегс.Белькачи</v>
          </cell>
          <cell r="I586">
            <v>-54</v>
          </cell>
          <cell r="J586">
            <v>-45</v>
          </cell>
          <cell r="K586">
            <v>254</v>
          </cell>
          <cell r="L586">
            <v>-20.5</v>
          </cell>
        </row>
        <row r="587">
          <cell r="B587" t="str">
            <v>Мильский наслегс.Усть-Миль</v>
          </cell>
          <cell r="I587">
            <v>-54</v>
          </cell>
          <cell r="J587">
            <v>-45</v>
          </cell>
          <cell r="K587">
            <v>254</v>
          </cell>
          <cell r="L587">
            <v>-20.5</v>
          </cell>
        </row>
        <row r="588">
          <cell r="B588" t="str">
            <v>Эжанский национальный наслегс.Эжанцы</v>
          </cell>
          <cell r="I588">
            <v>-54</v>
          </cell>
          <cell r="J588">
            <v>-45</v>
          </cell>
          <cell r="K588">
            <v>254</v>
          </cell>
          <cell r="L588">
            <v>-20.5</v>
          </cell>
        </row>
        <row r="589">
          <cell r="B589" t="str">
            <v>Поселок Депутатскийп.Депутатский</v>
          </cell>
          <cell r="I589">
            <v>-50</v>
          </cell>
          <cell r="J589">
            <v>-44</v>
          </cell>
          <cell r="K589">
            <v>292</v>
          </cell>
          <cell r="L589">
            <v>-21.6</v>
          </cell>
        </row>
        <row r="590">
          <cell r="B590" t="str">
            <v>Поселок Нижнеянскп.Нижнеянск</v>
          </cell>
          <cell r="I590">
            <v>-50</v>
          </cell>
          <cell r="J590">
            <v>-44</v>
          </cell>
          <cell r="K590">
            <v>292</v>
          </cell>
          <cell r="L590">
            <v>-21.6</v>
          </cell>
        </row>
        <row r="591">
          <cell r="B591" t="str">
            <v>Поселок Северныйп.Северный</v>
          </cell>
          <cell r="I591">
            <v>-50</v>
          </cell>
          <cell r="J591">
            <v>-44</v>
          </cell>
          <cell r="K591">
            <v>292</v>
          </cell>
          <cell r="L591">
            <v>-21.6</v>
          </cell>
        </row>
        <row r="592">
          <cell r="B592" t="str">
            <v>Поселок Усть-Куйгап.Усть-Куйга</v>
          </cell>
          <cell r="I592">
            <v>-50</v>
          </cell>
          <cell r="J592">
            <v>-44</v>
          </cell>
          <cell r="K592">
            <v>292</v>
          </cell>
          <cell r="L592">
            <v>-21.6</v>
          </cell>
        </row>
        <row r="593">
          <cell r="B593" t="str">
            <v>Казачинский национальный наслег с.Казачье</v>
          </cell>
          <cell r="I593">
            <v>-49</v>
          </cell>
          <cell r="J593">
            <v>-40</v>
          </cell>
          <cell r="K593">
            <v>302</v>
          </cell>
          <cell r="L593">
            <v>-18.8</v>
          </cell>
        </row>
        <row r="594">
          <cell r="B594" t="str">
            <v>Омолойский национальный наслегс.Хайыр</v>
          </cell>
          <cell r="I594">
            <v>-50</v>
          </cell>
          <cell r="J594">
            <v>-44</v>
          </cell>
          <cell r="K594">
            <v>292</v>
          </cell>
          <cell r="L594">
            <v>-21.6</v>
          </cell>
        </row>
        <row r="595">
          <cell r="B595" t="str">
            <v>Силянняхский национальный наслегс.Сайылык</v>
          </cell>
          <cell r="I595">
            <v>-50</v>
          </cell>
          <cell r="J595">
            <v>-44</v>
          </cell>
          <cell r="K595">
            <v>292</v>
          </cell>
          <cell r="L595">
            <v>-21.6</v>
          </cell>
        </row>
        <row r="596">
          <cell r="B596" t="str">
            <v>Туматский национальный наслегс.Тумат</v>
          </cell>
          <cell r="I596">
            <v>-50</v>
          </cell>
          <cell r="J596">
            <v>-44</v>
          </cell>
          <cell r="K596">
            <v>292</v>
          </cell>
          <cell r="L596">
            <v>-21.6</v>
          </cell>
        </row>
        <row r="597">
          <cell r="B597" t="str">
            <v>Усть-Янский национальный наслегс.Усть-Янск</v>
          </cell>
          <cell r="I597">
            <v>-48</v>
          </cell>
          <cell r="J597">
            <v>-42</v>
          </cell>
          <cell r="K597">
            <v>303</v>
          </cell>
          <cell r="L597">
            <v>-19</v>
          </cell>
        </row>
        <row r="598">
          <cell r="B598" t="str">
            <v>Уяндинский национальный наслегс.Уянди</v>
          </cell>
          <cell r="I598">
            <v>-50</v>
          </cell>
          <cell r="J598">
            <v>-44</v>
          </cell>
          <cell r="K598">
            <v>292</v>
          </cell>
          <cell r="L598">
            <v>-21.6</v>
          </cell>
        </row>
        <row r="599">
          <cell r="B599" t="str">
            <v>Юкагирский национальный (кочевой) наслегс.Юкагир</v>
          </cell>
          <cell r="I599">
            <v>-50</v>
          </cell>
          <cell r="J599">
            <v>-44</v>
          </cell>
          <cell r="K599">
            <v>292</v>
          </cell>
          <cell r="L599">
            <v>-21.6</v>
          </cell>
        </row>
        <row r="600">
          <cell r="B600" t="str">
            <v>Город Покровскг.Покровск</v>
          </cell>
          <cell r="I600">
            <v>-55</v>
          </cell>
          <cell r="J600">
            <v>-44</v>
          </cell>
          <cell r="K600">
            <v>258</v>
          </cell>
          <cell r="L600">
            <v>-20.2</v>
          </cell>
        </row>
        <row r="601">
          <cell r="B601" t="str">
            <v>Поселок Бестяхп.Бестях</v>
          </cell>
          <cell r="I601">
            <v>-55</v>
          </cell>
          <cell r="J601">
            <v>-44</v>
          </cell>
          <cell r="K601">
            <v>258</v>
          </cell>
          <cell r="L601">
            <v>-20.2</v>
          </cell>
        </row>
        <row r="602">
          <cell r="B602" t="str">
            <v>Поселок Бестяхс.Чаранг</v>
          </cell>
          <cell r="I602">
            <v>-55</v>
          </cell>
          <cell r="J602">
            <v>-44</v>
          </cell>
          <cell r="K602">
            <v>258</v>
          </cell>
          <cell r="L602">
            <v>-20.2</v>
          </cell>
        </row>
        <row r="603">
          <cell r="B603" t="str">
            <v>Жемконский 1-й наслегс.Тит-Эбя</v>
          </cell>
          <cell r="I603">
            <v>-55</v>
          </cell>
          <cell r="J603">
            <v>-44</v>
          </cell>
          <cell r="K603">
            <v>258</v>
          </cell>
          <cell r="L603">
            <v>-20.2</v>
          </cell>
        </row>
        <row r="604">
          <cell r="B604" t="str">
            <v>Жемконский 1-й наслегс.Хоточчу</v>
          </cell>
          <cell r="I604">
            <v>-55</v>
          </cell>
          <cell r="J604">
            <v>-44</v>
          </cell>
          <cell r="K604">
            <v>258</v>
          </cell>
          <cell r="L604">
            <v>-20.2</v>
          </cell>
        </row>
        <row r="605">
          <cell r="B605" t="str">
            <v>Жемконский 2-й наслегс.Кёрдём</v>
          </cell>
          <cell r="I605">
            <v>-55</v>
          </cell>
          <cell r="J605">
            <v>-44</v>
          </cell>
          <cell r="K605">
            <v>258</v>
          </cell>
          <cell r="L605">
            <v>-20.2</v>
          </cell>
        </row>
        <row r="606">
          <cell r="B606" t="str">
            <v>Жемконский 2-й наслегс.Нуочаха</v>
          </cell>
          <cell r="I606">
            <v>-55</v>
          </cell>
          <cell r="J606">
            <v>-44</v>
          </cell>
          <cell r="K606">
            <v>258</v>
          </cell>
          <cell r="L606">
            <v>-20.2</v>
          </cell>
        </row>
        <row r="607">
          <cell r="B607" t="str">
            <v>Жерский наслегс.Улах-Ан</v>
          </cell>
          <cell r="I607">
            <v>-55</v>
          </cell>
          <cell r="J607">
            <v>-44</v>
          </cell>
          <cell r="K607">
            <v>258</v>
          </cell>
          <cell r="L607">
            <v>-20.2</v>
          </cell>
        </row>
        <row r="608">
          <cell r="B608" t="str">
            <v>Иситский наслегс.Исит</v>
          </cell>
          <cell r="I608">
            <v>-51</v>
          </cell>
          <cell r="J608">
            <v>-42</v>
          </cell>
          <cell r="K608">
            <v>258</v>
          </cell>
          <cell r="L608">
            <v>-18</v>
          </cell>
        </row>
        <row r="609">
          <cell r="B609" t="str">
            <v>Иситский наслегс.Нохорой</v>
          </cell>
          <cell r="I609">
            <v>-51</v>
          </cell>
          <cell r="J609">
            <v>-42</v>
          </cell>
          <cell r="K609">
            <v>258</v>
          </cell>
          <cell r="L609">
            <v>-18</v>
          </cell>
        </row>
        <row r="610">
          <cell r="B610" t="str">
            <v>Качикатский наслегс.Качикатцы</v>
          </cell>
          <cell r="I610">
            <v>-55</v>
          </cell>
          <cell r="J610">
            <v>-44</v>
          </cell>
          <cell r="K610">
            <v>258</v>
          </cell>
          <cell r="L610">
            <v>-20.2</v>
          </cell>
        </row>
        <row r="611">
          <cell r="B611" t="str">
            <v>Качикатский наслегс.Кысыл-Юрюйя</v>
          </cell>
          <cell r="I611">
            <v>-55</v>
          </cell>
          <cell r="J611">
            <v>-44</v>
          </cell>
          <cell r="K611">
            <v>258</v>
          </cell>
          <cell r="L611">
            <v>-20.2</v>
          </cell>
        </row>
        <row r="612">
          <cell r="B612" t="str">
            <v>Мальжагарский 1-й наслегс.Булгунняхтах</v>
          </cell>
          <cell r="I612">
            <v>-55</v>
          </cell>
          <cell r="J612">
            <v>-44</v>
          </cell>
          <cell r="K612">
            <v>258</v>
          </cell>
          <cell r="L612">
            <v>-20.2</v>
          </cell>
        </row>
        <row r="613">
          <cell r="B613" t="str">
            <v>Мальжагарский 1-й наслегс.Кытанах-Кырдал</v>
          </cell>
          <cell r="I613">
            <v>-55</v>
          </cell>
          <cell r="J613">
            <v>-44</v>
          </cell>
          <cell r="K613">
            <v>258</v>
          </cell>
          <cell r="L613">
            <v>-20.2</v>
          </cell>
        </row>
        <row r="614">
          <cell r="B614" t="str">
            <v>Мальжагарский 1-й наслегс.Тойон-Ары</v>
          </cell>
          <cell r="I614">
            <v>-55</v>
          </cell>
          <cell r="J614">
            <v>-44</v>
          </cell>
          <cell r="K614">
            <v>258</v>
          </cell>
          <cell r="L614">
            <v>-20.2</v>
          </cell>
        </row>
        <row r="615">
          <cell r="B615" t="str">
            <v>Мальжагарский 2-й наслегс.Улахан-Ан</v>
          </cell>
          <cell r="I615">
            <v>-55</v>
          </cell>
          <cell r="J615">
            <v>-44</v>
          </cell>
          <cell r="K615">
            <v>258</v>
          </cell>
          <cell r="L615">
            <v>-20.2</v>
          </cell>
        </row>
        <row r="616">
          <cell r="B616" t="str">
            <v>Мальжагарский 2-й наслегс.Еланка</v>
          </cell>
          <cell r="I616">
            <v>-55</v>
          </cell>
          <cell r="J616">
            <v>-44</v>
          </cell>
          <cell r="K616">
            <v>258</v>
          </cell>
          <cell r="L616">
            <v>-20.2</v>
          </cell>
        </row>
        <row r="617">
          <cell r="B617" t="str">
            <v>Мальжагарский 4-й наслегс.Едей</v>
          </cell>
          <cell r="I617">
            <v>-51</v>
          </cell>
          <cell r="J617">
            <v>-42</v>
          </cell>
          <cell r="K617">
            <v>258</v>
          </cell>
          <cell r="L617">
            <v>-18</v>
          </cell>
        </row>
        <row r="618">
          <cell r="B618" t="str">
            <v>Мальжагарский 5-й наслегс.Кытыл-Дюра</v>
          </cell>
          <cell r="I618">
            <v>-51</v>
          </cell>
          <cell r="J618">
            <v>-42</v>
          </cell>
          <cell r="K618">
            <v>258</v>
          </cell>
          <cell r="L618">
            <v>-18</v>
          </cell>
        </row>
        <row r="619">
          <cell r="B619" t="str">
            <v>Немюгинский наслегс.Ой</v>
          </cell>
          <cell r="I619">
            <v>-55</v>
          </cell>
          <cell r="J619">
            <v>-44</v>
          </cell>
          <cell r="K619">
            <v>258</v>
          </cell>
          <cell r="L619">
            <v>-20.2</v>
          </cell>
        </row>
        <row r="620">
          <cell r="B620" t="str">
            <v>Октемский наслегс.Октемцы</v>
          </cell>
          <cell r="I620">
            <v>-55</v>
          </cell>
          <cell r="J620">
            <v>-44</v>
          </cell>
          <cell r="K620">
            <v>258</v>
          </cell>
          <cell r="L620">
            <v>-20.2</v>
          </cell>
        </row>
        <row r="621">
          <cell r="B621" t="str">
            <v>Октемский наслегс.Карапатское</v>
          </cell>
          <cell r="I621">
            <v>-55</v>
          </cell>
          <cell r="J621">
            <v>-44</v>
          </cell>
          <cell r="K621">
            <v>258</v>
          </cell>
          <cell r="L621">
            <v>-20.2</v>
          </cell>
        </row>
        <row r="622">
          <cell r="B622" t="str">
            <v>Техтюрский наслегс.Тёхтюр</v>
          </cell>
          <cell r="I622">
            <v>-55</v>
          </cell>
          <cell r="J622">
            <v>-44</v>
          </cell>
          <cell r="K622">
            <v>258</v>
          </cell>
          <cell r="L622">
            <v>-20.2</v>
          </cell>
        </row>
        <row r="623">
          <cell r="B623" t="str">
            <v>Октемский наслегс.Чапаево</v>
          </cell>
          <cell r="I623">
            <v>-55</v>
          </cell>
          <cell r="J623">
            <v>-44</v>
          </cell>
          <cell r="K623">
            <v>258</v>
          </cell>
          <cell r="L623">
            <v>-20.2</v>
          </cell>
        </row>
        <row r="624">
          <cell r="B624" t="str">
            <v>Поселок Мохсоголлохп.Мохсоголлох</v>
          </cell>
          <cell r="I624">
            <v>-55</v>
          </cell>
          <cell r="J624">
            <v>-44</v>
          </cell>
          <cell r="K624">
            <v>258</v>
          </cell>
          <cell r="L624">
            <v>-20.2</v>
          </cell>
        </row>
        <row r="625">
          <cell r="B625" t="str">
            <v>Синский наслегс.Синск</v>
          </cell>
          <cell r="I625">
            <v>-51</v>
          </cell>
          <cell r="J625">
            <v>-42</v>
          </cell>
          <cell r="K625">
            <v>258</v>
          </cell>
          <cell r="L625">
            <v>-18</v>
          </cell>
        </row>
        <row r="626">
          <cell r="B626" t="str">
            <v>Тит-Аринский наслегс.Тит-Ары</v>
          </cell>
          <cell r="I626">
            <v>-55</v>
          </cell>
          <cell r="J626">
            <v>-44</v>
          </cell>
          <cell r="K626">
            <v>258</v>
          </cell>
          <cell r="L626">
            <v>-20.2</v>
          </cell>
        </row>
        <row r="627">
          <cell r="B627" t="str">
            <v>Тумульский наслегс.Тумул</v>
          </cell>
          <cell r="I627">
            <v>-55</v>
          </cell>
          <cell r="J627">
            <v>-44</v>
          </cell>
          <cell r="K627">
            <v>258</v>
          </cell>
          <cell r="L627">
            <v>-20.2</v>
          </cell>
        </row>
        <row r="628">
          <cell r="B628" t="str">
            <v>Тит-Аринский наслегс.Харыялах</v>
          </cell>
          <cell r="I628">
            <v>-55</v>
          </cell>
          <cell r="J628">
            <v>-44</v>
          </cell>
          <cell r="K628">
            <v>258</v>
          </cell>
          <cell r="L628">
            <v>-20.2</v>
          </cell>
        </row>
        <row r="629">
          <cell r="B629" t="str">
            <v>Тит-Аринский наслегс.Чкалов</v>
          </cell>
          <cell r="I629">
            <v>-55</v>
          </cell>
          <cell r="J629">
            <v>-44</v>
          </cell>
          <cell r="K629">
            <v>258</v>
          </cell>
          <cell r="L629">
            <v>-20.2</v>
          </cell>
        </row>
        <row r="630">
          <cell r="B630" t="str">
            <v>Алагарский наслег с.Чыаппара</v>
          </cell>
          <cell r="I630">
            <v>-56</v>
          </cell>
          <cell r="J630">
            <v>-50</v>
          </cell>
          <cell r="K630">
            <v>256</v>
          </cell>
          <cell r="L630">
            <v>-22.5</v>
          </cell>
        </row>
        <row r="631">
          <cell r="B631" t="str">
            <v>Арылахский наслегс.Арылах</v>
          </cell>
          <cell r="I631">
            <v>-56</v>
          </cell>
          <cell r="J631">
            <v>-50</v>
          </cell>
          <cell r="K631">
            <v>256</v>
          </cell>
          <cell r="L631">
            <v>-22.5</v>
          </cell>
        </row>
        <row r="632">
          <cell r="B632" t="str">
            <v>Бахсытский наслегс.Толон</v>
          </cell>
          <cell r="I632">
            <v>-56</v>
          </cell>
          <cell r="J632">
            <v>-50</v>
          </cell>
          <cell r="K632">
            <v>256</v>
          </cell>
          <cell r="L632">
            <v>-22.5</v>
          </cell>
        </row>
        <row r="633">
          <cell r="B633" t="str">
            <v>Бахсытский наслегс.Лябие</v>
          </cell>
          <cell r="I633">
            <v>-56</v>
          </cell>
          <cell r="J633">
            <v>-50</v>
          </cell>
          <cell r="K633">
            <v>256</v>
          </cell>
          <cell r="L633">
            <v>-22.5</v>
          </cell>
        </row>
        <row r="634">
          <cell r="B634" t="str">
            <v>Болтогинский наслегс.Харбала</v>
          </cell>
          <cell r="I634">
            <v>-56</v>
          </cell>
          <cell r="J634">
            <v>-50</v>
          </cell>
          <cell r="K634">
            <v>256</v>
          </cell>
          <cell r="L634">
            <v>-22.5</v>
          </cell>
        </row>
        <row r="635">
          <cell r="B635" t="str">
            <v>Болтогинский наслегс.Харбала 2-я</v>
          </cell>
          <cell r="I635">
            <v>-56</v>
          </cell>
          <cell r="J635">
            <v>-50</v>
          </cell>
          <cell r="K635">
            <v>256</v>
          </cell>
          <cell r="L635">
            <v>-22.5</v>
          </cell>
        </row>
        <row r="636">
          <cell r="B636" t="str">
            <v>Болтогинский наслегс.Кындал</v>
          </cell>
          <cell r="I636">
            <v>-56</v>
          </cell>
          <cell r="J636">
            <v>-50</v>
          </cell>
          <cell r="K636">
            <v>256</v>
          </cell>
          <cell r="L636">
            <v>-22.5</v>
          </cell>
        </row>
        <row r="637">
          <cell r="B637" t="str">
            <v>Болугурский наслегс.Мындагай</v>
          </cell>
          <cell r="I637">
            <v>-56</v>
          </cell>
          <cell r="J637">
            <v>-50</v>
          </cell>
          <cell r="K637">
            <v>256</v>
          </cell>
          <cell r="L637">
            <v>-22.5</v>
          </cell>
        </row>
        <row r="638">
          <cell r="B638" t="str">
            <v>Болугурский наслегс.Кыстык-Кугда</v>
          </cell>
          <cell r="I638">
            <v>-56</v>
          </cell>
          <cell r="J638">
            <v>-50</v>
          </cell>
          <cell r="K638">
            <v>256</v>
          </cell>
          <cell r="L638">
            <v>-22.5</v>
          </cell>
        </row>
        <row r="639">
          <cell r="B639" t="str">
            <v>Кытанахский наслегс.Килянки</v>
          </cell>
          <cell r="I639">
            <v>-56</v>
          </cell>
          <cell r="J639">
            <v>-50</v>
          </cell>
          <cell r="K639">
            <v>256</v>
          </cell>
          <cell r="L639">
            <v>-22.5</v>
          </cell>
        </row>
        <row r="640">
          <cell r="B640" t="str">
            <v>Мугудайский наслегс.Маралайы</v>
          </cell>
          <cell r="I640">
            <v>-56</v>
          </cell>
          <cell r="J640">
            <v>-50</v>
          </cell>
          <cell r="K640">
            <v>256</v>
          </cell>
          <cell r="L640">
            <v>-22.5</v>
          </cell>
        </row>
        <row r="641">
          <cell r="B641" t="str">
            <v>Ожулунский наслегс.Дябыла</v>
          </cell>
          <cell r="I641">
            <v>-56</v>
          </cell>
          <cell r="J641">
            <v>-50</v>
          </cell>
          <cell r="K641">
            <v>256</v>
          </cell>
          <cell r="L641">
            <v>-22.5</v>
          </cell>
        </row>
        <row r="642">
          <cell r="B642" t="str">
            <v>Ожулунский наслегс.Василий Аласа</v>
          </cell>
          <cell r="I642">
            <v>-56</v>
          </cell>
          <cell r="J642">
            <v>-50</v>
          </cell>
          <cell r="K642">
            <v>256</v>
          </cell>
          <cell r="L642">
            <v>-22.5</v>
          </cell>
        </row>
        <row r="643">
          <cell r="B643" t="str">
            <v>Ожулунский наслегс.Юрях-Кюёре</v>
          </cell>
          <cell r="I643">
            <v>-56</v>
          </cell>
          <cell r="J643">
            <v>-50</v>
          </cell>
          <cell r="K643">
            <v>256</v>
          </cell>
          <cell r="L643">
            <v>-22.5</v>
          </cell>
        </row>
        <row r="644">
          <cell r="B644" t="str">
            <v>Соловьевский наслегс.Мырыла</v>
          </cell>
          <cell r="I644">
            <v>-56</v>
          </cell>
          <cell r="J644">
            <v>-50</v>
          </cell>
          <cell r="K644">
            <v>256</v>
          </cell>
          <cell r="L644">
            <v>-22.5</v>
          </cell>
        </row>
        <row r="645">
          <cell r="B645" t="str">
            <v>Соловьевский наслегс.Хахыях</v>
          </cell>
          <cell r="I645">
            <v>-56</v>
          </cell>
          <cell r="J645">
            <v>-50</v>
          </cell>
          <cell r="K645">
            <v>256</v>
          </cell>
          <cell r="L645">
            <v>-22.5</v>
          </cell>
        </row>
        <row r="646">
          <cell r="B646" t="str">
            <v>Сыланский наслегс.Усун-Кюёль</v>
          </cell>
          <cell r="I646">
            <v>-56</v>
          </cell>
          <cell r="J646">
            <v>-50</v>
          </cell>
          <cell r="K646">
            <v>256</v>
          </cell>
          <cell r="L646">
            <v>-22.5</v>
          </cell>
        </row>
        <row r="647">
          <cell r="B647" t="str">
            <v>Сыланский наслегс.Бере</v>
          </cell>
          <cell r="I647">
            <v>-56</v>
          </cell>
          <cell r="J647">
            <v>-50</v>
          </cell>
          <cell r="K647">
            <v>256</v>
          </cell>
          <cell r="L647">
            <v>-22.5</v>
          </cell>
        </row>
        <row r="648">
          <cell r="B648" t="str">
            <v>Сыланский наслегс.Дярла</v>
          </cell>
          <cell r="I648">
            <v>-56</v>
          </cell>
          <cell r="J648">
            <v>-50</v>
          </cell>
          <cell r="K648">
            <v>256</v>
          </cell>
          <cell r="L648">
            <v>-22.5</v>
          </cell>
        </row>
        <row r="649">
          <cell r="B649" t="str">
            <v>Сыланский наслегс.Осугур</v>
          </cell>
          <cell r="I649">
            <v>-56</v>
          </cell>
          <cell r="J649">
            <v>-50</v>
          </cell>
          <cell r="K649">
            <v>256</v>
          </cell>
          <cell r="L649">
            <v>-22.5</v>
          </cell>
        </row>
        <row r="650">
          <cell r="B650" t="str">
            <v>Сыланский наслегс.Улахан-Кюёль</v>
          </cell>
          <cell r="I650">
            <v>-56</v>
          </cell>
          <cell r="J650">
            <v>-50</v>
          </cell>
          <cell r="K650">
            <v>256</v>
          </cell>
          <cell r="L650">
            <v>-22.5</v>
          </cell>
        </row>
        <row r="651">
          <cell r="B651" t="str">
            <v>Тёлёйский наслегс.Тёлёй-Диринг</v>
          </cell>
          <cell r="I651">
            <v>-56</v>
          </cell>
          <cell r="J651">
            <v>-50</v>
          </cell>
          <cell r="K651">
            <v>256</v>
          </cell>
          <cell r="L651">
            <v>-22.5</v>
          </cell>
        </row>
        <row r="652">
          <cell r="B652" t="str">
            <v>Тёлёйский наслегс.Мяндийе</v>
          </cell>
          <cell r="I652">
            <v>-56</v>
          </cell>
          <cell r="J652">
            <v>-50</v>
          </cell>
          <cell r="K652">
            <v>256</v>
          </cell>
          <cell r="L652">
            <v>-22.5</v>
          </cell>
        </row>
        <row r="653">
          <cell r="B653" t="str">
            <v>Хадарский наслегс.Юрюнг-Кюёль</v>
          </cell>
          <cell r="I653">
            <v>-56</v>
          </cell>
          <cell r="J653">
            <v>-50</v>
          </cell>
          <cell r="K653">
            <v>256</v>
          </cell>
          <cell r="L653">
            <v>-22.5</v>
          </cell>
        </row>
        <row r="654">
          <cell r="B654" t="str">
            <v>Хадарский наслегс.Уорга</v>
          </cell>
          <cell r="I654">
            <v>-56</v>
          </cell>
          <cell r="J654">
            <v>-50</v>
          </cell>
          <cell r="K654">
            <v>256</v>
          </cell>
          <cell r="L654">
            <v>-22.5</v>
          </cell>
        </row>
        <row r="655">
          <cell r="B655" t="str">
            <v>Хатылинский наслегс.Харбала</v>
          </cell>
          <cell r="I655">
            <v>-56</v>
          </cell>
          <cell r="J655">
            <v>-50</v>
          </cell>
          <cell r="K655">
            <v>256</v>
          </cell>
          <cell r="L655">
            <v>-22.5</v>
          </cell>
        </row>
        <row r="656">
          <cell r="B656" t="str">
            <v>Хаяхсытский наслегс.Туора-Кюёль</v>
          </cell>
          <cell r="I656">
            <v>-56</v>
          </cell>
          <cell r="J656">
            <v>-50</v>
          </cell>
          <cell r="K656">
            <v>256</v>
          </cell>
          <cell r="L656">
            <v>-22.5</v>
          </cell>
        </row>
        <row r="657">
          <cell r="B657" t="str">
            <v>Хоптогинский наслегс.Диринг</v>
          </cell>
          <cell r="I657">
            <v>-56</v>
          </cell>
          <cell r="J657">
            <v>-50</v>
          </cell>
          <cell r="K657">
            <v>256</v>
          </cell>
          <cell r="L657">
            <v>-22.5</v>
          </cell>
        </row>
        <row r="658">
          <cell r="B658" t="str">
            <v>Хоптогинский наслегс.Улахан-Эбя</v>
          </cell>
          <cell r="I658">
            <v>-56</v>
          </cell>
          <cell r="J658">
            <v>-50</v>
          </cell>
          <cell r="K658">
            <v>256</v>
          </cell>
          <cell r="L658">
            <v>-22.5</v>
          </cell>
        </row>
        <row r="659">
          <cell r="B659" t="str">
            <v>Чакырский наслегс.Толон</v>
          </cell>
          <cell r="I659">
            <v>-56</v>
          </cell>
          <cell r="J659">
            <v>-50</v>
          </cell>
          <cell r="K659">
            <v>256</v>
          </cell>
          <cell r="L659">
            <v>-22.5</v>
          </cell>
        </row>
        <row r="660">
          <cell r="B660" t="str">
            <v>Чурапчинский наслегс.Чурапча</v>
          </cell>
          <cell r="I660">
            <v>-56</v>
          </cell>
          <cell r="J660">
            <v>-50</v>
          </cell>
          <cell r="K660">
            <v>256</v>
          </cell>
          <cell r="L660">
            <v>-22.5</v>
          </cell>
        </row>
        <row r="661">
          <cell r="B661" t="str">
            <v>Верхнебытантайский наслег с.Дьаргалах</v>
          </cell>
          <cell r="I661">
            <v>-57</v>
          </cell>
          <cell r="J661">
            <v>-51</v>
          </cell>
          <cell r="K661">
            <v>272</v>
          </cell>
          <cell r="L661">
            <v>-22.7</v>
          </cell>
        </row>
        <row r="662">
          <cell r="B662" t="str">
            <v>Нижнебытантайский наслегс.Кустур</v>
          </cell>
          <cell r="I662">
            <v>-57</v>
          </cell>
          <cell r="J662">
            <v>-51</v>
          </cell>
          <cell r="K662">
            <v>272</v>
          </cell>
          <cell r="L662">
            <v>-22.7</v>
          </cell>
        </row>
        <row r="663">
          <cell r="B663" t="str">
            <v>Нижнебытантайский наслегс.Алы</v>
          </cell>
          <cell r="I663">
            <v>-57</v>
          </cell>
          <cell r="J663">
            <v>-51</v>
          </cell>
          <cell r="K663">
            <v>272</v>
          </cell>
          <cell r="L663">
            <v>-22.7</v>
          </cell>
        </row>
        <row r="664">
          <cell r="B664" t="str">
            <v>Тюгесирский наслегс.Батагай-Алыта</v>
          </cell>
          <cell r="I664">
            <v>-57</v>
          </cell>
          <cell r="J664">
            <v>-51</v>
          </cell>
          <cell r="K664">
            <v>272</v>
          </cell>
          <cell r="L664">
            <v>-22.7</v>
          </cell>
        </row>
        <row r="665">
          <cell r="B665" t="str">
            <v>Город Якутскг.Якутск</v>
          </cell>
          <cell r="I665">
            <v>-55</v>
          </cell>
          <cell r="J665">
            <v>-45</v>
          </cell>
          <cell r="K665">
            <v>254</v>
          </cell>
          <cell r="L665">
            <v>-21.2</v>
          </cell>
        </row>
        <row r="666">
          <cell r="B666" t="str">
            <v>Поселок Маганп.Маган</v>
          </cell>
          <cell r="I666">
            <v>-55</v>
          </cell>
          <cell r="J666">
            <v>-45</v>
          </cell>
          <cell r="K666">
            <v>254</v>
          </cell>
          <cell r="L666">
            <v>-21.2</v>
          </cell>
        </row>
        <row r="667">
          <cell r="B667" t="str">
            <v>Поселок Кангалассып.Кангалассы</v>
          </cell>
          <cell r="I667">
            <v>-55</v>
          </cell>
          <cell r="J667">
            <v>-45</v>
          </cell>
          <cell r="K667">
            <v>254</v>
          </cell>
          <cell r="L667">
            <v>-21.2</v>
          </cell>
        </row>
        <row r="668">
          <cell r="B668" t="str">
            <v>Поселок Мархап.Марха</v>
          </cell>
          <cell r="I668">
            <v>-55</v>
          </cell>
          <cell r="J668">
            <v>-45</v>
          </cell>
          <cell r="K668">
            <v>254</v>
          </cell>
          <cell r="L668">
            <v>-21.2</v>
          </cell>
        </row>
        <row r="669">
          <cell r="B669" t="str">
            <v>Поселок Мархас.Намцыр</v>
          </cell>
          <cell r="I669">
            <v>-55</v>
          </cell>
          <cell r="J669">
            <v>-45</v>
          </cell>
          <cell r="K669">
            <v>254</v>
          </cell>
          <cell r="L669">
            <v>-21.2</v>
          </cell>
        </row>
        <row r="670">
          <cell r="B670" t="str">
            <v>Поселок Табагап.Табага</v>
          </cell>
          <cell r="I670">
            <v>-55</v>
          </cell>
          <cell r="J670">
            <v>-45</v>
          </cell>
          <cell r="K670">
            <v>254</v>
          </cell>
          <cell r="L670">
            <v>-21.2</v>
          </cell>
        </row>
        <row r="671">
          <cell r="B671" t="str">
            <v>Тулагино-Кильдемский наслегс.Тулагино</v>
          </cell>
          <cell r="I671">
            <v>-55</v>
          </cell>
          <cell r="J671">
            <v>-45</v>
          </cell>
          <cell r="K671">
            <v>254</v>
          </cell>
          <cell r="L671">
            <v>-21.2</v>
          </cell>
        </row>
        <row r="672">
          <cell r="B672" t="str">
            <v>Тулагино-Кильдемский наслегс.Капитоновка</v>
          </cell>
          <cell r="I672">
            <v>-55</v>
          </cell>
          <cell r="J672">
            <v>-45</v>
          </cell>
          <cell r="K672">
            <v>254</v>
          </cell>
          <cell r="L672">
            <v>-21.2</v>
          </cell>
        </row>
        <row r="673">
          <cell r="B673" t="str">
            <v>Тулагино-Кильдемский наслегс.Кильдемцы</v>
          </cell>
          <cell r="I673">
            <v>-55</v>
          </cell>
          <cell r="J673">
            <v>-45</v>
          </cell>
          <cell r="K673">
            <v>254</v>
          </cell>
          <cell r="L673">
            <v>-21.2</v>
          </cell>
        </row>
        <row r="674">
          <cell r="B674" t="str">
            <v>Тулагино-Кильдемский наслегс.Сырдах</v>
          </cell>
          <cell r="I674">
            <v>-55</v>
          </cell>
          <cell r="J674">
            <v>-45</v>
          </cell>
          <cell r="K674">
            <v>254</v>
          </cell>
          <cell r="L674">
            <v>-21.2</v>
          </cell>
        </row>
        <row r="675">
          <cell r="B675" t="str">
            <v>Хатасский наслегс.Хатассы</v>
          </cell>
          <cell r="I675">
            <v>-55</v>
          </cell>
          <cell r="J675">
            <v>-45</v>
          </cell>
          <cell r="K675">
            <v>254</v>
          </cell>
          <cell r="L675">
            <v>-21.2</v>
          </cell>
        </row>
        <row r="676">
          <cell r="B676" t="str">
            <v>Хатасский наслегс.Владимировка</v>
          </cell>
          <cell r="I676">
            <v>-55</v>
          </cell>
          <cell r="J676">
            <v>-45</v>
          </cell>
          <cell r="K676">
            <v>254</v>
          </cell>
          <cell r="L676">
            <v>-21.2</v>
          </cell>
        </row>
        <row r="677">
          <cell r="B677" t="str">
            <v>Хатасский наслегс.Пригородный</v>
          </cell>
          <cell r="I677">
            <v>-55</v>
          </cell>
          <cell r="J677">
            <v>-45</v>
          </cell>
          <cell r="K677">
            <v>254</v>
          </cell>
          <cell r="L677">
            <v>-21.2</v>
          </cell>
        </row>
        <row r="678">
          <cell r="J678">
            <v>-43</v>
          </cell>
          <cell r="L678">
            <v>-19.899999999999999</v>
          </cell>
        </row>
      </sheetData>
      <sheetData sheetId="17">
        <row r="10">
          <cell r="M10">
            <v>25</v>
          </cell>
          <cell r="N10">
            <v>32</v>
          </cell>
        </row>
        <row r="11">
          <cell r="M11">
            <v>32</v>
          </cell>
          <cell r="N11">
            <v>48</v>
          </cell>
        </row>
        <row r="12">
          <cell r="M12">
            <v>48</v>
          </cell>
          <cell r="N12">
            <v>57</v>
          </cell>
        </row>
        <row r="13">
          <cell r="M13">
            <v>57</v>
          </cell>
          <cell r="N13">
            <v>63</v>
          </cell>
        </row>
        <row r="14">
          <cell r="M14">
            <v>63</v>
          </cell>
          <cell r="N14">
            <v>76</v>
          </cell>
        </row>
        <row r="15">
          <cell r="M15">
            <v>76</v>
          </cell>
          <cell r="N15">
            <v>89</v>
          </cell>
        </row>
        <row r="16">
          <cell r="M16">
            <v>89</v>
          </cell>
          <cell r="N16">
            <v>108</v>
          </cell>
        </row>
        <row r="17">
          <cell r="M17">
            <v>108</v>
          </cell>
          <cell r="N17">
            <v>133</v>
          </cell>
        </row>
        <row r="18">
          <cell r="M18">
            <v>133</v>
          </cell>
          <cell r="N18">
            <v>159</v>
          </cell>
        </row>
        <row r="19">
          <cell r="M19">
            <v>159</v>
          </cell>
          <cell r="N19">
            <v>194</v>
          </cell>
        </row>
        <row r="20">
          <cell r="M20">
            <v>194</v>
          </cell>
          <cell r="N20">
            <v>219</v>
          </cell>
        </row>
        <row r="21">
          <cell r="M21">
            <v>219</v>
          </cell>
          <cell r="N21">
            <v>273</v>
          </cell>
        </row>
        <row r="22">
          <cell r="M22">
            <v>273</v>
          </cell>
          <cell r="N22">
            <v>325</v>
          </cell>
        </row>
        <row r="23">
          <cell r="M23">
            <v>325</v>
          </cell>
          <cell r="N23">
            <v>377</v>
          </cell>
        </row>
        <row r="24">
          <cell r="M24">
            <v>377</v>
          </cell>
          <cell r="N24">
            <v>426</v>
          </cell>
        </row>
        <row r="25">
          <cell r="M25">
            <v>426</v>
          </cell>
          <cell r="N25">
            <v>476</v>
          </cell>
        </row>
        <row r="26">
          <cell r="M26">
            <v>476</v>
          </cell>
          <cell r="N26">
            <v>529</v>
          </cell>
        </row>
        <row r="27">
          <cell r="M27">
            <v>529</v>
          </cell>
          <cell r="N27">
            <v>630</v>
          </cell>
        </row>
      </sheetData>
      <sheetData sheetId="18">
        <row r="12">
          <cell r="L12">
            <v>0</v>
          </cell>
          <cell r="M12">
            <v>50</v>
          </cell>
          <cell r="N12">
            <v>1</v>
          </cell>
          <cell r="O12">
            <v>0.94</v>
          </cell>
        </row>
        <row r="13">
          <cell r="L13">
            <v>50</v>
          </cell>
          <cell r="M13">
            <v>500</v>
          </cell>
          <cell r="N13">
            <v>0.94</v>
          </cell>
          <cell r="O13">
            <v>0.80900000000000005</v>
          </cell>
        </row>
        <row r="14">
          <cell r="L14">
            <v>500</v>
          </cell>
          <cell r="M14">
            <v>1000</v>
          </cell>
          <cell r="N14">
            <v>0.80900000000000005</v>
          </cell>
          <cell r="O14">
            <v>0.66400000000000003</v>
          </cell>
        </row>
        <row r="15">
          <cell r="L15">
            <v>1000</v>
          </cell>
          <cell r="M15">
            <v>2000</v>
          </cell>
          <cell r="N15">
            <v>0.66400000000000003</v>
          </cell>
          <cell r="O15">
            <v>0.54500000000000004</v>
          </cell>
        </row>
        <row r="16">
          <cell r="L16">
            <v>2000</v>
          </cell>
          <cell r="M16">
            <v>3000</v>
          </cell>
          <cell r="N16">
            <v>0.54500000000000004</v>
          </cell>
          <cell r="O16">
            <v>0.48499999999999999</v>
          </cell>
        </row>
        <row r="17">
          <cell r="L17">
            <v>3000</v>
          </cell>
          <cell r="M17">
            <v>4000</v>
          </cell>
          <cell r="N17">
            <v>0.48499999999999999</v>
          </cell>
          <cell r="O17">
            <v>0.44700000000000001</v>
          </cell>
        </row>
        <row r="18">
          <cell r="L18">
            <v>4000</v>
          </cell>
          <cell r="M18">
            <v>5000</v>
          </cell>
          <cell r="N18">
            <v>0.44700000000000001</v>
          </cell>
          <cell r="O18">
            <v>0.42</v>
          </cell>
        </row>
        <row r="19">
          <cell r="L19">
            <v>5000</v>
          </cell>
          <cell r="M19">
            <v>6000</v>
          </cell>
          <cell r="N19">
            <v>0.42</v>
          </cell>
          <cell r="O19">
            <v>0.39800000000000002</v>
          </cell>
        </row>
        <row r="20">
          <cell r="L20">
            <v>6000</v>
          </cell>
          <cell r="M20">
            <v>7000</v>
          </cell>
          <cell r="N20">
            <v>0.39800000000000002</v>
          </cell>
          <cell r="O20">
            <v>0.38100000000000001</v>
          </cell>
        </row>
        <row r="21">
          <cell r="L21">
            <v>7000</v>
          </cell>
          <cell r="M21">
            <v>8000</v>
          </cell>
          <cell r="N21">
            <v>0.38100000000000001</v>
          </cell>
          <cell r="O21">
            <v>0.36899999999999999</v>
          </cell>
        </row>
        <row r="22">
          <cell r="H22">
            <v>25000</v>
          </cell>
          <cell r="I22">
            <v>0.26500000000000001</v>
          </cell>
          <cell r="L22">
            <v>8000</v>
          </cell>
          <cell r="M22">
            <v>9000</v>
          </cell>
          <cell r="N22">
            <v>0.36899999999999999</v>
          </cell>
          <cell r="O22">
            <v>0.35499999999999998</v>
          </cell>
        </row>
        <row r="23">
          <cell r="L23">
            <v>9000</v>
          </cell>
          <cell r="M23">
            <v>10000</v>
          </cell>
          <cell r="N23">
            <v>0.35499999999999998</v>
          </cell>
          <cell r="O23">
            <v>0.34399999999999997</v>
          </cell>
        </row>
        <row r="24">
          <cell r="L24">
            <v>10000</v>
          </cell>
          <cell r="M24">
            <v>11000</v>
          </cell>
          <cell r="N24">
            <v>0.34399999999999997</v>
          </cell>
          <cell r="O24">
            <v>0.33500000000000002</v>
          </cell>
        </row>
        <row r="25">
          <cell r="L25">
            <v>11000</v>
          </cell>
          <cell r="M25">
            <v>12000</v>
          </cell>
          <cell r="N25">
            <v>0.33500000000000002</v>
          </cell>
          <cell r="O25">
            <v>0.32700000000000001</v>
          </cell>
        </row>
        <row r="26">
          <cell r="L26">
            <v>12000</v>
          </cell>
          <cell r="M26">
            <v>13000</v>
          </cell>
          <cell r="N26">
            <v>0.32700000000000001</v>
          </cell>
          <cell r="O26">
            <v>0.31900000000000001</v>
          </cell>
        </row>
        <row r="27">
          <cell r="L27">
            <v>13000</v>
          </cell>
          <cell r="M27">
            <v>14000</v>
          </cell>
          <cell r="N27">
            <v>0.31900000000000001</v>
          </cell>
          <cell r="O27">
            <v>0.312</v>
          </cell>
        </row>
        <row r="28">
          <cell r="L28">
            <v>14000</v>
          </cell>
          <cell r="M28">
            <v>15000</v>
          </cell>
          <cell r="N28">
            <v>0.312</v>
          </cell>
          <cell r="O28">
            <v>0.307</v>
          </cell>
        </row>
        <row r="29">
          <cell r="L29">
            <v>15000</v>
          </cell>
          <cell r="M29">
            <v>16000</v>
          </cell>
          <cell r="N29">
            <v>0.307</v>
          </cell>
          <cell r="O29">
            <v>0.30099999999999999</v>
          </cell>
        </row>
        <row r="30">
          <cell r="L30">
            <v>16000</v>
          </cell>
          <cell r="M30">
            <v>17000</v>
          </cell>
          <cell r="N30">
            <v>0.30099999999999999</v>
          </cell>
          <cell r="O30">
            <v>0.29599999999999999</v>
          </cell>
        </row>
        <row r="31">
          <cell r="L31">
            <v>17000</v>
          </cell>
          <cell r="M31">
            <v>18000</v>
          </cell>
          <cell r="N31">
            <v>0.29599999999999999</v>
          </cell>
          <cell r="O31">
            <v>0.29099999999999998</v>
          </cell>
        </row>
        <row r="32">
          <cell r="L32">
            <v>18000</v>
          </cell>
          <cell r="M32">
            <v>19000</v>
          </cell>
          <cell r="N32">
            <v>0.29099999999999998</v>
          </cell>
          <cell r="O32">
            <v>0.28599999999999998</v>
          </cell>
        </row>
        <row r="33">
          <cell r="L33">
            <v>19000</v>
          </cell>
          <cell r="M33">
            <v>20000</v>
          </cell>
          <cell r="N33">
            <v>0.28599999999999998</v>
          </cell>
          <cell r="O33">
            <v>0.28199999999999997</v>
          </cell>
        </row>
        <row r="34">
          <cell r="L34">
            <v>20000</v>
          </cell>
          <cell r="M34">
            <v>21000</v>
          </cell>
          <cell r="N34">
            <v>0.28199999999999997</v>
          </cell>
          <cell r="O34">
            <v>0.27900000000000003</v>
          </cell>
        </row>
        <row r="35">
          <cell r="L35">
            <v>21000</v>
          </cell>
          <cell r="M35">
            <v>22000</v>
          </cell>
          <cell r="N35">
            <v>0.27900000000000003</v>
          </cell>
          <cell r="O35">
            <v>0.27500000000000002</v>
          </cell>
        </row>
        <row r="36">
          <cell r="L36">
            <v>22000</v>
          </cell>
          <cell r="M36">
            <v>23000</v>
          </cell>
          <cell r="N36">
            <v>0.27500000000000002</v>
          </cell>
          <cell r="O36">
            <v>0.27100000000000002</v>
          </cell>
        </row>
        <row r="37">
          <cell r="L37">
            <v>23000</v>
          </cell>
          <cell r="M37">
            <v>24000</v>
          </cell>
          <cell r="N37">
            <v>0.27100000000000002</v>
          </cell>
          <cell r="O37">
            <v>0.26800000000000002</v>
          </cell>
        </row>
        <row r="38">
          <cell r="L38">
            <v>24000</v>
          </cell>
          <cell r="M38">
            <v>25000</v>
          </cell>
          <cell r="N38">
            <v>0.26800000000000002</v>
          </cell>
          <cell r="O38">
            <v>0.26500000000000001</v>
          </cell>
        </row>
      </sheetData>
      <sheetData sheetId="19">
        <row r="9">
          <cell r="G9">
            <v>0.56200000000000006</v>
          </cell>
          <cell r="K9" t="str">
            <v>11</v>
          </cell>
        </row>
        <row r="10">
          <cell r="G10">
            <v>0.45600000000000002</v>
          </cell>
          <cell r="K10" t="str">
            <v>21</v>
          </cell>
        </row>
        <row r="11">
          <cell r="G11">
            <v>0.41399999999999998</v>
          </cell>
          <cell r="K11" t="str">
            <v>31</v>
          </cell>
        </row>
        <row r="12">
          <cell r="G12">
            <v>0.371</v>
          </cell>
          <cell r="K12" t="str">
            <v>41</v>
          </cell>
        </row>
        <row r="13">
          <cell r="G13">
            <v>0.33900000000000002</v>
          </cell>
          <cell r="K13" t="str">
            <v>51</v>
          </cell>
        </row>
        <row r="14">
          <cell r="G14">
            <v>0.33900000000000002</v>
          </cell>
          <cell r="K14" t="str">
            <v>61</v>
          </cell>
        </row>
        <row r="15">
          <cell r="G15">
            <v>0.33900000000000002</v>
          </cell>
          <cell r="K15" t="str">
            <v>71</v>
          </cell>
        </row>
        <row r="16">
          <cell r="G16">
            <v>0.33900000000000002</v>
          </cell>
          <cell r="K16" t="str">
            <v>81</v>
          </cell>
        </row>
        <row r="17">
          <cell r="G17">
            <v>0.33900000000000002</v>
          </cell>
          <cell r="K17" t="str">
            <v>91</v>
          </cell>
        </row>
        <row r="18">
          <cell r="G18">
            <v>0.33900000000000002</v>
          </cell>
          <cell r="K18" t="str">
            <v>101</v>
          </cell>
        </row>
        <row r="19">
          <cell r="G19">
            <v>0.33900000000000002</v>
          </cell>
          <cell r="K19" t="str">
            <v>111</v>
          </cell>
        </row>
        <row r="20">
          <cell r="G20">
            <v>0.33900000000000002</v>
          </cell>
          <cell r="K20" t="str">
            <v>121</v>
          </cell>
        </row>
        <row r="21">
          <cell r="G21">
            <v>0.33900000000000002</v>
          </cell>
          <cell r="K21" t="str">
            <v>131</v>
          </cell>
        </row>
        <row r="22">
          <cell r="G22">
            <v>0.33900000000000002</v>
          </cell>
          <cell r="K22" t="str">
            <v>141</v>
          </cell>
        </row>
        <row r="23">
          <cell r="G23">
            <v>0.56899999999999995</v>
          </cell>
          <cell r="K23" t="str">
            <v>12</v>
          </cell>
        </row>
        <row r="24">
          <cell r="G24">
            <v>0.46100000000000002</v>
          </cell>
          <cell r="K24" t="str">
            <v>22</v>
          </cell>
        </row>
        <row r="25">
          <cell r="G25">
            <v>0.41899999999999998</v>
          </cell>
          <cell r="K25" t="str">
            <v>32</v>
          </cell>
        </row>
        <row r="26">
          <cell r="G26">
            <v>0.376</v>
          </cell>
          <cell r="K26" t="str">
            <v>42</v>
          </cell>
        </row>
        <row r="27">
          <cell r="G27">
            <v>0.34300000000000003</v>
          </cell>
          <cell r="K27" t="str">
            <v>52</v>
          </cell>
        </row>
        <row r="28">
          <cell r="G28">
            <v>0.34300000000000003</v>
          </cell>
          <cell r="K28" t="str">
            <v>62</v>
          </cell>
        </row>
        <row r="29">
          <cell r="G29">
            <v>0.34300000000000003</v>
          </cell>
          <cell r="K29" t="str">
            <v>72</v>
          </cell>
        </row>
        <row r="30">
          <cell r="G30">
            <v>0.34300000000000003</v>
          </cell>
          <cell r="K30" t="str">
            <v>82</v>
          </cell>
        </row>
        <row r="31">
          <cell r="G31">
            <v>0.34300000000000003</v>
          </cell>
          <cell r="K31" t="str">
            <v>92</v>
          </cell>
        </row>
        <row r="32">
          <cell r="G32">
            <v>0.34300000000000003</v>
          </cell>
          <cell r="K32" t="str">
            <v>102</v>
          </cell>
        </row>
        <row r="33">
          <cell r="G33">
            <v>0.34300000000000003</v>
          </cell>
          <cell r="K33" t="str">
            <v>112</v>
          </cell>
        </row>
        <row r="34">
          <cell r="G34">
            <v>0.34300000000000003</v>
          </cell>
          <cell r="K34" t="str">
            <v>122</v>
          </cell>
        </row>
        <row r="35">
          <cell r="G35">
            <v>0.34300000000000003</v>
          </cell>
          <cell r="K35" t="str">
            <v>132</v>
          </cell>
        </row>
        <row r="36">
          <cell r="G36">
            <v>0.34300000000000003</v>
          </cell>
          <cell r="K36" t="str">
            <v>142</v>
          </cell>
        </row>
        <row r="37">
          <cell r="G37">
            <v>0.58199999999999996</v>
          </cell>
          <cell r="K37" t="str">
            <v>13</v>
          </cell>
        </row>
        <row r="38">
          <cell r="G38">
            <v>0.47199999999999998</v>
          </cell>
          <cell r="K38" t="str">
            <v>23</v>
          </cell>
        </row>
        <row r="39">
          <cell r="G39">
            <v>0.42899999999999999</v>
          </cell>
          <cell r="K39" t="str">
            <v>33</v>
          </cell>
        </row>
        <row r="40">
          <cell r="G40">
            <v>0.38500000000000001</v>
          </cell>
          <cell r="K40" t="str">
            <v>43</v>
          </cell>
        </row>
        <row r="41">
          <cell r="G41">
            <v>0.35099999999999998</v>
          </cell>
          <cell r="K41" t="str">
            <v>53</v>
          </cell>
        </row>
        <row r="42">
          <cell r="G42">
            <v>0.35099999999999998</v>
          </cell>
          <cell r="K42" t="str">
            <v>63</v>
          </cell>
        </row>
        <row r="43">
          <cell r="G43">
            <v>0.35099999999999998</v>
          </cell>
          <cell r="K43" t="str">
            <v>73</v>
          </cell>
        </row>
        <row r="44">
          <cell r="G44">
            <v>0.35099999999999998</v>
          </cell>
          <cell r="K44" t="str">
            <v>83</v>
          </cell>
        </row>
        <row r="45">
          <cell r="G45">
            <v>0.35099999999999998</v>
          </cell>
          <cell r="K45" t="str">
            <v>93</v>
          </cell>
        </row>
        <row r="46">
          <cell r="G46">
            <v>0.35099999999999998</v>
          </cell>
          <cell r="K46" t="str">
            <v>103</v>
          </cell>
        </row>
        <row r="47">
          <cell r="G47">
            <v>0.35099999999999998</v>
          </cell>
          <cell r="K47" t="str">
            <v>113</v>
          </cell>
        </row>
        <row r="48">
          <cell r="G48">
            <v>0.35099999999999998</v>
          </cell>
          <cell r="K48" t="str">
            <v>123</v>
          </cell>
        </row>
        <row r="49">
          <cell r="G49">
            <v>0.35099999999999998</v>
          </cell>
          <cell r="K49" t="str">
            <v>133</v>
          </cell>
        </row>
        <row r="50">
          <cell r="G50">
            <v>0.35099999999999998</v>
          </cell>
          <cell r="K50" t="str">
            <v>143</v>
          </cell>
        </row>
        <row r="51">
          <cell r="G51">
            <v>0.63600000000000001</v>
          </cell>
          <cell r="K51" t="str">
            <v>14</v>
          </cell>
        </row>
        <row r="52">
          <cell r="G52">
            <v>0.51500000000000001</v>
          </cell>
          <cell r="K52" t="str">
            <v>24</v>
          </cell>
        </row>
        <row r="53">
          <cell r="G53">
            <v>0.46800000000000003</v>
          </cell>
          <cell r="K53" t="str">
            <v>34</v>
          </cell>
        </row>
        <row r="54">
          <cell r="G54">
            <v>0.42</v>
          </cell>
          <cell r="K54" t="str">
            <v>44</v>
          </cell>
        </row>
        <row r="55">
          <cell r="G55">
            <v>0.38400000000000001</v>
          </cell>
          <cell r="K55" t="str">
            <v>54</v>
          </cell>
        </row>
        <row r="56">
          <cell r="G56">
            <v>0.38400000000000001</v>
          </cell>
          <cell r="K56" t="str">
            <v>64</v>
          </cell>
        </row>
        <row r="57">
          <cell r="G57">
            <v>0.38400000000000001</v>
          </cell>
          <cell r="K57" t="str">
            <v>74</v>
          </cell>
        </row>
        <row r="58">
          <cell r="G58">
            <v>0.38400000000000001</v>
          </cell>
          <cell r="K58" t="str">
            <v>84</v>
          </cell>
        </row>
        <row r="59">
          <cell r="G59">
            <v>0.38400000000000001</v>
          </cell>
          <cell r="K59" t="str">
            <v>94</v>
          </cell>
        </row>
        <row r="60">
          <cell r="G60">
            <v>0.38400000000000001</v>
          </cell>
          <cell r="K60" t="str">
            <v>104</v>
          </cell>
        </row>
        <row r="61">
          <cell r="G61">
            <v>0.38400000000000001</v>
          </cell>
          <cell r="K61" t="str">
            <v>114</v>
          </cell>
        </row>
        <row r="62">
          <cell r="G62">
            <v>0.38400000000000001</v>
          </cell>
          <cell r="K62" t="str">
            <v>124</v>
          </cell>
        </row>
        <row r="63">
          <cell r="G63">
            <v>0.38400000000000001</v>
          </cell>
          <cell r="K63" t="str">
            <v>134</v>
          </cell>
        </row>
        <row r="64">
          <cell r="G64">
            <v>0.38400000000000001</v>
          </cell>
          <cell r="K64" t="str">
            <v>144</v>
          </cell>
        </row>
        <row r="65">
          <cell r="G65">
            <v>0.67100000000000004</v>
          </cell>
          <cell r="K65" t="str">
            <v>15</v>
          </cell>
        </row>
        <row r="66">
          <cell r="G66">
            <v>0.54400000000000004</v>
          </cell>
          <cell r="K66" t="str">
            <v>25</v>
          </cell>
        </row>
        <row r="67">
          <cell r="G67">
            <v>0.49399999999999999</v>
          </cell>
          <cell r="K67" t="str">
            <v>35</v>
          </cell>
        </row>
        <row r="68">
          <cell r="G68">
            <v>0.44400000000000001</v>
          </cell>
          <cell r="K68" t="str">
            <v>45</v>
          </cell>
        </row>
        <row r="69">
          <cell r="G69">
            <v>0.40500000000000003</v>
          </cell>
          <cell r="K69" t="str">
            <v>55</v>
          </cell>
        </row>
        <row r="70">
          <cell r="G70">
            <v>0.40500000000000003</v>
          </cell>
          <cell r="K70" t="str">
            <v>65</v>
          </cell>
        </row>
        <row r="71">
          <cell r="G71">
            <v>0.40500000000000003</v>
          </cell>
          <cell r="K71" t="str">
            <v>75</v>
          </cell>
        </row>
        <row r="72">
          <cell r="G72">
            <v>0.40500000000000003</v>
          </cell>
          <cell r="K72" t="str">
            <v>85</v>
          </cell>
        </row>
        <row r="73">
          <cell r="G73">
            <v>0.40500000000000003</v>
          </cell>
          <cell r="K73" t="str">
            <v>95</v>
          </cell>
        </row>
        <row r="74">
          <cell r="G74">
            <v>0.40500000000000003</v>
          </cell>
          <cell r="K74" t="str">
            <v>105</v>
          </cell>
        </row>
        <row r="75">
          <cell r="G75">
            <v>0.40500000000000003</v>
          </cell>
          <cell r="K75" t="str">
            <v>115</v>
          </cell>
        </row>
        <row r="76">
          <cell r="G76">
            <v>0.40500000000000003</v>
          </cell>
          <cell r="K76" t="str">
            <v>125</v>
          </cell>
        </row>
        <row r="77">
          <cell r="G77">
            <v>0.40500000000000003</v>
          </cell>
          <cell r="K77" t="str">
            <v>135</v>
          </cell>
        </row>
        <row r="78">
          <cell r="G78">
            <v>0.40500000000000003</v>
          </cell>
          <cell r="K78" t="str">
            <v>145</v>
          </cell>
        </row>
      </sheetData>
      <sheetData sheetId="20"/>
      <sheetData sheetId="21"/>
      <sheetData sheetId="22"/>
      <sheetData sheetId="23">
        <row r="2">
          <cell r="D2" t="str">
            <v>Абыйский муниципальный район</v>
          </cell>
        </row>
        <row r="3">
          <cell r="D3" t="str">
            <v>Алданский муниципальный район</v>
          </cell>
        </row>
        <row r="4">
          <cell r="D4" t="str">
            <v>Аллаиховский муниципальный район</v>
          </cell>
        </row>
        <row r="5">
          <cell r="D5" t="str">
            <v>Амгинский муниципальный район</v>
          </cell>
        </row>
        <row r="6">
          <cell r="D6" t="str">
            <v>Анабарский муниципальный район</v>
          </cell>
        </row>
        <row r="7">
          <cell r="D7" t="str">
            <v>Булунский муниципальный район</v>
          </cell>
        </row>
        <row r="8">
          <cell r="D8" t="str">
            <v>Верхневилюйский муниципальный район</v>
          </cell>
        </row>
        <row r="9">
          <cell r="D9" t="str">
            <v>Верхнеколымский муниципальный район</v>
          </cell>
        </row>
        <row r="10">
          <cell r="D10" t="str">
            <v>Верхоянский муниципальный район</v>
          </cell>
        </row>
        <row r="11">
          <cell r="D11" t="str">
            <v>Вилюйский муниципальный район</v>
          </cell>
        </row>
        <row r="12">
          <cell r="D12" t="str">
            <v>Горный муниципальный район</v>
          </cell>
        </row>
        <row r="13">
          <cell r="D13" t="str">
            <v>Город Якутск</v>
          </cell>
        </row>
        <row r="14">
          <cell r="D14" t="str">
            <v>Жатай</v>
          </cell>
        </row>
        <row r="15">
          <cell r="D15" t="str">
            <v>Жиганский муниципальный район</v>
          </cell>
        </row>
        <row r="16">
          <cell r="D16" t="str">
            <v>Кобяйский муниципальный район</v>
          </cell>
        </row>
        <row r="17">
          <cell r="D17" t="str">
            <v>Ленский муниципальный район</v>
          </cell>
        </row>
        <row r="18">
          <cell r="D18" t="str">
            <v>Мегино-Кангаласский муниципальный район</v>
          </cell>
        </row>
        <row r="19">
          <cell r="D19" t="str">
            <v>Мирнинский муниципальный район</v>
          </cell>
        </row>
        <row r="20">
          <cell r="D20" t="str">
            <v>Момский муниципальный район</v>
          </cell>
        </row>
        <row r="21">
          <cell r="D21" t="str">
            <v>Намский муниципальный район</v>
          </cell>
        </row>
        <row r="22">
          <cell r="D22" t="str">
            <v>Нерюнгринский муниципальный район</v>
          </cell>
        </row>
        <row r="23">
          <cell r="D23" t="str">
            <v>Нижнеколымский муниципальный район</v>
          </cell>
        </row>
        <row r="24">
          <cell r="D24" t="str">
            <v>Нюрбинский муниципальный район</v>
          </cell>
        </row>
        <row r="25">
          <cell r="D25" t="str">
            <v>Оймяконский муниципальный район</v>
          </cell>
        </row>
        <row r="26">
          <cell r="D26" t="str">
            <v>Олёкминский муниципальный район</v>
          </cell>
        </row>
        <row r="27">
          <cell r="D27" t="str">
            <v>Оленёкский муниципальный район</v>
          </cell>
        </row>
        <row r="28">
          <cell r="D28" t="str">
            <v>Среднеколымский муниципальный район</v>
          </cell>
        </row>
        <row r="29">
          <cell r="D29" t="str">
            <v>Сунтарский муниципальный район</v>
          </cell>
        </row>
        <row r="30">
          <cell r="D30" t="str">
            <v>Таттинский муниципальный район</v>
          </cell>
        </row>
        <row r="31">
          <cell r="D31" t="str">
            <v>Томпонский муниципальный район</v>
          </cell>
        </row>
        <row r="32">
          <cell r="D32" t="str">
            <v>Усть-Алданский муниципальный район</v>
          </cell>
        </row>
        <row r="33">
          <cell r="D33" t="str">
            <v>Усть-Майский муниципальный район</v>
          </cell>
        </row>
        <row r="34">
          <cell r="D34" t="str">
            <v>Усть-Янский муниципальный район</v>
          </cell>
        </row>
        <row r="35">
          <cell r="D35" t="str">
            <v>Хангаласский муниципальный район</v>
          </cell>
        </row>
        <row r="36">
          <cell r="D36" t="str">
            <v>Чурапчинский муниципальный район</v>
          </cell>
        </row>
        <row r="37">
          <cell r="D37" t="str">
            <v>Эвено-Бытантайский Национальный муниципальный район</v>
          </cell>
        </row>
        <row r="127">
          <cell r="B127" t="str">
            <v>Бестяхский наслег</v>
          </cell>
        </row>
        <row r="128">
          <cell r="B128" t="str">
            <v>Жиганский наслег</v>
          </cell>
        </row>
        <row r="129">
          <cell r="B129" t="str">
            <v>Кыстатыам</v>
          </cell>
        </row>
        <row r="130">
          <cell r="B130" t="str">
            <v>Линдинский наслег</v>
          </cell>
        </row>
        <row r="131">
          <cell r="B131" t="str">
            <v>Село Джарджан</v>
          </cell>
        </row>
        <row r="132">
          <cell r="B132" t="str">
            <v>Сельские поселения Жиганского муниципального района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"/>
      <sheetName val="Т7_ТУ"/>
      <sheetName val="Т8"/>
      <sheetName val="Ш_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Данные"/>
      <sheetName val="МО"/>
      <sheetName val="Справочники"/>
      <sheetName val="TEHSHEET"/>
      <sheetName val="Лист13"/>
      <sheetName val="Хабаровскэнерго расчет тарифа 2"/>
      <sheetName val="Алдан"/>
      <sheetName val="сбыт"/>
      <sheetName val="Рег генер"/>
      <sheetName val="сети"/>
      <sheetName val="Сл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Общий свод (2)"/>
      <sheetName val="1(вс) филиал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Общий_свод_(2)"/>
      <sheetName val="1(вс)_филиал"/>
      <sheetName val="Титульный лист"/>
      <sheetName val="FES"/>
      <sheetName val="6(вс) (2)"/>
      <sheetName val="REESTR"/>
      <sheetName val="Общий свод _2_"/>
      <sheetName val="Лист"/>
      <sheetName val="Отопление (2)"/>
      <sheetName val="Заголовок"/>
      <sheetName val="ленск"/>
      <sheetName val="Вспомогательные%20расходы1.xls"/>
      <sheetName val="Диапазоны"/>
      <sheetName val="сбыт"/>
      <sheetName val="regs"/>
      <sheetName val="Рег генер"/>
      <sheetName val="сети"/>
      <sheetName val="1ВС"/>
      <sheetName val="TEHSHEET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МО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~5537733"/>
      <sheetName val="Лист"/>
      <sheetName val="Данные"/>
      <sheetName val="REESTR"/>
      <sheetName val="FES"/>
      <sheetName val="Рейтинг"/>
      <sheetName val="1ВС"/>
      <sheetName val="Титульный лист"/>
      <sheetName val="SHPZ"/>
      <sheetName val="2008 -2010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~5537733.xls"/>
      <sheetName val="Вспомогат_по месяцам_"/>
      <sheetName val="Вспомогат(по месяцам)"/>
      <sheetName val=""/>
      <sheetName val="Гр5(о)"/>
      <sheetName val="\\Domainmail\форэм\DOCUME~1\DRO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REESTR"/>
      <sheetName val="Отопление (2)"/>
      <sheetName val="Заголовок"/>
      <sheetName val="Общий свод (2)"/>
      <sheetName val="1(вс) филиал"/>
      <sheetName val="Общий_свод_(2)"/>
      <sheetName val="1(вс)_филиал"/>
      <sheetName val="Титульный лист"/>
      <sheetName val="FES"/>
      <sheetName val="6(вс) (2)"/>
      <sheetName val="Общий свод _2_"/>
      <sheetName val="Лист"/>
      <sheetName val="ленск"/>
      <sheetName val="Вспомогательные%20расходы1.xls"/>
      <sheetName val="Титульный"/>
      <sheetName val="ОХЗ К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Титульный лист"/>
      <sheetName val="~5047955"/>
      <sheetName val="Лист"/>
      <sheetName val="Вспомогат(по месяцам)"/>
      <sheetName val="Вспомогат_по месяцам_"/>
      <sheetName val="1ВС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навигация"/>
      <sheetName val="Баланс мощности"/>
      <sheetName val="сбыт"/>
      <sheetName val="Рег генер"/>
      <sheetName val="сети"/>
      <sheetName val="regs"/>
      <sheetName val="FES"/>
      <sheetName val="0 (фс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НУРТ"/>
      <sheetName val="REESTR"/>
      <sheetName val="вн.потреб"/>
      <sheetName val="Кобяйс."/>
      <sheetName val="ККан"/>
      <sheetName val="кан жф"/>
      <sheetName val="пр 1 новое (2)"/>
      <sheetName val="Вспомогат(по месяцам)"/>
      <sheetName val="продВ(I)"/>
      <sheetName val="Н-Кол"/>
      <sheetName val="Титульный лист"/>
      <sheetName val="ленск"/>
      <sheetName val="ОХЗ КТС"/>
      <sheetName val="списки"/>
      <sheetName val="Закл 2010"/>
      <sheetName val="Индекс"/>
      <sheetName val="АУП"/>
      <sheetName val="ВС г.Ленск+Разн"/>
      <sheetName val="Заголовок"/>
      <sheetName val="1"/>
      <sheetName val="Общий свод (2)"/>
      <sheetName val="слесаря"/>
      <sheetName val="TEHSHEET"/>
    </sheetNames>
    <definedNames>
      <definedName name="Виды_ГСМ" refersTo="='Данные'!$G1:$G983040"/>
      <definedName name="Виды_МБП" refersTo="='Данные'!$I1:$I983040"/>
      <definedName name="Виды_ППТН" refersTo="='Данные'!$H1:$H983040"/>
      <definedName name="Виды_работ" refersTo="='Данные'!$L1:$L983040"/>
      <definedName name="Виды_транспорта" refersTo="='Данные'!$N1:$N983040"/>
      <definedName name="Виды_ТЭР" refersTo="='Данные'!$F1:$F983040"/>
      <definedName name="Виды_услуг" refersTo="='Данные'!$K1:$K983040"/>
      <definedName name="Виды_целевого_обслуживания" refersTo="='Данные'!$J1:$J983040"/>
      <definedName name="Классы_отапливаемых_объектов" refersTo="='Данные'!$M1:$M983040"/>
      <definedName name="Котельные" refersTo="='Данные'!$R1:$R983040"/>
      <definedName name="Марки_автотранспорта" refersTo="='Данные'!$U1:$U983040"/>
      <definedName name="Предприятия_ЖКХ" refersTo="='Данные'!$T1:$T983040"/>
      <definedName name="ТМЦ" refersTo="='Данные'!$O1:$O983040"/>
      <definedName name="Улусы" refersTo="='Данные'!$B1:$B983040"/>
      <definedName name="Юридические_лица" refersTo="='Данные'!$P1:$P983040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  <sheetName val="OS01_6OZ"/>
      <sheetName val="Проводки'02"/>
      <sheetName val="Форма 1"/>
      <sheetName val="Внутригр. расчеты (табл. 6.2)"/>
      <sheetName val="Налоги (табл. 6.3)"/>
      <sheetName val="Форма 2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Курсы валют ЦБ"/>
      <sheetName val="СЭЛТ"/>
      <sheetName val="adj_year_2010"/>
      <sheetName val="#REF"/>
      <sheetName val="DBO"/>
      <sheetName val="УрРасч"/>
      <sheetName val="АГОК"/>
      <sheetName val="Управление"/>
      <sheetName val="ГБ_баланс "/>
      <sheetName val="АКРасч"/>
      <sheetName val="Overview"/>
      <sheetName val="Drop Down"/>
      <sheetName val="IAS"/>
      <sheetName val="Journals"/>
      <sheetName val="UnadjBS"/>
      <sheetName val="Q-0015"/>
      <sheetName val="Q-0135"/>
      <sheetName val="Q-0140"/>
      <sheetName val="Q-0145"/>
      <sheetName val="Q-0150"/>
      <sheetName val="Q-0160"/>
      <sheetName val="Referenzen"/>
      <sheetName val="Tier1"/>
      <sheetName val="transf"/>
      <sheetName val="TB_08"/>
      <sheetName val="movements"/>
      <sheetName val="PL"/>
      <sheetName val="ProdType"/>
      <sheetName val="CW PPE"/>
      <sheetName val="Subsidiaries"/>
      <sheetName val="Exchange Rates for 2011"/>
      <sheetName val="PL_Analysis"/>
      <sheetName val="Vars"/>
      <sheetName val="XLR_NoRangeSheet"/>
      <sheetName val="МСФО"/>
      <sheetName val="РСБУ_МСФО"/>
      <sheetName val="Приложение 3"/>
      <sheetName val="АТЭЦ"/>
      <sheetName val="ЧТС"/>
      <sheetName val="ЧГРЭС"/>
      <sheetName val="ЧТЭЦ 1"/>
      <sheetName val="ЧТЭЦ_2"/>
      <sheetName val="ЧТЭЦ_3"/>
      <sheetName val="Табл. 5 (07)"/>
      <sheetName val="Табл. 4 (08)"/>
      <sheetName val="adj_year_2009"/>
      <sheetName val="SVOD_Rough diamonds"/>
      <sheetName val="Total entry AK"/>
      <sheetName val="FL"/>
      <sheetName val="Test"/>
      <sheetName val="свод"/>
      <sheetName val="SYS"/>
      <sheetName val="SRC"/>
      <sheetName val="1"/>
      <sheetName val="BALAN_N.XLS"/>
      <sheetName val="\\AIF_SERVER\disk_z\WINWORD\JEN"/>
      <sheetName val="\\SERVER\Server_D\WINWORD\JENY\"/>
      <sheetName val="\WINWORD\JENY\BUXGALT\GOD_OTCH\"/>
      <sheetName val="\\SRV-M44-FS\FileStore\WINWORD\"/>
      <sheetName val="\\Comp_01\c\WINWORD\JENY\BUXGAL"/>
      <sheetName val="01.01.2004 "/>
      <sheetName val="cont"/>
      <sheetName val="BS&amp;IS"/>
      <sheetName val="PPE"/>
      <sheetName val="STI"/>
      <sheetName val="1211"/>
      <sheetName val="1214"/>
      <sheetName val="AR"/>
      <sheetName val="ICO Subs"/>
      <sheetName val="adj 2011"/>
      <sheetName val="DTAX"/>
      <sheetName val="AP"/>
      <sheetName val="Taxes"/>
      <sheetName val="Revenue"/>
      <sheetName val="COS"/>
      <sheetName val="2340, 2350"/>
      <sheetName val="Cost"/>
      <sheetName val="Reconciliation"/>
      <sheetName val="Руководители фил-ов"/>
      <sheetName val="Статьи 5-З"/>
      <sheetName val="Статьи бюджета"/>
      <sheetName val="ЦФО"/>
      <sheetName val="pldt_x0000__x0000__x0010_[BALAN_N.XLS]520_x0000__x0000__x0000__x0000__x0000__x0000__x0000__x0012_"/>
      <sheetName val="Prelim. adj."/>
      <sheetName val="GPIH"/>
      <sheetName val="INVEST+"/>
      <sheetName val="RUS-TIRES"/>
      <sheetName val="SIBURREZINOTEKHNIKA"/>
      <sheetName val="S-T-GAZ"/>
      <sheetName val="TOMSKY NKHZ"/>
      <sheetName val="URALSKIY"/>
      <sheetName val="YASHZ"/>
      <sheetName val="$ IS"/>
      <sheetName val="ТоКС-э"/>
      <sheetName val="Multiples"/>
      <sheetName val="Balance"/>
      <sheetName val="Inputs"/>
      <sheetName val="ÀÍÀËÈÒ"/>
      <sheetName val="3.Виды оборудов."/>
      <sheetName val="8.Виды ПЗС"/>
      <sheetName val="Признак иннов."/>
      <sheetName val="Доп. спр._ функц. бюдж."/>
      <sheetName val="Лизинг"/>
      <sheetName val="Обоснование_да_нет"/>
      <sheetName val="справочник"/>
      <sheetName val="Индексы"/>
      <sheetName val="Программа(М)"/>
      <sheetName val="REESTR"/>
      <sheetName val="P&amp;L Support_StGRES_2006"/>
      <sheetName val="Сводный лист"/>
      <sheetName val="Доп. справ._статус согласов."/>
      <sheetName val="Свод (УКС свод)"/>
      <sheetName val="wages and others"/>
      <sheetName val="Ф1 Баланс"/>
      <sheetName val="2005"/>
      <sheetName val="НКТЭЦ1"/>
      <sheetName val="КТЭЦ1"/>
      <sheetName val="КТЭЦ2"/>
      <sheetName val="КТЭЦ3"/>
      <sheetName val="ЕТЭЦ"/>
      <sheetName val="НЧТЭЦ"/>
      <sheetName val="НКТЭЦ2"/>
      <sheetName val="НКГЭС"/>
      <sheetName val="ЗГРЭС"/>
      <sheetName val="УРГРЭС"/>
      <sheetName val="ИТОГИ  по Н,Р,Э,Q"/>
      <sheetName val="ДФВ"/>
      <sheetName val="8.4 Рассрочка"/>
      <sheetName val="АЛРОСА ЛЕНА "/>
      <sheetName val="движение_руды"/>
      <sheetName val="Дт_21-х"/>
      <sheetName val="01_03"/>
      <sheetName val="12-ть_мес__2002_год"/>
      <sheetName val="02_03"/>
      <sheetName val="график_отчета"/>
      <sheetName val="бланки_отчетности"/>
      <sheetName val="справка_для_отчета_"/>
      <sheetName val="изменение_вступительного_сальдо"/>
      <sheetName val="пояснение_к_справке"/>
      <sheetName val="стр_110,120"/>
      <sheetName val="Нематер_активы"/>
      <sheetName val="стр_113"/>
      <sheetName val="стр_130"/>
      <sheetName val="приложение_5_для_УКСа"/>
      <sheetName val="строка_135"/>
      <sheetName val="строка_140,141-144_"/>
      <sheetName val="строка_145"/>
      <sheetName val="строка__150"/>
      <sheetName val="строка_211"/>
      <sheetName val="строка_212"/>
      <sheetName val="строка_213"/>
      <sheetName val="строка_214"/>
      <sheetName val="строка_215"/>
      <sheetName val="строка_216"/>
      <sheetName val="приложение_4_для_ГОКов_и_ГРЭ"/>
      <sheetName val="строка_220"/>
      <sheetName val="строка_250,251,252"/>
      <sheetName val="фин_вложения"/>
      <sheetName val="сведения__о_фин_вложениях"/>
      <sheetName val="строка_264"/>
      <sheetName val="строка_510"/>
      <sheetName val="строка_515"/>
      <sheetName val="строка_610"/>
      <sheetName val="строка_621"/>
      <sheetName val="строка_624"/>
      <sheetName val="строка_640"/>
      <sheetName val="строка_650"/>
      <sheetName val="строка_910"/>
      <sheetName val="строка_921"/>
      <sheetName val="строка_940"/>
      <sheetName val="расчет_активов"/>
      <sheetName val="нач_износ"/>
      <sheetName val="движ_ОС"/>
      <sheetName val="АКТ_СВЕРКИ_С_УКСом"/>
      <sheetName val="Пример_СВОДНОГО_АКТА__с_УКСом_"/>
      <sheetName val="АКТ_для_УКСа_и_Управления"/>
      <sheetName val="форма_4"/>
      <sheetName val="5ф-фин_вложения"/>
      <sheetName val="5ф-Дебиторы_и_Кредиторы"/>
      <sheetName val="Форма_1"/>
      <sheetName val="Внутригр__расчеты_(табл__6_2)"/>
      <sheetName val="Налоги_(табл__6_3)"/>
      <sheetName val="Форма_2"/>
      <sheetName val="Контр__лист"/>
      <sheetName val="стр_420_ДК"/>
      <sheetName val="стр_460"/>
      <sheetName val="Ф_2"/>
      <sheetName val="Расш_Ф2"/>
      <sheetName val="Расш_услуги"/>
      <sheetName val="Ф_3"/>
      <sheetName val="Ф_4"/>
      <sheetName val="Расш_Ф4"/>
      <sheetName val="Ф_5"/>
      <sheetName val="сч_68_(1)"/>
      <sheetName val="сч_68_(2)"/>
      <sheetName val="сч_68_(3)"/>
      <sheetName val="сч_69_(1)"/>
      <sheetName val="сч_69_(2)"/>
      <sheetName val="ДЗ_(1)"/>
      <sheetName val="ДЗ_(2)"/>
      <sheetName val="ДЗ_(3)"/>
      <sheetName val="ДЗ_(4)"/>
      <sheetName val="ДЗ_(5)"/>
      <sheetName val="ДЗ_245"/>
      <sheetName val="ДЗ_(6)"/>
      <sheetName val="КЗ_(1)"/>
      <sheetName val="КЗ_(2)"/>
      <sheetName val="КЗ_(3)"/>
      <sheetName val="КЗ_627"/>
      <sheetName val="КЗ_(4)"/>
      <sheetName val="КЗ_520"/>
      <sheetName val="ДЗ_и_КЗ"/>
      <sheetName val="ДЗ_и_КЗ_(2)"/>
      <sheetName val="сч_07"/>
      <sheetName val="ОС_(1)"/>
      <sheetName val="ОС_(2)"/>
      <sheetName val="ОС_(3)"/>
      <sheetName val="НЗС_движение"/>
      <sheetName val="инстр_к_3-1"/>
      <sheetName val="Ӂтрока_135"/>
      <sheetName val="Курсы_валют_ЦБ"/>
      <sheetName val="ГБ_баланс_"/>
      <sheetName val="Drop_Down"/>
      <sheetName val="CW_PPE"/>
      <sheetName val="Exchange_Rates_for_2011"/>
      <sheetName val="Приложение_3"/>
      <sheetName val="ЧТЭЦ_1"/>
      <sheetName val="Табл__5_(07)"/>
      <sheetName val="Табл__4_(08)"/>
      <sheetName val="SVOD_Rough_diamonds"/>
      <sheetName val="Total_entry_AK"/>
      <sheetName val="BALAN_N_XLS"/>
      <sheetName val="01_01_2004_"/>
      <sheetName val="ICO_Subs"/>
      <sheetName val="adj_2011"/>
      <sheetName val="2340,_2350"/>
      <sheetName val="Руководители_фил-ов"/>
      <sheetName val="Статьи_5-З"/>
      <sheetName val="Статьи_бюджета"/>
      <sheetName val="P&amp;L_Support_StGRES_2006"/>
      <sheetName val="Сводный_лист"/>
      <sheetName val="Свод_(УКС_свод)"/>
      <sheetName val="pldt[BALAN_N_XLS]520"/>
      <sheetName val="Prelim__adj_"/>
      <sheetName val="TOMSKY_NKHZ"/>
      <sheetName val="$_IS"/>
      <sheetName val="3_Виды_оборудов_"/>
      <sheetName val="8_Виды_ПЗС"/>
      <sheetName val="Признак_иннов_"/>
      <sheetName val="Доп__спр___функц__бюдж_"/>
      <sheetName val="[BALAN_N.XLS]\\AIF_SERVER\disk_"/>
      <sheetName val="[BALAN_N.XLS]\\SERVER\Server_D\"/>
      <sheetName val="[BALAN_N.XLS]\WINWORD\JENY\BUXG"/>
      <sheetName val="[BALAN_N.XLS]\\SRV-M44-FS\FileS"/>
      <sheetName val="[BALAN_N.XLS]\\Comp_01\c\WINWOR"/>
      <sheetName val="[BALAN_N.XLS][BALAN_N.XLS][BALA"/>
      <sheetName val="[BALAN_N.XLS][BALAN_N.XLS]\\AIF"/>
      <sheetName val="[BALAN_N.XLS][BALAN_N.XLS]\\SER"/>
      <sheetName val="[BALAN_N.XLS][BALAN_N.XLS]\WINW"/>
      <sheetName val="[BALAN_N.XLS][BALAN_N.XLS]\\SRV"/>
      <sheetName val="[BALAN_N.XLS][BALAN_N.XLS]\\Com"/>
      <sheetName val="Справочники"/>
      <sheetName val="Parametrs"/>
      <sheetName val="Adjustments"/>
      <sheetName val="Прочие внеоборотные активы.1"/>
      <sheetName val="Капитал и Резервы.1"/>
      <sheetName val="Баланс ээ"/>
      <sheetName val="Баланс мощности"/>
      <sheetName val="regs"/>
      <sheetName val="Title"/>
      <sheetName val="Balance Sheet"/>
      <sheetName val="76 Алмазы Анабара"/>
      <sheetName val="Лист2"/>
      <sheetName val="ПРОГНОЗ_1"/>
      <sheetName val="7.Лизинг"/>
      <sheetName val="Калькуль ЦОД"/>
      <sheetName val="\\AIF_SERVER\disk_"/>
      <sheetName val="\\SERVER\Server_D\"/>
      <sheetName val="\WINWORD\JENY\BUXG"/>
      <sheetName val="\\SRV-M44-FS\FileS"/>
      <sheetName val="\\Comp_01\c\WINWOR"/>
      <sheetName val="[BALA"/>
      <sheetName val="\\AIF"/>
      <sheetName val="\\SER"/>
      <sheetName val="\WINW"/>
      <sheetName val="\\SRV"/>
      <sheetName val="\\Com"/>
      <sheetName val="ПЭВМ"/>
      <sheetName val="Перечень"/>
      <sheetName val="реестр отгрузка"/>
      <sheetName val="BS_PL_USD"/>
      <sheetName val="Проекты"/>
      <sheetName val="N 1"/>
      <sheetName val="Курсы_валют_ЦБ1"/>
      <sheetName val="TOMSKY_NKHZ1"/>
      <sheetName val="Лист3"/>
      <sheetName val="условия"/>
      <sheetName val="поток_1кв"/>
      <sheetName val="поток_2"/>
      <sheetName val="поток_1год"/>
      <sheetName val="Часть2"/>
      <sheetName val="12_1"/>
      <sheetName val="12_24"/>
      <sheetName val="12_36"/>
      <sheetName val="Main"/>
      <sheetName val="RSA_FS"/>
      <sheetName val="Исх.дан."/>
      <sheetName val="Актив1999"/>
      <sheetName val="Исходные данные"/>
      <sheetName val="PL 2009-2013"/>
      <sheetName val="Расшифровка BS"/>
      <sheetName val="PL 2010"/>
      <sheetName val="CF 2010"/>
      <sheetName val="RUS prelim"/>
      <sheetName val="WEST part adj."/>
      <sheetName val="CB RUS prelim"/>
      <sheetName val="Группа"/>
      <sheetName val="RAS BS"/>
      <sheetName val="Б.Мяс"/>
      <sheetName val="FES"/>
      <sheetName val="Справочник (прочее)"/>
      <sheetName val="Справочник статей PL"/>
      <sheetName val="Справочник статей CF"/>
      <sheetName val="#ССЫЛКА"/>
      <sheetName val="[BALAN_N.XLS][BALA"/>
      <sheetName val="[BALAN_N.XLS]\\AIF"/>
      <sheetName val="[BALAN_N.XLS]\\SER"/>
      <sheetName val="[BALAN_N.XLS]\WINW"/>
      <sheetName val="[BALAN_N.XLS]\\SRV"/>
      <sheetName val="[BALAN_N.XLS]\\Com"/>
      <sheetName val="АЛРОСА_ЛЕНА_"/>
      <sheetName val="wages_and_others"/>
      <sheetName val="Доп__справ__статус_согласов_"/>
      <sheetName val="Ф1_Баланс"/>
      <sheetName val="ИТОГИ__по_Н,Р,Э,Q"/>
      <sheetName val="8_4_Рассрочка"/>
      <sheetName val="[BALAN_N_XLS]\\AIF_SERVER\disk_"/>
      <sheetName val="[BALAN_N_XLS]\\SERVER\Server_D\"/>
      <sheetName val="[BALAN_N_XLS]\WINWORD\JENY\BUXG"/>
      <sheetName val="[BALAN_N_XLS]\\SRV-M44-FS\FileS"/>
      <sheetName val="[BALAN_N_XLS]\\Comp_01\c\WINWOR"/>
      <sheetName val="[BALAN_N_XLS][BALAN_N_XLS][BALA"/>
      <sheetName val="[BALAN_N_XLS][BALAN_N_XLS]\\AIF"/>
      <sheetName val="[BALAN_N_XLS][BALAN_N_XLS]\\SER"/>
      <sheetName val="[BALAN_N_XLS][BALAN_N_XLS]\WINW"/>
      <sheetName val="[BALAN_N_XLS][BALAN_N_XLS]\\SRV"/>
      <sheetName val="[BALAN_N_XLS][BALAN_N_XLS]\\Com"/>
      <sheetName val="Заголовок"/>
      <sheetName val="Данные"/>
      <sheetName val="ПТУ_ППП"/>
      <sheetName val="AJE"/>
      <sheetName val="RJE"/>
      <sheetName val="BS"/>
      <sheetName val="AJEs"/>
      <sheetName val="RAS P&amp;L"/>
      <sheetName val="ФинАнализ-4"/>
      <sheetName val="Ф2"/>
      <sheetName val="Ф3"/>
      <sheetName val="Ф4"/>
      <sheetName val="Ф5"/>
      <sheetName val="Ф6"/>
      <sheetName val="Чистые активы"/>
      <sheetName val="ФинАнализ-2"/>
      <sheetName val="ФинАнализ-3"/>
      <sheetName val="Титул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ки"/>
      <sheetName val="продВ(I)"/>
      <sheetName val="GRES.2007.5"/>
      <sheetName val="Enums"/>
      <sheetName val="эл ст"/>
      <sheetName val="ИТ-бюджет"/>
      <sheetName val="FST5"/>
      <sheetName val="Исходные"/>
      <sheetName val="Общий свод (2)"/>
      <sheetName val="навигация"/>
      <sheetName val="Т19.1"/>
      <sheetName val="Т1.1.1"/>
      <sheetName val="Т1.2.1"/>
      <sheetName val="Т3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Таб 7"/>
      <sheetName val="Общий свод _2_"/>
      <sheetName val="TEHSHEET"/>
      <sheetName val="REE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Выпадающиеуголь"/>
      <sheetName val="Выпадающиенефть"/>
      <sheetName val="ВерхнеколымскийРЭК"/>
      <sheetName val="ВерхнеколымскийГУП"/>
      <sheetName val="СреднеколымскийРЭК"/>
      <sheetName val="СреднеколымскийГУП"/>
      <sheetName val="СреднеколымскийХранение"/>
      <sheetName val="СреднеколымскийПереработка"/>
      <sheetName val="НижнеколымскийГУП"/>
      <sheetName val="НижнеколымскийРЭК"/>
      <sheetName val="НижнеколымскийХранение"/>
      <sheetName val="НижнеколымскийПереработка"/>
      <sheetName val="ТомпонскийХранение"/>
      <sheetName val="ТомпонскийПереработка"/>
      <sheetName val="У-Алд_МюрюХранение"/>
      <sheetName val="У-Алдан_МюрюПереработка"/>
      <sheetName val="У-Алд_наслегаХранение"/>
      <sheetName val="У-Алдан_наслегаПереработка"/>
      <sheetName val="списки"/>
    </sheetNames>
    <definedNames>
      <definedName name="ддд" refersTo="#ССЫЛКА!" sheetId="17"/>
      <definedName name="ддд1" refersTo="#ССЫЛКА!" sheetId="17"/>
      <definedName name="зарпал" refersTo="#ССЫЛКА!" sheetId="17"/>
      <definedName name="зарпал1" refersTo="#ССЫЛКА!" sheetId="1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FEK 2002.Н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Приложение 2.1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списки"/>
      <sheetName val="продВ(I)"/>
      <sheetName val="FES"/>
      <sheetName val="У-Алд_наслегаХранение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ОХЗ КТС"/>
      <sheetName val="sapactivexlhiddensheet"/>
      <sheetName val="РСД ИА "/>
      <sheetName val="Исходные"/>
      <sheetName val="Номенклатура"/>
      <sheetName val="расчет тарифов"/>
      <sheetName val="М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писок листов"/>
      <sheetName val="СЛ1"/>
      <sheetName val="СЛ2"/>
      <sheetName val="СЛ3"/>
      <sheetName val="СЛ4"/>
      <sheetName val="СЛ5"/>
      <sheetName val="СЛ6"/>
      <sheetName val="СЛ7"/>
      <sheetName val="СЛ8"/>
      <sheetName val="СЛ9"/>
      <sheetName val="4(тх)"/>
      <sheetName val="5(тх) (Факт)"/>
      <sheetName val="5(тх) (Заявка)"/>
      <sheetName val="5(тх) (Заключение ГКЦ-РЭК)"/>
      <sheetName val="7(тх)"/>
      <sheetName val="9(тх)"/>
      <sheetName val="10(тх)"/>
      <sheetName val="СВОД (тх)"/>
      <sheetName val="авар.дэс"/>
      <sheetName val="резерв. газ. котел."/>
      <sheetName val="Комментарии"/>
      <sheetName val="Проверка"/>
      <sheetName val="tech"/>
      <sheetName val="TEHSHEET"/>
      <sheetName val="AllSheetsInThisWorkbook"/>
      <sheetName val="modUpdTemplMain"/>
      <sheetName val="REESTR_ORG"/>
      <sheetName val="REESTR_MO"/>
      <sheetName val="REESTR_FILTERED"/>
      <sheetName val="modChange"/>
      <sheetName val="modDblClick"/>
      <sheetName val="modHyp"/>
      <sheetName val="modClassifierValidate"/>
      <sheetName val="modCommandButton"/>
      <sheetName val="modfrmReestr"/>
      <sheetName val="modProv"/>
      <sheetName val="modReestr"/>
      <sheetName val="Объекты"/>
      <sheetName val="Амгинс."/>
      <sheetName val="Диапазоны"/>
      <sheetName val="REESTR"/>
      <sheetName val="Вспомогат(по месяцам)"/>
      <sheetName val="Кобяйс."/>
      <sheetName val="Алдан"/>
    </sheetNames>
    <sheetDataSet>
      <sheetData sheetId="0">
        <row r="3">
          <cell r="B3" t="str">
            <v>Версия 1.1b</v>
          </cell>
        </row>
      </sheetData>
      <sheetData sheetId="1"/>
      <sheetData sheetId="2"/>
      <sheetData sheetId="3"/>
      <sheetData sheetId="4"/>
      <sheetData sheetId="5"/>
      <sheetData sheetId="6">
        <row r="13">
          <cell r="E13" t="str">
            <v>Уголь всего, в т.ч.</v>
          </cell>
        </row>
      </sheetData>
      <sheetData sheetId="7">
        <row r="14">
          <cell r="D14">
            <v>25</v>
          </cell>
          <cell r="E14">
            <v>21</v>
          </cell>
          <cell r="F14">
            <v>22</v>
          </cell>
          <cell r="G14">
            <v>24</v>
          </cell>
          <cell r="H14">
            <v>1.2</v>
          </cell>
          <cell r="I14">
            <v>1.2</v>
          </cell>
          <cell r="J14">
            <v>1.1499999999999999</v>
          </cell>
        </row>
        <row r="15">
          <cell r="D15">
            <v>32</v>
          </cell>
          <cell r="E15">
            <v>27</v>
          </cell>
          <cell r="F15">
            <v>28</v>
          </cell>
          <cell r="G15">
            <v>31</v>
          </cell>
          <cell r="H15">
            <v>1.2</v>
          </cell>
          <cell r="I15">
            <v>1.2</v>
          </cell>
          <cell r="J15">
            <v>1.1499999999999999</v>
          </cell>
        </row>
        <row r="16">
          <cell r="D16">
            <v>48</v>
          </cell>
          <cell r="E16">
            <v>40</v>
          </cell>
          <cell r="F16">
            <v>42</v>
          </cell>
          <cell r="G16">
            <v>46</v>
          </cell>
          <cell r="H16">
            <v>1.2</v>
          </cell>
          <cell r="I16">
            <v>1.2</v>
          </cell>
          <cell r="J16">
            <v>1.1499999999999999</v>
          </cell>
        </row>
        <row r="17">
          <cell r="D17">
            <v>57</v>
          </cell>
          <cell r="E17">
            <v>46</v>
          </cell>
          <cell r="F17">
            <v>49</v>
          </cell>
          <cell r="G17">
            <v>53</v>
          </cell>
          <cell r="H17">
            <v>1.2</v>
          </cell>
          <cell r="I17">
            <v>1.2</v>
          </cell>
          <cell r="J17">
            <v>1.1499999999999999</v>
          </cell>
        </row>
        <row r="18">
          <cell r="D18">
            <v>63</v>
          </cell>
          <cell r="E18">
            <v>47</v>
          </cell>
          <cell r="F18">
            <v>51</v>
          </cell>
          <cell r="G18">
            <v>55</v>
          </cell>
          <cell r="H18">
            <v>1.2</v>
          </cell>
          <cell r="I18">
            <v>1.2</v>
          </cell>
          <cell r="J18">
            <v>1.1499999999999999</v>
          </cell>
        </row>
        <row r="19">
          <cell r="D19">
            <v>76</v>
          </cell>
          <cell r="E19">
            <v>50</v>
          </cell>
          <cell r="F19">
            <v>54</v>
          </cell>
          <cell r="G19">
            <v>59</v>
          </cell>
          <cell r="H19">
            <v>1.2</v>
          </cell>
          <cell r="I19">
            <v>1.2</v>
          </cell>
          <cell r="J19">
            <v>1.1499999999999999</v>
          </cell>
        </row>
        <row r="20">
          <cell r="D20">
            <v>89</v>
          </cell>
          <cell r="E20">
            <v>57</v>
          </cell>
          <cell r="F20">
            <v>61</v>
          </cell>
          <cell r="G20">
            <v>66</v>
          </cell>
          <cell r="H20">
            <v>1.2</v>
          </cell>
          <cell r="I20">
            <v>1.2</v>
          </cell>
          <cell r="J20">
            <v>1.1499999999999999</v>
          </cell>
        </row>
        <row r="21">
          <cell r="D21">
            <v>108</v>
          </cell>
          <cell r="E21">
            <v>62</v>
          </cell>
          <cell r="F21">
            <v>67</v>
          </cell>
          <cell r="G21">
            <v>73</v>
          </cell>
          <cell r="H21">
            <v>1.2</v>
          </cell>
          <cell r="I21">
            <v>1.2</v>
          </cell>
          <cell r="J21">
            <v>1.1499999999999999</v>
          </cell>
        </row>
        <row r="22">
          <cell r="D22">
            <v>133</v>
          </cell>
          <cell r="E22">
            <v>71</v>
          </cell>
          <cell r="F22">
            <v>75</v>
          </cell>
          <cell r="G22">
            <v>82</v>
          </cell>
          <cell r="H22">
            <v>1.2</v>
          </cell>
          <cell r="I22">
            <v>1.2</v>
          </cell>
          <cell r="J22">
            <v>1.1499999999999999</v>
          </cell>
        </row>
        <row r="23">
          <cell r="D23">
            <v>159</v>
          </cell>
          <cell r="E23">
            <v>79</v>
          </cell>
          <cell r="F23">
            <v>84</v>
          </cell>
          <cell r="G23">
            <v>91</v>
          </cell>
          <cell r="H23">
            <v>1.1499999999999999</v>
          </cell>
          <cell r="I23">
            <v>1.1499999999999999</v>
          </cell>
          <cell r="J23">
            <v>1.1499999999999999</v>
          </cell>
        </row>
        <row r="24">
          <cell r="D24">
            <v>194</v>
          </cell>
          <cell r="E24">
            <v>88</v>
          </cell>
          <cell r="F24">
            <v>94</v>
          </cell>
          <cell r="G24">
            <v>102</v>
          </cell>
          <cell r="H24">
            <v>1.1499999999999999</v>
          </cell>
          <cell r="I24">
            <v>1.1499999999999999</v>
          </cell>
          <cell r="J24">
            <v>1.1499999999999999</v>
          </cell>
        </row>
        <row r="25">
          <cell r="D25">
            <v>219</v>
          </cell>
          <cell r="E25">
            <v>95</v>
          </cell>
          <cell r="F25">
            <v>102</v>
          </cell>
          <cell r="G25">
            <v>111</v>
          </cell>
          <cell r="H25">
            <v>1.1499999999999999</v>
          </cell>
          <cell r="I25">
            <v>1.1499999999999999</v>
          </cell>
          <cell r="J25">
            <v>1.1499999999999999</v>
          </cell>
        </row>
        <row r="26">
          <cell r="D26">
            <v>273</v>
          </cell>
          <cell r="E26">
            <v>110</v>
          </cell>
          <cell r="F26">
            <v>117</v>
          </cell>
          <cell r="G26">
            <v>127</v>
          </cell>
          <cell r="H26">
            <v>1.1499999999999999</v>
          </cell>
          <cell r="I26">
            <v>1.1499999999999999</v>
          </cell>
          <cell r="J26">
            <v>1.1499999999999999</v>
          </cell>
        </row>
        <row r="27">
          <cell r="D27">
            <v>325</v>
          </cell>
          <cell r="E27">
            <v>125</v>
          </cell>
          <cell r="F27">
            <v>132</v>
          </cell>
          <cell r="G27">
            <v>143</v>
          </cell>
          <cell r="H27">
            <v>1.1499999999999999</v>
          </cell>
          <cell r="I27">
            <v>1.1499999999999999</v>
          </cell>
          <cell r="J27">
            <v>1.1499999999999999</v>
          </cell>
        </row>
        <row r="28">
          <cell r="D28">
            <v>377</v>
          </cell>
          <cell r="E28">
            <v>140</v>
          </cell>
          <cell r="F28">
            <v>148</v>
          </cell>
          <cell r="G28">
            <v>160</v>
          </cell>
          <cell r="H28">
            <v>1.1499999999999999</v>
          </cell>
          <cell r="I28">
            <v>1.1499999999999999</v>
          </cell>
          <cell r="J28">
            <v>1.1499999999999999</v>
          </cell>
        </row>
        <row r="29">
          <cell r="D29">
            <v>426</v>
          </cell>
          <cell r="E29">
            <v>153</v>
          </cell>
          <cell r="F29">
            <v>161</v>
          </cell>
          <cell r="G29">
            <v>174</v>
          </cell>
          <cell r="H29">
            <v>1.1499999999999999</v>
          </cell>
          <cell r="I29">
            <v>1.1499999999999999</v>
          </cell>
          <cell r="J29">
            <v>1.1499999999999999</v>
          </cell>
        </row>
        <row r="30">
          <cell r="D30">
            <v>476</v>
          </cell>
          <cell r="E30">
            <v>166</v>
          </cell>
          <cell r="F30">
            <v>175</v>
          </cell>
          <cell r="G30">
            <v>188</v>
          </cell>
          <cell r="H30">
            <v>1.1499999999999999</v>
          </cell>
          <cell r="I30">
            <v>1.1499999999999999</v>
          </cell>
          <cell r="J30">
            <v>1.1499999999999999</v>
          </cell>
        </row>
        <row r="31">
          <cell r="D31">
            <v>529</v>
          </cell>
          <cell r="E31">
            <v>179</v>
          </cell>
          <cell r="F31">
            <v>189</v>
          </cell>
          <cell r="G31">
            <v>204</v>
          </cell>
          <cell r="H31">
            <v>1.1499999999999999</v>
          </cell>
          <cell r="I31">
            <v>1.1499999999999999</v>
          </cell>
          <cell r="J31">
            <v>1.1499999999999999</v>
          </cell>
        </row>
        <row r="32">
          <cell r="D32">
            <v>630</v>
          </cell>
          <cell r="E32">
            <v>207</v>
          </cell>
          <cell r="F32">
            <v>218</v>
          </cell>
          <cell r="G32">
            <v>234</v>
          </cell>
          <cell r="H32">
            <v>1.1499999999999999</v>
          </cell>
          <cell r="I32">
            <v>1.1499999999999999</v>
          </cell>
          <cell r="J32">
            <v>1.1499999999999999</v>
          </cell>
        </row>
        <row r="40">
          <cell r="D40">
            <v>-5</v>
          </cell>
          <cell r="E40">
            <v>0.98</v>
          </cell>
          <cell r="F40">
            <v>0.98</v>
          </cell>
        </row>
        <row r="41">
          <cell r="D41">
            <v>-8</v>
          </cell>
          <cell r="E41">
            <v>0.99</v>
          </cell>
          <cell r="F41">
            <v>0.99</v>
          </cell>
        </row>
        <row r="42">
          <cell r="D42">
            <v>-10</v>
          </cell>
          <cell r="E42">
            <v>1</v>
          </cell>
          <cell r="F42">
            <v>1</v>
          </cell>
        </row>
        <row r="43">
          <cell r="D43">
            <v>-12</v>
          </cell>
          <cell r="E43">
            <v>1.01</v>
          </cell>
          <cell r="F43">
            <v>1.01</v>
          </cell>
        </row>
        <row r="44">
          <cell r="D44">
            <v>-15</v>
          </cell>
          <cell r="E44">
            <v>1.04</v>
          </cell>
          <cell r="F44">
            <v>1.02</v>
          </cell>
        </row>
        <row r="45">
          <cell r="D45">
            <v>-18</v>
          </cell>
          <cell r="E45">
            <v>1.07</v>
          </cell>
          <cell r="F45">
            <v>1.04</v>
          </cell>
        </row>
        <row r="46">
          <cell r="D46">
            <v>-20</v>
          </cell>
          <cell r="E46">
            <v>1.1100000000000001</v>
          </cell>
          <cell r="F46">
            <v>1.07</v>
          </cell>
        </row>
      </sheetData>
      <sheetData sheetId="8">
        <row r="13">
          <cell r="E13" t="str">
            <v>Вентиляторы, дымососы</v>
          </cell>
        </row>
      </sheetData>
      <sheetData sheetId="9">
        <row r="14">
          <cell r="B14" t="str">
            <v>Абыйский муниципальный районАбыйский наслег</v>
          </cell>
          <cell r="K14">
            <v>282</v>
          </cell>
          <cell r="L14">
            <v>-21</v>
          </cell>
        </row>
        <row r="15">
          <cell r="B15" t="str">
            <v>Абыйский муниципальный районАбыйский наслег</v>
          </cell>
          <cell r="K15">
            <v>276</v>
          </cell>
          <cell r="L15">
            <v>-21.4</v>
          </cell>
        </row>
        <row r="16">
          <cell r="B16" t="str">
            <v>Абыйский муниципальный районМайорский национальный наслег</v>
          </cell>
          <cell r="K16">
            <v>276</v>
          </cell>
          <cell r="L16">
            <v>-21.4</v>
          </cell>
        </row>
        <row r="17">
          <cell r="B17" t="str">
            <v>Абыйский муниципальный районМугурдахский наслег</v>
          </cell>
          <cell r="K17">
            <v>276</v>
          </cell>
          <cell r="L17">
            <v>-21.4</v>
          </cell>
        </row>
        <row r="18">
          <cell r="B18" t="str">
            <v>Абыйский муниципальный районПоселок Белая Гора</v>
          </cell>
          <cell r="K18">
            <v>276</v>
          </cell>
          <cell r="L18">
            <v>-21.4</v>
          </cell>
        </row>
        <row r="19">
          <cell r="B19" t="str">
            <v>Абыйский муниципальный районУолбутский наслег</v>
          </cell>
          <cell r="K19">
            <v>276</v>
          </cell>
          <cell r="L19">
            <v>-21.4</v>
          </cell>
        </row>
        <row r="20">
          <cell r="B20" t="str">
            <v>Абыйский муниципальный районУрасалахский наслег</v>
          </cell>
          <cell r="K20">
            <v>276</v>
          </cell>
          <cell r="L20">
            <v>-21.4</v>
          </cell>
        </row>
        <row r="21">
          <cell r="B21" t="str">
            <v>Алданский муниципальный районБеллетский наслег</v>
          </cell>
          <cell r="K21">
            <v>260</v>
          </cell>
          <cell r="L21">
            <v>-17.399999999999999</v>
          </cell>
        </row>
        <row r="22">
          <cell r="B22" t="str">
            <v>Алданский муниципальный районБеллетский наслег</v>
          </cell>
          <cell r="K22">
            <v>260</v>
          </cell>
          <cell r="L22">
            <v>-17.399999999999999</v>
          </cell>
        </row>
        <row r="23">
          <cell r="B23" t="str">
            <v>Алданский муниципальный районГород Алдан</v>
          </cell>
          <cell r="K23">
            <v>266</v>
          </cell>
          <cell r="L23">
            <v>-13.1</v>
          </cell>
        </row>
        <row r="24">
          <cell r="B24" t="str">
            <v>Алданский муниципальный районГород Алдан</v>
          </cell>
          <cell r="K24">
            <v>266</v>
          </cell>
          <cell r="L24">
            <v>-13.1</v>
          </cell>
        </row>
        <row r="25">
          <cell r="B25" t="str">
            <v>Алданский муниципальный районГород Томмот</v>
          </cell>
          <cell r="K25">
            <v>260</v>
          </cell>
          <cell r="L25">
            <v>-17.399999999999999</v>
          </cell>
        </row>
        <row r="26">
          <cell r="B26" t="str">
            <v>Алданский муниципальный районГород Томмот</v>
          </cell>
          <cell r="K26">
            <v>260</v>
          </cell>
          <cell r="L26">
            <v>-17.399999999999999</v>
          </cell>
        </row>
        <row r="27">
          <cell r="B27" t="str">
            <v>Алданский муниципальный районАнаминский наслег</v>
          </cell>
          <cell r="K27">
            <v>260</v>
          </cell>
          <cell r="L27">
            <v>-17.399999999999999</v>
          </cell>
        </row>
        <row r="28">
          <cell r="B28" t="str">
            <v>Алданский муниципальный районПоселок Ленинский</v>
          </cell>
          <cell r="K28">
            <v>266</v>
          </cell>
          <cell r="L28">
            <v>-13.1</v>
          </cell>
        </row>
        <row r="29">
          <cell r="B29" t="str">
            <v>Алданский муниципальный районПоселок Чагда</v>
          </cell>
          <cell r="K29">
            <v>260</v>
          </cell>
          <cell r="L29">
            <v>-17.399999999999999</v>
          </cell>
        </row>
        <row r="30">
          <cell r="B30" t="str">
            <v>Алданский муниципальный районПоселок Нижний Куранах</v>
          </cell>
          <cell r="K30">
            <v>260</v>
          </cell>
          <cell r="L30">
            <v>-17.399999999999999</v>
          </cell>
        </row>
        <row r="31">
          <cell r="B31" t="str">
            <v>Алданский муниципальный районПоселок Лебединый</v>
          </cell>
          <cell r="K31">
            <v>266</v>
          </cell>
          <cell r="L31">
            <v>-13.1</v>
          </cell>
        </row>
        <row r="32">
          <cell r="B32" t="str">
            <v>Алданский муниципальный районПоселок Лебединый</v>
          </cell>
          <cell r="K32">
            <v>266</v>
          </cell>
          <cell r="L32">
            <v>-13.1</v>
          </cell>
        </row>
        <row r="33">
          <cell r="B33" t="str">
            <v>Алданский муниципальный районГород Алдан</v>
          </cell>
          <cell r="K33">
            <v>266</v>
          </cell>
          <cell r="L33">
            <v>-13.1</v>
          </cell>
        </row>
        <row r="34">
          <cell r="B34" t="str">
            <v>Алданский муниципальный районЯкокутский наслег</v>
          </cell>
          <cell r="K34">
            <v>266</v>
          </cell>
          <cell r="L34">
            <v>-13.1</v>
          </cell>
        </row>
        <row r="35">
          <cell r="B35" t="str">
            <v>Алданский муниципальный районГород Томмот</v>
          </cell>
          <cell r="K35">
            <v>260</v>
          </cell>
          <cell r="L35">
            <v>-17.399999999999999</v>
          </cell>
        </row>
        <row r="36">
          <cell r="B36" t="str">
            <v>Алданский муниципальный районПоселок Большой Нимныр</v>
          </cell>
          <cell r="K36">
            <v>288</v>
          </cell>
          <cell r="L36">
            <v>-15.5</v>
          </cell>
        </row>
        <row r="37">
          <cell r="B37" t="str">
            <v>Алданский муниципальный районПоселок Канкунский</v>
          </cell>
          <cell r="K37">
            <v>288</v>
          </cell>
          <cell r="L37">
            <v>-15.5</v>
          </cell>
        </row>
        <row r="38">
          <cell r="B38" t="str">
            <v>Алданский муниципальный районБуягинский наслег</v>
          </cell>
          <cell r="K38">
            <v>260</v>
          </cell>
          <cell r="L38">
            <v>-17.399999999999999</v>
          </cell>
        </row>
        <row r="39">
          <cell r="B39" t="str">
            <v>Алданский муниципальный районБуягинский наслег</v>
          </cell>
          <cell r="K39">
            <v>260</v>
          </cell>
          <cell r="L39">
            <v>-17.399999999999999</v>
          </cell>
        </row>
        <row r="40">
          <cell r="B40" t="str">
            <v>Алданский муниципальный районПоселок Нижний Куранах</v>
          </cell>
          <cell r="K40">
            <v>260</v>
          </cell>
          <cell r="L40">
            <v>-17.399999999999999</v>
          </cell>
        </row>
        <row r="41">
          <cell r="B41" t="str">
            <v>Алданский муниципальный районПоселок Нижний Куранах</v>
          </cell>
          <cell r="K41">
            <v>260</v>
          </cell>
          <cell r="L41">
            <v>-17.399999999999999</v>
          </cell>
        </row>
        <row r="42">
          <cell r="B42" t="str">
            <v>Алданский муниципальный районГород Томмот</v>
          </cell>
          <cell r="K42">
            <v>260</v>
          </cell>
          <cell r="L42">
            <v>-17.399999999999999</v>
          </cell>
        </row>
        <row r="43">
          <cell r="B43" t="str">
            <v>Алданский муниципальный районПоселок Ыллымах</v>
          </cell>
          <cell r="K43">
            <v>260</v>
          </cell>
          <cell r="L43">
            <v>-17.399999999999999</v>
          </cell>
        </row>
        <row r="44">
          <cell r="B44" t="str">
            <v>Аллаиховский муниципальный районРусско-Устьинский наслег</v>
          </cell>
          <cell r="K44">
            <v>318</v>
          </cell>
          <cell r="L44">
            <v>-17.399999999999999</v>
          </cell>
        </row>
        <row r="45">
          <cell r="B45" t="str">
            <v>Аллаиховский муниципальный районБёрёлёхский наслег</v>
          </cell>
          <cell r="K45">
            <v>318</v>
          </cell>
          <cell r="L45">
            <v>-17.399999999999999</v>
          </cell>
        </row>
        <row r="46">
          <cell r="B46" t="str">
            <v>Аллаиховский муниципальный районБыянгнырский наслег</v>
          </cell>
          <cell r="K46">
            <v>318</v>
          </cell>
          <cell r="L46">
            <v>-17.399999999999999</v>
          </cell>
        </row>
        <row r="47">
          <cell r="B47" t="str">
            <v>Аллаиховский муниципальный районОйотунгский национальный (кочевой) наслег</v>
          </cell>
          <cell r="K47">
            <v>318</v>
          </cell>
          <cell r="L47">
            <v>-17.399999999999999</v>
          </cell>
        </row>
        <row r="48">
          <cell r="B48" t="str">
            <v>Аллаиховский муниципальный районЮкагирский наслег</v>
          </cell>
          <cell r="K48">
            <v>318</v>
          </cell>
          <cell r="L48">
            <v>-17.399999999999999</v>
          </cell>
        </row>
        <row r="49">
          <cell r="B49" t="str">
            <v>Аллаиховский муниципальный районЮкагирский наслег</v>
          </cell>
          <cell r="K49">
            <v>318</v>
          </cell>
          <cell r="L49">
            <v>-17.399999999999999</v>
          </cell>
        </row>
        <row r="50">
          <cell r="B50" t="str">
            <v>Аллаиховский муниципальный районПоселок Чокурдах</v>
          </cell>
          <cell r="K50">
            <v>318</v>
          </cell>
          <cell r="L50">
            <v>-17.399999999999999</v>
          </cell>
        </row>
        <row r="51">
          <cell r="B51" t="str">
            <v>Амгинский муниципальный районАбагинский наслег</v>
          </cell>
          <cell r="K51">
            <v>256</v>
          </cell>
          <cell r="L51">
            <v>-21.8</v>
          </cell>
        </row>
        <row r="52">
          <cell r="B52" t="str">
            <v>Амгинский муниципальный районАлтанский наслег</v>
          </cell>
          <cell r="K52">
            <v>256</v>
          </cell>
          <cell r="L52">
            <v>-21.8</v>
          </cell>
        </row>
        <row r="53">
          <cell r="B53" t="str">
            <v>Амгинский муниципальный районАмгино-Нахаринский наслег</v>
          </cell>
          <cell r="K53">
            <v>256</v>
          </cell>
          <cell r="L53">
            <v>-21.8</v>
          </cell>
        </row>
        <row r="54">
          <cell r="B54" t="str">
            <v>Амгинский муниципальный районАмгино-Нахаринский наслег</v>
          </cell>
          <cell r="K54">
            <v>256</v>
          </cell>
          <cell r="L54">
            <v>-21.8</v>
          </cell>
        </row>
        <row r="55">
          <cell r="B55" t="str">
            <v>Амгинский муниципальный районАмгино-Нахаринский наслег</v>
          </cell>
          <cell r="K55">
            <v>256</v>
          </cell>
          <cell r="L55">
            <v>-21.8</v>
          </cell>
        </row>
        <row r="56">
          <cell r="B56" t="str">
            <v>Амгинский муниципальный районАмгинский наслег</v>
          </cell>
          <cell r="K56">
            <v>256</v>
          </cell>
          <cell r="L56">
            <v>-21.8</v>
          </cell>
        </row>
        <row r="57">
          <cell r="B57" t="str">
            <v>Амгинский муниципальный районБетюнский наслег</v>
          </cell>
          <cell r="K57">
            <v>256</v>
          </cell>
          <cell r="L57">
            <v>-21.8</v>
          </cell>
        </row>
        <row r="58">
          <cell r="B58" t="str">
            <v>Амгинский муниципальный районБетюнский наслег</v>
          </cell>
          <cell r="K58">
            <v>256</v>
          </cell>
          <cell r="L58">
            <v>-21.8</v>
          </cell>
        </row>
        <row r="59">
          <cell r="B59" t="str">
            <v>Амгинский муниципальный районБолугурский наслег</v>
          </cell>
          <cell r="K59">
            <v>256</v>
          </cell>
          <cell r="L59">
            <v>-21.8</v>
          </cell>
        </row>
        <row r="60">
          <cell r="B60" t="str">
            <v>Амгинский муниципальный районМайский наслег</v>
          </cell>
          <cell r="K60">
            <v>256</v>
          </cell>
          <cell r="L60">
            <v>-21.8</v>
          </cell>
        </row>
        <row r="61">
          <cell r="B61" t="str">
            <v>Амгинский муниципальный районМайский наслег</v>
          </cell>
          <cell r="K61">
            <v>256</v>
          </cell>
          <cell r="L61">
            <v>-21.8</v>
          </cell>
        </row>
        <row r="62">
          <cell r="B62" t="str">
            <v>Амгинский муниципальный районМяндигинский наслег</v>
          </cell>
          <cell r="K62">
            <v>256</v>
          </cell>
          <cell r="L62">
            <v>-21.8</v>
          </cell>
        </row>
        <row r="63">
          <cell r="B63" t="str">
            <v>Амгинский муниципальный районСатагайский наслег</v>
          </cell>
          <cell r="K63">
            <v>256</v>
          </cell>
          <cell r="L63">
            <v>-21.8</v>
          </cell>
        </row>
        <row r="64">
          <cell r="B64" t="str">
            <v>Амгинский муниципальный районСоморсунский наслег</v>
          </cell>
          <cell r="K64">
            <v>256</v>
          </cell>
          <cell r="L64">
            <v>-21.8</v>
          </cell>
        </row>
        <row r="65">
          <cell r="B65" t="str">
            <v>Амгинский муниципальный районСулгаччинский наслег</v>
          </cell>
          <cell r="K65">
            <v>256</v>
          </cell>
          <cell r="L65">
            <v>-21.8</v>
          </cell>
        </row>
        <row r="66">
          <cell r="B66" t="str">
            <v>Амгинский муниципальный районСулгаччинский наслег</v>
          </cell>
          <cell r="K66">
            <v>256</v>
          </cell>
          <cell r="L66">
            <v>-21.8</v>
          </cell>
        </row>
        <row r="67">
          <cell r="B67" t="str">
            <v>Амгинский муниципальный районЧакырский наслег</v>
          </cell>
          <cell r="K67">
            <v>256</v>
          </cell>
          <cell r="L67">
            <v>-21.8</v>
          </cell>
        </row>
        <row r="68">
          <cell r="B68" t="str">
            <v>Амгинский муниципальный районЧапчылганский наслег</v>
          </cell>
          <cell r="K68">
            <v>256</v>
          </cell>
          <cell r="L68">
            <v>-21.8</v>
          </cell>
        </row>
        <row r="69">
          <cell r="B69" t="str">
            <v>Амгинский муниципальный районЧапчылганский наслег</v>
          </cell>
          <cell r="K69">
            <v>256</v>
          </cell>
          <cell r="L69">
            <v>-21.8</v>
          </cell>
        </row>
        <row r="70">
          <cell r="B70" t="str">
            <v>Амгинский муниципальный районЭмисский наслег</v>
          </cell>
          <cell r="K70">
            <v>256</v>
          </cell>
          <cell r="L70">
            <v>-21.8</v>
          </cell>
        </row>
        <row r="71">
          <cell r="B71" t="str">
            <v>Амгинский муниципальный районЭмисский наслег</v>
          </cell>
          <cell r="K71">
            <v>256</v>
          </cell>
          <cell r="L71">
            <v>-21.8</v>
          </cell>
        </row>
        <row r="72">
          <cell r="B72" t="str">
            <v>Анабарский муниципальный районСаскылахский национальный наслег</v>
          </cell>
          <cell r="K72">
            <v>306</v>
          </cell>
          <cell r="L72">
            <v>-18.600000000000001</v>
          </cell>
        </row>
        <row r="73">
          <cell r="B73" t="str">
            <v>Анабарский муниципальный районЮрюнг-Хаинский национальный наслег</v>
          </cell>
          <cell r="K73">
            <v>306</v>
          </cell>
          <cell r="L73">
            <v>-18.600000000000001</v>
          </cell>
        </row>
        <row r="74">
          <cell r="B74" t="str">
            <v>Анабарский муниципальный районЭбеляхский наслег</v>
          </cell>
          <cell r="K74">
            <v>306</v>
          </cell>
          <cell r="L74">
            <v>-18.600000000000001</v>
          </cell>
        </row>
        <row r="75">
          <cell r="B75" t="str">
            <v>Булунский муниципальный районПоселок Тикси</v>
          </cell>
          <cell r="K75">
            <v>365</v>
          </cell>
          <cell r="L75">
            <v>-13.4</v>
          </cell>
        </row>
        <row r="76">
          <cell r="B76" t="str">
            <v>Булунский муниципальный районБорогонский наслег</v>
          </cell>
          <cell r="K76">
            <v>365</v>
          </cell>
          <cell r="L76">
            <v>-13.4</v>
          </cell>
        </row>
        <row r="77">
          <cell r="B77" t="str">
            <v>Булунский муниципальный районБулунский наслег</v>
          </cell>
          <cell r="K77">
            <v>296</v>
          </cell>
          <cell r="L77">
            <v>-19.2</v>
          </cell>
        </row>
        <row r="78">
          <cell r="B78" t="str">
            <v>Булунский муниципальный районБулунский наслег</v>
          </cell>
          <cell r="K78">
            <v>296</v>
          </cell>
          <cell r="L78">
            <v>-19.2</v>
          </cell>
        </row>
        <row r="79">
          <cell r="B79" t="str">
            <v>Булунский муниципальный районПоселок Быковский</v>
          </cell>
          <cell r="K79">
            <v>365</v>
          </cell>
          <cell r="L79">
            <v>-13.4</v>
          </cell>
        </row>
        <row r="80">
          <cell r="B80" t="str">
            <v>Булунский муниципальный районСиктяхский наслег</v>
          </cell>
          <cell r="K80">
            <v>365</v>
          </cell>
          <cell r="L80">
            <v>-13.4</v>
          </cell>
        </row>
        <row r="81">
          <cell r="B81" t="str">
            <v>Булунский муниципальный районТуматский наслег</v>
          </cell>
          <cell r="K81">
            <v>365</v>
          </cell>
          <cell r="L81">
            <v>-13.4</v>
          </cell>
        </row>
        <row r="82">
          <cell r="B82" t="str">
            <v>Булунский муниципальный районТюметинский наслег</v>
          </cell>
          <cell r="K82">
            <v>365</v>
          </cell>
          <cell r="L82">
            <v>-13.4</v>
          </cell>
        </row>
        <row r="83">
          <cell r="B83" t="str">
            <v>Булунский муниципальный районХара-Улахский наслег</v>
          </cell>
          <cell r="K83">
            <v>365</v>
          </cell>
          <cell r="L83">
            <v>-13.4</v>
          </cell>
        </row>
        <row r="84">
          <cell r="B84" t="str">
            <v>Булунский муниципальный районЫстаннахский наслег</v>
          </cell>
          <cell r="K84">
            <v>365</v>
          </cell>
          <cell r="L84">
            <v>-13.4</v>
          </cell>
        </row>
        <row r="85">
          <cell r="B85" t="str">
            <v>Верхневилюйский муниципальный районБалаганнахский наслег</v>
          </cell>
          <cell r="K85">
            <v>264</v>
          </cell>
          <cell r="L85">
            <v>-18.7</v>
          </cell>
        </row>
        <row r="86">
          <cell r="B86" t="str">
            <v>Верхневилюйский муниципальный районБотулунский наслег</v>
          </cell>
          <cell r="K86">
            <v>264</v>
          </cell>
          <cell r="L86">
            <v>-18.7</v>
          </cell>
        </row>
        <row r="87">
          <cell r="B87" t="str">
            <v>Верхневилюйский муниципальный районБотулунский наслег</v>
          </cell>
          <cell r="K87">
            <v>264</v>
          </cell>
          <cell r="L87">
            <v>-18.7</v>
          </cell>
        </row>
        <row r="88">
          <cell r="B88" t="str">
            <v>Верхневилюйский муниципальный районБыраканский наслег</v>
          </cell>
          <cell r="K88">
            <v>264</v>
          </cell>
          <cell r="L88">
            <v>-18.7</v>
          </cell>
        </row>
        <row r="89">
          <cell r="B89" t="str">
            <v>Верхневилюйский муниципальный районВерхневилюйский наслег</v>
          </cell>
          <cell r="K89">
            <v>264</v>
          </cell>
          <cell r="L89">
            <v>-18.7</v>
          </cell>
        </row>
        <row r="90">
          <cell r="B90" t="str">
            <v>Верхневилюйский муниципальный районДалырский наслег</v>
          </cell>
          <cell r="K90">
            <v>264</v>
          </cell>
          <cell r="L90">
            <v>-18.7</v>
          </cell>
        </row>
        <row r="91">
          <cell r="B91" t="str">
            <v>Верхневилюйский муниципальный районДалырский наслег</v>
          </cell>
          <cell r="K91">
            <v>264</v>
          </cell>
          <cell r="L91">
            <v>-18.7</v>
          </cell>
        </row>
        <row r="92">
          <cell r="B92" t="str">
            <v>Верхневилюйский муниципальный районДалырский наслег</v>
          </cell>
          <cell r="K92">
            <v>264</v>
          </cell>
          <cell r="L92">
            <v>-18.7</v>
          </cell>
        </row>
        <row r="93">
          <cell r="B93" t="str">
            <v>Верхневилюйский муниципальный районДюллюкинский наслег</v>
          </cell>
          <cell r="K93">
            <v>264</v>
          </cell>
          <cell r="L93">
            <v>-18.7</v>
          </cell>
        </row>
        <row r="94">
          <cell r="B94" t="str">
            <v>Верхневилюйский муниципальный районДюллюкинский наслег</v>
          </cell>
          <cell r="K94">
            <v>264</v>
          </cell>
          <cell r="L94">
            <v>-18.7</v>
          </cell>
        </row>
        <row r="95">
          <cell r="B95" t="str">
            <v>Верхневилюйский муниципальный районЕдюгейский наслег</v>
          </cell>
          <cell r="K95">
            <v>264</v>
          </cell>
          <cell r="L95">
            <v>-18.7</v>
          </cell>
        </row>
        <row r="96">
          <cell r="B96" t="str">
            <v>Верхневилюйский муниципальный районЕдюгейский наслег</v>
          </cell>
          <cell r="K96">
            <v>264</v>
          </cell>
          <cell r="L96">
            <v>-18.7</v>
          </cell>
        </row>
        <row r="97">
          <cell r="B97" t="str">
            <v>Верхневилюйский муниципальный районКентикский наслег</v>
          </cell>
          <cell r="K97">
            <v>264</v>
          </cell>
          <cell r="L97">
            <v>-18.7</v>
          </cell>
        </row>
        <row r="98">
          <cell r="B98" t="str">
            <v>Верхневилюйский муниципальный районКырыкыйский наслег</v>
          </cell>
          <cell r="K98">
            <v>264</v>
          </cell>
          <cell r="L98">
            <v>-18.7</v>
          </cell>
        </row>
        <row r="99">
          <cell r="B99" t="str">
            <v>Верхневилюйский муниципальный районМагасский наслег</v>
          </cell>
          <cell r="K99">
            <v>264</v>
          </cell>
          <cell r="L99">
            <v>-18.7</v>
          </cell>
        </row>
        <row r="100">
          <cell r="B100" t="str">
            <v>Верхневилюйский муниципальный районМагасский наслег</v>
          </cell>
          <cell r="K100">
            <v>264</v>
          </cell>
          <cell r="L100">
            <v>-18.7</v>
          </cell>
        </row>
        <row r="101">
          <cell r="B101" t="str">
            <v>Верхневилюйский муниципальный районМейикский наслег</v>
          </cell>
          <cell r="K101">
            <v>264</v>
          </cell>
          <cell r="L101">
            <v>-18.7</v>
          </cell>
        </row>
        <row r="102">
          <cell r="B102" t="str">
            <v>Верхневилюйский муниципальный районМейикский наслег</v>
          </cell>
          <cell r="K102">
            <v>264</v>
          </cell>
          <cell r="L102">
            <v>-18.7</v>
          </cell>
        </row>
        <row r="103">
          <cell r="B103" t="str">
            <v>Верхневилюйский муниципальный районНамский наслег</v>
          </cell>
          <cell r="K103">
            <v>264</v>
          </cell>
          <cell r="L103">
            <v>-18.7</v>
          </cell>
        </row>
        <row r="104">
          <cell r="B104" t="str">
            <v>Верхневилюйский муниципальный районОнхойский наслег</v>
          </cell>
          <cell r="K104">
            <v>264</v>
          </cell>
          <cell r="L104">
            <v>-18.7</v>
          </cell>
        </row>
        <row r="105">
          <cell r="B105" t="str">
            <v>Верхневилюйский муниципальный районОргётский наслег</v>
          </cell>
          <cell r="K105">
            <v>264</v>
          </cell>
          <cell r="L105">
            <v>-18.7</v>
          </cell>
        </row>
        <row r="106">
          <cell r="B106" t="str">
            <v>Верхневилюйский муниципальный районОросунский наслег</v>
          </cell>
          <cell r="K106">
            <v>264</v>
          </cell>
          <cell r="L106">
            <v>-18.7</v>
          </cell>
        </row>
        <row r="107">
          <cell r="B107" t="str">
            <v>Верхневилюйский муниципальный районСургулукский наслег</v>
          </cell>
          <cell r="K107">
            <v>264</v>
          </cell>
          <cell r="L107">
            <v>-18.7</v>
          </cell>
        </row>
        <row r="108">
          <cell r="B108" t="str">
            <v>Верхневилюйский муниципальный районСургулукский наслег</v>
          </cell>
          <cell r="K108">
            <v>264</v>
          </cell>
          <cell r="L108">
            <v>-18.7</v>
          </cell>
        </row>
        <row r="109">
          <cell r="B109" t="str">
            <v>Верхневилюйский муниципальный районТамалаканский наслег</v>
          </cell>
          <cell r="K109">
            <v>264</v>
          </cell>
          <cell r="L109">
            <v>-18.7</v>
          </cell>
        </row>
        <row r="110">
          <cell r="B110" t="str">
            <v>Верхневилюйский муниципальный районТуобуйинский наслег</v>
          </cell>
          <cell r="K110">
            <v>264</v>
          </cell>
          <cell r="L110">
            <v>-18.7</v>
          </cell>
        </row>
        <row r="111">
          <cell r="B111" t="str">
            <v>Верхневилюйский муниципальный районХарбалахский наслег</v>
          </cell>
          <cell r="K111">
            <v>264</v>
          </cell>
          <cell r="L111">
            <v>-18.7</v>
          </cell>
        </row>
        <row r="112">
          <cell r="B112" t="str">
            <v>Верхневилюйский муниципальный районХомустахский наслег</v>
          </cell>
          <cell r="K112">
            <v>264</v>
          </cell>
          <cell r="L112">
            <v>-18.7</v>
          </cell>
        </row>
        <row r="113">
          <cell r="B113" t="str">
            <v>Верхневилюйский муниципальный районХоринский наслег</v>
          </cell>
          <cell r="K113">
            <v>264</v>
          </cell>
          <cell r="L113">
            <v>-18.7</v>
          </cell>
        </row>
        <row r="114">
          <cell r="B114" t="str">
            <v>Верхнеколымский муниципальный районАрылахский наслег</v>
          </cell>
          <cell r="K114">
            <v>271</v>
          </cell>
          <cell r="L114">
            <v>-20.100000000000001</v>
          </cell>
        </row>
        <row r="115">
          <cell r="B115" t="str">
            <v>Верхнеколымский муниципальный районВерхнеколымский наслег</v>
          </cell>
          <cell r="K115">
            <v>271</v>
          </cell>
          <cell r="L115">
            <v>-20.100000000000001</v>
          </cell>
        </row>
        <row r="116">
          <cell r="B116" t="str">
            <v>Верхнеколымский муниципальный районНелемнский национальный наслег</v>
          </cell>
          <cell r="K116">
            <v>271</v>
          </cell>
          <cell r="L116">
            <v>-20.100000000000001</v>
          </cell>
        </row>
        <row r="117">
          <cell r="B117" t="str">
            <v>Верхнеколымский муниципальный районПоселок Зырянка</v>
          </cell>
          <cell r="K117">
            <v>271</v>
          </cell>
          <cell r="L117">
            <v>-20.100000000000001</v>
          </cell>
        </row>
        <row r="118">
          <cell r="B118" t="str">
            <v>Верхнеколымский муниципальный районУгольнинский наслег</v>
          </cell>
          <cell r="K118">
            <v>271</v>
          </cell>
          <cell r="L118">
            <v>-20.100000000000001</v>
          </cell>
        </row>
        <row r="119">
          <cell r="B119" t="str">
            <v>Верхнеколымский муниципальный районУтаинский наслег</v>
          </cell>
          <cell r="K119">
            <v>271</v>
          </cell>
          <cell r="L119">
            <v>-20.100000000000001</v>
          </cell>
        </row>
        <row r="120">
          <cell r="B120" t="str">
            <v>Верхоянский муниципальный районАдыччинский наслег</v>
          </cell>
          <cell r="K120">
            <v>272</v>
          </cell>
          <cell r="L120">
            <v>-25.2</v>
          </cell>
        </row>
        <row r="121">
          <cell r="B121" t="str">
            <v>Верхоянский муниципальный районАдыччинский наслег</v>
          </cell>
          <cell r="K121">
            <v>272</v>
          </cell>
          <cell r="L121">
            <v>-25.2</v>
          </cell>
        </row>
        <row r="122">
          <cell r="B122" t="str">
            <v>Верхоянский муниципальный районАдыччинский наслег</v>
          </cell>
          <cell r="K122">
            <v>272</v>
          </cell>
          <cell r="L122">
            <v>-25.2</v>
          </cell>
        </row>
        <row r="123">
          <cell r="B123" t="str">
            <v>Верхоянский муниципальный районАрылахский наслег</v>
          </cell>
          <cell r="K123">
            <v>272</v>
          </cell>
          <cell r="L123">
            <v>-25.2</v>
          </cell>
        </row>
        <row r="124">
          <cell r="B124" t="str">
            <v>Верхоянский муниципальный районАрылахский наслег</v>
          </cell>
          <cell r="K124">
            <v>272</v>
          </cell>
          <cell r="L124">
            <v>-25.2</v>
          </cell>
        </row>
        <row r="125">
          <cell r="B125" t="str">
            <v>Верхоянский муниципальный районБабушкинский наслег</v>
          </cell>
          <cell r="K125">
            <v>272</v>
          </cell>
          <cell r="L125">
            <v>-25.2</v>
          </cell>
        </row>
        <row r="126">
          <cell r="B126" t="str">
            <v>Верхоянский муниципальный районБабушкинский наслег</v>
          </cell>
          <cell r="K126">
            <v>272</v>
          </cell>
          <cell r="L126">
            <v>-25.2</v>
          </cell>
        </row>
        <row r="127">
          <cell r="B127" t="str">
            <v>Верхоянский муниципальный районБарыласский наслег</v>
          </cell>
          <cell r="K127">
            <v>272</v>
          </cell>
          <cell r="L127">
            <v>-25.2</v>
          </cell>
        </row>
        <row r="128">
          <cell r="B128" t="str">
            <v>Верхоянский муниципальный районБорулахский наслег</v>
          </cell>
          <cell r="K128">
            <v>272</v>
          </cell>
          <cell r="L128">
            <v>-25.2</v>
          </cell>
        </row>
        <row r="129">
          <cell r="B129" t="str">
            <v>Верхоянский муниципальный районБорулахский наслег</v>
          </cell>
          <cell r="K129">
            <v>272</v>
          </cell>
          <cell r="L129">
            <v>-25.2</v>
          </cell>
        </row>
        <row r="130">
          <cell r="B130" t="str">
            <v>Верхоянский муниципальный районДулгалахский наслег</v>
          </cell>
          <cell r="K130">
            <v>272</v>
          </cell>
          <cell r="L130">
            <v>-25.2</v>
          </cell>
        </row>
        <row r="131">
          <cell r="B131" t="str">
            <v>Верхоянский муниципальный районПоселок Эсе-Хайя</v>
          </cell>
          <cell r="K131">
            <v>272</v>
          </cell>
          <cell r="L131">
            <v>-25.2</v>
          </cell>
        </row>
        <row r="132">
          <cell r="B132" t="str">
            <v>Верхоянский муниципальный районСартанский наслег</v>
          </cell>
          <cell r="K132">
            <v>272</v>
          </cell>
          <cell r="L132">
            <v>-25.2</v>
          </cell>
        </row>
        <row r="133">
          <cell r="B133" t="str">
            <v>Верхоянский муниципальный районСартанский наслег</v>
          </cell>
          <cell r="K133">
            <v>272</v>
          </cell>
          <cell r="L133">
            <v>-25.2</v>
          </cell>
        </row>
        <row r="134">
          <cell r="B134" t="str">
            <v>Верхоянский муниципальный районСтолбинский наслег</v>
          </cell>
          <cell r="K134">
            <v>272</v>
          </cell>
          <cell r="L134">
            <v>-25.2</v>
          </cell>
        </row>
        <row r="135">
          <cell r="B135" t="str">
            <v>Верхоянский муниципальный районСуордахский наслег</v>
          </cell>
          <cell r="K135">
            <v>272</v>
          </cell>
          <cell r="L135">
            <v>-25.2</v>
          </cell>
        </row>
        <row r="136">
          <cell r="B136" t="str">
            <v>Верхоянский муниципальный районТабалахский наслег</v>
          </cell>
          <cell r="K136">
            <v>272</v>
          </cell>
          <cell r="L136">
            <v>-25.2</v>
          </cell>
        </row>
        <row r="137">
          <cell r="B137" t="str">
            <v>Верхоянский муниципальный районТабалахский наслег</v>
          </cell>
          <cell r="K137">
            <v>272</v>
          </cell>
          <cell r="L137">
            <v>-25.2</v>
          </cell>
        </row>
        <row r="138">
          <cell r="B138" t="str">
            <v>Верхоянский муниципальный районЧёрюмчинский наслег</v>
          </cell>
          <cell r="K138">
            <v>272</v>
          </cell>
          <cell r="L138">
            <v>-25.2</v>
          </cell>
        </row>
        <row r="139">
          <cell r="B139" t="str">
            <v>Верхоянский муниципальный районЭгинский наслег</v>
          </cell>
          <cell r="K139">
            <v>272</v>
          </cell>
          <cell r="L139">
            <v>-25.2</v>
          </cell>
        </row>
        <row r="140">
          <cell r="B140" t="str">
            <v>Верхоянский муниципальный районЭгинский наслег</v>
          </cell>
          <cell r="K140">
            <v>272</v>
          </cell>
          <cell r="L140">
            <v>-25.2</v>
          </cell>
        </row>
        <row r="141">
          <cell r="B141" t="str">
            <v>Верхоянский муниципальный районЭльгесский наслег</v>
          </cell>
          <cell r="K141">
            <v>272</v>
          </cell>
          <cell r="L141">
            <v>-22.7</v>
          </cell>
        </row>
        <row r="142">
          <cell r="B142" t="str">
            <v>Верхоянский муниципальный районЭльгесский наслег</v>
          </cell>
          <cell r="K142">
            <v>272</v>
          </cell>
          <cell r="L142">
            <v>-22.7</v>
          </cell>
        </row>
        <row r="143">
          <cell r="B143" t="str">
            <v>Верхоянский муниципальный районЯнский наслег</v>
          </cell>
          <cell r="K143">
            <v>272</v>
          </cell>
          <cell r="L143">
            <v>-22.7</v>
          </cell>
        </row>
        <row r="144">
          <cell r="B144" t="str">
            <v>Верхоянский муниципальный районЯнский наслег</v>
          </cell>
          <cell r="K144">
            <v>272</v>
          </cell>
          <cell r="L144">
            <v>-22.7</v>
          </cell>
        </row>
        <row r="145">
          <cell r="B145" t="str">
            <v>Верхоянский муниципальный районГород Верхоянск</v>
          </cell>
          <cell r="K145">
            <v>272</v>
          </cell>
          <cell r="L145">
            <v>-25.2</v>
          </cell>
        </row>
        <row r="146">
          <cell r="B146" t="str">
            <v>Верхоянский муниципальный районПоселок Батагай</v>
          </cell>
          <cell r="K146">
            <v>272</v>
          </cell>
          <cell r="L146">
            <v>-22.7</v>
          </cell>
        </row>
        <row r="147">
          <cell r="B147" t="str">
            <v>Верхоянский муниципальный районПоселок Лазо</v>
          </cell>
          <cell r="K147">
            <v>272</v>
          </cell>
          <cell r="L147">
            <v>-22.7</v>
          </cell>
        </row>
        <row r="148">
          <cell r="B148" t="str">
            <v>Верхоянский муниципальный районПоселок Лазо</v>
          </cell>
          <cell r="K148">
            <v>272</v>
          </cell>
          <cell r="L148">
            <v>-22.7</v>
          </cell>
        </row>
        <row r="149">
          <cell r="B149" t="str">
            <v>Вилюйский муниципальный районАрылахский наслег</v>
          </cell>
          <cell r="K149">
            <v>260</v>
          </cell>
          <cell r="L149">
            <v>-18.8</v>
          </cell>
        </row>
        <row r="150">
          <cell r="B150" t="str">
            <v>Вилюйский муниципальный районБаппагайинский наслег</v>
          </cell>
          <cell r="K150">
            <v>260</v>
          </cell>
          <cell r="L150">
            <v>-18.8</v>
          </cell>
        </row>
        <row r="151">
          <cell r="B151" t="str">
            <v>Вилюйский муниципальный районБаппагайинский наслег</v>
          </cell>
          <cell r="K151">
            <v>260</v>
          </cell>
          <cell r="L151">
            <v>-18.8</v>
          </cell>
        </row>
        <row r="152">
          <cell r="B152" t="str">
            <v>Вилюйский муниципальный районБаппагайинский наслег</v>
          </cell>
          <cell r="K152">
            <v>260</v>
          </cell>
          <cell r="L152">
            <v>-18.8</v>
          </cell>
        </row>
        <row r="153">
          <cell r="B153" t="str">
            <v>Вилюйский муниципальный районБёкчёгинский наслег</v>
          </cell>
          <cell r="K153">
            <v>260</v>
          </cell>
          <cell r="L153">
            <v>-18.8</v>
          </cell>
        </row>
        <row r="154">
          <cell r="B154" t="str">
            <v>Вилюйский муниципальный районБорогонский наслег</v>
          </cell>
          <cell r="K154">
            <v>260</v>
          </cell>
          <cell r="L154">
            <v>-18.8</v>
          </cell>
        </row>
        <row r="155">
          <cell r="B155" t="str">
            <v>Вилюйский муниципальный районЁкюндюнский наслег</v>
          </cell>
          <cell r="K155">
            <v>260</v>
          </cell>
          <cell r="L155">
            <v>-18.8</v>
          </cell>
        </row>
        <row r="156">
          <cell r="B156" t="str">
            <v>Вилюйский муниципальный районЖемконский наслег</v>
          </cell>
          <cell r="K156">
            <v>260</v>
          </cell>
          <cell r="L156">
            <v>-18.8</v>
          </cell>
        </row>
        <row r="157">
          <cell r="B157" t="str">
            <v>Вилюйский муниципальный районКыргыдайский наслег</v>
          </cell>
          <cell r="K157">
            <v>260</v>
          </cell>
          <cell r="L157">
            <v>-18.8</v>
          </cell>
        </row>
        <row r="158">
          <cell r="B158" t="str">
            <v>Вилюйский муниципальный районКюлетский 1-й наслег</v>
          </cell>
          <cell r="K158">
            <v>260</v>
          </cell>
          <cell r="L158">
            <v>-18.8</v>
          </cell>
        </row>
        <row r="159">
          <cell r="B159" t="str">
            <v>Вилюйский муниципальный районКюлетский 2-й наслег</v>
          </cell>
          <cell r="K159">
            <v>260</v>
          </cell>
          <cell r="L159">
            <v>-18.8</v>
          </cell>
        </row>
        <row r="160">
          <cell r="B160" t="str">
            <v>Вилюйский муниципальный районЛёкёчёнский наслег</v>
          </cell>
          <cell r="K160">
            <v>260</v>
          </cell>
          <cell r="L160">
            <v>-18.8</v>
          </cell>
        </row>
        <row r="161">
          <cell r="B161" t="str">
            <v>Вилюйский муниципальный районПервый Тогусский наслег</v>
          </cell>
          <cell r="K161">
            <v>260</v>
          </cell>
          <cell r="L161">
            <v>-18.8</v>
          </cell>
        </row>
        <row r="162">
          <cell r="B162" t="str">
            <v>Вилюйский муниципальный районПоселок Кысыл-Сыр</v>
          </cell>
          <cell r="K162">
            <v>260</v>
          </cell>
          <cell r="L162">
            <v>-18.8</v>
          </cell>
        </row>
        <row r="163">
          <cell r="B163" t="str">
            <v>Вилюйский муниципальный районТасагарский наслег</v>
          </cell>
          <cell r="K163">
            <v>260</v>
          </cell>
          <cell r="L163">
            <v>-18.8</v>
          </cell>
        </row>
        <row r="164">
          <cell r="B164" t="str">
            <v>Вилюйский муниципальный районТогусский наслег</v>
          </cell>
          <cell r="K164">
            <v>260</v>
          </cell>
          <cell r="L164">
            <v>-18.8</v>
          </cell>
        </row>
        <row r="165">
          <cell r="B165" t="str">
            <v>Вилюйский муниципальный районТогусский наслег</v>
          </cell>
          <cell r="K165">
            <v>260</v>
          </cell>
          <cell r="L165">
            <v>-18.8</v>
          </cell>
        </row>
        <row r="166">
          <cell r="B166" t="str">
            <v>Вилюйский муниципальный районТылгынинский наслег</v>
          </cell>
          <cell r="K166">
            <v>260</v>
          </cell>
          <cell r="L166">
            <v>-18.8</v>
          </cell>
        </row>
        <row r="167">
          <cell r="B167" t="str">
            <v>Вилюйский муниципальный районХагынский наслег</v>
          </cell>
          <cell r="K167">
            <v>260</v>
          </cell>
          <cell r="L167">
            <v>-18.8</v>
          </cell>
        </row>
        <row r="168">
          <cell r="B168" t="str">
            <v>Вилюйский муниципальный районХалбакинский наслег</v>
          </cell>
          <cell r="K168">
            <v>260</v>
          </cell>
          <cell r="L168">
            <v>-18.8</v>
          </cell>
        </row>
        <row r="169">
          <cell r="B169" t="str">
            <v>Вилюйский муниципальный районХалбакинский наслег</v>
          </cell>
          <cell r="K169">
            <v>260</v>
          </cell>
          <cell r="L169">
            <v>-18.8</v>
          </cell>
        </row>
        <row r="170">
          <cell r="B170" t="str">
            <v>Вилюйский муниципальный районЧернышевский наслег</v>
          </cell>
          <cell r="K170">
            <v>260</v>
          </cell>
          <cell r="L170">
            <v>-18.8</v>
          </cell>
        </row>
        <row r="171">
          <cell r="B171" t="str">
            <v>Вилюйский муниципальный районЧочунский наслег</v>
          </cell>
          <cell r="K171">
            <v>260</v>
          </cell>
          <cell r="L171">
            <v>-18.8</v>
          </cell>
        </row>
        <row r="172">
          <cell r="B172" t="str">
            <v>Вилюйский муниципальный районЧочунский наслег</v>
          </cell>
          <cell r="K172">
            <v>260</v>
          </cell>
          <cell r="L172">
            <v>-18.8</v>
          </cell>
        </row>
        <row r="173">
          <cell r="B173" t="str">
            <v>Вилюйский муниципальный районЮгюлятский наслег</v>
          </cell>
          <cell r="K173">
            <v>260</v>
          </cell>
          <cell r="L173">
            <v>-18.8</v>
          </cell>
        </row>
        <row r="174">
          <cell r="B174" t="str">
            <v>Вилюйский муниципальный районГород Вилюйск</v>
          </cell>
          <cell r="K174">
            <v>260</v>
          </cell>
          <cell r="L174">
            <v>-18.8</v>
          </cell>
        </row>
        <row r="175">
          <cell r="B175" t="str">
            <v>Вилюйский муниципальный районГород Вилюйск</v>
          </cell>
          <cell r="K175">
            <v>260</v>
          </cell>
          <cell r="L175">
            <v>-18.8</v>
          </cell>
        </row>
        <row r="176">
          <cell r="B176" t="str">
            <v>Горный муниципальный районАтамайский наслег</v>
          </cell>
          <cell r="K176">
            <v>265</v>
          </cell>
          <cell r="L176">
            <v>-20.2</v>
          </cell>
        </row>
        <row r="177">
          <cell r="B177" t="str">
            <v>Горный муниципальный районБердигестяхский наслег</v>
          </cell>
          <cell r="K177">
            <v>265</v>
          </cell>
          <cell r="L177">
            <v>-20.2</v>
          </cell>
        </row>
        <row r="178">
          <cell r="B178" t="str">
            <v>Горный муниципальный районБердигестяхский наслег</v>
          </cell>
          <cell r="K178">
            <v>265</v>
          </cell>
          <cell r="L178">
            <v>-20.2</v>
          </cell>
        </row>
        <row r="179">
          <cell r="B179" t="str">
            <v>Горный муниципальный районБердигестяхский наслег</v>
          </cell>
          <cell r="K179">
            <v>265</v>
          </cell>
          <cell r="L179">
            <v>-20.2</v>
          </cell>
        </row>
        <row r="180">
          <cell r="B180" t="str">
            <v>Горный муниципальный районКировский наслег</v>
          </cell>
          <cell r="K180">
            <v>265</v>
          </cell>
          <cell r="L180">
            <v>-20.2</v>
          </cell>
        </row>
        <row r="181">
          <cell r="B181" t="str">
            <v>Горный муниципальный районКировский наслег</v>
          </cell>
          <cell r="K181">
            <v>265</v>
          </cell>
          <cell r="L181">
            <v>-20.2</v>
          </cell>
        </row>
        <row r="182">
          <cell r="B182" t="str">
            <v>Горный муниципальный районМаганинский наслег</v>
          </cell>
          <cell r="K182">
            <v>265</v>
          </cell>
          <cell r="L182">
            <v>-20.2</v>
          </cell>
        </row>
        <row r="183">
          <cell r="B183" t="str">
            <v>Горный муниципальный районМалтанинский наслег</v>
          </cell>
          <cell r="K183">
            <v>265</v>
          </cell>
          <cell r="L183">
            <v>-20.2</v>
          </cell>
        </row>
        <row r="184">
          <cell r="B184" t="str">
            <v>Горный муниципальный районМалтанинский наслег</v>
          </cell>
          <cell r="K184">
            <v>265</v>
          </cell>
          <cell r="L184">
            <v>-20.2</v>
          </cell>
        </row>
        <row r="185">
          <cell r="B185" t="str">
            <v>Горный муниципальный районМалтанинский наслег</v>
          </cell>
          <cell r="K185">
            <v>265</v>
          </cell>
          <cell r="L185">
            <v>-20.2</v>
          </cell>
        </row>
        <row r="186">
          <cell r="B186" t="str">
            <v>Горный муниципальный районМытахский наслег</v>
          </cell>
          <cell r="K186">
            <v>265</v>
          </cell>
          <cell r="L186">
            <v>-20.2</v>
          </cell>
        </row>
        <row r="187">
          <cell r="B187" t="str">
            <v>Горный муниципальный районМытахский наслег</v>
          </cell>
          <cell r="K187">
            <v>265</v>
          </cell>
          <cell r="L187">
            <v>-20.2</v>
          </cell>
        </row>
        <row r="188">
          <cell r="B188" t="str">
            <v>Горный муниципальный районОдунунский наслег</v>
          </cell>
          <cell r="K188">
            <v>265</v>
          </cell>
          <cell r="L188">
            <v>-20.2</v>
          </cell>
        </row>
        <row r="189">
          <cell r="B189" t="str">
            <v>Горный муниципальный районОдунунский наслег</v>
          </cell>
          <cell r="K189">
            <v>265</v>
          </cell>
          <cell r="L189">
            <v>-20.2</v>
          </cell>
        </row>
        <row r="190">
          <cell r="B190" t="str">
            <v>Горный муниципальный районОдунунский наслег</v>
          </cell>
          <cell r="K190">
            <v>265</v>
          </cell>
          <cell r="L190">
            <v>-20.2</v>
          </cell>
        </row>
        <row r="191">
          <cell r="B191" t="str">
            <v>Горный муниципальный районОктябрьский наслег</v>
          </cell>
          <cell r="K191">
            <v>265</v>
          </cell>
          <cell r="L191">
            <v>-20.2</v>
          </cell>
        </row>
        <row r="192">
          <cell r="B192" t="str">
            <v>Горный муниципальный районШологонский наслег</v>
          </cell>
          <cell r="K192">
            <v>265</v>
          </cell>
          <cell r="L192">
            <v>-20.2</v>
          </cell>
        </row>
        <row r="193">
          <cell r="B193" t="str">
            <v>Жиганский муниципальный районБестяхский наслег</v>
          </cell>
          <cell r="K193">
            <v>276</v>
          </cell>
          <cell r="L193">
            <v>-19.899999999999999</v>
          </cell>
        </row>
        <row r="194">
          <cell r="B194" t="str">
            <v>Жиганский муниципальный районЖиганский наслег</v>
          </cell>
          <cell r="K194">
            <v>276</v>
          </cell>
          <cell r="L194">
            <v>-19.899999999999999</v>
          </cell>
        </row>
        <row r="195">
          <cell r="B195" t="str">
            <v>Жиганский муниципальный районЖиганский наслег</v>
          </cell>
          <cell r="K195">
            <v>276</v>
          </cell>
          <cell r="L195">
            <v>-19.899999999999999</v>
          </cell>
        </row>
        <row r="196">
          <cell r="B196" t="str">
            <v>Жиганский муниципальный районЛенский наслег</v>
          </cell>
          <cell r="K196">
            <v>276</v>
          </cell>
          <cell r="L196">
            <v>-19.899999999999999</v>
          </cell>
        </row>
        <row r="197">
          <cell r="B197" t="str">
            <v>Жиганский муниципальный районЛиндинский наслег</v>
          </cell>
          <cell r="K197">
            <v>276</v>
          </cell>
          <cell r="L197">
            <v>-19.899999999999999</v>
          </cell>
        </row>
        <row r="198">
          <cell r="B198" t="str">
            <v>Кобяйский муниципальный районПоселок Сангар</v>
          </cell>
          <cell r="K198">
            <v>260</v>
          </cell>
          <cell r="L198">
            <v>-19.899999999999999</v>
          </cell>
        </row>
        <row r="199">
          <cell r="B199" t="str">
            <v>Кобяйский муниципальный районПоселок Сангар</v>
          </cell>
          <cell r="K199">
            <v>260</v>
          </cell>
          <cell r="L199">
            <v>-19.899999999999999</v>
          </cell>
        </row>
        <row r="200">
          <cell r="B200" t="str">
            <v>Кобяйский муниципальный районПоселок Сангар</v>
          </cell>
          <cell r="K200">
            <v>260</v>
          </cell>
          <cell r="L200">
            <v>-19.899999999999999</v>
          </cell>
        </row>
        <row r="201">
          <cell r="B201" t="str">
            <v>Кобяйский муниципальный районАрыктахский наслег</v>
          </cell>
          <cell r="K201">
            <v>260</v>
          </cell>
          <cell r="L201">
            <v>-19.899999999999999</v>
          </cell>
        </row>
        <row r="202">
          <cell r="B202" t="str">
            <v>Кобяйский муниципальный районАрыктахский наслег</v>
          </cell>
          <cell r="K202">
            <v>260</v>
          </cell>
          <cell r="L202">
            <v>-19.899999999999999</v>
          </cell>
        </row>
        <row r="203">
          <cell r="B203" t="str">
            <v>Кобяйский муниципальный районАрыктахский наслег</v>
          </cell>
          <cell r="K203">
            <v>260</v>
          </cell>
          <cell r="L203">
            <v>-19.899999999999999</v>
          </cell>
        </row>
        <row r="204">
          <cell r="B204" t="str">
            <v>Кобяйский муниципальный районКировский наслег</v>
          </cell>
          <cell r="K204">
            <v>260</v>
          </cell>
          <cell r="L204">
            <v>-19.899999999999999</v>
          </cell>
        </row>
        <row r="205">
          <cell r="B205" t="str">
            <v>Кобяйский муниципальный районКировский наслег</v>
          </cell>
          <cell r="K205">
            <v>260</v>
          </cell>
          <cell r="L205">
            <v>-19.899999999999999</v>
          </cell>
        </row>
        <row r="206">
          <cell r="B206" t="str">
            <v>Кобяйский муниципальный районКировский наслег</v>
          </cell>
          <cell r="K206">
            <v>260</v>
          </cell>
          <cell r="L206">
            <v>-19.899999999999999</v>
          </cell>
        </row>
        <row r="207">
          <cell r="B207" t="str">
            <v>Кобяйский муниципальный районКировский наслег</v>
          </cell>
          <cell r="K207">
            <v>260</v>
          </cell>
          <cell r="L207">
            <v>-19.899999999999999</v>
          </cell>
        </row>
        <row r="208">
          <cell r="B208" t="str">
            <v>Кобяйский муниципальный районКобяйский наслег</v>
          </cell>
          <cell r="K208">
            <v>260</v>
          </cell>
          <cell r="L208">
            <v>-19.899999999999999</v>
          </cell>
        </row>
        <row r="209">
          <cell r="B209" t="str">
            <v>Кобяйский муниципальный районКобяйский наслег</v>
          </cell>
          <cell r="K209">
            <v>260</v>
          </cell>
          <cell r="L209">
            <v>-19.899999999999999</v>
          </cell>
        </row>
        <row r="210">
          <cell r="B210" t="str">
            <v>Кобяйский муниципальный районКобяйский наслег</v>
          </cell>
          <cell r="K210">
            <v>260</v>
          </cell>
          <cell r="L210">
            <v>-19.899999999999999</v>
          </cell>
        </row>
        <row r="211">
          <cell r="B211" t="str">
            <v>Кобяйский муниципальный районКуокуйский наслег</v>
          </cell>
          <cell r="K211">
            <v>260</v>
          </cell>
          <cell r="L211">
            <v>-19.899999999999999</v>
          </cell>
        </row>
        <row r="212">
          <cell r="B212" t="str">
            <v>Кобяйский муниципальный районКуокуйский наслег</v>
          </cell>
          <cell r="K212">
            <v>260</v>
          </cell>
          <cell r="L212">
            <v>-19.899999999999999</v>
          </cell>
        </row>
        <row r="213">
          <cell r="B213" t="str">
            <v>Кобяйский муниципальный районКуокуйский наслег</v>
          </cell>
          <cell r="K213">
            <v>260</v>
          </cell>
          <cell r="L213">
            <v>-19.899999999999999</v>
          </cell>
        </row>
        <row r="214">
          <cell r="B214" t="str">
            <v>Кобяйский муниципальный районЛамынхинский наслег</v>
          </cell>
          <cell r="K214">
            <v>260</v>
          </cell>
          <cell r="L214">
            <v>-19.899999999999999</v>
          </cell>
        </row>
        <row r="215">
          <cell r="B215" t="str">
            <v>Кобяйский муниципальный районЛюччегинский 1-й наслег</v>
          </cell>
          <cell r="K215">
            <v>260</v>
          </cell>
          <cell r="L215">
            <v>-19.899999999999999</v>
          </cell>
        </row>
        <row r="216">
          <cell r="B216" t="str">
            <v>Кобяйский муниципальный районЛюччегинский 1-й наслег</v>
          </cell>
          <cell r="K216">
            <v>260</v>
          </cell>
          <cell r="L216">
            <v>-19.899999999999999</v>
          </cell>
        </row>
        <row r="217">
          <cell r="B217" t="str">
            <v>Кобяйский муниципальный районЛюччегинский 2-й наслег</v>
          </cell>
          <cell r="K217">
            <v>260</v>
          </cell>
          <cell r="L217">
            <v>-19.899999999999999</v>
          </cell>
        </row>
        <row r="218">
          <cell r="B218" t="str">
            <v>Кобяйский муниципальный районЛюччегинский 2-й наслег</v>
          </cell>
          <cell r="K218">
            <v>260</v>
          </cell>
          <cell r="L218">
            <v>-19.899999999999999</v>
          </cell>
        </row>
        <row r="219">
          <cell r="B219" t="str">
            <v>Кобяйский муниципальный районЛюччегинский 2-й наслег</v>
          </cell>
          <cell r="K219">
            <v>260</v>
          </cell>
          <cell r="L219">
            <v>-19.899999999999999</v>
          </cell>
        </row>
        <row r="220">
          <cell r="B220" t="str">
            <v>Кобяйский муниципальный районМукучунский наслег</v>
          </cell>
          <cell r="K220">
            <v>260</v>
          </cell>
          <cell r="L220">
            <v>-19.899999999999999</v>
          </cell>
        </row>
        <row r="221">
          <cell r="B221" t="str">
            <v>Кобяйский муниципальный районНижилинский наслег</v>
          </cell>
          <cell r="K221">
            <v>260</v>
          </cell>
          <cell r="L221">
            <v>-19.899999999999999</v>
          </cell>
        </row>
        <row r="222">
          <cell r="B222" t="str">
            <v>Кобяйский муниципальный районСиттинский наслег</v>
          </cell>
          <cell r="K222">
            <v>260</v>
          </cell>
          <cell r="L222">
            <v>-19.899999999999999</v>
          </cell>
        </row>
        <row r="223">
          <cell r="B223" t="str">
            <v>Кобяйский муниципальный районТыайинский наслег</v>
          </cell>
          <cell r="K223">
            <v>260</v>
          </cell>
          <cell r="L223">
            <v>-19.899999999999999</v>
          </cell>
        </row>
        <row r="224">
          <cell r="B224" t="str">
            <v>Кобяйский муниципальный районУсть-Вилюйский наслег</v>
          </cell>
          <cell r="K224">
            <v>260</v>
          </cell>
          <cell r="L224">
            <v>-19.899999999999999</v>
          </cell>
        </row>
        <row r="225">
          <cell r="B225" t="str">
            <v>Ленский муниципальный районГород Ленск</v>
          </cell>
          <cell r="K225">
            <v>258</v>
          </cell>
          <cell r="L225">
            <v>-14.6</v>
          </cell>
        </row>
        <row r="226">
          <cell r="B226" t="str">
            <v>Ленский муниципальный районПоселок Витим</v>
          </cell>
          <cell r="K226">
            <v>256</v>
          </cell>
          <cell r="L226">
            <v>-14.6</v>
          </cell>
        </row>
        <row r="227">
          <cell r="B227" t="str">
            <v>Ленский муниципальный районБеченчинский наслег</v>
          </cell>
          <cell r="K227">
            <v>258</v>
          </cell>
          <cell r="L227">
            <v>-14.6</v>
          </cell>
        </row>
        <row r="228">
          <cell r="B228" t="str">
            <v>Ленский муниципальный районМурбайский наслег</v>
          </cell>
          <cell r="K228">
            <v>258</v>
          </cell>
          <cell r="L228">
            <v>-14.6</v>
          </cell>
        </row>
        <row r="229">
          <cell r="B229" t="str">
            <v>Ленский муниципальный районМурбайский наслег</v>
          </cell>
          <cell r="K229">
            <v>258</v>
          </cell>
          <cell r="L229">
            <v>-14.6</v>
          </cell>
        </row>
        <row r="230">
          <cell r="B230" t="str">
            <v>Ленский муниципальный районНаторский наслег</v>
          </cell>
          <cell r="K230">
            <v>258</v>
          </cell>
          <cell r="L230">
            <v>-14.6</v>
          </cell>
        </row>
        <row r="231">
          <cell r="B231" t="str">
            <v>Ленский муниципальный районНюйский наслег</v>
          </cell>
          <cell r="K231">
            <v>258</v>
          </cell>
          <cell r="L231">
            <v>-14.6</v>
          </cell>
        </row>
        <row r="232">
          <cell r="B232" t="str">
            <v>Ленский муниципальный районНюйский наслег</v>
          </cell>
          <cell r="K232">
            <v>258</v>
          </cell>
          <cell r="L232">
            <v>-14.6</v>
          </cell>
        </row>
        <row r="233">
          <cell r="B233" t="str">
            <v>Ленский муниципальный районОрто-Нахаринский наслег</v>
          </cell>
          <cell r="K233">
            <v>258</v>
          </cell>
          <cell r="L233">
            <v>-14.6</v>
          </cell>
        </row>
        <row r="234">
          <cell r="B234" t="str">
            <v>Ленский муниципальный районОрто-Нахаринский наслег</v>
          </cell>
          <cell r="K234">
            <v>258</v>
          </cell>
          <cell r="L234">
            <v>-14.6</v>
          </cell>
        </row>
        <row r="235">
          <cell r="B235" t="str">
            <v>Ленский муниципальный районПоселок Пеледуй</v>
          </cell>
          <cell r="K235">
            <v>258</v>
          </cell>
          <cell r="L235">
            <v>-14.6</v>
          </cell>
        </row>
        <row r="236">
          <cell r="B236" t="str">
            <v>Ленский муниципальный районПоселок Пеледуй</v>
          </cell>
          <cell r="K236">
            <v>258</v>
          </cell>
          <cell r="L236">
            <v>-14.6</v>
          </cell>
        </row>
        <row r="237">
          <cell r="B237" t="str">
            <v>Ленский муниципальный районСалдыкельский наслег</v>
          </cell>
          <cell r="K237">
            <v>258</v>
          </cell>
          <cell r="L237">
            <v>-14.6</v>
          </cell>
        </row>
        <row r="238">
          <cell r="B238" t="str">
            <v>Ленский муниципальный районСалдыкельский наслег</v>
          </cell>
          <cell r="K238">
            <v>258</v>
          </cell>
          <cell r="L238">
            <v>-14.6</v>
          </cell>
        </row>
        <row r="239">
          <cell r="B239" t="str">
            <v>Ленский муниципальный районСалдыкельский наслег</v>
          </cell>
          <cell r="K239">
            <v>258</v>
          </cell>
          <cell r="L239">
            <v>-14.6</v>
          </cell>
        </row>
        <row r="240">
          <cell r="B240" t="str">
            <v>Ленский муниципальный районТолонский наслег</v>
          </cell>
          <cell r="K240">
            <v>258</v>
          </cell>
          <cell r="L240">
            <v>-14.6</v>
          </cell>
        </row>
        <row r="241">
          <cell r="B241" t="str">
            <v>Ленский муниципальный районТолонский наслег</v>
          </cell>
          <cell r="K241">
            <v>258</v>
          </cell>
          <cell r="L241">
            <v>-14.6</v>
          </cell>
        </row>
        <row r="242">
          <cell r="B242" t="str">
            <v>Ленский муниципальный районТолонский наслег</v>
          </cell>
          <cell r="K242">
            <v>258</v>
          </cell>
          <cell r="L242">
            <v>-14.6</v>
          </cell>
        </row>
        <row r="243">
          <cell r="B243" t="str">
            <v>Ленский муниципальный районЯрославский наслег</v>
          </cell>
          <cell r="K243">
            <v>258</v>
          </cell>
          <cell r="L243">
            <v>-14.6</v>
          </cell>
        </row>
        <row r="244">
          <cell r="B244" t="str">
            <v>Ленский муниципальный районЯрославский наслег</v>
          </cell>
          <cell r="K244">
            <v>258</v>
          </cell>
          <cell r="L244">
            <v>-14.6</v>
          </cell>
        </row>
        <row r="245">
          <cell r="B245" t="str">
            <v>Мегино-Кангаласский муниципальный районАлтанский наслег</v>
          </cell>
          <cell r="K245">
            <v>254</v>
          </cell>
          <cell r="L245">
            <v>-21.2</v>
          </cell>
        </row>
        <row r="246">
          <cell r="B246" t="str">
            <v>Мегино-Кангаласский муниципальный районАрангасский наслег</v>
          </cell>
          <cell r="K246">
            <v>254</v>
          </cell>
          <cell r="L246">
            <v>-21.2</v>
          </cell>
        </row>
        <row r="247">
          <cell r="B247" t="str">
            <v>Мегино-Кангаласский муниципальный районБатаринский наслег</v>
          </cell>
          <cell r="K247">
            <v>254</v>
          </cell>
          <cell r="L247">
            <v>-21.2</v>
          </cell>
        </row>
        <row r="248">
          <cell r="B248" t="str">
            <v>Мегино-Кангаласский муниципальный районБютейдяхский наслег</v>
          </cell>
          <cell r="K248">
            <v>254</v>
          </cell>
          <cell r="L248">
            <v>-21.2</v>
          </cell>
        </row>
        <row r="249">
          <cell r="B249" t="str">
            <v>Мегино-Кангаласский муниципальный районДогдогинский наслег</v>
          </cell>
          <cell r="K249">
            <v>254</v>
          </cell>
          <cell r="L249">
            <v>-21.2</v>
          </cell>
        </row>
        <row r="250">
          <cell r="B250" t="str">
            <v>Мегино-Кангаласский муниципальный районДойдунский наслег</v>
          </cell>
          <cell r="K250">
            <v>254</v>
          </cell>
          <cell r="L250">
            <v>-21.2</v>
          </cell>
        </row>
        <row r="251">
          <cell r="B251" t="str">
            <v>Мегино-Кангаласский муниципальный районДойдунский наслег</v>
          </cell>
          <cell r="K251">
            <v>254</v>
          </cell>
          <cell r="L251">
            <v>-21.2</v>
          </cell>
        </row>
        <row r="252">
          <cell r="B252" t="str">
            <v>Мегино-Кангаласский муниципальный районДоллунский наслег</v>
          </cell>
          <cell r="K252">
            <v>254</v>
          </cell>
          <cell r="L252">
            <v>-21.2</v>
          </cell>
        </row>
        <row r="253">
          <cell r="B253" t="str">
            <v>Мегино-Кангаласский муниципальный районЖабыльский наслег</v>
          </cell>
          <cell r="K253">
            <v>254</v>
          </cell>
          <cell r="L253">
            <v>-21.2</v>
          </cell>
        </row>
        <row r="254">
          <cell r="B254" t="str">
            <v>Мегино-Кангаласский муниципальный районЖанхадинский наслег</v>
          </cell>
          <cell r="K254">
            <v>254</v>
          </cell>
          <cell r="L254">
            <v>-21.2</v>
          </cell>
        </row>
        <row r="255">
          <cell r="B255" t="str">
            <v>Мегино-Кангаласский муниципальный районЖанхадинский наслег</v>
          </cell>
          <cell r="K255">
            <v>254</v>
          </cell>
          <cell r="L255">
            <v>-21.2</v>
          </cell>
        </row>
        <row r="256">
          <cell r="B256" t="str">
            <v>Мегино-Кангаласский муниципальный районМегинский наслег</v>
          </cell>
          <cell r="K256">
            <v>254</v>
          </cell>
          <cell r="L256">
            <v>-21.2</v>
          </cell>
        </row>
        <row r="257">
          <cell r="B257" t="str">
            <v>Мегино-Кангаласский муниципальный районМегюрёнский наслег</v>
          </cell>
          <cell r="K257">
            <v>254</v>
          </cell>
          <cell r="L257">
            <v>-21.2</v>
          </cell>
        </row>
        <row r="258">
          <cell r="B258" t="str">
            <v>Мегино-Кангаласский муниципальный районМельжехсинский наслег</v>
          </cell>
          <cell r="K258">
            <v>254</v>
          </cell>
          <cell r="L258">
            <v>-21.2</v>
          </cell>
        </row>
        <row r="259">
          <cell r="B259" t="str">
            <v>Мегино-Кангаласский муниципальный районМельжехсинский наслег</v>
          </cell>
          <cell r="K259">
            <v>254</v>
          </cell>
          <cell r="L259">
            <v>-21.2</v>
          </cell>
        </row>
        <row r="260">
          <cell r="B260" t="str">
            <v>Мегино-Кангаласский муниципальный районМорукский наслег</v>
          </cell>
          <cell r="K260">
            <v>254</v>
          </cell>
          <cell r="L260">
            <v>-21.2</v>
          </cell>
        </row>
        <row r="261">
          <cell r="B261" t="str">
            <v>Мегино-Кангаласский муниципальный районБедиминский наслег</v>
          </cell>
          <cell r="K261">
            <v>254</v>
          </cell>
          <cell r="L261">
            <v>-21.2</v>
          </cell>
        </row>
        <row r="262">
          <cell r="B262" t="str">
            <v>Мегино-Кангаласский муниципальный районНахаринский 1-й наслег</v>
          </cell>
          <cell r="K262">
            <v>254</v>
          </cell>
          <cell r="L262">
            <v>-21.2</v>
          </cell>
        </row>
        <row r="263">
          <cell r="B263" t="str">
            <v>Мегино-Кангаласский муниципальный районНахаринский 2-й наслег</v>
          </cell>
          <cell r="K263">
            <v>254</v>
          </cell>
          <cell r="L263">
            <v>-21.2</v>
          </cell>
        </row>
        <row r="264">
          <cell r="B264" t="str">
            <v>Мегино-Кангаласский муниципальный районНерюктяйинский наслег</v>
          </cell>
          <cell r="K264">
            <v>254</v>
          </cell>
          <cell r="L264">
            <v>-21.2</v>
          </cell>
        </row>
        <row r="265">
          <cell r="B265" t="str">
            <v>Мегино-Кангаласский муниципальный районНерюктяйинский наслег</v>
          </cell>
          <cell r="K265">
            <v>254</v>
          </cell>
          <cell r="L265">
            <v>-21.2</v>
          </cell>
        </row>
        <row r="266">
          <cell r="B266" t="str">
            <v>Мегино-Кангаласский муниципальный районПоселок Нижний Бестях</v>
          </cell>
          <cell r="K266">
            <v>254</v>
          </cell>
          <cell r="L266">
            <v>-21.2</v>
          </cell>
        </row>
        <row r="267">
          <cell r="B267" t="str">
            <v>Мегино-Кангаласский муниципальный районРассолодинский наслег</v>
          </cell>
          <cell r="K267">
            <v>254</v>
          </cell>
          <cell r="L267">
            <v>-21.2</v>
          </cell>
        </row>
        <row r="268">
          <cell r="B268" t="str">
            <v>Мегино-Кангаласский муниципальный районСело Майя</v>
          </cell>
          <cell r="K268">
            <v>254</v>
          </cell>
          <cell r="L268">
            <v>-21.2</v>
          </cell>
        </row>
        <row r="269">
          <cell r="B269" t="str">
            <v>Мегино-Кангаласский муниципальный районТарагайский наслег</v>
          </cell>
          <cell r="K269">
            <v>254</v>
          </cell>
          <cell r="L269">
            <v>-21.2</v>
          </cell>
        </row>
        <row r="270">
          <cell r="B270" t="str">
            <v>Мегино-Кангаласский муниципальный районТомторский наслег</v>
          </cell>
          <cell r="K270">
            <v>254</v>
          </cell>
          <cell r="L270">
            <v>-21.2</v>
          </cell>
        </row>
        <row r="271">
          <cell r="B271" t="str">
            <v>Мегино-Кангаласский муниципальный районТыллыминский 1-й наслег</v>
          </cell>
          <cell r="K271">
            <v>254</v>
          </cell>
          <cell r="L271">
            <v>-21.2</v>
          </cell>
        </row>
        <row r="272">
          <cell r="B272" t="str">
            <v>Мегино-Кангаласский муниципальный районТыллыминский 2-й наслег</v>
          </cell>
          <cell r="K272">
            <v>254</v>
          </cell>
          <cell r="L272">
            <v>-21.2</v>
          </cell>
        </row>
        <row r="273">
          <cell r="B273" t="str">
            <v>Мегино-Кангаласский муниципальный районТюнгюлюнский наслег</v>
          </cell>
          <cell r="K273">
            <v>254</v>
          </cell>
          <cell r="L273">
            <v>-21.2</v>
          </cell>
        </row>
        <row r="274">
          <cell r="B274" t="str">
            <v>Мегино-Кангаласский муниципальный районХаптагайский наслег</v>
          </cell>
          <cell r="K274">
            <v>254</v>
          </cell>
          <cell r="L274">
            <v>-21.2</v>
          </cell>
        </row>
        <row r="275">
          <cell r="B275" t="str">
            <v>Мегино-Кангаласский муниципальный районХаранский наслег</v>
          </cell>
          <cell r="K275">
            <v>254</v>
          </cell>
          <cell r="L275">
            <v>-21.2</v>
          </cell>
        </row>
        <row r="276">
          <cell r="B276" t="str">
            <v>Мегино-Кангаласский муниципальный районХодоринский наслег</v>
          </cell>
          <cell r="K276">
            <v>254</v>
          </cell>
          <cell r="L276">
            <v>-21.2</v>
          </cell>
        </row>
        <row r="277">
          <cell r="B277" t="str">
            <v>Мегино-Кангаласский муниципальный районХолгуминский наслег</v>
          </cell>
          <cell r="K277">
            <v>254</v>
          </cell>
          <cell r="L277">
            <v>-21.2</v>
          </cell>
        </row>
        <row r="278">
          <cell r="B278" t="str">
            <v>Мегино-Кангаласский муниципальный районХоробутский наслег</v>
          </cell>
          <cell r="K278">
            <v>254</v>
          </cell>
          <cell r="L278">
            <v>-21.2</v>
          </cell>
        </row>
        <row r="279">
          <cell r="B279" t="str">
            <v>Мегино-Кангаласский муниципальный районЧыамайыкинский наслег</v>
          </cell>
          <cell r="K279">
            <v>254</v>
          </cell>
          <cell r="L279">
            <v>-21.2</v>
          </cell>
        </row>
        <row r="280">
          <cell r="B280" t="str">
            <v>Мирнинский муниципальный районГород Мирный</v>
          </cell>
          <cell r="K280">
            <v>267</v>
          </cell>
          <cell r="L280">
            <v>-15.2</v>
          </cell>
        </row>
        <row r="281">
          <cell r="B281" t="str">
            <v>Мирнинский муниципальный районГород Удачный</v>
          </cell>
          <cell r="K281">
            <v>267</v>
          </cell>
          <cell r="L281">
            <v>-15.2</v>
          </cell>
        </row>
        <row r="282">
          <cell r="B282" t="str">
            <v>Мирнинский муниципальный районГород Удачный</v>
          </cell>
          <cell r="K282">
            <v>267</v>
          </cell>
          <cell r="L282">
            <v>-15.2</v>
          </cell>
        </row>
        <row r="283">
          <cell r="B283" t="str">
            <v>Мирнинский муниципальный районПоселок Айхал</v>
          </cell>
          <cell r="K283">
            <v>282</v>
          </cell>
          <cell r="L283">
            <v>-20.5</v>
          </cell>
        </row>
        <row r="284">
          <cell r="B284" t="str">
            <v>Мирнинский муниципальный районПоселок Айхал</v>
          </cell>
          <cell r="K284">
            <v>282</v>
          </cell>
          <cell r="L284">
            <v>-20.5</v>
          </cell>
        </row>
        <row r="285">
          <cell r="B285" t="str">
            <v>Мирнинский муниципальный районБотуобуйинский наслег</v>
          </cell>
          <cell r="K285">
            <v>267</v>
          </cell>
          <cell r="L285">
            <v>-15.2</v>
          </cell>
        </row>
        <row r="286">
          <cell r="B286" t="str">
            <v>Мирнинский муниципальный районПоселок Алмазный</v>
          </cell>
          <cell r="K286">
            <v>267</v>
          </cell>
          <cell r="L286">
            <v>-15.2</v>
          </cell>
        </row>
        <row r="287">
          <cell r="B287" t="str">
            <v>Мирнинский муниципальный районПоселок Алмазный</v>
          </cell>
          <cell r="K287">
            <v>267</v>
          </cell>
          <cell r="L287">
            <v>-15.2</v>
          </cell>
        </row>
        <row r="288">
          <cell r="B288" t="str">
            <v>Мирнинский муниципальный районПоселок Алмазный</v>
          </cell>
          <cell r="K288">
            <v>267</v>
          </cell>
          <cell r="L288">
            <v>-15.2</v>
          </cell>
        </row>
        <row r="289">
          <cell r="B289" t="str">
            <v>Мирнинский муниципальный районПоселок Светлый</v>
          </cell>
          <cell r="K289">
            <v>267</v>
          </cell>
          <cell r="L289">
            <v>-15.2</v>
          </cell>
        </row>
        <row r="290">
          <cell r="B290" t="str">
            <v>Мирнинский муниципальный районПоселок Чернышевский</v>
          </cell>
          <cell r="K290">
            <v>267</v>
          </cell>
          <cell r="L290">
            <v>-15.2</v>
          </cell>
        </row>
        <row r="291">
          <cell r="B291" t="str">
            <v>Мирнинский муниципальный районПоселок Чернышевский</v>
          </cell>
          <cell r="K291">
            <v>267</v>
          </cell>
          <cell r="L291">
            <v>-15.2</v>
          </cell>
        </row>
        <row r="292">
          <cell r="B292" t="str">
            <v>Мирнинский муниципальный районСадынский национальный наслег</v>
          </cell>
          <cell r="K292">
            <v>267</v>
          </cell>
          <cell r="L292">
            <v>-15.2</v>
          </cell>
        </row>
        <row r="293">
          <cell r="B293" t="str">
            <v>Мирнинский муниципальный районЧуонинский наслег</v>
          </cell>
          <cell r="K293">
            <v>267</v>
          </cell>
          <cell r="L293">
            <v>-15.2</v>
          </cell>
        </row>
        <row r="294">
          <cell r="B294" t="str">
            <v>Мирнинский муниципальный районЧуонинский наслег</v>
          </cell>
          <cell r="K294">
            <v>267</v>
          </cell>
          <cell r="L294">
            <v>-15.2</v>
          </cell>
        </row>
        <row r="295">
          <cell r="B295" t="str">
            <v>Момский муниципальный районИндигирский национальный наслег</v>
          </cell>
          <cell r="K295">
            <v>272</v>
          </cell>
          <cell r="L295">
            <v>-24.3</v>
          </cell>
        </row>
        <row r="296">
          <cell r="B296" t="str">
            <v>Момский муниципальный районМомский национальный наслег</v>
          </cell>
          <cell r="K296">
            <v>272</v>
          </cell>
          <cell r="L296">
            <v>-24.3</v>
          </cell>
        </row>
        <row r="297">
          <cell r="B297" t="str">
            <v>Момский муниципальный районМомский национальный наслег</v>
          </cell>
          <cell r="K297">
            <v>272</v>
          </cell>
          <cell r="L297">
            <v>-24.3</v>
          </cell>
        </row>
        <row r="298">
          <cell r="B298" t="str">
            <v>Момский муниципальный районСоболохский национальный наслег</v>
          </cell>
          <cell r="K298">
            <v>272</v>
          </cell>
          <cell r="L298">
            <v>-24.3</v>
          </cell>
        </row>
        <row r="299">
          <cell r="B299" t="str">
            <v>Момский муниципальный районТебюлехский национальный наслег</v>
          </cell>
          <cell r="K299">
            <v>272</v>
          </cell>
          <cell r="L299">
            <v>-24.3</v>
          </cell>
        </row>
        <row r="300">
          <cell r="B300" t="str">
            <v>Момский муниципальный районУлахан-Чистайский национальный наслег</v>
          </cell>
          <cell r="K300">
            <v>272</v>
          </cell>
          <cell r="L300">
            <v>-24.3</v>
          </cell>
        </row>
        <row r="301">
          <cell r="B301" t="str">
            <v>Момский муниципальный районЧыбагалахский национальный наслег</v>
          </cell>
          <cell r="K301">
            <v>272</v>
          </cell>
          <cell r="L301">
            <v>-24.3</v>
          </cell>
        </row>
        <row r="302">
          <cell r="B302" t="str">
            <v>Намский муниципальный районАрбынский наслег</v>
          </cell>
          <cell r="K302">
            <v>254</v>
          </cell>
          <cell r="L302">
            <v>-21.2</v>
          </cell>
        </row>
        <row r="303">
          <cell r="B303" t="str">
            <v>Намский муниципальный районБетюнский наслег</v>
          </cell>
          <cell r="K303">
            <v>254</v>
          </cell>
          <cell r="L303">
            <v>-21.2</v>
          </cell>
        </row>
        <row r="304">
          <cell r="B304" t="str">
            <v>Намский муниципальный районЕдейский наслег</v>
          </cell>
          <cell r="K304">
            <v>254</v>
          </cell>
          <cell r="L304">
            <v>-21.2</v>
          </cell>
        </row>
        <row r="305">
          <cell r="B305" t="str">
            <v>Намский муниципальный районИскровский наслег</v>
          </cell>
          <cell r="K305">
            <v>254</v>
          </cell>
          <cell r="L305">
            <v>-21.2</v>
          </cell>
        </row>
        <row r="306">
          <cell r="B306" t="str">
            <v>Намский муниципальный районКёбёкёнский наслег</v>
          </cell>
          <cell r="K306">
            <v>254</v>
          </cell>
          <cell r="L306">
            <v>-21.2</v>
          </cell>
        </row>
        <row r="307">
          <cell r="B307" t="str">
            <v>Намский муниципальный районЛенский наслег</v>
          </cell>
          <cell r="K307">
            <v>254</v>
          </cell>
          <cell r="L307">
            <v>-21.2</v>
          </cell>
        </row>
        <row r="308">
          <cell r="B308" t="str">
            <v>Намский муниципальный районМодутский наслег</v>
          </cell>
          <cell r="K308">
            <v>254</v>
          </cell>
          <cell r="L308">
            <v>-21.2</v>
          </cell>
        </row>
        <row r="309">
          <cell r="B309" t="str">
            <v>Намский муниципальный районХатырыкский наслег</v>
          </cell>
          <cell r="K309">
            <v>254</v>
          </cell>
          <cell r="L309">
            <v>-21.2</v>
          </cell>
        </row>
        <row r="310">
          <cell r="B310" t="str">
            <v>Намский муниципальный районНикольский наслег</v>
          </cell>
          <cell r="K310">
            <v>254</v>
          </cell>
          <cell r="L310">
            <v>-21.2</v>
          </cell>
        </row>
        <row r="311">
          <cell r="B311" t="str">
            <v>Намский муниципальный районПартизанский наслег</v>
          </cell>
          <cell r="K311">
            <v>254</v>
          </cell>
          <cell r="L311">
            <v>-21.2</v>
          </cell>
        </row>
        <row r="312">
          <cell r="B312" t="str">
            <v>Намский муниципальный районСалбанский наслег</v>
          </cell>
          <cell r="K312">
            <v>254</v>
          </cell>
          <cell r="L312">
            <v>-21.2</v>
          </cell>
        </row>
        <row r="313">
          <cell r="B313" t="str">
            <v>Намский муниципальный районТастахский наслег</v>
          </cell>
          <cell r="K313">
            <v>254</v>
          </cell>
          <cell r="L313">
            <v>-21.2</v>
          </cell>
        </row>
        <row r="314">
          <cell r="B314" t="str">
            <v>Намский муниципальный районТюбинский наслег</v>
          </cell>
          <cell r="K314">
            <v>254</v>
          </cell>
          <cell r="L314">
            <v>-21.2</v>
          </cell>
        </row>
        <row r="315">
          <cell r="B315" t="str">
            <v>Намский муниципальный районФрунзенский наслег</v>
          </cell>
          <cell r="K315">
            <v>254</v>
          </cell>
          <cell r="L315">
            <v>-21.2</v>
          </cell>
        </row>
        <row r="316">
          <cell r="B316" t="str">
            <v>Намский муниципальный районХамагаттинский наслег</v>
          </cell>
          <cell r="K316">
            <v>254</v>
          </cell>
          <cell r="L316">
            <v>-21.2</v>
          </cell>
        </row>
        <row r="317">
          <cell r="B317" t="str">
            <v>Намский муниципальный районХатын-Арынский наслег</v>
          </cell>
          <cell r="K317">
            <v>254</v>
          </cell>
          <cell r="L317">
            <v>-21.2</v>
          </cell>
        </row>
        <row r="318">
          <cell r="B318" t="str">
            <v>Намский муниципальный районХатын-Арынский наслег</v>
          </cell>
          <cell r="K318">
            <v>254</v>
          </cell>
          <cell r="L318">
            <v>-21.2</v>
          </cell>
        </row>
        <row r="319">
          <cell r="B319" t="str">
            <v>Намский муниципальный районХатын-Арынский наслег</v>
          </cell>
          <cell r="K319">
            <v>254</v>
          </cell>
          <cell r="L319">
            <v>-21.2</v>
          </cell>
        </row>
        <row r="320">
          <cell r="B320" t="str">
            <v>Намский муниципальный районХатырыкский наслег</v>
          </cell>
          <cell r="K320">
            <v>254</v>
          </cell>
          <cell r="L320">
            <v>-21.2</v>
          </cell>
        </row>
        <row r="321">
          <cell r="B321" t="str">
            <v>Намский муниципальный районХомустахский 1-й наслег</v>
          </cell>
          <cell r="K321">
            <v>254</v>
          </cell>
          <cell r="L321">
            <v>-21.2</v>
          </cell>
        </row>
        <row r="322">
          <cell r="B322" t="str">
            <v>Намский муниципальный районХомустахский 2-й наслег</v>
          </cell>
          <cell r="K322">
            <v>254</v>
          </cell>
          <cell r="L322">
            <v>-21.2</v>
          </cell>
        </row>
        <row r="323">
          <cell r="B323" t="str">
            <v>Намский муниципальный районХомустахский 2-й наслег</v>
          </cell>
          <cell r="K323">
            <v>254</v>
          </cell>
          <cell r="L323">
            <v>-21.2</v>
          </cell>
        </row>
        <row r="324">
          <cell r="B324" t="str">
            <v>Намский муниципальный районХомустахский 2-й наслег</v>
          </cell>
          <cell r="K324">
            <v>254</v>
          </cell>
          <cell r="L324">
            <v>-21.2</v>
          </cell>
        </row>
        <row r="325">
          <cell r="B325" t="str">
            <v>Намский муниципальный районХомустахский 2-й наслег</v>
          </cell>
          <cell r="K325">
            <v>254</v>
          </cell>
          <cell r="L325">
            <v>-21.2</v>
          </cell>
        </row>
        <row r="326">
          <cell r="B326" t="str">
            <v>Нерюнгринский муниципальный районГород Нерюнгри</v>
          </cell>
          <cell r="K326">
            <v>268</v>
          </cell>
          <cell r="L326">
            <v>-17</v>
          </cell>
        </row>
        <row r="327">
          <cell r="B327" t="str">
            <v>Нерюнгринский муниципальный районПоселок Беркакит</v>
          </cell>
          <cell r="K327">
            <v>268</v>
          </cell>
          <cell r="L327">
            <v>-17</v>
          </cell>
        </row>
        <row r="328">
          <cell r="B328" t="str">
            <v>Нерюнгринский муниципальный районПоселок Золотинка</v>
          </cell>
          <cell r="K328">
            <v>268</v>
          </cell>
          <cell r="L328">
            <v>-17</v>
          </cell>
        </row>
        <row r="329">
          <cell r="B329" t="str">
            <v>Нерюнгринский муниципальный районПоселок Нагорный</v>
          </cell>
          <cell r="K329">
            <v>268</v>
          </cell>
          <cell r="L329">
            <v>-17</v>
          </cell>
        </row>
        <row r="330">
          <cell r="B330" t="str">
            <v>Нерюнгринский муниципальный районПоселок Серебряный Бор</v>
          </cell>
          <cell r="K330">
            <v>268</v>
          </cell>
          <cell r="L330">
            <v>-17</v>
          </cell>
        </row>
        <row r="331">
          <cell r="B331" t="str">
            <v>Нерюнгринский муниципальный районПоселок Хани</v>
          </cell>
          <cell r="K331">
            <v>268</v>
          </cell>
          <cell r="L331">
            <v>-17</v>
          </cell>
        </row>
        <row r="332">
          <cell r="B332" t="str">
            <v>Нерюнгринский муниципальный районПоселок Чульман</v>
          </cell>
          <cell r="K332">
            <v>268</v>
          </cell>
          <cell r="L332">
            <v>-17</v>
          </cell>
        </row>
        <row r="333">
          <cell r="B333" t="str">
            <v>Нерюнгринский муниципальный районХатыминский наслег</v>
          </cell>
          <cell r="K333">
            <v>268</v>
          </cell>
          <cell r="L333">
            <v>-17</v>
          </cell>
        </row>
        <row r="334">
          <cell r="B334" t="str">
            <v>Нерюнгринский муниципальный районИенгринский наслег</v>
          </cell>
          <cell r="K334">
            <v>268</v>
          </cell>
          <cell r="L334">
            <v>-17</v>
          </cell>
        </row>
        <row r="335">
          <cell r="B335" t="str">
            <v>Нижнеколымский муниципальный районПоселок Черский</v>
          </cell>
          <cell r="K335">
            <v>291</v>
          </cell>
          <cell r="L335">
            <v>-17.2</v>
          </cell>
        </row>
        <row r="336">
          <cell r="B336" t="str">
            <v>Нижнеколымский муниципальный районПоселок Черский</v>
          </cell>
          <cell r="K336">
            <v>291</v>
          </cell>
          <cell r="L336">
            <v>-17.2</v>
          </cell>
        </row>
        <row r="337">
          <cell r="B337" t="str">
            <v>Нижнеколымский муниципальный районОлеринский наслег</v>
          </cell>
          <cell r="K337">
            <v>291</v>
          </cell>
          <cell r="L337">
            <v>-17.2</v>
          </cell>
        </row>
        <row r="338">
          <cell r="B338" t="str">
            <v>Нижнеколымский муниципальный районПоходский наслег</v>
          </cell>
          <cell r="K338">
            <v>291</v>
          </cell>
          <cell r="L338">
            <v>-17.2</v>
          </cell>
        </row>
        <row r="339">
          <cell r="B339" t="str">
            <v>Нижнеколымский муниципальный районПоходский наслег</v>
          </cell>
          <cell r="K339">
            <v>291</v>
          </cell>
          <cell r="L339">
            <v>-17.2</v>
          </cell>
        </row>
        <row r="340">
          <cell r="B340" t="str">
            <v>Нижнеколымский муниципальный районПоходский наслег</v>
          </cell>
          <cell r="K340">
            <v>291</v>
          </cell>
          <cell r="L340">
            <v>-17.2</v>
          </cell>
        </row>
        <row r="341">
          <cell r="B341" t="str">
            <v>Нижнеколымский муниципальный районПоходский наслег</v>
          </cell>
          <cell r="K341">
            <v>291</v>
          </cell>
          <cell r="L341">
            <v>-17.2</v>
          </cell>
        </row>
        <row r="342">
          <cell r="B342" t="str">
            <v>Нижнеколымский муниципальный районПоходский наслег</v>
          </cell>
          <cell r="K342">
            <v>291</v>
          </cell>
          <cell r="L342">
            <v>-17.2</v>
          </cell>
        </row>
        <row r="343">
          <cell r="B343" t="str">
            <v>Нижнеколымский муниципальный районПоходский наслег</v>
          </cell>
          <cell r="K343">
            <v>291</v>
          </cell>
          <cell r="L343">
            <v>-17.2</v>
          </cell>
        </row>
        <row r="344">
          <cell r="B344" t="str">
            <v>Нижнеколымский муниципальный районПоходский наслег</v>
          </cell>
          <cell r="K344">
            <v>291</v>
          </cell>
          <cell r="L344">
            <v>-17.2</v>
          </cell>
        </row>
        <row r="345">
          <cell r="B345" t="str">
            <v>Нижнеколымский муниципальный районПоходский наслег</v>
          </cell>
          <cell r="K345">
            <v>291</v>
          </cell>
          <cell r="L345">
            <v>-17.2</v>
          </cell>
        </row>
        <row r="346">
          <cell r="B346" t="str">
            <v>Нижнеколымский муниципальный районПоходский наслег</v>
          </cell>
          <cell r="K346">
            <v>291</v>
          </cell>
          <cell r="L346">
            <v>-17.2</v>
          </cell>
        </row>
        <row r="347">
          <cell r="B347" t="str">
            <v>Нижнеколымский муниципальный районХаларчинский наслег</v>
          </cell>
          <cell r="K347">
            <v>291</v>
          </cell>
          <cell r="L347">
            <v>-17.2</v>
          </cell>
        </row>
        <row r="348">
          <cell r="B348" t="str">
            <v>Нюрбинский муниципальный районГород Нюрба</v>
          </cell>
          <cell r="K348">
            <v>260</v>
          </cell>
          <cell r="L348">
            <v>-17.899999999999999</v>
          </cell>
        </row>
        <row r="349">
          <cell r="B349" t="str">
            <v>Нюрбинский муниципальный районАканинский наслег</v>
          </cell>
          <cell r="K349">
            <v>260</v>
          </cell>
          <cell r="L349">
            <v>-17.899999999999999</v>
          </cell>
        </row>
        <row r="350">
          <cell r="B350" t="str">
            <v>Нюрбинский муниципальный районАканинский наслег</v>
          </cell>
          <cell r="K350">
            <v>260</v>
          </cell>
          <cell r="L350">
            <v>-17.899999999999999</v>
          </cell>
        </row>
        <row r="351">
          <cell r="B351" t="str">
            <v>Нюрбинский муниципальный районБордонский наслег</v>
          </cell>
          <cell r="K351">
            <v>260</v>
          </cell>
          <cell r="L351">
            <v>-17.899999999999999</v>
          </cell>
        </row>
        <row r="352">
          <cell r="B352" t="str">
            <v>Нюрбинский муниципальный районДикимдинский наслег</v>
          </cell>
          <cell r="K352">
            <v>260</v>
          </cell>
          <cell r="L352">
            <v>-17.899999999999999</v>
          </cell>
        </row>
        <row r="353">
          <cell r="B353" t="str">
            <v>Нюрбинский муниципальный районЕдейский наслег</v>
          </cell>
          <cell r="K353">
            <v>260</v>
          </cell>
          <cell r="L353">
            <v>-17.899999999999999</v>
          </cell>
        </row>
        <row r="354">
          <cell r="B354" t="str">
            <v>Нюрбинский муниципальный районЖарханский наслег</v>
          </cell>
          <cell r="K354">
            <v>260</v>
          </cell>
          <cell r="L354">
            <v>-17.899999999999999</v>
          </cell>
        </row>
        <row r="355">
          <cell r="B355" t="str">
            <v>Нюрбинский муниципальный районКангаласский наслег</v>
          </cell>
          <cell r="K355">
            <v>260</v>
          </cell>
          <cell r="L355">
            <v>-17.899999999999999</v>
          </cell>
        </row>
        <row r="356">
          <cell r="B356" t="str">
            <v>Нюрбинский муниципальный районКюндядинский наслег</v>
          </cell>
          <cell r="K356">
            <v>260</v>
          </cell>
          <cell r="L356">
            <v>-17.899999999999999</v>
          </cell>
        </row>
        <row r="357">
          <cell r="B357" t="str">
            <v>Нюрбинский муниципальный районКюндядинский наслег</v>
          </cell>
          <cell r="K357">
            <v>260</v>
          </cell>
          <cell r="L357">
            <v>-17.899999999999999</v>
          </cell>
        </row>
        <row r="358">
          <cell r="B358" t="str">
            <v>Нюрбинский муниципальный районМальжагарский наслег</v>
          </cell>
          <cell r="K358">
            <v>260</v>
          </cell>
          <cell r="L358">
            <v>-17.899999999999999</v>
          </cell>
        </row>
        <row r="359">
          <cell r="B359" t="str">
            <v>Нюрбинский муниципальный районМархинский наслег</v>
          </cell>
          <cell r="K359">
            <v>260</v>
          </cell>
          <cell r="L359">
            <v>-17.899999999999999</v>
          </cell>
        </row>
        <row r="360">
          <cell r="B360" t="str">
            <v>Нюрбинский муниципальный районМегежекский наслег</v>
          </cell>
          <cell r="K360">
            <v>260</v>
          </cell>
          <cell r="L360">
            <v>-17.899999999999999</v>
          </cell>
        </row>
        <row r="361">
          <cell r="B361" t="str">
            <v>Нюрбинский муниципальный районНюрбачанский наслег</v>
          </cell>
          <cell r="K361">
            <v>260</v>
          </cell>
          <cell r="L361">
            <v>-17.899999999999999</v>
          </cell>
        </row>
        <row r="362">
          <cell r="B362" t="str">
            <v>Нюрбинский муниципальный районОктябрьский наслег</v>
          </cell>
          <cell r="K362">
            <v>260</v>
          </cell>
          <cell r="L362">
            <v>-17.899999999999999</v>
          </cell>
        </row>
        <row r="363">
          <cell r="B363" t="str">
            <v>Нюрбинский муниципальный районОктябрьский наслег</v>
          </cell>
          <cell r="K363">
            <v>260</v>
          </cell>
          <cell r="L363">
            <v>-17.899999999999999</v>
          </cell>
        </row>
        <row r="364">
          <cell r="B364" t="str">
            <v>Нюрбинский муниципальный районСюлинский наслег</v>
          </cell>
          <cell r="K364">
            <v>260</v>
          </cell>
          <cell r="L364">
            <v>-17.899999999999999</v>
          </cell>
        </row>
        <row r="365">
          <cell r="B365" t="str">
            <v>Нюрбинский муниципальный районТаркайинский наслег</v>
          </cell>
          <cell r="K365">
            <v>260</v>
          </cell>
          <cell r="L365">
            <v>-17.899999999999999</v>
          </cell>
        </row>
        <row r="366">
          <cell r="B366" t="str">
            <v>Нюрбинский муниципальный районТаркайинский наслег</v>
          </cell>
          <cell r="K366">
            <v>260</v>
          </cell>
          <cell r="L366">
            <v>-17.899999999999999</v>
          </cell>
        </row>
        <row r="367">
          <cell r="B367" t="str">
            <v>Нюрбинский муниципальный районТюмюкский наслег</v>
          </cell>
          <cell r="K367">
            <v>260</v>
          </cell>
          <cell r="L367">
            <v>-17.899999999999999</v>
          </cell>
        </row>
        <row r="368">
          <cell r="B368" t="str">
            <v>Нюрбинский муниципальный районХорулинский наслег</v>
          </cell>
          <cell r="K368">
            <v>260</v>
          </cell>
          <cell r="L368">
            <v>-17.899999999999999</v>
          </cell>
        </row>
        <row r="369">
          <cell r="B369" t="str">
            <v>Нюрбинский муниципальный районЧаппангдинский наслег</v>
          </cell>
          <cell r="K369">
            <v>260</v>
          </cell>
          <cell r="L369">
            <v>-17.899999999999999</v>
          </cell>
        </row>
        <row r="370">
          <cell r="B370" t="str">
            <v>Нюрбинский муниципальный районЧаппангдинский наслег</v>
          </cell>
          <cell r="K370">
            <v>260</v>
          </cell>
          <cell r="L370">
            <v>-17.899999999999999</v>
          </cell>
        </row>
        <row r="371">
          <cell r="B371" t="str">
            <v>Нюрбинский муниципальный районЧукарский наслег</v>
          </cell>
          <cell r="K371">
            <v>260</v>
          </cell>
          <cell r="L371">
            <v>-17.899999999999999</v>
          </cell>
        </row>
        <row r="372">
          <cell r="B372" t="str">
            <v>Оймяконский муниципальный районПоселок Артык</v>
          </cell>
          <cell r="K372">
            <v>280</v>
          </cell>
          <cell r="L372">
            <v>-25.6</v>
          </cell>
        </row>
        <row r="373">
          <cell r="B373" t="str">
            <v>Оймяконский муниципальный районПоселок Артык</v>
          </cell>
          <cell r="K373">
            <v>280</v>
          </cell>
          <cell r="L373">
            <v>-25.6</v>
          </cell>
        </row>
        <row r="374">
          <cell r="B374" t="str">
            <v>Оймяконский муниципальный районПоселок Артык</v>
          </cell>
          <cell r="K374">
            <v>280</v>
          </cell>
          <cell r="L374">
            <v>-25.6</v>
          </cell>
        </row>
        <row r="375">
          <cell r="B375" t="str">
            <v>Оймяконский муниципальный районПоселок Нелькан</v>
          </cell>
          <cell r="K375">
            <v>269</v>
          </cell>
          <cell r="L375">
            <v>-24.8</v>
          </cell>
        </row>
        <row r="376">
          <cell r="B376" t="str">
            <v>Оймяконский муниципальный районПоселок Ольчан</v>
          </cell>
          <cell r="K376">
            <v>269</v>
          </cell>
          <cell r="L376">
            <v>-24.8</v>
          </cell>
        </row>
        <row r="377">
          <cell r="B377" t="str">
            <v>Оймяконский муниципальный районПоселок Ольчан</v>
          </cell>
          <cell r="K377">
            <v>269</v>
          </cell>
          <cell r="L377">
            <v>-24.8</v>
          </cell>
        </row>
        <row r="378">
          <cell r="B378" t="str">
            <v>Оймяконский муниципальный районПоселок Предпорожный</v>
          </cell>
          <cell r="K378">
            <v>269</v>
          </cell>
          <cell r="L378">
            <v>-24.8</v>
          </cell>
        </row>
        <row r="379">
          <cell r="B379" t="str">
            <v>Оймяконский муниципальный районПоселок Усть-Нера</v>
          </cell>
          <cell r="K379">
            <v>269</v>
          </cell>
          <cell r="L379">
            <v>-24.8</v>
          </cell>
        </row>
        <row r="380">
          <cell r="B380" t="str">
            <v>Оймяконский муниципальный районПоселок Эльгинский</v>
          </cell>
          <cell r="K380">
            <v>269</v>
          </cell>
          <cell r="L380">
            <v>-24.8</v>
          </cell>
        </row>
        <row r="381">
          <cell r="B381" t="str">
            <v>Оймяконский муниципальный районАргамойский наслег</v>
          </cell>
          <cell r="K381">
            <v>269</v>
          </cell>
          <cell r="L381">
            <v>-24.8</v>
          </cell>
        </row>
        <row r="382">
          <cell r="B382" t="str">
            <v>Оймяконский муниципальный районБорогонский 1-й наслег</v>
          </cell>
          <cell r="K382">
            <v>269</v>
          </cell>
          <cell r="L382">
            <v>-24.8</v>
          </cell>
        </row>
        <row r="383">
          <cell r="B383" t="str">
            <v>Оймяконский муниципальный районБорогонский 1-й наслег</v>
          </cell>
          <cell r="K383">
            <v>269</v>
          </cell>
          <cell r="L383">
            <v>-24.8</v>
          </cell>
        </row>
        <row r="384">
          <cell r="B384" t="str">
            <v>Оймяконский муниципальный районБорогонский 1-й наслег</v>
          </cell>
          <cell r="K384">
            <v>269</v>
          </cell>
          <cell r="L384">
            <v>-24.8</v>
          </cell>
        </row>
        <row r="385">
          <cell r="B385" t="str">
            <v>Оймяконский муниципальный районБорогонский 2-й наслег</v>
          </cell>
          <cell r="K385">
            <v>269</v>
          </cell>
          <cell r="L385">
            <v>-24.8</v>
          </cell>
        </row>
        <row r="386">
          <cell r="B386" t="str">
            <v>Оймяконский муниципальный районБорогонский 2-й наслег</v>
          </cell>
          <cell r="K386">
            <v>269</v>
          </cell>
          <cell r="L386">
            <v>-24.8</v>
          </cell>
        </row>
        <row r="387">
          <cell r="B387" t="str">
            <v>Оймяконский муниципальный районБорогонский 2-й наслег</v>
          </cell>
          <cell r="K387">
            <v>269</v>
          </cell>
          <cell r="L387">
            <v>-24.8</v>
          </cell>
        </row>
        <row r="388">
          <cell r="B388" t="str">
            <v>Оймяконский муниципальный районБорогонский 2-й наслег</v>
          </cell>
          <cell r="K388">
            <v>269</v>
          </cell>
          <cell r="L388">
            <v>-24.8</v>
          </cell>
        </row>
        <row r="389">
          <cell r="B389" t="str">
            <v>Оймяконский муниципальный районСордоннохский наслег</v>
          </cell>
          <cell r="K389">
            <v>269</v>
          </cell>
          <cell r="L389">
            <v>-24.8</v>
          </cell>
        </row>
        <row r="390">
          <cell r="B390" t="str">
            <v>Оймяконский муниципальный районСордоннохский наслег</v>
          </cell>
          <cell r="K390">
            <v>269</v>
          </cell>
          <cell r="L390">
            <v>-24.8</v>
          </cell>
        </row>
        <row r="391">
          <cell r="B391" t="str">
            <v>Оймяконский муниципальный районТерютский наслег</v>
          </cell>
          <cell r="K391">
            <v>269</v>
          </cell>
          <cell r="L391">
            <v>-24.8</v>
          </cell>
        </row>
        <row r="392">
          <cell r="B392" t="str">
            <v>Оймяконский муниципальный районЮчюгейский наслег</v>
          </cell>
          <cell r="K392">
            <v>269</v>
          </cell>
          <cell r="L392">
            <v>-24.8</v>
          </cell>
        </row>
        <row r="393">
          <cell r="B393" t="str">
            <v>Оймяконский муниципальный районЮчюгейский наслег</v>
          </cell>
          <cell r="K393">
            <v>269</v>
          </cell>
          <cell r="L393">
            <v>-24.8</v>
          </cell>
        </row>
        <row r="394">
          <cell r="B394" t="str">
            <v>Олёкминский муниципальный районАбагинский наслег</v>
          </cell>
          <cell r="K394">
            <v>252</v>
          </cell>
          <cell r="L394">
            <v>-16.100000000000001</v>
          </cell>
        </row>
        <row r="395">
          <cell r="B395" t="str">
            <v>Олёкминский муниципальный районАбагинский наслег</v>
          </cell>
          <cell r="K395">
            <v>252</v>
          </cell>
          <cell r="L395">
            <v>-16.100000000000001</v>
          </cell>
        </row>
        <row r="396">
          <cell r="B396" t="str">
            <v>Олёкминский муниципальный районКяччинский наслег</v>
          </cell>
          <cell r="K396">
            <v>252</v>
          </cell>
          <cell r="L396">
            <v>-16.100000000000001</v>
          </cell>
        </row>
        <row r="397">
          <cell r="B397" t="str">
            <v>Олёкминский муниципальный районГород Олёкминск</v>
          </cell>
          <cell r="K397">
            <v>252</v>
          </cell>
          <cell r="L397">
            <v>-16.100000000000001</v>
          </cell>
        </row>
        <row r="398">
          <cell r="B398" t="str">
            <v>Олёкминский муниципальный районГород Олёкминск</v>
          </cell>
          <cell r="K398">
            <v>252</v>
          </cell>
          <cell r="L398">
            <v>-16.100000000000001</v>
          </cell>
        </row>
        <row r="399">
          <cell r="B399" t="str">
            <v>Олёкминский муниципальный районГород Олёкминск</v>
          </cell>
          <cell r="K399">
            <v>252</v>
          </cell>
          <cell r="L399">
            <v>-16.100000000000001</v>
          </cell>
        </row>
        <row r="400">
          <cell r="B400" t="str">
            <v>Олёкминский муниципальный районГород Олёкминск</v>
          </cell>
          <cell r="K400">
            <v>252</v>
          </cell>
          <cell r="L400">
            <v>-16.100000000000001</v>
          </cell>
        </row>
        <row r="401">
          <cell r="B401" t="str">
            <v>Олёкминский муниципальный районГород Олёкминск</v>
          </cell>
          <cell r="K401">
            <v>252</v>
          </cell>
          <cell r="L401">
            <v>-16.100000000000001</v>
          </cell>
        </row>
        <row r="402">
          <cell r="B402" t="str">
            <v>Олёкминский муниципальный районДабанский наслег</v>
          </cell>
          <cell r="K402">
            <v>252</v>
          </cell>
          <cell r="L402">
            <v>-16.100000000000001</v>
          </cell>
        </row>
        <row r="403">
          <cell r="B403" t="str">
            <v>Олёкминский муниципальный районДабанский наслег</v>
          </cell>
          <cell r="K403">
            <v>252</v>
          </cell>
          <cell r="L403">
            <v>-16.100000000000001</v>
          </cell>
        </row>
        <row r="404">
          <cell r="B404" t="str">
            <v>Олёкминский муниципальный районДабанский наслег</v>
          </cell>
          <cell r="K404">
            <v>252</v>
          </cell>
          <cell r="L404">
            <v>-16.100000000000001</v>
          </cell>
        </row>
        <row r="405">
          <cell r="B405" t="str">
            <v>Олёкминский муниципальный районДельгейский наслег</v>
          </cell>
          <cell r="K405">
            <v>252</v>
          </cell>
          <cell r="L405">
            <v>-16.100000000000001</v>
          </cell>
        </row>
        <row r="406">
          <cell r="B406" t="str">
            <v>Олёкминский муниципальный районДельгейский наслег</v>
          </cell>
          <cell r="K406">
            <v>252</v>
          </cell>
          <cell r="L406">
            <v>-16.100000000000001</v>
          </cell>
        </row>
        <row r="407">
          <cell r="B407" t="str">
            <v>Олёкминский муниципальный районЖарханский национальный наслег</v>
          </cell>
          <cell r="K407">
            <v>252</v>
          </cell>
          <cell r="L407">
            <v>-16.100000000000001</v>
          </cell>
        </row>
        <row r="408">
          <cell r="B408" t="str">
            <v>Олёкминский муниципальный районЖарханский национальный наслег</v>
          </cell>
          <cell r="K408">
            <v>252</v>
          </cell>
          <cell r="L408">
            <v>-16.100000000000001</v>
          </cell>
        </row>
        <row r="409">
          <cell r="B409" t="str">
            <v>Олёкминский муниципальный районЖарханский национальный наслег</v>
          </cell>
          <cell r="K409">
            <v>252</v>
          </cell>
          <cell r="L409">
            <v>-16.100000000000001</v>
          </cell>
        </row>
        <row r="410">
          <cell r="B410" t="str">
            <v>Олёкминский муниципальный районКиндигирский национальный наслег</v>
          </cell>
          <cell r="K410">
            <v>252</v>
          </cell>
          <cell r="L410">
            <v>-16.100000000000001</v>
          </cell>
        </row>
        <row r="411">
          <cell r="B411" t="str">
            <v>Олёкминский муниципальный районКиндигирский национальный наслег</v>
          </cell>
          <cell r="K411">
            <v>252</v>
          </cell>
          <cell r="L411">
            <v>-16.100000000000001</v>
          </cell>
        </row>
        <row r="412">
          <cell r="B412" t="str">
            <v>Олёкминский муниципальный районКыллахский наслег</v>
          </cell>
          <cell r="K412">
            <v>252</v>
          </cell>
          <cell r="L412">
            <v>-16.100000000000001</v>
          </cell>
        </row>
        <row r="413">
          <cell r="B413" t="str">
            <v>Олёкминский муниципальный районКыллахский наслег</v>
          </cell>
          <cell r="K413">
            <v>252</v>
          </cell>
          <cell r="L413">
            <v>-16.100000000000001</v>
          </cell>
        </row>
        <row r="414">
          <cell r="B414" t="str">
            <v>Олёкминский муниципальный районМальжагарский наслег</v>
          </cell>
          <cell r="K414">
            <v>252</v>
          </cell>
          <cell r="L414">
            <v>-16.100000000000001</v>
          </cell>
        </row>
        <row r="415">
          <cell r="B415" t="str">
            <v>Олёкминский муниципальный районМальжагарский наслег</v>
          </cell>
          <cell r="K415">
            <v>252</v>
          </cell>
          <cell r="L415">
            <v>-16.100000000000001</v>
          </cell>
        </row>
        <row r="416">
          <cell r="B416" t="str">
            <v>Олёкминский муниципальный районМальжагарский наслег</v>
          </cell>
          <cell r="K416">
            <v>252</v>
          </cell>
          <cell r="L416">
            <v>-16.100000000000001</v>
          </cell>
        </row>
        <row r="417">
          <cell r="B417" t="str">
            <v>Олёкминский муниципальный районМачинский наслег</v>
          </cell>
          <cell r="K417">
            <v>252</v>
          </cell>
          <cell r="L417">
            <v>-16.100000000000001</v>
          </cell>
        </row>
        <row r="418">
          <cell r="B418" t="str">
            <v>Олёкминский муниципальный районНерюктяйинский 1-й наслег</v>
          </cell>
          <cell r="K418">
            <v>252</v>
          </cell>
          <cell r="L418">
            <v>-16.100000000000001</v>
          </cell>
        </row>
        <row r="419">
          <cell r="B419" t="str">
            <v>Олёкминский муниципальный районНерюктяйинский 1-й наслег</v>
          </cell>
          <cell r="K419">
            <v>252</v>
          </cell>
          <cell r="L419">
            <v>-16.100000000000001</v>
          </cell>
        </row>
        <row r="420">
          <cell r="B420" t="str">
            <v>Олёкминский муниципальный районНерюктяйинский 1-й наслег</v>
          </cell>
          <cell r="K420">
            <v>252</v>
          </cell>
          <cell r="L420">
            <v>-16.100000000000001</v>
          </cell>
        </row>
        <row r="421">
          <cell r="B421" t="str">
            <v>Олёкминский муниципальный районНерюктяйинский 1-й наслег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муниципальный районНерюктяйинский 2-й наслег</v>
          </cell>
          <cell r="K422">
            <v>252</v>
          </cell>
          <cell r="L422">
            <v>-16.100000000000001</v>
          </cell>
        </row>
        <row r="423">
          <cell r="B423" t="str">
            <v>Олёкминский муниципальный районНерюктяйинский 2-й наслег</v>
          </cell>
          <cell r="K423">
            <v>252</v>
          </cell>
          <cell r="L423">
            <v>-16.100000000000001</v>
          </cell>
        </row>
        <row r="424">
          <cell r="B424" t="str">
            <v>Олёкминский муниципальный районНерюктяйинский 2-й наслег</v>
          </cell>
          <cell r="K424">
            <v>252</v>
          </cell>
          <cell r="L424">
            <v>-16.100000000000001</v>
          </cell>
        </row>
        <row r="425">
          <cell r="B425" t="str">
            <v>Олёкминский муниципальный районОлёкминский наслег</v>
          </cell>
          <cell r="K425">
            <v>252</v>
          </cell>
          <cell r="L425">
            <v>-16.100000000000001</v>
          </cell>
        </row>
        <row r="426">
          <cell r="B426" t="str">
            <v>Олёкминский муниципальный районУлахан-Мунгкунский наслег</v>
          </cell>
          <cell r="K426">
            <v>252</v>
          </cell>
          <cell r="L426">
            <v>-16.100000000000001</v>
          </cell>
        </row>
        <row r="427">
          <cell r="B427" t="str">
            <v>Олёкминский муниципальный районПоселок Заречный</v>
          </cell>
          <cell r="K427">
            <v>252</v>
          </cell>
          <cell r="L427">
            <v>-16.100000000000001</v>
          </cell>
        </row>
        <row r="428">
          <cell r="B428" t="str">
            <v>Олёкминский муниципальный районПоселок Торго</v>
          </cell>
          <cell r="K428">
            <v>252</v>
          </cell>
          <cell r="L428">
            <v>-16.100000000000001</v>
          </cell>
        </row>
        <row r="429">
          <cell r="B429" t="str">
            <v>Олёкминский муниципальный районСаныяхтахский наслег</v>
          </cell>
          <cell r="K429">
            <v>252</v>
          </cell>
          <cell r="L429">
            <v>-16.100000000000001</v>
          </cell>
        </row>
        <row r="430">
          <cell r="B430" t="str">
            <v>Олёкминский муниципальный районСаныяхтахский наслег</v>
          </cell>
          <cell r="K430">
            <v>252</v>
          </cell>
          <cell r="L430">
            <v>-16.100000000000001</v>
          </cell>
        </row>
        <row r="431">
          <cell r="B431" t="str">
            <v>Олёкминский муниципальный районСаныяхтахский наслег</v>
          </cell>
          <cell r="K431">
            <v>252</v>
          </cell>
          <cell r="L431">
            <v>-16.100000000000001</v>
          </cell>
        </row>
        <row r="432">
          <cell r="B432" t="str">
            <v>Олёкминский муниципальный районСаныяхтахский наслег</v>
          </cell>
          <cell r="K432">
            <v>252</v>
          </cell>
          <cell r="L432">
            <v>-16.100000000000001</v>
          </cell>
        </row>
        <row r="433">
          <cell r="B433" t="str">
            <v>Олёкминский муниципальный районСолянский наслег</v>
          </cell>
          <cell r="K433">
            <v>252</v>
          </cell>
          <cell r="L433">
            <v>-16.100000000000001</v>
          </cell>
        </row>
        <row r="434">
          <cell r="B434" t="str">
            <v>Олёкминский муниципальный районСолянский наслег</v>
          </cell>
          <cell r="K434">
            <v>252</v>
          </cell>
          <cell r="L434">
            <v>-16.100000000000001</v>
          </cell>
        </row>
        <row r="435">
          <cell r="B435" t="str">
            <v>Олёкминский муниципальный районТроицкий наслег</v>
          </cell>
          <cell r="K435">
            <v>252</v>
          </cell>
          <cell r="L435">
            <v>-16.100000000000001</v>
          </cell>
        </row>
        <row r="436">
          <cell r="B436" t="str">
            <v>Олёкминский муниципальный районКяччинский наслег</v>
          </cell>
          <cell r="K436">
            <v>252</v>
          </cell>
          <cell r="L436">
            <v>-16.100000000000001</v>
          </cell>
        </row>
        <row r="437">
          <cell r="B437" t="str">
            <v>Олёкминский муниципальный районКяччинский наслег</v>
          </cell>
          <cell r="K437">
            <v>252</v>
          </cell>
          <cell r="L437">
            <v>-16.100000000000001</v>
          </cell>
        </row>
        <row r="438">
          <cell r="B438" t="str">
            <v>Олёкминский муниципальный районКяччинский наслег</v>
          </cell>
          <cell r="K438">
            <v>252</v>
          </cell>
          <cell r="L438">
            <v>-16.100000000000001</v>
          </cell>
        </row>
        <row r="439">
          <cell r="B439" t="str">
            <v>Олёкминский муниципальный районТянский национальный наслег</v>
          </cell>
          <cell r="K439">
            <v>252</v>
          </cell>
          <cell r="L439">
            <v>-16.100000000000001</v>
          </cell>
        </row>
        <row r="440">
          <cell r="B440" t="str">
            <v>Олёкминский муниципальный районУрицкий наслег</v>
          </cell>
          <cell r="K440">
            <v>252</v>
          </cell>
          <cell r="L440">
            <v>-16.100000000000001</v>
          </cell>
        </row>
        <row r="441">
          <cell r="B441" t="str">
            <v>Олёкминский муниципальный районУрицкий наслег</v>
          </cell>
          <cell r="K441">
            <v>252</v>
          </cell>
          <cell r="L441">
            <v>-16.100000000000001</v>
          </cell>
        </row>
        <row r="442">
          <cell r="B442" t="str">
            <v>Олёкминский муниципальный районХоринский наслег</v>
          </cell>
          <cell r="K442">
            <v>252</v>
          </cell>
          <cell r="L442">
            <v>-16.100000000000001</v>
          </cell>
        </row>
        <row r="443">
          <cell r="B443" t="str">
            <v>Олёкминский муниципальный районХоринский наслег</v>
          </cell>
          <cell r="K443">
            <v>252</v>
          </cell>
          <cell r="L443">
            <v>-16.100000000000001</v>
          </cell>
        </row>
        <row r="444">
          <cell r="B444" t="str">
            <v>Олёкминский муниципальный районХоринский наслег</v>
          </cell>
          <cell r="K444">
            <v>252</v>
          </cell>
          <cell r="L444">
            <v>-16.100000000000001</v>
          </cell>
        </row>
        <row r="445">
          <cell r="B445" t="str">
            <v>Олёкминский муниципальный районЧапаевский наслег</v>
          </cell>
          <cell r="K445">
            <v>252</v>
          </cell>
          <cell r="L445">
            <v>-16.100000000000001</v>
          </cell>
        </row>
        <row r="446">
          <cell r="B446" t="str">
            <v>Олёкминский муниципальный районЧапаевский наслег</v>
          </cell>
          <cell r="K446">
            <v>252</v>
          </cell>
          <cell r="L446">
            <v>-16.100000000000001</v>
          </cell>
        </row>
        <row r="447">
          <cell r="B447" t="str">
            <v>Олёкминский муниципальный районЧаринский национальный наслег</v>
          </cell>
          <cell r="K447">
            <v>252</v>
          </cell>
          <cell r="L447">
            <v>-16.100000000000001</v>
          </cell>
        </row>
        <row r="448">
          <cell r="B448" t="str">
            <v>Оленёкский муниципальный районЖилиндинский национальный наслег</v>
          </cell>
          <cell r="K448">
            <v>293</v>
          </cell>
          <cell r="L448">
            <v>-19.8</v>
          </cell>
        </row>
        <row r="449">
          <cell r="B449" t="str">
            <v>Оленёкский муниципальный районКирбейский национальный наслег</v>
          </cell>
          <cell r="K449">
            <v>287</v>
          </cell>
          <cell r="L449">
            <v>-20.399999999999999</v>
          </cell>
        </row>
        <row r="450">
          <cell r="B450" t="str">
            <v>Оленёкский муниципальный районОленёкский национальный наслег</v>
          </cell>
          <cell r="K450">
            <v>287</v>
          </cell>
          <cell r="L450">
            <v>-20.399999999999999</v>
          </cell>
        </row>
        <row r="451">
          <cell r="B451" t="str">
            <v>Оленёкский муниципальный районШологонский национальный наслег</v>
          </cell>
          <cell r="K451">
            <v>287</v>
          </cell>
          <cell r="L451">
            <v>-20.399999999999999</v>
          </cell>
        </row>
        <row r="452">
          <cell r="B452" t="str">
            <v>Среднеколымский муниципальный районГород Среднеколымск</v>
          </cell>
          <cell r="K452">
            <v>281</v>
          </cell>
          <cell r="L452">
            <v>-19.600000000000001</v>
          </cell>
        </row>
        <row r="453">
          <cell r="B453" t="str">
            <v>Среднеколымский муниципальный районГород Среднеколымск</v>
          </cell>
          <cell r="K453">
            <v>281</v>
          </cell>
          <cell r="L453">
            <v>-19.600000000000001</v>
          </cell>
        </row>
        <row r="454">
          <cell r="B454" t="str">
            <v>Среднеколымский муниципальный районАлазейский наслег</v>
          </cell>
          <cell r="K454">
            <v>281</v>
          </cell>
          <cell r="L454">
            <v>-19.600000000000001</v>
          </cell>
        </row>
        <row r="455">
          <cell r="B455" t="str">
            <v>Среднеколымский муниципальный районБайдинский наслег</v>
          </cell>
          <cell r="K455">
            <v>281</v>
          </cell>
          <cell r="L455">
            <v>-19.600000000000001</v>
          </cell>
        </row>
        <row r="456">
          <cell r="B456" t="str">
            <v>Среднеколымский муниципальный районБерёзовский национальный (кочевой) наслег</v>
          </cell>
          <cell r="K456">
            <v>281</v>
          </cell>
          <cell r="L456">
            <v>-19.600000000000001</v>
          </cell>
        </row>
        <row r="457">
          <cell r="B457" t="str">
            <v>Среднеколымский муниципальный районБерёзовский национальный (кочевой) наслег</v>
          </cell>
          <cell r="K457">
            <v>281</v>
          </cell>
          <cell r="L457">
            <v>-19.600000000000001</v>
          </cell>
        </row>
        <row r="458">
          <cell r="B458" t="str">
            <v>Среднеколымский муниципальный районКангаласский 1-й наслег</v>
          </cell>
          <cell r="K458">
            <v>281</v>
          </cell>
          <cell r="L458">
            <v>-19.600000000000001</v>
          </cell>
        </row>
        <row r="459">
          <cell r="B459" t="str">
            <v>Среднеколымский муниципальный районКангаласский 1-й наслег</v>
          </cell>
          <cell r="K459">
            <v>281</v>
          </cell>
          <cell r="L459">
            <v>-19.600000000000001</v>
          </cell>
        </row>
        <row r="460">
          <cell r="B460" t="str">
            <v>Среднеколымский муниципальный районКангаласский 2-й наслег</v>
          </cell>
          <cell r="K460">
            <v>281</v>
          </cell>
          <cell r="L460">
            <v>-19.600000000000001</v>
          </cell>
        </row>
        <row r="461">
          <cell r="B461" t="str">
            <v>Среднеколымский муниципальный районМятисский 1-й наслег</v>
          </cell>
          <cell r="K461">
            <v>281</v>
          </cell>
          <cell r="L461">
            <v>-19.600000000000001</v>
          </cell>
        </row>
        <row r="462">
          <cell r="B462" t="str">
            <v>Среднеколымский муниципальный районМятисский 2-й наслег</v>
          </cell>
          <cell r="K462">
            <v>281</v>
          </cell>
          <cell r="L462">
            <v>-19.600000000000001</v>
          </cell>
        </row>
        <row r="463">
          <cell r="B463" t="str">
            <v>Среднеколымский муниципальный районМятисский 2-й наслег</v>
          </cell>
          <cell r="K463">
            <v>281</v>
          </cell>
          <cell r="L463">
            <v>-19.600000000000001</v>
          </cell>
        </row>
        <row r="464">
          <cell r="B464" t="str">
            <v>Среднеколымский муниципальный районСен-Кюёльский наслег</v>
          </cell>
          <cell r="K464">
            <v>281</v>
          </cell>
          <cell r="L464">
            <v>-19.600000000000001</v>
          </cell>
        </row>
        <row r="465">
          <cell r="B465" t="str">
            <v>Среднеколымский муниципальный районСен-Кюёльский наслег</v>
          </cell>
          <cell r="K465">
            <v>281</v>
          </cell>
          <cell r="L465">
            <v>-19.600000000000001</v>
          </cell>
        </row>
        <row r="466">
          <cell r="B466" t="str">
            <v>Среднеколымский муниципальный районХатынгнахский наслег</v>
          </cell>
          <cell r="K466">
            <v>281</v>
          </cell>
          <cell r="L466">
            <v>-19.600000000000001</v>
          </cell>
        </row>
        <row r="467">
          <cell r="B467" t="str">
            <v>Сунтарский муниципальный районАллагинский наслег</v>
          </cell>
          <cell r="K467">
            <v>259</v>
          </cell>
          <cell r="L467">
            <v>-16.100000000000001</v>
          </cell>
        </row>
        <row r="468">
          <cell r="B468" t="str">
            <v>Сунтарский муниципальный районАрылахский наслег</v>
          </cell>
          <cell r="K468">
            <v>259</v>
          </cell>
          <cell r="L468">
            <v>-16.100000000000001</v>
          </cell>
        </row>
        <row r="469">
          <cell r="B469" t="str">
            <v>Сунтарский муниципальный районБордонский наслег</v>
          </cell>
          <cell r="K469">
            <v>259</v>
          </cell>
          <cell r="L469">
            <v>-16.100000000000001</v>
          </cell>
        </row>
        <row r="470">
          <cell r="B470" t="str">
            <v>Сунтарский муниципальный районВилючанский наслег</v>
          </cell>
          <cell r="K470">
            <v>259</v>
          </cell>
          <cell r="L470">
            <v>-16.100000000000001</v>
          </cell>
        </row>
        <row r="471">
          <cell r="B471" t="str">
            <v>Сунтарский муниципальный районВилючанский наслег</v>
          </cell>
          <cell r="K471">
            <v>259</v>
          </cell>
          <cell r="L471">
            <v>-16.100000000000001</v>
          </cell>
        </row>
        <row r="472">
          <cell r="B472" t="str">
            <v>Сунтарский муниципальный районЖарханский наслег</v>
          </cell>
          <cell r="K472">
            <v>259</v>
          </cell>
          <cell r="L472">
            <v>-16.100000000000001</v>
          </cell>
        </row>
        <row r="473">
          <cell r="B473" t="str">
            <v>Сунтарский муниципальный районИлимнирский наслег</v>
          </cell>
          <cell r="K473">
            <v>259</v>
          </cell>
          <cell r="L473">
            <v>-16.100000000000001</v>
          </cell>
        </row>
        <row r="474">
          <cell r="B474" t="str">
            <v>Сунтарский муниципальный районКемпендяйский наслег</v>
          </cell>
          <cell r="K474">
            <v>260</v>
          </cell>
          <cell r="L474">
            <v>-17.3</v>
          </cell>
        </row>
        <row r="475">
          <cell r="B475" t="str">
            <v>Сунтарский муниципальный районУстьинский наслег</v>
          </cell>
          <cell r="K475">
            <v>260</v>
          </cell>
          <cell r="L475">
            <v>-17.3</v>
          </cell>
        </row>
        <row r="476">
          <cell r="B476" t="str">
            <v>Сунтарский муниципальный районКемпендяйский наслег</v>
          </cell>
          <cell r="K476">
            <v>260</v>
          </cell>
          <cell r="L476">
            <v>-17.3</v>
          </cell>
        </row>
        <row r="477">
          <cell r="B477" t="str">
            <v>Сунтарский муниципальный районКрестяхский наслег</v>
          </cell>
          <cell r="K477">
            <v>259</v>
          </cell>
          <cell r="L477">
            <v>-16.100000000000001</v>
          </cell>
        </row>
        <row r="478">
          <cell r="B478" t="str">
            <v>Сунтарский муниципальный районКуокунинский наслег</v>
          </cell>
          <cell r="K478">
            <v>259</v>
          </cell>
          <cell r="L478">
            <v>-16.100000000000001</v>
          </cell>
        </row>
        <row r="479">
          <cell r="B479" t="str">
            <v>Сунтарский муниципальный районКутанинский наслег</v>
          </cell>
          <cell r="K479">
            <v>260</v>
          </cell>
          <cell r="L479">
            <v>-17.3</v>
          </cell>
        </row>
        <row r="480">
          <cell r="B480" t="str">
            <v>Сунтарский муниципальный районКутанинский наслег</v>
          </cell>
          <cell r="K480">
            <v>260</v>
          </cell>
          <cell r="L480">
            <v>-17.3</v>
          </cell>
        </row>
        <row r="481">
          <cell r="B481" t="str">
            <v>Сунтарский муниципальный районКюкяйский наслег</v>
          </cell>
          <cell r="K481">
            <v>260</v>
          </cell>
          <cell r="L481">
            <v>-17.3</v>
          </cell>
        </row>
        <row r="482">
          <cell r="B482" t="str">
            <v>Сунтарский муниципальный районКюндяйинский наслег</v>
          </cell>
          <cell r="K482">
            <v>260</v>
          </cell>
          <cell r="L482">
            <v>-17.3</v>
          </cell>
        </row>
        <row r="483">
          <cell r="B483" t="str">
            <v>Сунтарский муниципальный районКюндяйинский наслег</v>
          </cell>
          <cell r="K483">
            <v>260</v>
          </cell>
          <cell r="L483">
            <v>-17.3</v>
          </cell>
        </row>
        <row r="484">
          <cell r="B484" t="str">
            <v>Сунтарский муниципальный районКюндяйинский наслег</v>
          </cell>
          <cell r="K484">
            <v>260</v>
          </cell>
          <cell r="L484">
            <v>-17.3</v>
          </cell>
        </row>
        <row r="485">
          <cell r="B485" t="str">
            <v>Сунтарский муниципальный районМар-Кюёльский наслег</v>
          </cell>
          <cell r="K485">
            <v>259</v>
          </cell>
          <cell r="L485">
            <v>-16.100000000000001</v>
          </cell>
        </row>
        <row r="486">
          <cell r="B486" t="str">
            <v>Сунтарский муниципальный районНахаринский наслег</v>
          </cell>
          <cell r="K486">
            <v>259</v>
          </cell>
          <cell r="L486">
            <v>-16.100000000000001</v>
          </cell>
        </row>
        <row r="487">
          <cell r="B487" t="str">
            <v>Сунтарский муниципальный районСунтарский наслег</v>
          </cell>
          <cell r="K487">
            <v>259</v>
          </cell>
          <cell r="L487">
            <v>-16.100000000000001</v>
          </cell>
        </row>
        <row r="488">
          <cell r="B488" t="str">
            <v>Сунтарский муниципальный районТенкинский наслег</v>
          </cell>
          <cell r="K488">
            <v>259</v>
          </cell>
          <cell r="L488">
            <v>-16.100000000000001</v>
          </cell>
        </row>
        <row r="489">
          <cell r="B489" t="str">
            <v>Сунтарский муниципальный районТойбохойский наслег</v>
          </cell>
          <cell r="K489">
            <v>259</v>
          </cell>
          <cell r="L489">
            <v>-16.100000000000001</v>
          </cell>
        </row>
        <row r="490">
          <cell r="B490" t="str">
            <v>Сунтарский муниципальный районТолонский наслег</v>
          </cell>
          <cell r="K490">
            <v>260</v>
          </cell>
          <cell r="L490">
            <v>-17.3</v>
          </cell>
        </row>
        <row r="491">
          <cell r="B491" t="str">
            <v>Сунтарский муниципальный районТуойдахский наслег</v>
          </cell>
          <cell r="K491">
            <v>259</v>
          </cell>
          <cell r="L491">
            <v>-16.100000000000001</v>
          </cell>
        </row>
        <row r="492">
          <cell r="B492" t="str">
            <v>Сунтарский муниципальный районТюбяй-Жарханский наслег</v>
          </cell>
          <cell r="K492">
            <v>260</v>
          </cell>
          <cell r="L492">
            <v>-17.3</v>
          </cell>
        </row>
        <row r="493">
          <cell r="B493" t="str">
            <v>Сунтарский муниципальный районТюбяй-Жарханский наслег</v>
          </cell>
          <cell r="K493">
            <v>260</v>
          </cell>
          <cell r="L493">
            <v>-17.3</v>
          </cell>
        </row>
        <row r="494">
          <cell r="B494" t="str">
            <v>Сунтарский муниципальный районТюбяй-Жарханский наслег</v>
          </cell>
          <cell r="K494">
            <v>260</v>
          </cell>
          <cell r="L494">
            <v>-17.3</v>
          </cell>
        </row>
        <row r="495">
          <cell r="B495" t="str">
            <v>Сунтарский муниципальный районТюбяйский наслег</v>
          </cell>
          <cell r="K495">
            <v>260</v>
          </cell>
          <cell r="L495">
            <v>-17.3</v>
          </cell>
        </row>
        <row r="496">
          <cell r="B496" t="str">
            <v>Сунтарский муниципальный районТюбяйский наслег</v>
          </cell>
          <cell r="K496">
            <v>260</v>
          </cell>
          <cell r="L496">
            <v>-17.3</v>
          </cell>
        </row>
        <row r="497">
          <cell r="B497" t="str">
            <v>Сунтарский муниципальный районХаданский наслег</v>
          </cell>
          <cell r="K497">
            <v>259</v>
          </cell>
          <cell r="L497">
            <v>-16.100000000000001</v>
          </cell>
        </row>
        <row r="498">
          <cell r="B498" t="str">
            <v>Сунтарский муниципальный районХаданский наслег</v>
          </cell>
          <cell r="K498">
            <v>259</v>
          </cell>
          <cell r="L498">
            <v>-16.100000000000001</v>
          </cell>
        </row>
        <row r="499">
          <cell r="B499" t="str">
            <v>Сунтарский муниципальный районХаданский наслег</v>
          </cell>
          <cell r="K499">
            <v>259</v>
          </cell>
          <cell r="L499">
            <v>-16.100000000000001</v>
          </cell>
        </row>
        <row r="500">
          <cell r="B500" t="str">
            <v>Сунтарский муниципальный районХоринский наслег</v>
          </cell>
          <cell r="K500">
            <v>260</v>
          </cell>
          <cell r="L500">
            <v>-17.3</v>
          </cell>
        </row>
        <row r="501">
          <cell r="B501" t="str">
            <v>Сунтарский муниципальный районШеинский наслег</v>
          </cell>
          <cell r="K501">
            <v>259</v>
          </cell>
          <cell r="L501">
            <v>-16.100000000000001</v>
          </cell>
        </row>
        <row r="502">
          <cell r="B502" t="str">
            <v>Сунтарский муниципальный районШеинский наслег</v>
          </cell>
          <cell r="K502">
            <v>259</v>
          </cell>
          <cell r="L502">
            <v>-16.100000000000001</v>
          </cell>
        </row>
        <row r="503">
          <cell r="B503" t="str">
            <v>Сунтарский муниципальный районШеинский наслег</v>
          </cell>
          <cell r="K503">
            <v>259</v>
          </cell>
          <cell r="L503">
            <v>-16.100000000000001</v>
          </cell>
        </row>
        <row r="504">
          <cell r="B504" t="str">
            <v>Сунтарский муниципальный районЭльгяйский наслег</v>
          </cell>
          <cell r="K504">
            <v>260</v>
          </cell>
          <cell r="L504">
            <v>-17.3</v>
          </cell>
        </row>
        <row r="505">
          <cell r="B505" t="str">
            <v>Сунтарский муниципальный районЭльгяйский наслег</v>
          </cell>
          <cell r="K505">
            <v>259</v>
          </cell>
          <cell r="L505">
            <v>-16.100000000000001</v>
          </cell>
        </row>
        <row r="506">
          <cell r="B506" t="str">
            <v>Таттинский муниципальный районАлданский наслег</v>
          </cell>
          <cell r="K506">
            <v>257</v>
          </cell>
          <cell r="L506">
            <v>-22.9</v>
          </cell>
        </row>
        <row r="507">
          <cell r="B507" t="str">
            <v>Таттинский муниципальный районАмгинский наслег</v>
          </cell>
          <cell r="K507">
            <v>257</v>
          </cell>
          <cell r="L507">
            <v>-22.9</v>
          </cell>
        </row>
        <row r="508">
          <cell r="B508" t="str">
            <v>Таттинский муниципальный районБаягинский наслег</v>
          </cell>
          <cell r="K508">
            <v>257</v>
          </cell>
          <cell r="L508">
            <v>-22.9</v>
          </cell>
        </row>
        <row r="509">
          <cell r="B509" t="str">
            <v>Таттинский муниципальный районДайа-Амгинский наслег</v>
          </cell>
          <cell r="K509">
            <v>257</v>
          </cell>
          <cell r="L509">
            <v>-22.9</v>
          </cell>
        </row>
        <row r="510">
          <cell r="B510" t="str">
            <v>Таттинский муниципальный районЖохсогонский наслег</v>
          </cell>
          <cell r="K510">
            <v>257</v>
          </cell>
          <cell r="L510">
            <v>-22.9</v>
          </cell>
        </row>
        <row r="511">
          <cell r="B511" t="str">
            <v>Таттинский муниципальный районЖохсогонский наслег</v>
          </cell>
          <cell r="K511">
            <v>257</v>
          </cell>
          <cell r="L511">
            <v>-22.9</v>
          </cell>
        </row>
        <row r="512">
          <cell r="B512" t="str">
            <v>Таттинский муниципальный районЖулейский наслег</v>
          </cell>
          <cell r="K512">
            <v>257</v>
          </cell>
          <cell r="L512">
            <v>-22.9</v>
          </cell>
        </row>
        <row r="513">
          <cell r="B513" t="str">
            <v>Таттинский муниципальный районИгидейский наслег</v>
          </cell>
          <cell r="K513">
            <v>257</v>
          </cell>
          <cell r="L513">
            <v>-22.9</v>
          </cell>
        </row>
        <row r="514">
          <cell r="B514" t="str">
            <v>Таттинский муниципальный районОктябрьский наслег</v>
          </cell>
          <cell r="K514">
            <v>257</v>
          </cell>
          <cell r="L514">
            <v>-22.9</v>
          </cell>
        </row>
        <row r="515">
          <cell r="B515" t="str">
            <v>Таттинский муниципальный районСредне-Амгинский наслег</v>
          </cell>
          <cell r="K515">
            <v>257</v>
          </cell>
          <cell r="L515">
            <v>-22.9</v>
          </cell>
        </row>
        <row r="516">
          <cell r="B516" t="str">
            <v>Таттинский муниципальный районТаттинский наслег</v>
          </cell>
          <cell r="K516">
            <v>257</v>
          </cell>
          <cell r="L516">
            <v>-22.9</v>
          </cell>
        </row>
        <row r="517">
          <cell r="B517" t="str">
            <v>Таттинский муниципальный районТыарасинский наслег</v>
          </cell>
          <cell r="K517">
            <v>257</v>
          </cell>
          <cell r="L517">
            <v>-22.9</v>
          </cell>
        </row>
        <row r="518">
          <cell r="B518" t="str">
            <v>Таттинский муниципальный районУолбинский наслег</v>
          </cell>
          <cell r="K518">
            <v>257</v>
          </cell>
          <cell r="L518">
            <v>-22.9</v>
          </cell>
        </row>
        <row r="519">
          <cell r="B519" t="str">
            <v>Таттинский муниципальный районУсть-Амгинский наслег</v>
          </cell>
          <cell r="K519">
            <v>257</v>
          </cell>
          <cell r="L519">
            <v>-22.9</v>
          </cell>
        </row>
        <row r="520">
          <cell r="B520" t="str">
            <v>Таттинский муниципальный районХара-Алданский наслег</v>
          </cell>
          <cell r="K520">
            <v>257</v>
          </cell>
          <cell r="L520">
            <v>-22.9</v>
          </cell>
        </row>
        <row r="521">
          <cell r="B521" t="str">
            <v>Томпонский муниципальный районПоселок Джебарики-Хая</v>
          </cell>
          <cell r="K521">
            <v>258</v>
          </cell>
          <cell r="L521">
            <v>-22</v>
          </cell>
        </row>
        <row r="522">
          <cell r="B522" t="str">
            <v>Томпонский муниципальный районПоселок Хандыга</v>
          </cell>
          <cell r="K522">
            <v>258</v>
          </cell>
          <cell r="L522">
            <v>-22</v>
          </cell>
        </row>
        <row r="523">
          <cell r="B523" t="str">
            <v>Томпонский муниципальный районБаягантайский наслег</v>
          </cell>
          <cell r="K523">
            <v>253</v>
          </cell>
          <cell r="L523">
            <v>-22.6</v>
          </cell>
        </row>
        <row r="524">
          <cell r="B524" t="str">
            <v>Томпонский муниципальный районБаягантайский наслег</v>
          </cell>
          <cell r="K524">
            <v>253</v>
          </cell>
          <cell r="L524">
            <v>-22.6</v>
          </cell>
        </row>
        <row r="525">
          <cell r="B525" t="str">
            <v>Томпонский муниципальный районБаягантайский наслег</v>
          </cell>
          <cell r="K525">
            <v>253</v>
          </cell>
          <cell r="L525">
            <v>-22.6</v>
          </cell>
        </row>
        <row r="526">
          <cell r="B526" t="str">
            <v>Томпонский муниципальный районМегино-Алданский наслег</v>
          </cell>
          <cell r="K526">
            <v>258</v>
          </cell>
          <cell r="L526">
            <v>-22</v>
          </cell>
        </row>
        <row r="527">
          <cell r="B527" t="str">
            <v>Томпонский муниципальный районНежданинский наслег</v>
          </cell>
          <cell r="K527">
            <v>258</v>
          </cell>
          <cell r="L527">
            <v>-22</v>
          </cell>
        </row>
        <row r="528">
          <cell r="B528" t="str">
            <v>Томпонский муниципальный районОхот-Перевозовский наслег</v>
          </cell>
          <cell r="K528">
            <v>258</v>
          </cell>
          <cell r="L528">
            <v>-22</v>
          </cell>
        </row>
        <row r="529">
          <cell r="B529" t="str">
            <v>Томпонский муниципальный районСасыльский наслег</v>
          </cell>
          <cell r="K529">
            <v>258</v>
          </cell>
          <cell r="L529">
            <v>-22</v>
          </cell>
        </row>
        <row r="530">
          <cell r="B530" t="str">
            <v>Томпонский муниципальный районТеплоключевский наслег</v>
          </cell>
          <cell r="K530">
            <v>258</v>
          </cell>
          <cell r="L530">
            <v>-22</v>
          </cell>
        </row>
        <row r="531">
          <cell r="B531" t="str">
            <v>Томпонский муниципальный районТеплоключевский наслег</v>
          </cell>
          <cell r="K531">
            <v>258</v>
          </cell>
          <cell r="L531">
            <v>-22</v>
          </cell>
        </row>
        <row r="532">
          <cell r="B532" t="str">
            <v>Томпонский муниципальный районТеплоключевский наслег</v>
          </cell>
          <cell r="K532">
            <v>258</v>
          </cell>
          <cell r="L532">
            <v>-22</v>
          </cell>
        </row>
        <row r="533">
          <cell r="B533" t="str">
            <v>Томпонский муниципальный районТомпонский наслег</v>
          </cell>
          <cell r="K533">
            <v>258</v>
          </cell>
          <cell r="L533">
            <v>-22</v>
          </cell>
        </row>
        <row r="534">
          <cell r="B534" t="str">
            <v>Томпонский муниципальный районЫнгинский наслег</v>
          </cell>
          <cell r="K534">
            <v>258</v>
          </cell>
          <cell r="L534">
            <v>-22</v>
          </cell>
        </row>
        <row r="535">
          <cell r="B535" t="str">
            <v>Томпонский муниципальный районЫнгинский наслег</v>
          </cell>
          <cell r="K535">
            <v>258</v>
          </cell>
          <cell r="L535">
            <v>-22</v>
          </cell>
        </row>
        <row r="536">
          <cell r="B536" t="str">
            <v>Томпонский муниципальный районЫнгинский наслег</v>
          </cell>
          <cell r="K536">
            <v>258</v>
          </cell>
          <cell r="L536">
            <v>-22</v>
          </cell>
        </row>
        <row r="537">
          <cell r="B537" t="str">
            <v>Усть-Алданский муниципальный районБатагайский наслег</v>
          </cell>
          <cell r="K537">
            <v>256</v>
          </cell>
          <cell r="L537">
            <v>-22.6</v>
          </cell>
        </row>
        <row r="538">
          <cell r="B538" t="str">
            <v>Усть-Алданский муниципальный районБаягантайский наслег</v>
          </cell>
          <cell r="K538">
            <v>256</v>
          </cell>
          <cell r="L538">
            <v>-22.6</v>
          </cell>
        </row>
        <row r="539">
          <cell r="B539" t="str">
            <v>Усть-Алданский муниципальный районБерт-Усовский наслег</v>
          </cell>
          <cell r="K539">
            <v>256</v>
          </cell>
          <cell r="L539">
            <v>-22.6</v>
          </cell>
        </row>
        <row r="540">
          <cell r="B540" t="str">
            <v>Усть-Алданский муниципальный районБерт-Усовский наслег</v>
          </cell>
          <cell r="K540">
            <v>256</v>
          </cell>
          <cell r="L540">
            <v>-22.6</v>
          </cell>
        </row>
        <row r="541">
          <cell r="B541" t="str">
            <v>Усть-Алданский муниципальный районБорогонский наслег</v>
          </cell>
          <cell r="K541">
            <v>256</v>
          </cell>
          <cell r="L541">
            <v>-22.6</v>
          </cell>
        </row>
        <row r="542">
          <cell r="B542" t="str">
            <v>Усть-Алданский муниципальный районБорогонский наслег</v>
          </cell>
          <cell r="K542">
            <v>256</v>
          </cell>
          <cell r="L542">
            <v>-22.6</v>
          </cell>
        </row>
        <row r="543">
          <cell r="B543" t="str">
            <v>Усть-Алданский муниципальный районБорогонский наслег</v>
          </cell>
          <cell r="K543">
            <v>256</v>
          </cell>
          <cell r="L543">
            <v>-22.6</v>
          </cell>
        </row>
        <row r="544">
          <cell r="B544" t="str">
            <v>Усть-Алданский муниципальный районБярийинский наслег</v>
          </cell>
          <cell r="K544">
            <v>256</v>
          </cell>
          <cell r="L544">
            <v>-22.6</v>
          </cell>
        </row>
        <row r="545">
          <cell r="B545" t="str">
            <v>Усть-Алданский муниципальный районДюпсюнский наслег</v>
          </cell>
          <cell r="K545">
            <v>256</v>
          </cell>
          <cell r="L545">
            <v>-22.6</v>
          </cell>
        </row>
        <row r="546">
          <cell r="B546" t="str">
            <v>Усть-Алданский муниципальный районДюпсюнский наслег</v>
          </cell>
          <cell r="K546">
            <v>256</v>
          </cell>
          <cell r="L546">
            <v>-22.6</v>
          </cell>
        </row>
        <row r="547">
          <cell r="B547" t="str">
            <v>Усть-Алданский муниципальный районДюпсюнский наслег</v>
          </cell>
          <cell r="K547">
            <v>256</v>
          </cell>
          <cell r="L547">
            <v>-22.6</v>
          </cell>
        </row>
        <row r="548">
          <cell r="B548" t="str">
            <v>Усть-Алданский муниципальный районКурбусахский наслег</v>
          </cell>
          <cell r="K548">
            <v>256</v>
          </cell>
          <cell r="L548">
            <v>-22.6</v>
          </cell>
        </row>
        <row r="549">
          <cell r="B549" t="str">
            <v>Усть-Алданский муниципальный районКурбусахский наслег</v>
          </cell>
          <cell r="K549">
            <v>256</v>
          </cell>
          <cell r="L549">
            <v>-22.6</v>
          </cell>
        </row>
        <row r="550">
          <cell r="B550" t="str">
            <v>Усть-Алданский муниципальный районКурбусахский наслег</v>
          </cell>
          <cell r="K550">
            <v>256</v>
          </cell>
          <cell r="L550">
            <v>-22.6</v>
          </cell>
        </row>
        <row r="551">
          <cell r="B551" t="str">
            <v>Усть-Алданский муниципальный районЛегёйский II наслег</v>
          </cell>
          <cell r="K551">
            <v>256</v>
          </cell>
          <cell r="L551">
            <v>-22.6</v>
          </cell>
        </row>
        <row r="552">
          <cell r="B552" t="str">
            <v>Усть-Алданский муниципальный районЛегёйский наслег</v>
          </cell>
          <cell r="K552">
            <v>256</v>
          </cell>
          <cell r="L552">
            <v>-22.6</v>
          </cell>
        </row>
        <row r="553">
          <cell r="B553" t="str">
            <v>Усть-Алданский муниципальный районЛегёйский наслег</v>
          </cell>
          <cell r="K553">
            <v>256</v>
          </cell>
          <cell r="L553">
            <v>-22.6</v>
          </cell>
        </row>
        <row r="554">
          <cell r="B554" t="str">
            <v>Усть-Алданский муниципальный районЛегёйский наслег</v>
          </cell>
          <cell r="K554">
            <v>256</v>
          </cell>
          <cell r="L554">
            <v>-22.6</v>
          </cell>
        </row>
        <row r="555">
          <cell r="B555" t="str">
            <v>Усть-Алданский муниципальный районМюрюнский наслег</v>
          </cell>
          <cell r="K555">
            <v>256</v>
          </cell>
          <cell r="L555">
            <v>-22.6</v>
          </cell>
        </row>
        <row r="556">
          <cell r="B556" t="str">
            <v>Усть-Алданский муниципальный районМюрюнский наслег</v>
          </cell>
          <cell r="K556">
            <v>256</v>
          </cell>
          <cell r="L556">
            <v>-22.6</v>
          </cell>
        </row>
        <row r="557">
          <cell r="B557" t="str">
            <v>Усть-Алданский муниципальный районМюрюнский наслег</v>
          </cell>
          <cell r="K557">
            <v>256</v>
          </cell>
          <cell r="L557">
            <v>-22.6</v>
          </cell>
        </row>
        <row r="558">
          <cell r="B558" t="str">
            <v>Усть-Алданский муниципальный районНаяхинский наслег</v>
          </cell>
          <cell r="K558">
            <v>256</v>
          </cell>
          <cell r="L558">
            <v>-22.6</v>
          </cell>
        </row>
        <row r="559">
          <cell r="B559" t="str">
            <v>Усть-Алданский муниципальный районОльтехский наслег</v>
          </cell>
          <cell r="K559">
            <v>256</v>
          </cell>
          <cell r="L559">
            <v>-22.6</v>
          </cell>
        </row>
        <row r="560">
          <cell r="B560" t="str">
            <v>Усть-Алданский муниципальный районОльтехский наслег</v>
          </cell>
          <cell r="K560">
            <v>256</v>
          </cell>
          <cell r="L560">
            <v>-22.6</v>
          </cell>
        </row>
        <row r="561">
          <cell r="B561" t="str">
            <v>Усть-Алданский муниципальный районОнёрский наслег</v>
          </cell>
          <cell r="K561">
            <v>256</v>
          </cell>
          <cell r="L561">
            <v>-22.6</v>
          </cell>
        </row>
        <row r="562">
          <cell r="B562" t="str">
            <v>Усть-Алданский муниципальный районОспёхский I наслег</v>
          </cell>
          <cell r="K562">
            <v>256</v>
          </cell>
          <cell r="L562">
            <v>-22.6</v>
          </cell>
        </row>
        <row r="563">
          <cell r="B563" t="str">
            <v>Усть-Алданский муниципальный районОспёхский наслег</v>
          </cell>
          <cell r="K563">
            <v>256</v>
          </cell>
          <cell r="L563">
            <v>-22.6</v>
          </cell>
        </row>
        <row r="564">
          <cell r="B564" t="str">
            <v>Усть-Алданский муниципальный районСуоттунский наслег</v>
          </cell>
          <cell r="K564">
            <v>256</v>
          </cell>
          <cell r="L564">
            <v>-22.6</v>
          </cell>
        </row>
        <row r="565">
          <cell r="B565" t="str">
            <v>Усть-Алданский муниципальный районСуоттунский наслег</v>
          </cell>
          <cell r="K565">
            <v>256</v>
          </cell>
          <cell r="L565">
            <v>-22.6</v>
          </cell>
        </row>
        <row r="566">
          <cell r="B566" t="str">
            <v>Усть-Алданский муниципальный районСуоттунский наслег</v>
          </cell>
          <cell r="K566">
            <v>256</v>
          </cell>
          <cell r="L566">
            <v>-22.6</v>
          </cell>
        </row>
        <row r="567">
          <cell r="B567" t="str">
            <v>Усть-Алданский муниципальный районТит-Арынский наслег</v>
          </cell>
          <cell r="K567">
            <v>256</v>
          </cell>
          <cell r="L567">
            <v>-22.6</v>
          </cell>
        </row>
        <row r="568">
          <cell r="B568" t="str">
            <v>Усть-Алданский муниципальный районТюляхский наслег</v>
          </cell>
          <cell r="K568">
            <v>256</v>
          </cell>
          <cell r="L568">
            <v>-22.6</v>
          </cell>
        </row>
        <row r="569">
          <cell r="B569" t="str">
            <v>Усть-Алданский муниципальный районХоринский I наслег</v>
          </cell>
          <cell r="K569">
            <v>256</v>
          </cell>
          <cell r="L569">
            <v>-22.6</v>
          </cell>
        </row>
        <row r="570">
          <cell r="B570" t="str">
            <v>Усть-Алданский муниципальный районХоринский наслег</v>
          </cell>
          <cell r="K570">
            <v>256</v>
          </cell>
          <cell r="L570">
            <v>-22.6</v>
          </cell>
        </row>
        <row r="571">
          <cell r="B571" t="str">
            <v>Усть-Алданский муниципальный районЧериктейский наслег</v>
          </cell>
          <cell r="K571">
            <v>256</v>
          </cell>
          <cell r="L571">
            <v>-22.6</v>
          </cell>
        </row>
        <row r="572">
          <cell r="B572" t="str">
            <v>Усть-Майский муниципальный районКюпский национальный наслег</v>
          </cell>
          <cell r="K572">
            <v>254</v>
          </cell>
          <cell r="L572">
            <v>-20.5</v>
          </cell>
        </row>
        <row r="573">
          <cell r="B573" t="str">
            <v>Усть-Майский муниципальный районКюпский национальный наслег</v>
          </cell>
          <cell r="K573">
            <v>254</v>
          </cell>
          <cell r="L573">
            <v>-20.5</v>
          </cell>
        </row>
        <row r="574">
          <cell r="B574" t="str">
            <v>Усть-Майский муниципальный районПетропавловский национальный наслег</v>
          </cell>
          <cell r="K574">
            <v>254</v>
          </cell>
          <cell r="L574">
            <v>-20.5</v>
          </cell>
        </row>
        <row r="575">
          <cell r="B575" t="str">
            <v>Усть-Майский муниципальный районПетропавловский национальный наслег</v>
          </cell>
          <cell r="K575">
            <v>254</v>
          </cell>
          <cell r="L575">
            <v>-20.5</v>
          </cell>
        </row>
        <row r="576">
          <cell r="B576" t="str">
            <v>Усть-Майский муниципальный районПоселок Аллах-Юнь</v>
          </cell>
          <cell r="K576">
            <v>254</v>
          </cell>
          <cell r="L576">
            <v>-20.5</v>
          </cell>
        </row>
        <row r="577">
          <cell r="B577" t="str">
            <v>Усть-Майский муниципальный районПоселок Бриндакит</v>
          </cell>
          <cell r="K577">
            <v>254</v>
          </cell>
          <cell r="L577">
            <v>-20.5</v>
          </cell>
        </row>
        <row r="578">
          <cell r="B578" t="str">
            <v>Усть-Майский муниципальный районПоселок Звёздочка</v>
          </cell>
          <cell r="K578">
            <v>254</v>
          </cell>
          <cell r="L578">
            <v>-20.5</v>
          </cell>
        </row>
        <row r="579">
          <cell r="B579" t="str">
            <v>Усть-Майский муниципальный районПоселок Солнечный</v>
          </cell>
          <cell r="K579">
            <v>277</v>
          </cell>
          <cell r="L579">
            <v>-22.1</v>
          </cell>
        </row>
        <row r="580">
          <cell r="B580" t="str">
            <v>Усть-Майский муниципальный районПоселок Солнечный</v>
          </cell>
          <cell r="K580">
            <v>277</v>
          </cell>
          <cell r="L580">
            <v>-22.1</v>
          </cell>
        </row>
        <row r="581">
          <cell r="B581" t="str">
            <v>Усть-Майский муниципальный районПоселок Усть-Мая</v>
          </cell>
          <cell r="K581">
            <v>254</v>
          </cell>
          <cell r="L581">
            <v>-20.5</v>
          </cell>
        </row>
        <row r="582">
          <cell r="B582" t="str">
            <v>Усть-Майский муниципальный районПоселок Усть-Мая</v>
          </cell>
          <cell r="K582">
            <v>254</v>
          </cell>
          <cell r="L582">
            <v>-20.5</v>
          </cell>
        </row>
        <row r="583">
          <cell r="B583" t="str">
            <v>Усть-Майский муниципальный районПоселок Ыныкчын</v>
          </cell>
          <cell r="K583">
            <v>277</v>
          </cell>
          <cell r="L583">
            <v>-22.1</v>
          </cell>
        </row>
        <row r="584">
          <cell r="B584" t="str">
            <v>Усть-Майский муниципальный районПоселок Эльдикан</v>
          </cell>
          <cell r="K584">
            <v>254</v>
          </cell>
          <cell r="L584">
            <v>-20.5</v>
          </cell>
        </row>
        <row r="585">
          <cell r="B585" t="str">
            <v>Усть-Майский муниципальный районПоселок Эльдикан</v>
          </cell>
          <cell r="K585">
            <v>254</v>
          </cell>
          <cell r="L585">
            <v>-20.5</v>
          </cell>
        </row>
        <row r="586">
          <cell r="B586" t="str">
            <v>Усть-Майский муниципальный районПоселок Эльдикан</v>
          </cell>
          <cell r="K586">
            <v>254</v>
          </cell>
          <cell r="L586">
            <v>-20.5</v>
          </cell>
        </row>
        <row r="587">
          <cell r="B587" t="str">
            <v>Усть-Майский муниципальный районПоселок Югорёнок</v>
          </cell>
          <cell r="K587">
            <v>254</v>
          </cell>
          <cell r="L587">
            <v>-20.5</v>
          </cell>
        </row>
        <row r="588">
          <cell r="B588" t="str">
            <v>Усть-Майский муниципальный районПоселок Югорёнок</v>
          </cell>
          <cell r="K588">
            <v>254</v>
          </cell>
          <cell r="L588">
            <v>-20.5</v>
          </cell>
        </row>
        <row r="589">
          <cell r="B589" t="str">
            <v>Усть-Майский муниципальный районБелькачинский наслег</v>
          </cell>
          <cell r="K589">
            <v>254</v>
          </cell>
          <cell r="L589">
            <v>-20.5</v>
          </cell>
        </row>
        <row r="590">
          <cell r="B590" t="str">
            <v>Усть-Майский муниципальный районМильский наслег</v>
          </cell>
          <cell r="K590">
            <v>254</v>
          </cell>
          <cell r="L590">
            <v>-20.5</v>
          </cell>
        </row>
        <row r="591">
          <cell r="B591" t="str">
            <v>Усть-Майский муниципальный районЭжанский национальный наслег</v>
          </cell>
          <cell r="K591">
            <v>254</v>
          </cell>
          <cell r="L591">
            <v>-20.5</v>
          </cell>
        </row>
        <row r="592">
          <cell r="B592" t="str">
            <v>Усть-Янский муниципальный районПоселок Депутатский</v>
          </cell>
          <cell r="K592">
            <v>292</v>
          </cell>
          <cell r="L592">
            <v>-21.6</v>
          </cell>
        </row>
        <row r="593">
          <cell r="B593" t="str">
            <v>Усть-Янский муниципальный районПоселок Нижнеянск</v>
          </cell>
          <cell r="K593">
            <v>292</v>
          </cell>
          <cell r="L593">
            <v>-21.6</v>
          </cell>
        </row>
        <row r="594">
          <cell r="B594" t="str">
            <v>Усть-Янский муниципальный районПоселок Северный</v>
          </cell>
          <cell r="K594">
            <v>292</v>
          </cell>
          <cell r="L594">
            <v>-21.6</v>
          </cell>
        </row>
        <row r="595">
          <cell r="B595" t="str">
            <v>Усть-Янский муниципальный районПоселок Усть-Куйга</v>
          </cell>
          <cell r="K595">
            <v>292</v>
          </cell>
          <cell r="L595">
            <v>-21.6</v>
          </cell>
        </row>
        <row r="596">
          <cell r="B596" t="str">
            <v>Усть-Янский муниципальный районКазачинский национальный наслег</v>
          </cell>
          <cell r="K596">
            <v>302</v>
          </cell>
          <cell r="L596">
            <v>-18.8</v>
          </cell>
        </row>
        <row r="597">
          <cell r="B597" t="str">
            <v>Усть-Янский муниципальный районОмолойский национальный наслег</v>
          </cell>
          <cell r="K597">
            <v>292</v>
          </cell>
          <cell r="L597">
            <v>-21.6</v>
          </cell>
        </row>
        <row r="598">
          <cell r="B598" t="str">
            <v>Усть-Янский муниципальный районСилянняхский национальный наслег</v>
          </cell>
          <cell r="K598">
            <v>292</v>
          </cell>
          <cell r="L598">
            <v>-21.6</v>
          </cell>
        </row>
        <row r="599">
          <cell r="B599" t="str">
            <v>Усть-Янский муниципальный районТуматский национальный наслег</v>
          </cell>
          <cell r="K599">
            <v>292</v>
          </cell>
          <cell r="L599">
            <v>-21.6</v>
          </cell>
        </row>
        <row r="600">
          <cell r="B600" t="str">
            <v>Усть-Янский муниципальный районУсть-Янский национальный наслег</v>
          </cell>
          <cell r="K600">
            <v>303</v>
          </cell>
          <cell r="L600">
            <v>-19</v>
          </cell>
        </row>
        <row r="601">
          <cell r="B601" t="str">
            <v>Усть-Янский муниципальный районУяндинский национальный наслег</v>
          </cell>
          <cell r="K601">
            <v>292</v>
          </cell>
          <cell r="L601">
            <v>-21.6</v>
          </cell>
        </row>
        <row r="602">
          <cell r="B602" t="str">
            <v>Усть-Янский муниципальный районЮкагирский национальный (кочевой) наслег</v>
          </cell>
          <cell r="K602">
            <v>292</v>
          </cell>
          <cell r="L602">
            <v>-21.6</v>
          </cell>
        </row>
        <row r="603">
          <cell r="B603" t="str">
            <v>Хангаласский муниципальный районГород Покровск</v>
          </cell>
          <cell r="K603">
            <v>258</v>
          </cell>
          <cell r="L603">
            <v>-20.2</v>
          </cell>
        </row>
        <row r="604">
          <cell r="B604" t="str">
            <v>Хангаласский муниципальный районПоселок Бестях</v>
          </cell>
          <cell r="K604">
            <v>258</v>
          </cell>
          <cell r="L604">
            <v>-20.2</v>
          </cell>
        </row>
        <row r="605">
          <cell r="B605" t="str">
            <v>Хангаласский муниципальный районПоселок Бестях</v>
          </cell>
          <cell r="K605">
            <v>258</v>
          </cell>
          <cell r="L605">
            <v>-20.2</v>
          </cell>
        </row>
        <row r="606">
          <cell r="B606" t="str">
            <v>Хангаласский муниципальный районЖемконский 1-й наслег</v>
          </cell>
          <cell r="K606">
            <v>258</v>
          </cell>
          <cell r="L606">
            <v>-20.2</v>
          </cell>
        </row>
        <row r="607">
          <cell r="B607" t="str">
            <v>Хангаласский муниципальный районЖемконский 1-й наслег</v>
          </cell>
          <cell r="K607">
            <v>258</v>
          </cell>
          <cell r="L607">
            <v>-20.2</v>
          </cell>
        </row>
        <row r="608">
          <cell r="B608" t="str">
            <v>Хангаласский муниципальный районЖемконский 2-й наслег</v>
          </cell>
          <cell r="K608">
            <v>258</v>
          </cell>
          <cell r="L608">
            <v>-20.2</v>
          </cell>
        </row>
        <row r="609">
          <cell r="B609" t="str">
            <v>Хангаласский муниципальный районЖемконский 2-й наслег</v>
          </cell>
          <cell r="K609">
            <v>258</v>
          </cell>
          <cell r="L609">
            <v>-20.2</v>
          </cell>
        </row>
        <row r="610">
          <cell r="B610" t="str">
            <v>Хангаласский муниципальный районЖерский наслег</v>
          </cell>
          <cell r="K610">
            <v>258</v>
          </cell>
          <cell r="L610">
            <v>-20.2</v>
          </cell>
        </row>
        <row r="611">
          <cell r="B611" t="str">
            <v>Хангаласский муниципальный районИситский наслег</v>
          </cell>
          <cell r="K611">
            <v>258</v>
          </cell>
          <cell r="L611">
            <v>-18</v>
          </cell>
        </row>
        <row r="612">
          <cell r="B612" t="str">
            <v>Хангаласский муниципальный районИситский наслег</v>
          </cell>
          <cell r="K612">
            <v>258</v>
          </cell>
          <cell r="L612">
            <v>-18</v>
          </cell>
        </row>
        <row r="613">
          <cell r="B613" t="str">
            <v>Хангаласский муниципальный районКачикатский наслег</v>
          </cell>
          <cell r="K613">
            <v>258</v>
          </cell>
          <cell r="L613">
            <v>-20.2</v>
          </cell>
        </row>
        <row r="614">
          <cell r="B614" t="str">
            <v>Хангаласский муниципальный районКачикатский наслег</v>
          </cell>
          <cell r="K614">
            <v>258</v>
          </cell>
          <cell r="L614">
            <v>-20.2</v>
          </cell>
        </row>
        <row r="615">
          <cell r="B615" t="str">
            <v>Хангаласский муниципальный районМальжагарский 1-й наслег</v>
          </cell>
          <cell r="K615">
            <v>258</v>
          </cell>
          <cell r="L615">
            <v>-20.2</v>
          </cell>
        </row>
        <row r="616">
          <cell r="B616" t="str">
            <v>Хангаласский муниципальный районМальжагарский 1-й наслег</v>
          </cell>
          <cell r="K616">
            <v>258</v>
          </cell>
          <cell r="L616">
            <v>-20.2</v>
          </cell>
        </row>
        <row r="617">
          <cell r="B617" t="str">
            <v>Хангаласский муниципальный районМальжагарский 1-й наслег</v>
          </cell>
          <cell r="K617">
            <v>258</v>
          </cell>
          <cell r="L617">
            <v>-20.2</v>
          </cell>
        </row>
        <row r="618">
          <cell r="B618" t="str">
            <v>Хангаласский муниципальный районМальжагарский 2-й наслег</v>
          </cell>
          <cell r="K618">
            <v>258</v>
          </cell>
          <cell r="L618">
            <v>-20.2</v>
          </cell>
        </row>
        <row r="619">
          <cell r="B619" t="str">
            <v>Хангаласский муниципальный районМальжагарский 2-й наслег</v>
          </cell>
          <cell r="K619">
            <v>258</v>
          </cell>
          <cell r="L619">
            <v>-20.2</v>
          </cell>
        </row>
        <row r="620">
          <cell r="B620" t="str">
            <v>Хангаласский муниципальный районМальжагарский 4-й наслег</v>
          </cell>
          <cell r="K620">
            <v>258</v>
          </cell>
          <cell r="L620">
            <v>-18</v>
          </cell>
        </row>
        <row r="621">
          <cell r="B621" t="str">
            <v>Хангаласский муниципальный районМальжагарский 5-й наслег</v>
          </cell>
          <cell r="K621">
            <v>258</v>
          </cell>
          <cell r="L621">
            <v>-18</v>
          </cell>
        </row>
        <row r="622">
          <cell r="B622" t="str">
            <v>Хангаласский муниципальный районНемюгинский наслег</v>
          </cell>
          <cell r="K622">
            <v>258</v>
          </cell>
          <cell r="L622">
            <v>-20.2</v>
          </cell>
        </row>
        <row r="623">
          <cell r="B623" t="str">
            <v>Хангаласский муниципальный районОктемский наслег</v>
          </cell>
          <cell r="K623">
            <v>258</v>
          </cell>
          <cell r="L623">
            <v>-20.2</v>
          </cell>
        </row>
        <row r="624">
          <cell r="B624" t="str">
            <v>Хангаласский муниципальный районОктемский наслег</v>
          </cell>
          <cell r="K624">
            <v>258</v>
          </cell>
          <cell r="L624">
            <v>-20.2</v>
          </cell>
        </row>
        <row r="625">
          <cell r="B625" t="str">
            <v>Хангаласский муниципальный районТехтюрский наслег</v>
          </cell>
          <cell r="K625">
            <v>258</v>
          </cell>
          <cell r="L625">
            <v>-20.2</v>
          </cell>
        </row>
        <row r="626">
          <cell r="B626" t="str">
            <v>Хангаласский муниципальный районОктемский наслег</v>
          </cell>
          <cell r="K626">
            <v>258</v>
          </cell>
          <cell r="L626">
            <v>-20.2</v>
          </cell>
        </row>
        <row r="627">
          <cell r="B627" t="str">
            <v>Хангаласский муниципальный районПоселок Мохсоголлох</v>
          </cell>
          <cell r="K627">
            <v>258</v>
          </cell>
          <cell r="L627">
            <v>-20.2</v>
          </cell>
        </row>
        <row r="628">
          <cell r="B628" t="str">
            <v>Хангаласский муниципальный районСинский наслег</v>
          </cell>
          <cell r="K628">
            <v>258</v>
          </cell>
          <cell r="L628">
            <v>-18</v>
          </cell>
        </row>
        <row r="629">
          <cell r="B629" t="str">
            <v>Хангаласский муниципальный районТит-Аринский наслег</v>
          </cell>
          <cell r="K629">
            <v>258</v>
          </cell>
          <cell r="L629">
            <v>-20.2</v>
          </cell>
        </row>
        <row r="630">
          <cell r="B630" t="str">
            <v>Хангаласский муниципальный районТумульский наслег</v>
          </cell>
          <cell r="K630">
            <v>258</v>
          </cell>
          <cell r="L630">
            <v>-20.2</v>
          </cell>
        </row>
        <row r="631">
          <cell r="B631" t="str">
            <v>Хангаласский муниципальный районТит-Аринский наслег</v>
          </cell>
          <cell r="K631">
            <v>258</v>
          </cell>
          <cell r="L631">
            <v>-20.2</v>
          </cell>
        </row>
        <row r="632">
          <cell r="B632" t="str">
            <v>Хангаласский муниципальный районТит-Аринский наслег</v>
          </cell>
          <cell r="K632">
            <v>258</v>
          </cell>
          <cell r="L632">
            <v>-20.2</v>
          </cell>
        </row>
        <row r="633">
          <cell r="B633" t="str">
            <v>Чурапчинский муниципальный районАлагарский наслег</v>
          </cell>
          <cell r="K633">
            <v>256</v>
          </cell>
          <cell r="L633">
            <v>-22.5</v>
          </cell>
        </row>
        <row r="634">
          <cell r="B634" t="str">
            <v>Чурапчинский муниципальный районАрылахский наслег</v>
          </cell>
          <cell r="K634">
            <v>256</v>
          </cell>
          <cell r="L634">
            <v>-22.5</v>
          </cell>
        </row>
        <row r="635">
          <cell r="B635" t="str">
            <v>Чурапчинский муниципальный районБахсытский наслег</v>
          </cell>
          <cell r="K635">
            <v>256</v>
          </cell>
          <cell r="L635">
            <v>-22.5</v>
          </cell>
        </row>
        <row r="636">
          <cell r="B636" t="str">
            <v>Чурапчинский муниципальный районБахсытский наслег</v>
          </cell>
          <cell r="K636">
            <v>256</v>
          </cell>
          <cell r="L636">
            <v>-22.5</v>
          </cell>
        </row>
        <row r="637">
          <cell r="B637" t="str">
            <v>Чурапчинский муниципальный районБолтогинский наслег</v>
          </cell>
          <cell r="K637">
            <v>256</v>
          </cell>
          <cell r="L637">
            <v>-22.5</v>
          </cell>
        </row>
        <row r="638">
          <cell r="B638" t="str">
            <v>Чурапчинский муниципальный районБолтогинский наслег</v>
          </cell>
          <cell r="K638">
            <v>256</v>
          </cell>
          <cell r="L638">
            <v>-22.5</v>
          </cell>
        </row>
        <row r="639">
          <cell r="B639" t="str">
            <v>Чурапчинский муниципальный районБолтогинский наслег</v>
          </cell>
          <cell r="K639">
            <v>256</v>
          </cell>
          <cell r="L639">
            <v>-22.5</v>
          </cell>
        </row>
        <row r="640">
          <cell r="B640" t="str">
            <v>Чурапчинский муниципальный районБолугурский наслег</v>
          </cell>
          <cell r="K640">
            <v>256</v>
          </cell>
          <cell r="L640">
            <v>-22.5</v>
          </cell>
        </row>
        <row r="641">
          <cell r="B641" t="str">
            <v>Чурапчинский муниципальный районБолугурский наслег</v>
          </cell>
          <cell r="K641">
            <v>256</v>
          </cell>
          <cell r="L641">
            <v>-22.5</v>
          </cell>
        </row>
        <row r="642">
          <cell r="B642" t="str">
            <v>Чурапчинский муниципальный районКытанахский наслег</v>
          </cell>
          <cell r="K642">
            <v>256</v>
          </cell>
          <cell r="L642">
            <v>-22.5</v>
          </cell>
        </row>
        <row r="643">
          <cell r="B643" t="str">
            <v>Чурапчинский муниципальный районМугудайский наслег</v>
          </cell>
          <cell r="K643">
            <v>256</v>
          </cell>
          <cell r="L643">
            <v>-22.5</v>
          </cell>
        </row>
        <row r="644">
          <cell r="B644" t="str">
            <v>Чурапчинский муниципальный районОжулунский наслег</v>
          </cell>
          <cell r="K644">
            <v>256</v>
          </cell>
          <cell r="L644">
            <v>-22.5</v>
          </cell>
        </row>
        <row r="645">
          <cell r="B645" t="str">
            <v>Чурапчинский муниципальный районОжулунский наслег</v>
          </cell>
          <cell r="K645">
            <v>256</v>
          </cell>
          <cell r="L645">
            <v>-22.5</v>
          </cell>
        </row>
        <row r="646">
          <cell r="B646" t="str">
            <v>Чурапчинский муниципальный районОжулунский наслег</v>
          </cell>
          <cell r="K646">
            <v>256</v>
          </cell>
          <cell r="L646">
            <v>-22.5</v>
          </cell>
        </row>
        <row r="647">
          <cell r="B647" t="str">
            <v>Чурапчинский муниципальный районСоловьевский наслег</v>
          </cell>
          <cell r="K647">
            <v>256</v>
          </cell>
          <cell r="L647">
            <v>-22.5</v>
          </cell>
        </row>
        <row r="648">
          <cell r="B648" t="str">
            <v>Чурапчинский муниципальный районСоловьевский наслег</v>
          </cell>
          <cell r="K648">
            <v>256</v>
          </cell>
          <cell r="L648">
            <v>-22.5</v>
          </cell>
        </row>
        <row r="649">
          <cell r="B649" t="str">
            <v>Чурапчинский муниципальный районСыланский наслег</v>
          </cell>
          <cell r="K649">
            <v>256</v>
          </cell>
          <cell r="L649">
            <v>-22.5</v>
          </cell>
        </row>
        <row r="650">
          <cell r="B650" t="str">
            <v>Чурапчинский муниципальный районСыланский наслег</v>
          </cell>
          <cell r="K650">
            <v>256</v>
          </cell>
          <cell r="L650">
            <v>-22.5</v>
          </cell>
        </row>
        <row r="651">
          <cell r="B651" t="str">
            <v>Чурапчинский муниципальный районСыланский наслег</v>
          </cell>
          <cell r="K651">
            <v>256</v>
          </cell>
          <cell r="L651">
            <v>-22.5</v>
          </cell>
        </row>
        <row r="652">
          <cell r="B652" t="str">
            <v>Чурапчинский муниципальный районСыланский наслег</v>
          </cell>
          <cell r="K652">
            <v>256</v>
          </cell>
          <cell r="L652">
            <v>-22.5</v>
          </cell>
        </row>
        <row r="653">
          <cell r="B653" t="str">
            <v>Чурапчинский муниципальный районСыланский наслег</v>
          </cell>
          <cell r="K653">
            <v>256</v>
          </cell>
          <cell r="L653">
            <v>-22.5</v>
          </cell>
        </row>
        <row r="654">
          <cell r="B654" t="str">
            <v>Чурапчинский муниципальный районТёлёйский наслег</v>
          </cell>
          <cell r="K654">
            <v>256</v>
          </cell>
          <cell r="L654">
            <v>-22.5</v>
          </cell>
        </row>
        <row r="655">
          <cell r="B655" t="str">
            <v>Чурапчинский муниципальный районТёлёйский наслег</v>
          </cell>
          <cell r="K655">
            <v>256</v>
          </cell>
          <cell r="L655">
            <v>-22.5</v>
          </cell>
        </row>
        <row r="656">
          <cell r="B656" t="str">
            <v>Чурапчинский муниципальный районХадарский наслег</v>
          </cell>
          <cell r="K656">
            <v>256</v>
          </cell>
          <cell r="L656">
            <v>-22.5</v>
          </cell>
        </row>
        <row r="657">
          <cell r="B657" t="str">
            <v>Чурапчинский муниципальный районХадарский наслег</v>
          </cell>
          <cell r="K657">
            <v>256</v>
          </cell>
          <cell r="L657">
            <v>-22.5</v>
          </cell>
        </row>
        <row r="658">
          <cell r="B658" t="str">
            <v>Чурапчинский муниципальный районХатылинский наслег</v>
          </cell>
          <cell r="K658">
            <v>256</v>
          </cell>
          <cell r="L658">
            <v>-22.5</v>
          </cell>
        </row>
        <row r="659">
          <cell r="B659" t="str">
            <v>Чурапчинский муниципальный районХаяхсытский наслег</v>
          </cell>
          <cell r="K659">
            <v>256</v>
          </cell>
          <cell r="L659">
            <v>-22.5</v>
          </cell>
        </row>
        <row r="660">
          <cell r="B660" t="str">
            <v>Чурапчинский муниципальный районХоптогинский наслег</v>
          </cell>
          <cell r="K660">
            <v>256</v>
          </cell>
          <cell r="L660">
            <v>-22.5</v>
          </cell>
        </row>
        <row r="661">
          <cell r="B661" t="str">
            <v>Чурапчинский муниципальный районХоптогинский наслег</v>
          </cell>
          <cell r="K661">
            <v>256</v>
          </cell>
          <cell r="L661">
            <v>-22.5</v>
          </cell>
        </row>
        <row r="662">
          <cell r="B662" t="str">
            <v>Чурапчинский муниципальный районЧакырский наслег</v>
          </cell>
          <cell r="K662">
            <v>256</v>
          </cell>
          <cell r="L662">
            <v>-22.5</v>
          </cell>
        </row>
        <row r="663">
          <cell r="B663" t="str">
            <v>Чурапчинский муниципальный районЧурапчинский наслег</v>
          </cell>
          <cell r="K663">
            <v>256</v>
          </cell>
          <cell r="L663">
            <v>-22.5</v>
          </cell>
        </row>
        <row r="664">
          <cell r="B664" t="str">
            <v>Эвено-Бытантайский Национальный муниципальный районВерхнебытантайский наслег</v>
          </cell>
          <cell r="K664">
            <v>272</v>
          </cell>
          <cell r="L664">
            <v>-22.7</v>
          </cell>
        </row>
        <row r="665">
          <cell r="B665" t="str">
            <v>Эвено-Бытантайский Национальный муниципальный районНижнебытантайский наслег</v>
          </cell>
          <cell r="K665">
            <v>272</v>
          </cell>
          <cell r="L665">
            <v>-22.7</v>
          </cell>
        </row>
        <row r="666">
          <cell r="B666" t="str">
            <v>Эвено-Бытантайский Национальный муниципальный районНижнебытантайский наслег</v>
          </cell>
          <cell r="K666">
            <v>272</v>
          </cell>
          <cell r="L666">
            <v>-22.7</v>
          </cell>
        </row>
        <row r="667">
          <cell r="B667" t="str">
            <v>Эвено-Бытантайский Национальный муниципальный районТюгесирский наслег</v>
          </cell>
          <cell r="K667">
            <v>272</v>
          </cell>
          <cell r="L667">
            <v>-22.7</v>
          </cell>
        </row>
        <row r="668">
          <cell r="B668" t="str">
            <v>Город ЯкутскГород Якутск</v>
          </cell>
          <cell r="K668">
            <v>254</v>
          </cell>
          <cell r="L668">
            <v>-21.2</v>
          </cell>
        </row>
        <row r="669">
          <cell r="B669" t="str">
            <v>Город ЯкутскПоселок Маган</v>
          </cell>
          <cell r="K669">
            <v>254</v>
          </cell>
          <cell r="L669">
            <v>-21.2</v>
          </cell>
        </row>
        <row r="670">
          <cell r="B670" t="str">
            <v>Город ЯкутскПоселок Жатай</v>
          </cell>
          <cell r="K670">
            <v>254</v>
          </cell>
          <cell r="L670">
            <v>-21.2</v>
          </cell>
        </row>
        <row r="671">
          <cell r="B671" t="str">
            <v>Город ЯкутскПоселок Кангалассы</v>
          </cell>
          <cell r="K671">
            <v>254</v>
          </cell>
          <cell r="L671">
            <v>-21.2</v>
          </cell>
        </row>
        <row r="672">
          <cell r="B672" t="str">
            <v>Город ЯкутскПоселок Марха</v>
          </cell>
          <cell r="K672">
            <v>254</v>
          </cell>
          <cell r="L672">
            <v>-21.2</v>
          </cell>
        </row>
        <row r="673">
          <cell r="B673" t="str">
            <v>Город ЯкутскПоселок Марха</v>
          </cell>
          <cell r="K673">
            <v>254</v>
          </cell>
          <cell r="L673">
            <v>-21.2</v>
          </cell>
        </row>
        <row r="674">
          <cell r="B674" t="str">
            <v>Город ЯкутскПоселок Табага</v>
          </cell>
          <cell r="K674">
            <v>254</v>
          </cell>
          <cell r="L674">
            <v>-21.2</v>
          </cell>
        </row>
        <row r="675">
          <cell r="B675" t="str">
            <v>Город ЯкутскТулагино-Кильдемский наслег</v>
          </cell>
          <cell r="K675">
            <v>254</v>
          </cell>
          <cell r="L675">
            <v>-21.2</v>
          </cell>
        </row>
        <row r="676">
          <cell r="B676" t="str">
            <v>Город ЯкутскТулагино-Кильдемский наслег</v>
          </cell>
          <cell r="K676">
            <v>254</v>
          </cell>
          <cell r="L676">
            <v>-21.2</v>
          </cell>
        </row>
        <row r="677">
          <cell r="B677" t="str">
            <v>Город ЯкутскТулагино-Кильдемский наслег</v>
          </cell>
          <cell r="K677">
            <v>254</v>
          </cell>
          <cell r="L677">
            <v>-21.2</v>
          </cell>
        </row>
        <row r="678">
          <cell r="B678" t="str">
            <v>Город ЯкутскТулагино-Кильдемский наслег</v>
          </cell>
          <cell r="K678">
            <v>254</v>
          </cell>
          <cell r="L678">
            <v>-21.2</v>
          </cell>
        </row>
        <row r="679">
          <cell r="B679" t="str">
            <v>Город ЯкутскХатасский наслег</v>
          </cell>
          <cell r="K679">
            <v>254</v>
          </cell>
          <cell r="L679">
            <v>-21.2</v>
          </cell>
        </row>
        <row r="680">
          <cell r="B680" t="str">
            <v>Город ЯкутскХатасский наслег</v>
          </cell>
          <cell r="K680">
            <v>254</v>
          </cell>
          <cell r="L680">
            <v>-21.2</v>
          </cell>
        </row>
        <row r="681">
          <cell r="B681" t="str">
            <v>Город ЯкутскХатасский наслег</v>
          </cell>
          <cell r="K681">
            <v>254</v>
          </cell>
          <cell r="L681">
            <v>-21.2</v>
          </cell>
        </row>
      </sheetData>
      <sheetData sheetId="10">
        <row r="14">
          <cell r="E14" t="str">
            <v>Система отопления, оборудованная радиаторами высотой 500 мм</v>
          </cell>
        </row>
      </sheetData>
      <sheetData sheetId="11">
        <row r="13">
          <cell r="D13">
            <v>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2007</v>
          </cell>
          <cell r="F2" t="str">
            <v>Надземный</v>
          </cell>
          <cell r="I2" t="str">
            <v>Сети ОКК</v>
          </cell>
        </row>
        <row r="3">
          <cell r="F3" t="str">
            <v>В тоннелях и каналах</v>
          </cell>
          <cell r="I3" t="str">
            <v>Сети бюджетной сферы и муниц.ЖФ</v>
          </cell>
        </row>
        <row r="4">
          <cell r="F4" t="str">
            <v>Бесканальный</v>
          </cell>
          <cell r="I4" t="str">
            <v>Сети бесхозяйные</v>
          </cell>
        </row>
      </sheetData>
      <sheetData sheetId="28"/>
      <sheetData sheetId="29"/>
      <sheetData sheetId="30"/>
      <sheetData sheetId="31">
        <row r="2">
          <cell r="D2" t="str">
            <v>Абыйский муниципальный район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по улусам"/>
      <sheetName val="Свод по улусам (ПЛИ)"/>
      <sheetName val="Общий свод(ПЛИ)"/>
      <sheetName val="Общий свод (2)"/>
      <sheetName val="Общий свод (объемы)"/>
      <sheetName val="Общий свод (суммы)"/>
      <sheetName val="Э-Бытантай (2)"/>
      <sheetName val="Э-Бытантай"/>
      <sheetName val="Чурапча (2)"/>
      <sheetName val="Чурапча"/>
      <sheetName val="Хангаласск4ий (2)"/>
      <sheetName val="Хангаласск4ий"/>
      <sheetName val="Усть-Яна (2)"/>
      <sheetName val="Усть-Яна"/>
      <sheetName val="Усть-Мая (2)"/>
      <sheetName val="Усть-Мая"/>
      <sheetName val="Усть-Алдан(2+)"/>
      <sheetName val="Усть-Алдан (2)"/>
      <sheetName val="Томпо (2)"/>
      <sheetName val="Томпо"/>
      <sheetName val="татта (2)"/>
      <sheetName val="татта"/>
      <sheetName val="Сунтар (2)"/>
      <sheetName val="Сунтар"/>
      <sheetName val="Сколымск (2)"/>
      <sheetName val="Сколымск"/>
      <sheetName val="Оленек (2)"/>
      <sheetName val="Оленек"/>
      <sheetName val="Олекма (2)"/>
      <sheetName val="Олекма"/>
      <sheetName val="Оймякон (2)"/>
      <sheetName val="Оймякон"/>
      <sheetName val="Нюрба (2)"/>
      <sheetName val="Нюрба"/>
      <sheetName val="Нколымск (2)"/>
      <sheetName val="Нколымск"/>
      <sheetName val="Намск (2)"/>
      <sheetName val="Намск"/>
      <sheetName val="Мома (2)"/>
      <sheetName val="Мома"/>
      <sheetName val="Майа (свод) (2)"/>
      <sheetName val="Майа (свод)"/>
      <sheetName val="Сангар (свод) (2)"/>
      <sheetName val="Сангар (свод)"/>
      <sheetName val="Жиганск (2)"/>
      <sheetName val="Жиганск"/>
      <sheetName val="Горный (2)"/>
      <sheetName val="Горный"/>
      <sheetName val="Кысыл-сыр"/>
      <sheetName val="Вилюйск (свод) (2)"/>
      <sheetName val="Вилюйск (свод)"/>
      <sheetName val="Верхоянск (2)"/>
      <sheetName val="Верхоянск"/>
      <sheetName val="Вколымск (2)"/>
      <sheetName val="Вколымск"/>
      <sheetName val="Вевилюйск (2)"/>
      <sheetName val="Вевилюйск"/>
      <sheetName val="Булун (2)"/>
      <sheetName val="Булун"/>
      <sheetName val="Анабар (2)"/>
      <sheetName val="Анабар"/>
      <sheetName val="Амга (2)"/>
      <sheetName val="Амга"/>
      <sheetName val="Аллаиха (2)"/>
      <sheetName val="Аллаиха"/>
      <sheetName val="Алдан (2)"/>
      <sheetName val="Алдан"/>
      <sheetName val="Абый (2)"/>
      <sheetName val="Абый"/>
      <sheetName val="Общий свод _2_"/>
      <sheetName val="Вспомогат(по месяцам)"/>
      <sheetName val="Прилож №2"/>
      <sheetName val="Вспомогат_по месяцам_"/>
      <sheetName val="Свод_по_улусам"/>
      <sheetName val="Свод_по_улусам_(ПЛИ)"/>
      <sheetName val="Общий_свод(ПЛИ)"/>
      <sheetName val="Общий_свод_(2)"/>
      <sheetName val="Общий_свод_(объемы)"/>
      <sheetName val="Общий_свод_(суммы)"/>
      <sheetName val="Э-Бытантай_(2)"/>
      <sheetName val="Чурапча_(2)"/>
      <sheetName val="Хангаласск4ий_(2)"/>
      <sheetName val="Усть-Яна_(2)"/>
      <sheetName val="Усть-Мая_(2)"/>
      <sheetName val="Усть-Алдан_(2)"/>
      <sheetName val="Томпо_(2)"/>
      <sheetName val="татта_(2)"/>
      <sheetName val="Сунтар_(2)"/>
      <sheetName val="Сколымск_(2)"/>
      <sheetName val="Оленек_(2)"/>
      <sheetName val="Олекма_(2)"/>
      <sheetName val="Оймякон_(2)"/>
      <sheetName val="Нюрба_(2)"/>
      <sheetName val="Нколымск_(2)"/>
      <sheetName val="Намск_(2)"/>
      <sheetName val="Мома_(2)"/>
      <sheetName val="Майа_(свод)_(2)"/>
      <sheetName val="Майа_(свод)"/>
      <sheetName val="Сангар_(свод)_(2)"/>
      <sheetName val="Сангар_(свод)"/>
      <sheetName val="Жиганск_(2)"/>
      <sheetName val="Горный_(2)"/>
      <sheetName val="Вилюйск_(свод)_(2)"/>
      <sheetName val="Вилюйск_(свод)"/>
      <sheetName val="Верхоянск_(2)"/>
      <sheetName val="Вколымск_(2)"/>
      <sheetName val="Вевилюйск_(2)"/>
      <sheetName val="Булун_(2)"/>
      <sheetName val="Анабар_(2)"/>
      <sheetName val="Амга_(2)"/>
      <sheetName val="Аллаиха_(2)"/>
      <sheetName val="Алдан_(2)"/>
      <sheetName val="Абый_(2)"/>
      <sheetName val="Общий_свод__2_"/>
      <sheetName val="Вспомогат(по_месяцам)"/>
      <sheetName val="Прилож_№2"/>
      <sheetName val="Параметры"/>
      <sheetName val="Лист"/>
      <sheetName val="навигация"/>
      <sheetName val="Производство электроэнергии"/>
      <sheetName val="1ВС"/>
      <sheetName val="СЛ7"/>
      <sheetName val="TEHSHEET"/>
      <sheetName val="Титульный"/>
      <sheetName val="REESTR_MO"/>
      <sheetName val="СЛ3"/>
      <sheetName val="Инструкция"/>
      <sheetName val="Сангар_(свод-_(2)"/>
      <sheetName val="Прилож%20№2.xls"/>
      <sheetName val="МО"/>
      <sheetName val="Справочники"/>
      <sheetName val="Титульный лист"/>
      <sheetName val="Parametrs"/>
      <sheetName val="Кол-во котельных"/>
      <sheetName val="Данные"/>
      <sheetName val="\\Old\МОИ ДОКУМЕНТ\Прилож №2.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Лист13"/>
      <sheetName val="Книга1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Заголовок"/>
      <sheetName val="Приложение 2.1"/>
      <sheetName val="Вспомогат(по месяцам)"/>
      <sheetName val="водоснаб.тариф"/>
      <sheetName val="ленск"/>
      <sheetName val="Книга1.xls"/>
      <sheetName val="REESTR"/>
      <sheetName val="Вспомогат_по месяцам_"/>
      <sheetName val="Лист1 (3)"/>
      <sheetName val="#ССЫЛКА"/>
      <sheetName val="РССО"/>
      <sheetName val="РВ-расчет"/>
      <sheetName val="Лист1"/>
      <sheetName val="Лист2"/>
      <sheetName val="Лист3"/>
      <sheetName val="Коэфф1."/>
      <sheetName val="Материалы"/>
      <sheetName val="Да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Лист1"/>
      <sheetName val="свод"/>
      <sheetName val="Лист2"/>
      <sheetName val="Лист3"/>
      <sheetName val="Справочники"/>
      <sheetName val="слесаря"/>
      <sheetName val="Вспомогат(по месяцам)"/>
      <sheetName val="свод 2009"/>
      <sheetName val="Лист13"/>
      <sheetName val="Ф1(нефть)"/>
      <sheetName val="Ф1 (уголь)"/>
      <sheetName val="8ТХ (2013)"/>
      <sheetName val="6ТХ (2013)"/>
      <sheetName val="1ТХ (2013)"/>
      <sheetName val="9ТХ (2013)"/>
      <sheetName val="2ТХ (2013)"/>
      <sheetName val="7ТХ (УТВЕРЖД)"/>
      <sheetName val="10ТХ (2013)"/>
      <sheetName val="Общий свод (2)"/>
      <sheetName val="REESTR"/>
      <sheetName val="база"/>
      <sheetName val="0"/>
      <sheetName val="Титульный"/>
      <sheetName val="1"/>
    </sheetNames>
    <definedNames>
      <definedName name="Классы_отапливаемых_объектов" refersTo="='Данные'!$M1:$M983040"/>
    </defined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15 Прогноз эфф."/>
      <sheetName val="Приложение 2.1"/>
      <sheetName val="Прогноз эффективности"/>
      <sheetName val="Лист13"/>
      <sheetName val="Справочники"/>
      <sheetName val="Сводный расчет"/>
      <sheetName val="Прогноз%20эффективности.xls"/>
      <sheetName val="База"/>
      <sheetName val="навигация"/>
      <sheetName val="Т19.1"/>
      <sheetName val="Т1.1.1"/>
      <sheetName val="Т1.2.1"/>
      <sheetName val="Т3"/>
      <sheetName val="\\External\users\Documents and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Заголовок"/>
      <sheetName val="Книга1"/>
      <sheetName val="Приложение 2.1"/>
      <sheetName val="водоснаб.тариф"/>
      <sheetName val="Вспомогат(по месяцам)"/>
      <sheetName val="ленск"/>
      <sheetName val="Лист13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Книга1.xls"/>
      <sheetName val="REESTR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Ст.оплаты"/>
      <sheetName val="Расчет"/>
      <sheetName val="АУП"/>
      <sheetName val="НСС"/>
      <sheetName val="ТБ"/>
      <sheetName val="ПТО"/>
      <sheetName val="ОППР"/>
      <sheetName val="ПЭО"/>
      <sheetName val="Бух"/>
      <sheetName val="ОК"/>
      <sheetName val="ОМТС"/>
      <sheetName val="АХО"/>
      <sheetName val="ОКС"/>
      <sheetName val="ЖДЦ"/>
      <sheetName val="ТТЦ"/>
      <sheetName val="КТЦ"/>
      <sheetName val="ЦГТС"/>
      <sheetName val="ЭЦ"/>
      <sheetName val="ЦТАИ"/>
      <sheetName val="ЦНИО"/>
      <sheetName val="ХЦ"/>
      <sheetName val="ЦЦР"/>
      <sheetName val="ЛМ"/>
      <sheetName val="УЭРЗУ"/>
      <sheetName val="УГПМ"/>
      <sheetName val="РСЦ"/>
      <sheetName val="АТЦ"/>
      <sheetName val="РТС"/>
      <sheetName val="ВОХР"/>
      <sheetName val="Расчет (2)"/>
      <sheetName val="ЧГРЭС (2)"/>
      <sheetName val="Энергетик"/>
      <sheetName val="Незабудка"/>
      <sheetName val="Налды"/>
      <sheetName val="Спорт сооруж."/>
      <sheetName val="Столовая"/>
      <sheetName val="ДК Якутянка"/>
      <sheetName val="Здравпункт"/>
      <sheetName val="Отд.снаб."/>
      <sheetName val="ЦТС (н)"/>
      <sheetName val="БО"/>
      <sheetName val="Солнышко"/>
      <sheetName val="Т1."/>
      <sheetName val="Т5"/>
      <sheetName val="Т3,"/>
      <sheetName val="СОТ"/>
      <sheetName val="УГТС"/>
      <sheetName val="УТАИ"/>
      <sheetName val="ОАСУ"/>
      <sheetName val="ЧТЭЦ АУП"/>
      <sheetName val="ЧТЭЦ КТЦ"/>
      <sheetName val="ЧТЭЦ ЭЦ"/>
      <sheetName val="ЧТЭЦ ЦТС"/>
      <sheetName val="хоккей корт"/>
      <sheetName val="СОК"/>
      <sheetName val="Замещение (3)"/>
      <sheetName val="Чист.бланк"/>
      <sheetName val="REESTR"/>
      <sheetName val="Заголовок"/>
      <sheetName val="Вспомогат(по месяцам)"/>
      <sheetName val="Штатное"/>
      <sheetName val="Т11"/>
      <sheetName val="Т12"/>
      <sheetName val="Т22"/>
      <sheetName val="Т1.2.1"/>
      <sheetName val="Т3"/>
      <sheetName val="Т6"/>
      <sheetName val="Т8"/>
      <sheetName val="Лист1"/>
      <sheetName val="1ВС"/>
      <sheetName val="10"/>
      <sheetName val="Стоки СБ"/>
      <sheetName val="Вода СБ"/>
      <sheetName val="Вода Чу (свод)"/>
      <sheetName val="Стоки Чу (свод)"/>
      <sheetName val="тех вода"/>
      <sheetName val="Вода из пруда"/>
      <sheetName val="Категории"/>
      <sheetName val="КАТпоВЭП"/>
      <sheetName val="РежРаб"/>
      <sheetName val="СистОп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38эк.обос. МУ ЕИАС"/>
      <sheetName val="Т1."/>
      <sheetName val="Т.2"/>
      <sheetName val="3"/>
      <sheetName val="4 "/>
      <sheetName val="Т5"/>
      <sheetName val="5,1"/>
      <sheetName val="Т6"/>
      <sheetName val="7"/>
      <sheetName val="Т8"/>
      <sheetName val="9"/>
      <sheetName val="10"/>
      <sheetName val="11"/>
      <sheetName val="смета12 "/>
      <sheetName val="Э-12.1"/>
      <sheetName val="12.1.1."/>
      <sheetName val="12.1.2."/>
      <sheetName val="12.1.3."/>
      <sheetName val="Т-12.2."/>
      <sheetName val="12.2.1."/>
      <sheetName val="12.2.2."/>
      <sheetName val="квл13"/>
      <sheetName val="П-14"/>
      <sheetName val="П-14.Э-1 "/>
      <sheetName val="14.1.1.."/>
      <sheetName val="14.1.2."/>
      <sheetName val="14.1.3"/>
      <sheetName val="П14-Т-2"/>
      <sheetName val="14.2.1."/>
      <sheetName val="14.2.2."/>
      <sheetName val="НВВ"/>
      <sheetName val="Тариф выручка"/>
      <sheetName val="17"/>
      <sheetName val="18"/>
      <sheetName val="капрем 19"/>
      <sheetName val="Трансп20"/>
      <sheetName val="матр.21"/>
      <sheetName val="энергия22"/>
      <sheetName val="покуп"/>
      <sheetName val="ФЗП 24 "/>
      <sheetName val="Амор."/>
      <sheetName val="Вод.Н.26"/>
      <sheetName val="Аб.Пл.27"/>
      <sheetName val="ПСЕБ-28"/>
      <sheetName val="%АК 29"/>
      <sheetName val="ППР30"/>
      <sheetName val="31"/>
      <sheetName val="32"/>
      <sheetName val="33"/>
      <sheetName val="34"/>
      <sheetName val="35"/>
      <sheetName val="36"/>
      <sheetName val="сбыт 37"/>
      <sheetName val="38эк.обос."/>
      <sheetName val="38эк.обос.по МУ"/>
      <sheetName val="39 с перекрЮЮ"/>
      <sheetName val="39 с перекресткой"/>
      <sheetName val="40"/>
      <sheetName val="41"/>
      <sheetName val="42"/>
      <sheetName val="по ЧЧИ"/>
      <sheetName val="по ЧЧИ (3)"/>
      <sheetName val="перекрестка"/>
      <sheetName val="водоканал"/>
      <sheetName val="алроса"/>
      <sheetName val="по категориям"/>
      <sheetName val="свод"/>
      <sheetName val="усл.ед."/>
      <sheetName val="усл.ед. (2)"/>
      <sheetName val="П1"/>
      <sheetName val="39 с перекресткой 25.06"/>
      <sheetName val="REESTR"/>
      <sheetName val="Приложения к протоколу"/>
      <sheetName val="Заголовок"/>
      <sheetName val="База"/>
      <sheetName val="СПП"/>
      <sheetName val="А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АУП"/>
      <sheetName val="Т5"/>
      <sheetName val="Справочники"/>
      <sheetName val="Т1."/>
      <sheetName val="Вспомогат(по месяцам)"/>
      <sheetName val="Т3,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8(тх)"/>
      <sheetName val="6(тх)"/>
      <sheetName val="1(тх)"/>
      <sheetName val="9(тх)"/>
      <sheetName val="7(тх)"/>
      <sheetName val="АУП"/>
      <sheetName val="%"/>
      <sheetName val="характ СНГС"/>
      <sheetName val="приложение 1"/>
      <sheetName val="4(вс)"/>
      <sheetName val="6(вс)"/>
      <sheetName val="Т5"/>
      <sheetName val="Вспомогат(по месяцам)"/>
      <sheetName val="Приложение 2.1"/>
      <sheetName val="База"/>
      <sheetName val="СПП"/>
      <sheetName val="REESTR"/>
      <sheetName val="Т1."/>
      <sheetName val="1ВС"/>
      <sheetName val="Заголовок"/>
      <sheetName val="КВАНТ"/>
      <sheetName val="Лист13"/>
      <sheetName val="списки"/>
      <sheetName val="\\Pto-2\PTO (C)\Мои документы\Ф"/>
    </sheetNames>
    <definedNames>
      <definedName name="Улицы" refersTo="#ССЫЛКА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Таб 1"/>
      <sheetName val="Таб 2"/>
      <sheetName val="Таб 3"/>
      <sheetName val="Таб 4"/>
      <sheetName val="Таб 5"/>
      <sheetName val="Таб 5.1"/>
      <sheetName val="Таб 6"/>
      <sheetName val="аморт"/>
      <sheetName val="расчет безнадежных долгов"/>
      <sheetName val="Внешнее окружение"/>
    </sheetNames>
    <sheetDataSet>
      <sheetData sheetId="0">
        <row r="23">
          <cell r="Q23">
            <v>1</v>
          </cell>
          <cell r="T23">
            <v>2</v>
          </cell>
        </row>
        <row r="24">
          <cell r="Q24">
            <v>1</v>
          </cell>
          <cell r="T24">
            <v>2</v>
          </cell>
        </row>
        <row r="25">
          <cell r="Q25">
            <v>87.2</v>
          </cell>
          <cell r="T25">
            <v>174.4</v>
          </cell>
        </row>
        <row r="26">
          <cell r="Q26">
            <v>3320.8939999999998</v>
          </cell>
          <cell r="T26">
            <v>3320.8939999999998</v>
          </cell>
        </row>
        <row r="27">
          <cell r="Q27">
            <v>2903.6879999999996</v>
          </cell>
          <cell r="T27">
            <v>2903.6879999999996</v>
          </cell>
        </row>
        <row r="28">
          <cell r="Q28">
            <v>2181.991</v>
          </cell>
          <cell r="T28">
            <v>2181.991</v>
          </cell>
        </row>
        <row r="29">
          <cell r="Q29">
            <v>1398.3779999999999</v>
          </cell>
          <cell r="T29">
            <v>1398.3779999999999</v>
          </cell>
        </row>
        <row r="30">
          <cell r="Q30">
            <v>783.61300000000006</v>
          </cell>
          <cell r="T30">
            <v>783.61300000000006</v>
          </cell>
        </row>
        <row r="33">
          <cell r="Q33">
            <v>176.08599999999998</v>
          </cell>
          <cell r="T33">
            <v>176.08599999999998</v>
          </cell>
        </row>
        <row r="34">
          <cell r="Q34">
            <v>138.23700000000002</v>
          </cell>
          <cell r="T34">
            <v>138.23700000000002</v>
          </cell>
        </row>
        <row r="35">
          <cell r="Q35">
            <v>37.848999999999997</v>
          </cell>
          <cell r="T35">
            <v>37.848999999999997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31.630000000000003</v>
          </cell>
          <cell r="T38">
            <v>31.630000000000003</v>
          </cell>
        </row>
        <row r="39">
          <cell r="Q39">
            <v>22.949000000000002</v>
          </cell>
          <cell r="T39">
            <v>22.949000000000002</v>
          </cell>
        </row>
        <row r="40">
          <cell r="Q40">
            <v>8.6809999999999992</v>
          </cell>
          <cell r="T40">
            <v>8.6809999999999992</v>
          </cell>
        </row>
        <row r="41">
          <cell r="Q41">
            <v>0</v>
          </cell>
        </row>
        <row r="42">
          <cell r="Q42">
            <v>0</v>
          </cell>
        </row>
        <row r="43">
          <cell r="Q43">
            <v>31.630000000000003</v>
          </cell>
          <cell r="T43">
            <v>31.630000000000003</v>
          </cell>
        </row>
        <row r="44">
          <cell r="Q44">
            <v>22.949000000000002</v>
          </cell>
          <cell r="T44">
            <v>22.949000000000002</v>
          </cell>
        </row>
        <row r="45">
          <cell r="Q45">
            <v>8.6809999999999992</v>
          </cell>
          <cell r="T45">
            <v>8.6809999999999992</v>
          </cell>
        </row>
        <row r="48">
          <cell r="Q48">
            <v>0</v>
          </cell>
        </row>
        <row r="53">
          <cell r="Q53">
            <v>139.33199999999999</v>
          </cell>
          <cell r="T53">
            <v>139.33199999999999</v>
          </cell>
        </row>
        <row r="54">
          <cell r="Q54">
            <v>111.286</v>
          </cell>
          <cell r="T54">
            <v>111.286</v>
          </cell>
        </row>
        <row r="55">
          <cell r="Q55">
            <v>28.045999999999999</v>
          </cell>
          <cell r="T55">
            <v>28.045999999999999</v>
          </cell>
        </row>
        <row r="58">
          <cell r="Q58">
            <v>5.1239999999999997</v>
          </cell>
          <cell r="T58">
            <v>5.1239999999999997</v>
          </cell>
        </row>
        <row r="59">
          <cell r="Q59">
            <v>4.0019999999999998</v>
          </cell>
          <cell r="T59">
            <v>4.0019999999999998</v>
          </cell>
        </row>
        <row r="60">
          <cell r="Q60">
            <v>1.1220000000000001</v>
          </cell>
          <cell r="T60">
            <v>1.1220000000000001</v>
          </cell>
        </row>
        <row r="63">
          <cell r="Q63">
            <v>545.61099999999999</v>
          </cell>
          <cell r="T63">
            <v>545.61099999999999</v>
          </cell>
        </row>
        <row r="64">
          <cell r="Q64">
            <v>461.13799999999998</v>
          </cell>
          <cell r="T64">
            <v>461.13799999999998</v>
          </cell>
        </row>
        <row r="65">
          <cell r="Q65">
            <v>84.472999999999999</v>
          </cell>
          <cell r="T65">
            <v>84.472999999999999</v>
          </cell>
        </row>
        <row r="68">
          <cell r="Q68">
            <v>417.20600000000002</v>
          </cell>
          <cell r="T68">
            <v>417.20600000000002</v>
          </cell>
        </row>
        <row r="69">
          <cell r="Q69">
            <v>417.20600000000002</v>
          </cell>
          <cell r="T69">
            <v>417.20600000000002</v>
          </cell>
        </row>
        <row r="73">
          <cell r="Q73">
            <v>0</v>
          </cell>
        </row>
        <row r="84">
          <cell r="Q84">
            <v>1560.1604104929061</v>
          </cell>
          <cell r="T84">
            <v>1560.1604104929061</v>
          </cell>
        </row>
        <row r="85">
          <cell r="Q85">
            <v>31.963593914032103</v>
          </cell>
          <cell r="T85">
            <v>31.963593914032103</v>
          </cell>
        </row>
        <row r="86">
          <cell r="Q86">
            <v>4881.0544104929058</v>
          </cell>
          <cell r="T86">
            <v>4881.0544104929058</v>
          </cell>
        </row>
        <row r="88">
          <cell r="Q88">
            <v>4968.6544104929062</v>
          </cell>
          <cell r="T88">
            <v>4968.6544104929062</v>
          </cell>
        </row>
        <row r="90">
          <cell r="Q90">
            <v>87.6</v>
          </cell>
          <cell r="T90">
            <v>87.6</v>
          </cell>
        </row>
        <row r="91">
          <cell r="Q91">
            <v>0</v>
          </cell>
          <cell r="T91">
            <v>0</v>
          </cell>
        </row>
        <row r="96">
          <cell r="Q96">
            <v>0</v>
          </cell>
        </row>
        <row r="100">
          <cell r="T100">
            <v>0</v>
          </cell>
        </row>
        <row r="108">
          <cell r="Q108">
            <v>3915.7539999999999</v>
          </cell>
          <cell r="T108">
            <v>3915.7539999999999</v>
          </cell>
        </row>
        <row r="109">
          <cell r="Q109">
            <v>260.44400000000002</v>
          </cell>
          <cell r="T109">
            <v>260.44400000000002</v>
          </cell>
        </row>
        <row r="110">
          <cell r="Q110">
            <v>2897.84</v>
          </cell>
          <cell r="T110">
            <v>2897.84</v>
          </cell>
        </row>
        <row r="111">
          <cell r="Q111">
            <v>0</v>
          </cell>
        </row>
        <row r="112">
          <cell r="Q112">
            <v>757.47</v>
          </cell>
          <cell r="T112">
            <v>757.47</v>
          </cell>
        </row>
        <row r="113">
          <cell r="Q113">
            <v>3.8320602457917428</v>
          </cell>
          <cell r="T113">
            <v>4.5026707888052977</v>
          </cell>
        </row>
        <row r="114">
          <cell r="Q114">
            <v>3.92815</v>
          </cell>
        </row>
        <row r="115">
          <cell r="Q115">
            <v>3.8748999999999998</v>
          </cell>
          <cell r="T115">
            <v>4.5530074999999997</v>
          </cell>
        </row>
        <row r="117">
          <cell r="Q117">
            <v>3.6351300000000002</v>
          </cell>
          <cell r="T117">
            <v>4.2712777500000003</v>
          </cell>
        </row>
        <row r="118">
          <cell r="Q118">
            <v>17760</v>
          </cell>
          <cell r="T118">
            <v>17760</v>
          </cell>
        </row>
        <row r="119">
          <cell r="Q119">
            <v>10940</v>
          </cell>
          <cell r="T119">
            <v>10940</v>
          </cell>
        </row>
        <row r="120">
          <cell r="Q120">
            <v>6820</v>
          </cell>
          <cell r="T120">
            <v>6820</v>
          </cell>
        </row>
        <row r="121">
          <cell r="Q121">
            <v>2606.9725799056828</v>
          </cell>
          <cell r="T121">
            <v>2656.88</v>
          </cell>
          <cell r="V121">
            <v>2656.88</v>
          </cell>
        </row>
        <row r="122">
          <cell r="Q122">
            <v>17.787675612176066</v>
          </cell>
          <cell r="T122">
            <v>19.902106281678051</v>
          </cell>
        </row>
        <row r="123">
          <cell r="Q123">
            <v>86.004975203619921</v>
          </cell>
          <cell r="T123">
            <v>86.004975203619921</v>
          </cell>
        </row>
        <row r="124">
          <cell r="Q124">
            <v>66256.956408830389</v>
          </cell>
          <cell r="T124">
            <v>66256.956408830389</v>
          </cell>
        </row>
        <row r="125">
          <cell r="T125">
            <v>0</v>
          </cell>
        </row>
        <row r="126">
          <cell r="Q126">
            <v>88380.812882855724</v>
          </cell>
          <cell r="T126">
            <v>98886.688154558229</v>
          </cell>
        </row>
        <row r="127">
          <cell r="Q127">
            <v>0</v>
          </cell>
        </row>
        <row r="128">
          <cell r="Q128">
            <v>0</v>
          </cell>
        </row>
        <row r="129"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68381.134716105415</v>
          </cell>
          <cell r="T136">
            <v>68381.134716105415</v>
          </cell>
        </row>
        <row r="137">
          <cell r="Q137">
            <v>20651.102684263835</v>
          </cell>
          <cell r="T137">
            <v>20651.102684263835</v>
          </cell>
        </row>
        <row r="138">
          <cell r="Q138">
            <v>20514.340414831622</v>
          </cell>
          <cell r="T138">
            <v>20514.340414831622</v>
          </cell>
        </row>
        <row r="139">
          <cell r="Q139">
            <v>136.76226943221084</v>
          </cell>
          <cell r="T139">
            <v>136.76226943221084</v>
          </cell>
        </row>
        <row r="140">
          <cell r="Q140">
            <v>60488.054630000064</v>
          </cell>
          <cell r="T140">
            <v>60488.054630000064</v>
          </cell>
        </row>
        <row r="141">
          <cell r="Q141">
            <v>25042.195470599996</v>
          </cell>
          <cell r="T141">
            <v>25042.195470599996</v>
          </cell>
        </row>
        <row r="142">
          <cell r="Q142">
            <v>18815.284134899997</v>
          </cell>
          <cell r="T142">
            <v>18815.284134899997</v>
          </cell>
        </row>
        <row r="144">
          <cell r="Q144">
            <v>18815.284134899997</v>
          </cell>
          <cell r="T144">
            <v>18815.284134899997</v>
          </cell>
        </row>
        <row r="145">
          <cell r="Q145">
            <v>6226.9113356999997</v>
          </cell>
          <cell r="T145">
            <v>6226.9113356999997</v>
          </cell>
        </row>
        <row r="146">
          <cell r="Q146">
            <v>27152.320506299995</v>
          </cell>
          <cell r="T146">
            <v>27152.320506299995</v>
          </cell>
        </row>
        <row r="147">
          <cell r="Q147">
            <v>15005.4052357</v>
          </cell>
          <cell r="T147">
            <v>17631.3511519475</v>
          </cell>
        </row>
        <row r="148">
          <cell r="Q148">
            <v>1023.0630986000001</v>
          </cell>
        </row>
        <row r="149">
          <cell r="Q149">
            <v>11228.840216000001</v>
          </cell>
          <cell r="T149">
            <v>13193.8872538</v>
          </cell>
        </row>
        <row r="150">
          <cell r="Q150">
            <v>0</v>
          </cell>
        </row>
        <row r="151">
          <cell r="Q151">
            <v>2753.5019211000003</v>
          </cell>
          <cell r="T151">
            <v>3235.3647572925001</v>
          </cell>
        </row>
        <row r="152">
          <cell r="Q152">
            <v>69833.069059458328</v>
          </cell>
          <cell r="T152">
            <v>70719.424840333406</v>
          </cell>
        </row>
        <row r="153">
          <cell r="Q153">
            <v>46299.833019124926</v>
          </cell>
          <cell r="T153">
            <v>47186.188800000004</v>
          </cell>
        </row>
        <row r="154">
          <cell r="Q154">
            <v>0</v>
          </cell>
        </row>
        <row r="157">
          <cell r="Q157">
            <v>2648.7053999999998</v>
          </cell>
          <cell r="T157">
            <v>2648.7053999999998</v>
          </cell>
        </row>
        <row r="158">
          <cell r="Q158">
            <v>305.59900535999998</v>
          </cell>
          <cell r="T158">
            <v>305.59900535999998</v>
          </cell>
        </row>
        <row r="159">
          <cell r="Q159">
            <v>305.59900535999998</v>
          </cell>
          <cell r="T159">
            <v>305.59900535999998</v>
          </cell>
        </row>
        <row r="161">
          <cell r="Q161">
            <v>0</v>
          </cell>
        </row>
        <row r="166">
          <cell r="Q166">
            <v>11593.961199777777</v>
          </cell>
          <cell r="T166">
            <v>11593.961199777777</v>
          </cell>
        </row>
        <row r="167">
          <cell r="Q167">
            <v>10115.161199777778</v>
          </cell>
          <cell r="T167">
            <v>10115.161199777778</v>
          </cell>
        </row>
        <row r="168">
          <cell r="T168">
            <v>0</v>
          </cell>
        </row>
        <row r="169">
          <cell r="Q169">
            <v>3457.729867777779</v>
          </cell>
          <cell r="T169">
            <v>3457.729867777779</v>
          </cell>
        </row>
        <row r="170">
          <cell r="Q170">
            <v>5860.929321999999</v>
          </cell>
          <cell r="T170">
            <v>5860.929321999999</v>
          </cell>
        </row>
        <row r="171">
          <cell r="Q171">
            <v>341.51092</v>
          </cell>
          <cell r="T171">
            <v>341.51092</v>
          </cell>
        </row>
        <row r="172">
          <cell r="Q172">
            <v>334.27800000000002</v>
          </cell>
          <cell r="T172">
            <v>334.27800000000002</v>
          </cell>
        </row>
        <row r="173">
          <cell r="Q173">
            <v>120.71308999999999</v>
          </cell>
          <cell r="T173">
            <v>120.71308999999999</v>
          </cell>
        </row>
        <row r="176">
          <cell r="Q176">
            <v>1478.8</v>
          </cell>
          <cell r="T176">
            <v>1478.8</v>
          </cell>
        </row>
        <row r="177">
          <cell r="T177">
            <v>0</v>
          </cell>
        </row>
        <row r="178">
          <cell r="Q178">
            <v>1478.8</v>
          </cell>
          <cell r="T178">
            <v>1478.8</v>
          </cell>
        </row>
        <row r="182">
          <cell r="Q182">
            <v>8984.9704351956207</v>
          </cell>
          <cell r="T182">
            <v>8984.9704351956207</v>
          </cell>
        </row>
        <row r="183">
          <cell r="Q183">
            <v>1218.5846866666666</v>
          </cell>
          <cell r="T183">
            <v>1218.5846866666666</v>
          </cell>
        </row>
        <row r="184">
          <cell r="Q184">
            <v>396.59402</v>
          </cell>
          <cell r="T184">
            <v>396.59402</v>
          </cell>
        </row>
        <row r="185">
          <cell r="Q185">
            <v>212.22399999999999</v>
          </cell>
        </row>
        <row r="186">
          <cell r="Q186">
            <v>609.76666666666665</v>
          </cell>
        </row>
        <row r="187">
          <cell r="Q187">
            <v>1543.6</v>
          </cell>
          <cell r="T187">
            <v>1543.6</v>
          </cell>
        </row>
        <row r="188">
          <cell r="Q188">
            <v>87.299539999999993</v>
          </cell>
          <cell r="T188">
            <v>87.299539999999993</v>
          </cell>
        </row>
        <row r="189">
          <cell r="Q189">
            <v>6135.4862085289551</v>
          </cell>
          <cell r="T189">
            <v>6135.4862085289551</v>
          </cell>
        </row>
        <row r="190">
          <cell r="Q190">
            <v>0</v>
          </cell>
          <cell r="T190">
            <v>0</v>
          </cell>
        </row>
        <row r="191">
          <cell r="Q191">
            <v>1232.0710800000002</v>
          </cell>
        </row>
        <row r="192">
          <cell r="Q192">
            <v>4440.5</v>
          </cell>
          <cell r="T192">
            <v>4440.5</v>
          </cell>
        </row>
        <row r="193">
          <cell r="Q193">
            <v>65.801000000000002</v>
          </cell>
          <cell r="T193">
            <v>65.801000000000002</v>
          </cell>
        </row>
        <row r="194">
          <cell r="Q194">
            <v>76.010039999999989</v>
          </cell>
          <cell r="T194">
            <v>76.010039999999989</v>
          </cell>
        </row>
        <row r="195">
          <cell r="Q195">
            <v>321.104088528955</v>
          </cell>
          <cell r="T195">
            <v>321.104088528955</v>
          </cell>
        </row>
        <row r="197">
          <cell r="T197">
            <v>0</v>
          </cell>
        </row>
        <row r="198">
          <cell r="Q198">
            <v>321.104088528955</v>
          </cell>
          <cell r="T198">
            <v>321.104088528955</v>
          </cell>
        </row>
        <row r="199">
          <cell r="T199">
            <v>0</v>
          </cell>
        </row>
        <row r="201">
          <cell r="Q201">
            <v>374934.0951852834</v>
          </cell>
          <cell r="T201">
            <v>388952.2721541085</v>
          </cell>
        </row>
        <row r="202">
          <cell r="Q202">
            <v>24044.405839503601</v>
          </cell>
          <cell r="T202">
            <v>24044.405839503601</v>
          </cell>
        </row>
        <row r="203">
          <cell r="Q203">
            <v>9.55234892</v>
          </cell>
        </row>
        <row r="204">
          <cell r="Q204">
            <v>66158.592790177936</v>
          </cell>
        </row>
        <row r="205">
          <cell r="Q205">
            <v>7583.6395486557121</v>
          </cell>
          <cell r="T205">
            <v>7583.6395486557121</v>
          </cell>
        </row>
        <row r="206">
          <cell r="Q206">
            <v>2290.2591436940247</v>
          </cell>
          <cell r="T206">
            <v>2290.2591436940247</v>
          </cell>
        </row>
        <row r="207">
          <cell r="Q207">
            <v>7771.9609019513146</v>
          </cell>
          <cell r="T207">
            <v>7771.9609019513146</v>
          </cell>
        </row>
        <row r="208">
          <cell r="Q208">
            <v>4.8981441199999995</v>
          </cell>
        </row>
        <row r="209">
          <cell r="Q209">
            <v>66829.936566807926</v>
          </cell>
        </row>
        <row r="210">
          <cell r="Q210">
            <v>3928.1119300161986</v>
          </cell>
          <cell r="T210">
            <v>3928.1119300161986</v>
          </cell>
        </row>
        <row r="211">
          <cell r="Q211">
            <v>1186.289802864892</v>
          </cell>
          <cell r="T211">
            <v>1186.289802864892</v>
          </cell>
        </row>
        <row r="212">
          <cell r="Q212">
            <v>16272.444937552285</v>
          </cell>
          <cell r="T212">
            <v>16272.444937552285</v>
          </cell>
        </row>
        <row r="213">
          <cell r="Q213">
            <v>4.6542047999999996</v>
          </cell>
        </row>
        <row r="214">
          <cell r="Q214">
            <v>65452.062090884523</v>
          </cell>
        </row>
        <row r="215">
          <cell r="Q215">
            <v>3655.5276186395135</v>
          </cell>
          <cell r="T215">
            <v>3655.5276186395135</v>
          </cell>
        </row>
        <row r="216">
          <cell r="Q216">
            <v>1103.969340829133</v>
          </cell>
          <cell r="T216">
            <v>1103.969340829133</v>
          </cell>
        </row>
        <row r="219">
          <cell r="Q219">
            <v>0</v>
          </cell>
        </row>
        <row r="225">
          <cell r="Q225">
            <v>22130.937117385693</v>
          </cell>
          <cell r="T225">
            <v>22130.937117385693</v>
          </cell>
        </row>
        <row r="226">
          <cell r="Q226">
            <v>11.487656325950509</v>
          </cell>
        </row>
        <row r="227">
          <cell r="Q227">
            <v>92693.453705920154</v>
          </cell>
        </row>
        <row r="228">
          <cell r="Q228">
            <v>12777.966478068171</v>
          </cell>
          <cell r="T228">
            <v>12777.966478068171</v>
          </cell>
        </row>
        <row r="229">
          <cell r="Q229">
            <v>3858.945876376587</v>
          </cell>
          <cell r="T229">
            <v>3858.945876376587</v>
          </cell>
        </row>
        <row r="230">
          <cell r="Q230">
            <v>5494.0247629409387</v>
          </cell>
          <cell r="T230">
            <v>5494.0247629409387</v>
          </cell>
        </row>
        <row r="231">
          <cell r="Q231">
            <v>0</v>
          </cell>
          <cell r="T231">
            <v>0</v>
          </cell>
        </row>
        <row r="232">
          <cell r="Q232">
            <v>0</v>
          </cell>
        </row>
        <row r="234">
          <cell r="Q234">
            <v>0</v>
          </cell>
        </row>
        <row r="239">
          <cell r="Q239">
            <v>7571.7910050321716</v>
          </cell>
          <cell r="T239">
            <v>7571.7910050321716</v>
          </cell>
        </row>
        <row r="240">
          <cell r="Q240">
            <v>3.4137749999999998</v>
          </cell>
        </row>
        <row r="241">
          <cell r="Q241">
            <v>104426.64767462715</v>
          </cell>
        </row>
        <row r="242">
          <cell r="Q242">
            <v>4277.8689499854036</v>
          </cell>
          <cell r="T242">
            <v>4277.8689499854036</v>
          </cell>
        </row>
        <row r="243">
          <cell r="Q243">
            <v>1291.9164228955917</v>
          </cell>
          <cell r="T243">
            <v>1291.9164228955917</v>
          </cell>
        </row>
        <row r="244">
          <cell r="Q244">
            <v>2002.0056321511768</v>
          </cell>
          <cell r="T244">
            <v>2002.0056321511768</v>
          </cell>
        </row>
        <row r="245">
          <cell r="T245">
            <v>0</v>
          </cell>
        </row>
        <row r="246">
          <cell r="Q246">
            <v>14559.146112353523</v>
          </cell>
          <cell r="T246">
            <v>14559.146112353523</v>
          </cell>
        </row>
        <row r="247">
          <cell r="Q247">
            <v>8.0738813259505093</v>
          </cell>
        </row>
        <row r="248">
          <cell r="Q248">
            <v>87732.458786192699</v>
          </cell>
        </row>
        <row r="249">
          <cell r="Q249">
            <v>8500.0975280827661</v>
          </cell>
          <cell r="T249">
            <v>8500.0975280827661</v>
          </cell>
        </row>
        <row r="250">
          <cell r="Q250">
            <v>2567.0294534809955</v>
          </cell>
          <cell r="T250">
            <v>2567.0294534809955</v>
          </cell>
        </row>
        <row r="251">
          <cell r="Q251">
            <v>3492.0191307897617</v>
          </cell>
          <cell r="T251">
            <v>3492.0191307897617</v>
          </cell>
        </row>
        <row r="252">
          <cell r="T252">
            <v>0</v>
          </cell>
        </row>
        <row r="253">
          <cell r="Q253">
            <v>3492.0191307897617</v>
          </cell>
          <cell r="T253">
            <v>3492.0191307897617</v>
          </cell>
        </row>
        <row r="255">
          <cell r="Q255">
            <v>421109.4381421727</v>
          </cell>
          <cell r="T255">
            <v>435127.61511099781</v>
          </cell>
        </row>
        <row r="256">
          <cell r="Q256">
            <v>23811.605763475196</v>
          </cell>
          <cell r="T256">
            <v>23811.605763475196</v>
          </cell>
        </row>
        <row r="263">
          <cell r="Q263">
            <v>3419.0567358052708</v>
          </cell>
          <cell r="T263">
            <v>3419.0567358052708</v>
          </cell>
        </row>
        <row r="265">
          <cell r="Q265">
            <v>18162.791008450025</v>
          </cell>
          <cell r="T265">
            <v>18162.791008450025</v>
          </cell>
        </row>
        <row r="267">
          <cell r="Q267">
            <v>18162.791008450025</v>
          </cell>
          <cell r="T267">
            <v>18162.791008450025</v>
          </cell>
        </row>
        <row r="270">
          <cell r="Q270">
            <v>0</v>
          </cell>
        </row>
        <row r="273">
          <cell r="T273">
            <v>0</v>
          </cell>
        </row>
        <row r="274">
          <cell r="Q274">
            <v>2229.7580192198984</v>
          </cell>
          <cell r="T274">
            <v>2229.7580192198984</v>
          </cell>
        </row>
        <row r="275">
          <cell r="Q275">
            <v>237.78506109614824</v>
          </cell>
          <cell r="T275">
            <v>237.78506109614824</v>
          </cell>
        </row>
        <row r="276">
          <cell r="Q276">
            <v>679</v>
          </cell>
          <cell r="T276">
            <v>679</v>
          </cell>
        </row>
        <row r="284">
          <cell r="Q284">
            <v>12922.446831929103</v>
          </cell>
        </row>
        <row r="285">
          <cell r="T285">
            <v>0</v>
          </cell>
        </row>
        <row r="286">
          <cell r="T286">
            <v>471861.66770640208</v>
          </cell>
        </row>
        <row r="287">
          <cell r="Q287">
            <v>137.86754131194101</v>
          </cell>
          <cell r="T287">
            <v>142.08874709834222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3">
          <cell r="E13">
            <v>1460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regs"/>
      <sheetName val="Регионы"/>
      <sheetName val="Лист1"/>
      <sheetName val="FES"/>
      <sheetName val="Диапазоны"/>
      <sheetName val="REESTR"/>
      <sheetName val="Лист2"/>
      <sheetName val="FST5"/>
      <sheetName val="Алдан"/>
      <sheetName val="СЛ7"/>
      <sheetName val="TEHSHEET"/>
      <sheetName val="слесаря"/>
      <sheetName val="Титульный"/>
      <sheetName val="REESTR_MO"/>
      <sheetName val="СЛ3"/>
      <sheetName val="Кобяйс."/>
      <sheetName val="СЛ5"/>
      <sheetName val="Топливо"/>
      <sheetName val="камаз ко-440-5 ГУП"/>
      <sheetName val="Автотранспортные до П в рц"/>
      <sheetName val="Автотранспортные КГМ"/>
      <sheetName val="Себест. сжиг. по МР"/>
      <sheetName val="СВОД на м3"/>
      <sheetName val="СВОД на руб"/>
      <sheetName val="СВОД на руб зн"/>
      <sheetName val="СВОД на куб зн расш"/>
      <sheetName val="ТМ"/>
      <sheetName val="Захороне"/>
      <sheetName val="фот сжига"/>
      <sheetName val="Прейскурант св Арктика"/>
      <sheetName val="Доходы"/>
      <sheetName val="ОТИЗ"/>
      <sheetName val="Прейскурант 100-700000 м3"/>
      <sheetName val="ОТКО"/>
      <sheetName val="2020г"/>
      <sheetName val="расчет ТКО 96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Республика Саха (Якутия)</v>
          </cell>
        </row>
      </sheetData>
      <sheetData sheetId="5" refreshError="1"/>
      <sheetData sheetId="6" refreshError="1"/>
      <sheetData sheetId="7" refreshError="1"/>
      <sheetData sheetId="8" refreshError="1">
        <row r="13">
          <cell r="F13">
            <v>15941</v>
          </cell>
        </row>
        <row r="14">
          <cell r="F14">
            <v>61355</v>
          </cell>
        </row>
        <row r="15">
          <cell r="F15">
            <v>175603</v>
          </cell>
        </row>
        <row r="16">
          <cell r="F16">
            <v>882863</v>
          </cell>
        </row>
        <row r="17">
          <cell r="F17">
            <v>3842307</v>
          </cell>
        </row>
        <row r="18">
          <cell r="F18">
            <v>3837424</v>
          </cell>
        </row>
        <row r="19">
          <cell r="F19">
            <v>4883</v>
          </cell>
        </row>
        <row r="20">
          <cell r="F20">
            <v>391127</v>
          </cell>
        </row>
        <row r="21">
          <cell r="F21">
            <v>90765</v>
          </cell>
        </row>
        <row r="22">
          <cell r="F22">
            <v>436930</v>
          </cell>
        </row>
        <row r="23">
          <cell r="F23">
            <v>326319</v>
          </cell>
        </row>
        <row r="24">
          <cell r="F24">
            <v>6223210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6223210</v>
          </cell>
        </row>
        <row r="28">
          <cell r="F28">
            <v>0</v>
          </cell>
        </row>
        <row r="30">
          <cell r="F30">
            <v>0</v>
          </cell>
        </row>
        <row r="31">
          <cell r="F31">
            <v>19368</v>
          </cell>
        </row>
        <row r="32">
          <cell r="F32">
            <v>7796.5</v>
          </cell>
        </row>
        <row r="33">
          <cell r="F33">
            <v>188712.5</v>
          </cell>
        </row>
        <row r="35">
          <cell r="F35">
            <v>17424</v>
          </cell>
        </row>
        <row r="36">
          <cell r="F36">
            <v>169360</v>
          </cell>
        </row>
        <row r="37">
          <cell r="F37">
            <v>1858.5</v>
          </cell>
        </row>
        <row r="38">
          <cell r="F38">
            <v>70</v>
          </cell>
        </row>
        <row r="39">
          <cell r="F39">
            <v>53050.5</v>
          </cell>
        </row>
        <row r="40">
          <cell r="F40">
            <v>268927.5</v>
          </cell>
        </row>
        <row r="42">
          <cell r="F42">
            <v>0</v>
          </cell>
        </row>
        <row r="44">
          <cell r="F44">
            <v>6492137.5</v>
          </cell>
        </row>
        <row r="46">
          <cell r="F46">
            <v>3821.2640000000001</v>
          </cell>
        </row>
        <row r="48">
          <cell r="F48">
            <v>1698.9502688115765</v>
          </cell>
        </row>
      </sheetData>
      <sheetData sheetId="9" refreshError="1">
        <row r="12">
          <cell r="H12">
            <v>724.202</v>
          </cell>
          <cell r="I12">
            <v>3019.6779999999999</v>
          </cell>
        </row>
        <row r="13">
          <cell r="I13">
            <v>1027.6220000000001</v>
          </cell>
          <cell r="J13">
            <v>11.1</v>
          </cell>
        </row>
        <row r="14">
          <cell r="J14">
            <v>1759.3710000000001</v>
          </cell>
        </row>
        <row r="15">
          <cell r="G15">
            <v>4306.67</v>
          </cell>
          <cell r="H15">
            <v>0.12</v>
          </cell>
          <cell r="I15">
            <v>46.7</v>
          </cell>
          <cell r="J15">
            <v>42.107999999999997</v>
          </cell>
        </row>
        <row r="16">
          <cell r="H16">
            <v>526.04999999999995</v>
          </cell>
          <cell r="I16">
            <v>559.33000000000004</v>
          </cell>
        </row>
        <row r="17">
          <cell r="H17">
            <v>6</v>
          </cell>
          <cell r="I17">
            <v>81.900000000000006</v>
          </cell>
          <cell r="J17">
            <v>218.85</v>
          </cell>
        </row>
        <row r="18">
          <cell r="G18">
            <v>357.39</v>
          </cell>
          <cell r="H18">
            <v>35.49</v>
          </cell>
          <cell r="I18">
            <v>85.119</v>
          </cell>
          <cell r="J18">
            <v>157.81700000000001</v>
          </cell>
        </row>
        <row r="20">
          <cell r="G20">
            <v>3.8</v>
          </cell>
          <cell r="I20">
            <v>247.62</v>
          </cell>
          <cell r="J20">
            <v>15.243</v>
          </cell>
        </row>
        <row r="22">
          <cell r="G22">
            <v>201.6</v>
          </cell>
          <cell r="H22">
            <v>182.16</v>
          </cell>
          <cell r="I22">
            <v>2643.12</v>
          </cell>
          <cell r="J22">
            <v>1858.3689999999999</v>
          </cell>
        </row>
      </sheetData>
      <sheetData sheetId="10" refreshError="1">
        <row r="12">
          <cell r="H12">
            <v>87.76</v>
          </cell>
          <cell r="I12">
            <v>432.55</v>
          </cell>
        </row>
        <row r="13">
          <cell r="I13">
            <v>136.63999999999999</v>
          </cell>
          <cell r="J13">
            <v>1.4</v>
          </cell>
        </row>
        <row r="14">
          <cell r="J14">
            <v>278.24</v>
          </cell>
        </row>
        <row r="15">
          <cell r="G15">
            <v>601.24</v>
          </cell>
          <cell r="H15">
            <v>0.5</v>
          </cell>
          <cell r="I15">
            <v>5.71</v>
          </cell>
          <cell r="J15">
            <v>7.95</v>
          </cell>
        </row>
        <row r="16">
          <cell r="H16">
            <v>80.36</v>
          </cell>
          <cell r="I16">
            <v>75.290000000000006</v>
          </cell>
        </row>
        <row r="17">
          <cell r="H17">
            <v>0.8</v>
          </cell>
          <cell r="I17">
            <v>11.8</v>
          </cell>
          <cell r="J17">
            <v>29.7</v>
          </cell>
        </row>
        <row r="18">
          <cell r="G18">
            <v>42.74</v>
          </cell>
          <cell r="H18">
            <v>4.29</v>
          </cell>
          <cell r="I18">
            <v>21.71</v>
          </cell>
          <cell r="J18">
            <v>26.33</v>
          </cell>
        </row>
        <row r="20">
          <cell r="G20">
            <v>0.72</v>
          </cell>
          <cell r="I20">
            <v>38.840000000000003</v>
          </cell>
          <cell r="J20">
            <v>2.68</v>
          </cell>
        </row>
        <row r="22">
          <cell r="G22">
            <v>37.47</v>
          </cell>
          <cell r="H22">
            <v>27.09</v>
          </cell>
          <cell r="I22">
            <v>323.20999999999998</v>
          </cell>
          <cell r="J22">
            <v>288.27999999999997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3">
          <cell r="O23">
            <v>1</v>
          </cell>
          <cell r="P23">
            <v>1</v>
          </cell>
        </row>
        <row r="24">
          <cell r="O24">
            <v>1</v>
          </cell>
          <cell r="P24">
            <v>1</v>
          </cell>
        </row>
        <row r="25">
          <cell r="O25">
            <v>1</v>
          </cell>
          <cell r="P25">
            <v>1</v>
          </cell>
        </row>
        <row r="26">
          <cell r="O26">
            <v>1</v>
          </cell>
          <cell r="P26">
            <v>1</v>
          </cell>
        </row>
        <row r="27">
          <cell r="O27">
            <v>1</v>
          </cell>
          <cell r="P27">
            <v>1</v>
          </cell>
        </row>
        <row r="28">
          <cell r="O28">
            <v>1</v>
          </cell>
          <cell r="P28">
            <v>1</v>
          </cell>
        </row>
        <row r="29">
          <cell r="O29">
            <v>1</v>
          </cell>
          <cell r="P29">
            <v>1</v>
          </cell>
        </row>
        <row r="30">
          <cell r="O30">
            <v>1</v>
          </cell>
          <cell r="P30">
            <v>1</v>
          </cell>
        </row>
        <row r="31">
          <cell r="O31">
            <v>1</v>
          </cell>
          <cell r="P31">
            <v>1</v>
          </cell>
        </row>
        <row r="32">
          <cell r="O32">
            <v>1</v>
          </cell>
          <cell r="P32">
            <v>1</v>
          </cell>
        </row>
        <row r="33">
          <cell r="O33">
            <v>1</v>
          </cell>
          <cell r="P33">
            <v>1</v>
          </cell>
        </row>
        <row r="34">
          <cell r="O34">
            <v>1</v>
          </cell>
          <cell r="P34">
            <v>1</v>
          </cell>
        </row>
        <row r="35">
          <cell r="O35">
            <v>1</v>
          </cell>
          <cell r="P35">
            <v>1</v>
          </cell>
        </row>
        <row r="36">
          <cell r="O36">
            <v>1</v>
          </cell>
          <cell r="P36">
            <v>1</v>
          </cell>
        </row>
        <row r="37">
          <cell r="O37">
            <v>1</v>
          </cell>
          <cell r="P37">
            <v>1</v>
          </cell>
        </row>
        <row r="38">
          <cell r="O38">
            <v>1</v>
          </cell>
          <cell r="P38">
            <v>1</v>
          </cell>
        </row>
        <row r="39">
          <cell r="O39">
            <v>1</v>
          </cell>
          <cell r="P39">
            <v>1</v>
          </cell>
        </row>
        <row r="40">
          <cell r="O40">
            <v>1</v>
          </cell>
          <cell r="P40">
            <v>1</v>
          </cell>
        </row>
        <row r="41">
          <cell r="O41">
            <v>1</v>
          </cell>
          <cell r="P41">
            <v>1</v>
          </cell>
        </row>
        <row r="42">
          <cell r="O42">
            <v>1</v>
          </cell>
          <cell r="P42">
            <v>1</v>
          </cell>
        </row>
        <row r="43">
          <cell r="O43">
            <v>1</v>
          </cell>
          <cell r="P43">
            <v>1</v>
          </cell>
        </row>
        <row r="44">
          <cell r="O44">
            <v>1</v>
          </cell>
          <cell r="P44">
            <v>1</v>
          </cell>
        </row>
        <row r="45">
          <cell r="O45">
            <v>1</v>
          </cell>
          <cell r="P45">
            <v>1</v>
          </cell>
        </row>
        <row r="46">
          <cell r="O46">
            <v>1</v>
          </cell>
          <cell r="P46">
            <v>1</v>
          </cell>
        </row>
        <row r="47">
          <cell r="O47">
            <v>1</v>
          </cell>
          <cell r="P47">
            <v>1</v>
          </cell>
        </row>
        <row r="48">
          <cell r="O48">
            <v>1</v>
          </cell>
          <cell r="P48">
            <v>1</v>
          </cell>
        </row>
        <row r="49">
          <cell r="O49">
            <v>1</v>
          </cell>
          <cell r="P49">
            <v>1</v>
          </cell>
        </row>
        <row r="50">
          <cell r="O50">
            <v>1</v>
          </cell>
          <cell r="P50">
            <v>1</v>
          </cell>
        </row>
        <row r="51">
          <cell r="O51">
            <v>1</v>
          </cell>
          <cell r="P51">
            <v>1</v>
          </cell>
        </row>
        <row r="52">
          <cell r="O52">
            <v>1</v>
          </cell>
          <cell r="P52">
            <v>1</v>
          </cell>
        </row>
        <row r="53">
          <cell r="O53">
            <v>1</v>
          </cell>
          <cell r="P53">
            <v>1</v>
          </cell>
        </row>
        <row r="54">
          <cell r="O54">
            <v>1</v>
          </cell>
          <cell r="P54">
            <v>1</v>
          </cell>
        </row>
        <row r="55">
          <cell r="O55">
            <v>1</v>
          </cell>
          <cell r="P55">
            <v>1</v>
          </cell>
        </row>
        <row r="56">
          <cell r="O56">
            <v>1</v>
          </cell>
          <cell r="P56">
            <v>1</v>
          </cell>
        </row>
        <row r="57">
          <cell r="O57">
            <v>1</v>
          </cell>
          <cell r="P57">
            <v>1</v>
          </cell>
        </row>
        <row r="58">
          <cell r="O58">
            <v>1</v>
          </cell>
          <cell r="P58">
            <v>1</v>
          </cell>
        </row>
        <row r="59">
          <cell r="O59">
            <v>1</v>
          </cell>
          <cell r="P59">
            <v>1</v>
          </cell>
        </row>
        <row r="60">
          <cell r="O60">
            <v>1</v>
          </cell>
          <cell r="P60">
            <v>1</v>
          </cell>
        </row>
        <row r="61">
          <cell r="O61">
            <v>1</v>
          </cell>
          <cell r="P61">
            <v>1</v>
          </cell>
        </row>
        <row r="62">
          <cell r="O62">
            <v>1</v>
          </cell>
          <cell r="P62">
            <v>1</v>
          </cell>
        </row>
        <row r="63">
          <cell r="O63">
            <v>1</v>
          </cell>
          <cell r="P63">
            <v>1</v>
          </cell>
        </row>
        <row r="64">
          <cell r="O64">
            <v>1</v>
          </cell>
          <cell r="P64">
            <v>1</v>
          </cell>
        </row>
        <row r="65">
          <cell r="O65">
            <v>1</v>
          </cell>
          <cell r="P65">
            <v>1</v>
          </cell>
        </row>
        <row r="66">
          <cell r="O66">
            <v>1</v>
          </cell>
          <cell r="P66">
            <v>1</v>
          </cell>
        </row>
        <row r="67">
          <cell r="O67">
            <v>1</v>
          </cell>
          <cell r="P67">
            <v>1</v>
          </cell>
        </row>
        <row r="68">
          <cell r="O68">
            <v>1</v>
          </cell>
          <cell r="P68">
            <v>1</v>
          </cell>
        </row>
        <row r="69">
          <cell r="O69">
            <v>1</v>
          </cell>
          <cell r="P69">
            <v>1</v>
          </cell>
        </row>
        <row r="70">
          <cell r="O70">
            <v>1</v>
          </cell>
          <cell r="P70">
            <v>1</v>
          </cell>
        </row>
        <row r="71">
          <cell r="O71">
            <v>1</v>
          </cell>
          <cell r="P71">
            <v>1</v>
          </cell>
        </row>
        <row r="72">
          <cell r="O72">
            <v>1</v>
          </cell>
          <cell r="P72">
            <v>1</v>
          </cell>
        </row>
        <row r="73">
          <cell r="O73">
            <v>1</v>
          </cell>
          <cell r="P73">
            <v>1</v>
          </cell>
        </row>
        <row r="74">
          <cell r="O74">
            <v>1</v>
          </cell>
          <cell r="P74">
            <v>1</v>
          </cell>
        </row>
        <row r="75">
          <cell r="O75">
            <v>1</v>
          </cell>
          <cell r="P75">
            <v>1</v>
          </cell>
        </row>
        <row r="76">
          <cell r="O76">
            <v>1</v>
          </cell>
          <cell r="P76">
            <v>1</v>
          </cell>
        </row>
        <row r="77">
          <cell r="O77">
            <v>1</v>
          </cell>
          <cell r="P77">
            <v>1</v>
          </cell>
        </row>
        <row r="78">
          <cell r="O78">
            <v>1</v>
          </cell>
          <cell r="P78">
            <v>1</v>
          </cell>
        </row>
        <row r="79">
          <cell r="O79">
            <v>1</v>
          </cell>
          <cell r="P79">
            <v>1</v>
          </cell>
        </row>
        <row r="80">
          <cell r="O80">
            <v>1</v>
          </cell>
          <cell r="P80">
            <v>1</v>
          </cell>
        </row>
        <row r="81">
          <cell r="O81">
            <v>1</v>
          </cell>
          <cell r="P81">
            <v>1</v>
          </cell>
        </row>
        <row r="82">
          <cell r="O82">
            <v>1</v>
          </cell>
          <cell r="P82">
            <v>1</v>
          </cell>
        </row>
        <row r="83">
          <cell r="O83">
            <v>1</v>
          </cell>
          <cell r="P83">
            <v>1</v>
          </cell>
        </row>
        <row r="84">
          <cell r="O84">
            <v>1</v>
          </cell>
          <cell r="P84">
            <v>1</v>
          </cell>
        </row>
        <row r="85">
          <cell r="O85">
            <v>1</v>
          </cell>
          <cell r="P85">
            <v>1</v>
          </cell>
        </row>
        <row r="86">
          <cell r="O86">
            <v>1</v>
          </cell>
          <cell r="P86">
            <v>1</v>
          </cell>
        </row>
        <row r="87">
          <cell r="O87">
            <v>1</v>
          </cell>
          <cell r="P87">
            <v>1</v>
          </cell>
        </row>
        <row r="88">
          <cell r="O88">
            <v>1</v>
          </cell>
          <cell r="P88">
            <v>1</v>
          </cell>
        </row>
        <row r="89">
          <cell r="O89">
            <v>1</v>
          </cell>
          <cell r="P89">
            <v>1</v>
          </cell>
        </row>
        <row r="90">
          <cell r="O90">
            <v>1</v>
          </cell>
          <cell r="P90">
            <v>1</v>
          </cell>
        </row>
        <row r="91">
          <cell r="O91">
            <v>1</v>
          </cell>
          <cell r="P91">
            <v>1</v>
          </cell>
        </row>
        <row r="92">
          <cell r="O92">
            <v>1</v>
          </cell>
          <cell r="P92">
            <v>1</v>
          </cell>
        </row>
        <row r="93">
          <cell r="O93">
            <v>1</v>
          </cell>
          <cell r="P93">
            <v>1</v>
          </cell>
        </row>
        <row r="94">
          <cell r="O94">
            <v>1</v>
          </cell>
          <cell r="P94">
            <v>1</v>
          </cell>
        </row>
        <row r="95">
          <cell r="O95">
            <v>1</v>
          </cell>
          <cell r="P95">
            <v>1</v>
          </cell>
        </row>
        <row r="96">
          <cell r="O96">
            <v>1</v>
          </cell>
          <cell r="P96">
            <v>1</v>
          </cell>
        </row>
        <row r="97">
          <cell r="O97">
            <v>1</v>
          </cell>
          <cell r="P97">
            <v>1</v>
          </cell>
        </row>
        <row r="98">
          <cell r="O98">
            <v>1</v>
          </cell>
          <cell r="P98">
            <v>1</v>
          </cell>
        </row>
        <row r="99">
          <cell r="O99">
            <v>1</v>
          </cell>
          <cell r="P99">
            <v>1</v>
          </cell>
        </row>
        <row r="100">
          <cell r="O100">
            <v>1</v>
          </cell>
          <cell r="P100">
            <v>1</v>
          </cell>
        </row>
        <row r="101">
          <cell r="O101">
            <v>1</v>
          </cell>
          <cell r="P101">
            <v>1</v>
          </cell>
        </row>
        <row r="102">
          <cell r="O102">
            <v>1</v>
          </cell>
          <cell r="P102">
            <v>1</v>
          </cell>
        </row>
        <row r="103">
          <cell r="O103">
            <v>1</v>
          </cell>
          <cell r="P103">
            <v>1</v>
          </cell>
        </row>
        <row r="104">
          <cell r="O104">
            <v>1</v>
          </cell>
          <cell r="P104">
            <v>1</v>
          </cell>
        </row>
        <row r="105">
          <cell r="O105">
            <v>1.0309999999999999</v>
          </cell>
          <cell r="P105">
            <v>1</v>
          </cell>
        </row>
        <row r="106">
          <cell r="O106">
            <v>1</v>
          </cell>
          <cell r="P106">
            <v>1</v>
          </cell>
        </row>
        <row r="107">
          <cell r="O107">
            <v>1</v>
          </cell>
          <cell r="P107">
            <v>1</v>
          </cell>
        </row>
        <row r="108">
          <cell r="O108">
            <v>1</v>
          </cell>
          <cell r="P108">
            <v>1</v>
          </cell>
        </row>
        <row r="109">
          <cell r="O109">
            <v>1</v>
          </cell>
          <cell r="P109">
            <v>1</v>
          </cell>
        </row>
        <row r="110">
          <cell r="O110">
            <v>1</v>
          </cell>
          <cell r="P110">
            <v>1</v>
          </cell>
        </row>
        <row r="111">
          <cell r="O111">
            <v>1</v>
          </cell>
          <cell r="P111">
            <v>1</v>
          </cell>
        </row>
        <row r="112">
          <cell r="O112">
            <v>1</v>
          </cell>
          <cell r="P112">
            <v>1</v>
          </cell>
        </row>
        <row r="113">
          <cell r="P113">
            <v>1</v>
          </cell>
        </row>
        <row r="114">
          <cell r="P114">
            <v>1</v>
          </cell>
        </row>
        <row r="115">
          <cell r="P115">
            <v>1</v>
          </cell>
        </row>
        <row r="116">
          <cell r="P116">
            <v>1</v>
          </cell>
        </row>
        <row r="117">
          <cell r="P117">
            <v>1</v>
          </cell>
        </row>
        <row r="118">
          <cell r="O118">
            <v>1</v>
          </cell>
          <cell r="P118">
            <v>1</v>
          </cell>
        </row>
        <row r="119">
          <cell r="O119">
            <v>1</v>
          </cell>
          <cell r="P119">
            <v>1</v>
          </cell>
        </row>
        <row r="120">
          <cell r="O120">
            <v>1</v>
          </cell>
          <cell r="P120">
            <v>1</v>
          </cell>
        </row>
        <row r="121">
          <cell r="P121">
            <v>1</v>
          </cell>
        </row>
        <row r="122">
          <cell r="O122">
            <v>1.05</v>
          </cell>
          <cell r="P122">
            <v>1</v>
          </cell>
        </row>
        <row r="123">
          <cell r="O123">
            <v>1</v>
          </cell>
          <cell r="P123">
            <v>1</v>
          </cell>
        </row>
        <row r="124">
          <cell r="O124">
            <v>1</v>
          </cell>
          <cell r="P124">
            <v>1</v>
          </cell>
        </row>
        <row r="125">
          <cell r="O125">
            <v>1</v>
          </cell>
          <cell r="P125">
            <v>1</v>
          </cell>
        </row>
        <row r="126">
          <cell r="O126">
            <v>1</v>
          </cell>
          <cell r="P126">
            <v>1</v>
          </cell>
        </row>
        <row r="127">
          <cell r="O127">
            <v>1</v>
          </cell>
          <cell r="P127">
            <v>1</v>
          </cell>
        </row>
        <row r="128">
          <cell r="O128">
            <v>1</v>
          </cell>
          <cell r="P128">
            <v>1</v>
          </cell>
        </row>
        <row r="129">
          <cell r="O129">
            <v>1</v>
          </cell>
          <cell r="P129">
            <v>1</v>
          </cell>
        </row>
        <row r="130">
          <cell r="O130">
            <v>1</v>
          </cell>
          <cell r="P130">
            <v>1</v>
          </cell>
        </row>
        <row r="131">
          <cell r="O131">
            <v>1</v>
          </cell>
          <cell r="P131">
            <v>1</v>
          </cell>
        </row>
        <row r="132">
          <cell r="O132">
            <v>1</v>
          </cell>
          <cell r="P132">
            <v>1</v>
          </cell>
        </row>
        <row r="133">
          <cell r="O133">
            <v>1</v>
          </cell>
          <cell r="P133">
            <v>1</v>
          </cell>
        </row>
        <row r="134">
          <cell r="O134">
            <v>1</v>
          </cell>
          <cell r="P134">
            <v>1</v>
          </cell>
        </row>
        <row r="135">
          <cell r="O135">
            <v>1</v>
          </cell>
          <cell r="P135">
            <v>1</v>
          </cell>
        </row>
        <row r="136">
          <cell r="O136">
            <v>1</v>
          </cell>
          <cell r="P136">
            <v>1</v>
          </cell>
        </row>
        <row r="137">
          <cell r="O137">
            <v>1</v>
          </cell>
          <cell r="P137">
            <v>1</v>
          </cell>
        </row>
        <row r="138">
          <cell r="O138">
            <v>1</v>
          </cell>
          <cell r="P138">
            <v>1</v>
          </cell>
        </row>
        <row r="139">
          <cell r="O139">
            <v>1</v>
          </cell>
          <cell r="P139">
            <v>1</v>
          </cell>
        </row>
        <row r="140">
          <cell r="O140">
            <v>1</v>
          </cell>
          <cell r="P140">
            <v>1</v>
          </cell>
        </row>
        <row r="141">
          <cell r="O141">
            <v>1</v>
          </cell>
          <cell r="P141">
            <v>1</v>
          </cell>
        </row>
        <row r="142">
          <cell r="O142">
            <v>1</v>
          </cell>
          <cell r="P142">
            <v>1</v>
          </cell>
        </row>
        <row r="143">
          <cell r="O143">
            <v>1</v>
          </cell>
          <cell r="P143">
            <v>1</v>
          </cell>
        </row>
        <row r="144">
          <cell r="O144">
            <v>1</v>
          </cell>
          <cell r="P144">
            <v>1</v>
          </cell>
        </row>
        <row r="145">
          <cell r="O145">
            <v>1</v>
          </cell>
          <cell r="P145">
            <v>1</v>
          </cell>
        </row>
        <row r="146">
          <cell r="O146">
            <v>1</v>
          </cell>
          <cell r="P146">
            <v>1</v>
          </cell>
        </row>
        <row r="147">
          <cell r="O147">
            <v>1</v>
          </cell>
          <cell r="P147">
            <v>1</v>
          </cell>
        </row>
        <row r="148">
          <cell r="O148">
            <v>1</v>
          </cell>
          <cell r="P148">
            <v>1</v>
          </cell>
        </row>
        <row r="149">
          <cell r="O149">
            <v>1</v>
          </cell>
          <cell r="P149">
            <v>1</v>
          </cell>
        </row>
        <row r="150">
          <cell r="O150">
            <v>1</v>
          </cell>
          <cell r="P150">
            <v>1</v>
          </cell>
        </row>
        <row r="151">
          <cell r="O151">
            <v>1</v>
          </cell>
          <cell r="P151">
            <v>1</v>
          </cell>
        </row>
        <row r="152">
          <cell r="O152">
            <v>1</v>
          </cell>
          <cell r="P152">
            <v>1</v>
          </cell>
        </row>
        <row r="153">
          <cell r="O153">
            <v>1</v>
          </cell>
          <cell r="P153">
            <v>1</v>
          </cell>
        </row>
        <row r="154">
          <cell r="O154">
            <v>1</v>
          </cell>
          <cell r="P154">
            <v>1</v>
          </cell>
        </row>
        <row r="155">
          <cell r="O155">
            <v>1</v>
          </cell>
          <cell r="P155">
            <v>1</v>
          </cell>
        </row>
        <row r="156">
          <cell r="O156">
            <v>1</v>
          </cell>
          <cell r="P156">
            <v>1</v>
          </cell>
        </row>
        <row r="157">
          <cell r="O157">
            <v>1</v>
          </cell>
          <cell r="P157">
            <v>1</v>
          </cell>
        </row>
        <row r="158">
          <cell r="O158">
            <v>1</v>
          </cell>
          <cell r="P158">
            <v>1</v>
          </cell>
        </row>
        <row r="159">
          <cell r="O159">
            <v>1</v>
          </cell>
          <cell r="P159">
            <v>1</v>
          </cell>
        </row>
        <row r="160">
          <cell r="O160">
            <v>1</v>
          </cell>
          <cell r="P160">
            <v>1</v>
          </cell>
        </row>
        <row r="161">
          <cell r="O161">
            <v>1</v>
          </cell>
          <cell r="P161">
            <v>1</v>
          </cell>
        </row>
        <row r="162">
          <cell r="O162">
            <v>1</v>
          </cell>
          <cell r="P162">
            <v>1</v>
          </cell>
        </row>
        <row r="163">
          <cell r="O163">
            <v>1</v>
          </cell>
          <cell r="P163">
            <v>1</v>
          </cell>
        </row>
        <row r="164">
          <cell r="O164">
            <v>1</v>
          </cell>
          <cell r="P164">
            <v>1</v>
          </cell>
        </row>
        <row r="165">
          <cell r="O165">
            <v>1</v>
          </cell>
          <cell r="P165">
            <v>1</v>
          </cell>
        </row>
        <row r="166">
          <cell r="O166">
            <v>1</v>
          </cell>
          <cell r="P166">
            <v>1</v>
          </cell>
        </row>
        <row r="167">
          <cell r="O167">
            <v>1.04</v>
          </cell>
          <cell r="P167">
            <v>1</v>
          </cell>
        </row>
        <row r="168">
          <cell r="O168">
            <v>1</v>
          </cell>
          <cell r="P168">
            <v>1</v>
          </cell>
        </row>
        <row r="169">
          <cell r="O169">
            <v>1</v>
          </cell>
          <cell r="P169">
            <v>1</v>
          </cell>
        </row>
        <row r="170">
          <cell r="O170">
            <v>1</v>
          </cell>
          <cell r="P170">
            <v>1</v>
          </cell>
        </row>
        <row r="171">
          <cell r="O171">
            <v>1</v>
          </cell>
          <cell r="P171">
            <v>1</v>
          </cell>
        </row>
        <row r="172">
          <cell r="O172">
            <v>1</v>
          </cell>
          <cell r="P172">
            <v>1</v>
          </cell>
        </row>
        <row r="173">
          <cell r="O173">
            <v>1</v>
          </cell>
          <cell r="P173">
            <v>1</v>
          </cell>
        </row>
        <row r="174">
          <cell r="O174">
            <v>1</v>
          </cell>
          <cell r="P174">
            <v>1</v>
          </cell>
        </row>
        <row r="175">
          <cell r="O175">
            <v>1</v>
          </cell>
          <cell r="P175">
            <v>1</v>
          </cell>
        </row>
        <row r="176">
          <cell r="O176">
            <v>1</v>
          </cell>
          <cell r="P176">
            <v>1</v>
          </cell>
        </row>
        <row r="177">
          <cell r="O177">
            <v>1</v>
          </cell>
          <cell r="P177">
            <v>1</v>
          </cell>
        </row>
        <row r="178">
          <cell r="O178">
            <v>1</v>
          </cell>
          <cell r="P178">
            <v>1</v>
          </cell>
        </row>
        <row r="179">
          <cell r="O179">
            <v>1</v>
          </cell>
          <cell r="P179">
            <v>1</v>
          </cell>
        </row>
        <row r="180">
          <cell r="O180">
            <v>1</v>
          </cell>
          <cell r="P180">
            <v>1</v>
          </cell>
        </row>
        <row r="181">
          <cell r="O181">
            <v>1</v>
          </cell>
          <cell r="P181">
            <v>1</v>
          </cell>
        </row>
        <row r="182">
          <cell r="O182">
            <v>1</v>
          </cell>
          <cell r="P182">
            <v>1</v>
          </cell>
        </row>
        <row r="183">
          <cell r="O183">
            <v>1</v>
          </cell>
          <cell r="P183">
            <v>1</v>
          </cell>
        </row>
        <row r="184">
          <cell r="O184">
            <v>1</v>
          </cell>
          <cell r="P184">
            <v>1</v>
          </cell>
        </row>
        <row r="185">
          <cell r="O185">
            <v>1</v>
          </cell>
          <cell r="P185">
            <v>1</v>
          </cell>
        </row>
        <row r="186">
          <cell r="O186">
            <v>1</v>
          </cell>
          <cell r="P186">
            <v>1</v>
          </cell>
        </row>
        <row r="187">
          <cell r="O187">
            <v>1</v>
          </cell>
          <cell r="P187">
            <v>1</v>
          </cell>
        </row>
        <row r="188">
          <cell r="O188">
            <v>1</v>
          </cell>
          <cell r="P188">
            <v>1</v>
          </cell>
        </row>
        <row r="189">
          <cell r="O189">
            <v>1</v>
          </cell>
          <cell r="P189">
            <v>1</v>
          </cell>
        </row>
        <row r="190">
          <cell r="O190">
            <v>1</v>
          </cell>
          <cell r="P190">
            <v>1</v>
          </cell>
        </row>
        <row r="191">
          <cell r="O191">
            <v>1</v>
          </cell>
          <cell r="P191">
            <v>1</v>
          </cell>
        </row>
        <row r="192">
          <cell r="O192">
            <v>1</v>
          </cell>
          <cell r="P192">
            <v>1</v>
          </cell>
        </row>
        <row r="193">
          <cell r="O193">
            <v>1</v>
          </cell>
          <cell r="P193">
            <v>1</v>
          </cell>
        </row>
        <row r="194">
          <cell r="O194">
            <v>1</v>
          </cell>
          <cell r="P194">
            <v>1</v>
          </cell>
        </row>
        <row r="195">
          <cell r="O195">
            <v>1</v>
          </cell>
          <cell r="P195">
            <v>1</v>
          </cell>
        </row>
        <row r="196">
          <cell r="O196">
            <v>1</v>
          </cell>
          <cell r="P196">
            <v>1</v>
          </cell>
        </row>
        <row r="197">
          <cell r="O197">
            <v>1</v>
          </cell>
          <cell r="P197">
            <v>1</v>
          </cell>
        </row>
        <row r="198">
          <cell r="O198">
            <v>1</v>
          </cell>
          <cell r="P198">
            <v>1</v>
          </cell>
        </row>
        <row r="199">
          <cell r="O199">
            <v>1</v>
          </cell>
          <cell r="P199">
            <v>1</v>
          </cell>
        </row>
        <row r="200">
          <cell r="O200">
            <v>1</v>
          </cell>
          <cell r="P200">
            <v>1</v>
          </cell>
        </row>
        <row r="201">
          <cell r="O201">
            <v>1</v>
          </cell>
          <cell r="P201">
            <v>1</v>
          </cell>
        </row>
        <row r="202">
          <cell r="O202">
            <v>1</v>
          </cell>
          <cell r="P202">
            <v>1</v>
          </cell>
        </row>
        <row r="203">
          <cell r="O203">
            <v>1</v>
          </cell>
          <cell r="P203">
            <v>1</v>
          </cell>
        </row>
        <row r="204">
          <cell r="O204">
            <v>1</v>
          </cell>
          <cell r="P204">
            <v>1</v>
          </cell>
        </row>
        <row r="205">
          <cell r="O205">
            <v>1</v>
          </cell>
          <cell r="P205">
            <v>1</v>
          </cell>
        </row>
        <row r="206">
          <cell r="O206">
            <v>1</v>
          </cell>
          <cell r="P206">
            <v>1</v>
          </cell>
        </row>
        <row r="207">
          <cell r="O207">
            <v>1</v>
          </cell>
          <cell r="P207">
            <v>1</v>
          </cell>
        </row>
        <row r="208">
          <cell r="O208">
            <v>1</v>
          </cell>
          <cell r="P208">
            <v>1</v>
          </cell>
        </row>
        <row r="209">
          <cell r="O209">
            <v>1</v>
          </cell>
          <cell r="P209">
            <v>1</v>
          </cell>
        </row>
        <row r="210">
          <cell r="O210">
            <v>1</v>
          </cell>
          <cell r="P210">
            <v>1</v>
          </cell>
        </row>
        <row r="211">
          <cell r="O211">
            <v>1</v>
          </cell>
          <cell r="P211">
            <v>1</v>
          </cell>
        </row>
        <row r="212">
          <cell r="O212">
            <v>1</v>
          </cell>
          <cell r="P212">
            <v>1</v>
          </cell>
        </row>
        <row r="213">
          <cell r="O213">
            <v>1</v>
          </cell>
          <cell r="P213">
            <v>1</v>
          </cell>
        </row>
        <row r="214">
          <cell r="O214">
            <v>1</v>
          </cell>
          <cell r="P214">
            <v>1</v>
          </cell>
        </row>
        <row r="215">
          <cell r="O215">
            <v>1</v>
          </cell>
          <cell r="P215">
            <v>1</v>
          </cell>
        </row>
        <row r="216">
          <cell r="O216">
            <v>1</v>
          </cell>
          <cell r="P216">
            <v>1</v>
          </cell>
        </row>
        <row r="217">
          <cell r="O217">
            <v>1</v>
          </cell>
          <cell r="P217">
            <v>1</v>
          </cell>
        </row>
        <row r="218">
          <cell r="O218">
            <v>1</v>
          </cell>
          <cell r="P218">
            <v>1</v>
          </cell>
        </row>
        <row r="219">
          <cell r="O219">
            <v>1</v>
          </cell>
          <cell r="P219">
            <v>1</v>
          </cell>
        </row>
        <row r="220">
          <cell r="O220">
            <v>1</v>
          </cell>
          <cell r="P220">
            <v>1</v>
          </cell>
        </row>
        <row r="221">
          <cell r="O221">
            <v>1</v>
          </cell>
          <cell r="P221">
            <v>1</v>
          </cell>
        </row>
        <row r="222">
          <cell r="O222">
            <v>1</v>
          </cell>
          <cell r="P222">
            <v>1</v>
          </cell>
        </row>
        <row r="223">
          <cell r="O223">
            <v>1</v>
          </cell>
          <cell r="P223">
            <v>1</v>
          </cell>
        </row>
        <row r="224">
          <cell r="O224">
            <v>1</v>
          </cell>
          <cell r="P224">
            <v>1</v>
          </cell>
        </row>
        <row r="225">
          <cell r="O225">
            <v>1</v>
          </cell>
          <cell r="P225">
            <v>1</v>
          </cell>
        </row>
        <row r="226">
          <cell r="O226">
            <v>1</v>
          </cell>
          <cell r="P226">
            <v>1</v>
          </cell>
        </row>
        <row r="227">
          <cell r="O227">
            <v>1</v>
          </cell>
          <cell r="P227">
            <v>1</v>
          </cell>
        </row>
        <row r="228">
          <cell r="O228">
            <v>1</v>
          </cell>
          <cell r="P228">
            <v>1</v>
          </cell>
        </row>
        <row r="229">
          <cell r="O229">
            <v>1</v>
          </cell>
          <cell r="P229">
            <v>1</v>
          </cell>
        </row>
        <row r="230">
          <cell r="O230">
            <v>1</v>
          </cell>
          <cell r="P230">
            <v>1</v>
          </cell>
        </row>
        <row r="231">
          <cell r="O231">
            <v>1</v>
          </cell>
          <cell r="P231">
            <v>1</v>
          </cell>
        </row>
        <row r="232">
          <cell r="O232">
            <v>1</v>
          </cell>
          <cell r="P232">
            <v>1</v>
          </cell>
        </row>
        <row r="233">
          <cell r="O233">
            <v>1</v>
          </cell>
          <cell r="P233">
            <v>1</v>
          </cell>
        </row>
        <row r="234">
          <cell r="O234">
            <v>1</v>
          </cell>
          <cell r="P234">
            <v>1</v>
          </cell>
        </row>
        <row r="235">
          <cell r="O235">
            <v>1</v>
          </cell>
          <cell r="P235">
            <v>1</v>
          </cell>
        </row>
        <row r="236">
          <cell r="O236">
            <v>1</v>
          </cell>
          <cell r="P236">
            <v>1</v>
          </cell>
        </row>
        <row r="237">
          <cell r="O237">
            <v>1</v>
          </cell>
          <cell r="P237">
            <v>1</v>
          </cell>
        </row>
        <row r="238">
          <cell r="O238">
            <v>1</v>
          </cell>
          <cell r="P238">
            <v>1</v>
          </cell>
        </row>
        <row r="239">
          <cell r="O239">
            <v>1</v>
          </cell>
          <cell r="P239">
            <v>1</v>
          </cell>
        </row>
        <row r="240">
          <cell r="O240">
            <v>1</v>
          </cell>
          <cell r="P240">
            <v>1</v>
          </cell>
        </row>
        <row r="241">
          <cell r="O241">
            <v>1</v>
          </cell>
          <cell r="P241">
            <v>1</v>
          </cell>
        </row>
        <row r="242">
          <cell r="O242">
            <v>1</v>
          </cell>
          <cell r="P242">
            <v>1</v>
          </cell>
        </row>
        <row r="243">
          <cell r="O243">
            <v>1</v>
          </cell>
          <cell r="P243">
            <v>1</v>
          </cell>
        </row>
        <row r="244">
          <cell r="O244">
            <v>1</v>
          </cell>
          <cell r="P244">
            <v>1</v>
          </cell>
        </row>
        <row r="245">
          <cell r="O245">
            <v>1</v>
          </cell>
          <cell r="P245">
            <v>1</v>
          </cell>
        </row>
        <row r="246">
          <cell r="O246">
            <v>1</v>
          </cell>
          <cell r="P246">
            <v>1</v>
          </cell>
        </row>
        <row r="247">
          <cell r="O247">
            <v>1</v>
          </cell>
          <cell r="P247">
            <v>1</v>
          </cell>
        </row>
        <row r="248">
          <cell r="O248">
            <v>1</v>
          </cell>
          <cell r="P248">
            <v>1</v>
          </cell>
        </row>
        <row r="249">
          <cell r="O249">
            <v>1</v>
          </cell>
          <cell r="P249">
            <v>1</v>
          </cell>
        </row>
        <row r="250">
          <cell r="O250">
            <v>1</v>
          </cell>
          <cell r="P250">
            <v>1</v>
          </cell>
        </row>
        <row r="251">
          <cell r="O251">
            <v>1</v>
          </cell>
          <cell r="P251">
            <v>1</v>
          </cell>
        </row>
        <row r="252">
          <cell r="O252">
            <v>1</v>
          </cell>
          <cell r="P252">
            <v>1</v>
          </cell>
        </row>
        <row r="253">
          <cell r="O253">
            <v>1</v>
          </cell>
          <cell r="P253">
            <v>1</v>
          </cell>
        </row>
        <row r="254">
          <cell r="O254">
            <v>1</v>
          </cell>
          <cell r="P254">
            <v>1</v>
          </cell>
        </row>
        <row r="255">
          <cell r="O255">
            <v>1</v>
          </cell>
          <cell r="P255">
            <v>1</v>
          </cell>
        </row>
        <row r="256">
          <cell r="O256">
            <v>1</v>
          </cell>
          <cell r="P256">
            <v>1</v>
          </cell>
        </row>
        <row r="257">
          <cell r="O257">
            <v>1</v>
          </cell>
          <cell r="P257">
            <v>1</v>
          </cell>
        </row>
        <row r="258">
          <cell r="O258">
            <v>1</v>
          </cell>
          <cell r="P258">
            <v>1</v>
          </cell>
        </row>
        <row r="259">
          <cell r="O259">
            <v>1</v>
          </cell>
          <cell r="P259">
            <v>1</v>
          </cell>
        </row>
        <row r="260">
          <cell r="O260">
            <v>1</v>
          </cell>
          <cell r="P260">
            <v>1</v>
          </cell>
        </row>
        <row r="261">
          <cell r="O261">
            <v>1</v>
          </cell>
          <cell r="P261">
            <v>1</v>
          </cell>
        </row>
        <row r="262">
          <cell r="O262">
            <v>1</v>
          </cell>
          <cell r="P262">
            <v>1</v>
          </cell>
        </row>
        <row r="263">
          <cell r="O263">
            <v>1</v>
          </cell>
          <cell r="P263">
            <v>1</v>
          </cell>
        </row>
        <row r="264">
          <cell r="O264">
            <v>1</v>
          </cell>
          <cell r="P264">
            <v>1</v>
          </cell>
        </row>
        <row r="265">
          <cell r="O265">
            <v>1</v>
          </cell>
          <cell r="P265">
            <v>1</v>
          </cell>
        </row>
        <row r="266">
          <cell r="O266">
            <v>1</v>
          </cell>
          <cell r="P266">
            <v>1</v>
          </cell>
        </row>
        <row r="267">
          <cell r="O267">
            <v>1</v>
          </cell>
          <cell r="P267">
            <v>1</v>
          </cell>
        </row>
        <row r="268">
          <cell r="O268">
            <v>1</v>
          </cell>
          <cell r="P268">
            <v>1</v>
          </cell>
        </row>
        <row r="269">
          <cell r="O269">
            <v>1</v>
          </cell>
          <cell r="P269">
            <v>1</v>
          </cell>
        </row>
        <row r="270">
          <cell r="O270">
            <v>1</v>
          </cell>
          <cell r="P270">
            <v>1</v>
          </cell>
        </row>
        <row r="271">
          <cell r="O271">
            <v>1</v>
          </cell>
          <cell r="P271">
            <v>1</v>
          </cell>
        </row>
        <row r="272">
          <cell r="O272">
            <v>1</v>
          </cell>
          <cell r="P272">
            <v>1</v>
          </cell>
        </row>
        <row r="273">
          <cell r="O273">
            <v>1</v>
          </cell>
          <cell r="P273">
            <v>1</v>
          </cell>
        </row>
        <row r="274">
          <cell r="O274">
            <v>1</v>
          </cell>
          <cell r="P274">
            <v>1</v>
          </cell>
        </row>
        <row r="275">
          <cell r="O275">
            <v>1</v>
          </cell>
          <cell r="P275">
            <v>1</v>
          </cell>
        </row>
        <row r="276">
          <cell r="O276">
            <v>1</v>
          </cell>
          <cell r="P276">
            <v>1</v>
          </cell>
        </row>
        <row r="277">
          <cell r="O277">
            <v>1</v>
          </cell>
          <cell r="P277">
            <v>1</v>
          </cell>
        </row>
        <row r="278">
          <cell r="O278">
            <v>1</v>
          </cell>
          <cell r="P278">
            <v>1</v>
          </cell>
        </row>
        <row r="279">
          <cell r="O279">
            <v>1</v>
          </cell>
          <cell r="P279">
            <v>1</v>
          </cell>
        </row>
        <row r="280">
          <cell r="O280">
            <v>1</v>
          </cell>
          <cell r="P280">
            <v>1</v>
          </cell>
        </row>
        <row r="281">
          <cell r="O281">
            <v>1</v>
          </cell>
          <cell r="P281">
            <v>1</v>
          </cell>
        </row>
        <row r="282">
          <cell r="O282">
            <v>1</v>
          </cell>
          <cell r="P282">
            <v>1</v>
          </cell>
        </row>
        <row r="283">
          <cell r="O283">
            <v>1</v>
          </cell>
          <cell r="P283">
            <v>1</v>
          </cell>
        </row>
        <row r="284">
          <cell r="O284">
            <v>1</v>
          </cell>
          <cell r="P284">
            <v>1</v>
          </cell>
          <cell r="Q284">
            <v>1</v>
          </cell>
        </row>
        <row r="285">
          <cell r="O285">
            <v>1</v>
          </cell>
          <cell r="P285">
            <v>1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3">
          <cell r="Q23">
            <v>1</v>
          </cell>
          <cell r="R23">
            <v>1</v>
          </cell>
          <cell r="S23">
            <v>1</v>
          </cell>
          <cell r="T23">
            <v>1</v>
          </cell>
        </row>
        <row r="24">
          <cell r="Q24">
            <v>1</v>
          </cell>
          <cell r="R24">
            <v>1</v>
          </cell>
          <cell r="S24">
            <v>1</v>
          </cell>
          <cell r="T24">
            <v>1</v>
          </cell>
        </row>
        <row r="25">
          <cell r="Q25">
            <v>1</v>
          </cell>
          <cell r="R25">
            <v>1</v>
          </cell>
          <cell r="S25">
            <v>1</v>
          </cell>
          <cell r="T25">
            <v>1</v>
          </cell>
        </row>
        <row r="26">
          <cell r="Q26">
            <v>1</v>
          </cell>
          <cell r="R26">
            <v>1</v>
          </cell>
          <cell r="S26">
            <v>1</v>
          </cell>
          <cell r="T26">
            <v>1</v>
          </cell>
        </row>
        <row r="27">
          <cell r="Q27">
            <v>1</v>
          </cell>
          <cell r="R27">
            <v>1</v>
          </cell>
          <cell r="S27">
            <v>1</v>
          </cell>
          <cell r="T27">
            <v>1</v>
          </cell>
        </row>
        <row r="28">
          <cell r="Q28">
            <v>1</v>
          </cell>
          <cell r="R28">
            <v>1</v>
          </cell>
          <cell r="S28">
            <v>1</v>
          </cell>
          <cell r="T28">
            <v>1</v>
          </cell>
        </row>
        <row r="29">
          <cell r="Q29">
            <v>1</v>
          </cell>
          <cell r="R29">
            <v>1</v>
          </cell>
          <cell r="S29">
            <v>1</v>
          </cell>
          <cell r="T29">
            <v>1</v>
          </cell>
        </row>
        <row r="30">
          <cell r="Q30">
            <v>1</v>
          </cell>
          <cell r="R30">
            <v>1</v>
          </cell>
          <cell r="S30">
            <v>1</v>
          </cell>
          <cell r="T30">
            <v>1</v>
          </cell>
        </row>
        <row r="31">
          <cell r="Q31">
            <v>1</v>
          </cell>
          <cell r="R31">
            <v>1</v>
          </cell>
          <cell r="S31">
            <v>1</v>
          </cell>
          <cell r="T31">
            <v>1</v>
          </cell>
        </row>
        <row r="32">
          <cell r="Q32">
            <v>1</v>
          </cell>
          <cell r="R32">
            <v>1</v>
          </cell>
          <cell r="S32">
            <v>1</v>
          </cell>
          <cell r="T32">
            <v>1</v>
          </cell>
        </row>
        <row r="33">
          <cell r="Q33">
            <v>1</v>
          </cell>
          <cell r="R33">
            <v>1</v>
          </cell>
          <cell r="S33">
            <v>1</v>
          </cell>
          <cell r="T33">
            <v>1</v>
          </cell>
        </row>
        <row r="34">
          <cell r="Q34">
            <v>1</v>
          </cell>
          <cell r="R34">
            <v>1</v>
          </cell>
          <cell r="S34">
            <v>1</v>
          </cell>
          <cell r="T34">
            <v>1</v>
          </cell>
        </row>
        <row r="35">
          <cell r="Q35">
            <v>1</v>
          </cell>
          <cell r="R35">
            <v>1</v>
          </cell>
          <cell r="S35">
            <v>1</v>
          </cell>
          <cell r="T35">
            <v>1</v>
          </cell>
        </row>
        <row r="36">
          <cell r="Q36">
            <v>1</v>
          </cell>
          <cell r="R36">
            <v>1</v>
          </cell>
          <cell r="S36">
            <v>1</v>
          </cell>
          <cell r="T36">
            <v>1</v>
          </cell>
        </row>
        <row r="37">
          <cell r="Q37">
            <v>1</v>
          </cell>
          <cell r="R37">
            <v>1</v>
          </cell>
          <cell r="S37">
            <v>1</v>
          </cell>
          <cell r="T37">
            <v>1</v>
          </cell>
        </row>
        <row r="38">
          <cell r="Q38">
            <v>1</v>
          </cell>
          <cell r="R38">
            <v>1</v>
          </cell>
          <cell r="S38">
            <v>1</v>
          </cell>
          <cell r="T38">
            <v>1</v>
          </cell>
        </row>
        <row r="39">
          <cell r="Q39">
            <v>1</v>
          </cell>
          <cell r="R39">
            <v>1</v>
          </cell>
          <cell r="S39">
            <v>1</v>
          </cell>
          <cell r="T39">
            <v>1</v>
          </cell>
        </row>
        <row r="40">
          <cell r="Q40">
            <v>1</v>
          </cell>
          <cell r="R40">
            <v>1</v>
          </cell>
          <cell r="S40">
            <v>1</v>
          </cell>
          <cell r="T40">
            <v>1</v>
          </cell>
        </row>
        <row r="41">
          <cell r="Q41">
            <v>1</v>
          </cell>
          <cell r="R41">
            <v>1</v>
          </cell>
          <cell r="S41">
            <v>1</v>
          </cell>
          <cell r="T41">
            <v>1</v>
          </cell>
        </row>
        <row r="42">
          <cell r="Q42">
            <v>1</v>
          </cell>
          <cell r="R42">
            <v>1</v>
          </cell>
          <cell r="S42">
            <v>1</v>
          </cell>
          <cell r="T42">
            <v>1</v>
          </cell>
        </row>
        <row r="43">
          <cell r="Q43">
            <v>1</v>
          </cell>
          <cell r="R43">
            <v>1</v>
          </cell>
          <cell r="S43">
            <v>1</v>
          </cell>
          <cell r="T43">
            <v>1</v>
          </cell>
        </row>
        <row r="44">
          <cell r="Q44">
            <v>1</v>
          </cell>
          <cell r="R44">
            <v>1</v>
          </cell>
          <cell r="S44">
            <v>1</v>
          </cell>
          <cell r="T44">
            <v>1</v>
          </cell>
        </row>
        <row r="45">
          <cell r="Q45">
            <v>1</v>
          </cell>
          <cell r="R45">
            <v>1</v>
          </cell>
          <cell r="S45">
            <v>1</v>
          </cell>
          <cell r="T45">
            <v>1</v>
          </cell>
        </row>
        <row r="46"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Q47">
            <v>1</v>
          </cell>
          <cell r="R47">
            <v>1</v>
          </cell>
          <cell r="S47">
            <v>1</v>
          </cell>
          <cell r="T47">
            <v>1</v>
          </cell>
        </row>
        <row r="48">
          <cell r="Q48">
            <v>1</v>
          </cell>
          <cell r="R48">
            <v>1</v>
          </cell>
          <cell r="S48">
            <v>1</v>
          </cell>
          <cell r="T48">
            <v>1</v>
          </cell>
        </row>
        <row r="49">
          <cell r="Q49">
            <v>1</v>
          </cell>
          <cell r="R49">
            <v>1</v>
          </cell>
          <cell r="S49">
            <v>1</v>
          </cell>
          <cell r="T49">
            <v>1</v>
          </cell>
        </row>
        <row r="50">
          <cell r="Q50">
            <v>1</v>
          </cell>
          <cell r="R50">
            <v>1</v>
          </cell>
          <cell r="S50">
            <v>1</v>
          </cell>
          <cell r="T50">
            <v>1</v>
          </cell>
        </row>
        <row r="51">
          <cell r="Q51">
            <v>1</v>
          </cell>
          <cell r="R51">
            <v>1</v>
          </cell>
          <cell r="S51">
            <v>1</v>
          </cell>
          <cell r="T51">
            <v>1</v>
          </cell>
        </row>
        <row r="52">
          <cell r="Q52">
            <v>1</v>
          </cell>
          <cell r="R52">
            <v>1</v>
          </cell>
          <cell r="S52">
            <v>1</v>
          </cell>
          <cell r="T52">
            <v>1</v>
          </cell>
        </row>
        <row r="53">
          <cell r="Q53">
            <v>1</v>
          </cell>
          <cell r="R53">
            <v>1</v>
          </cell>
          <cell r="S53">
            <v>1</v>
          </cell>
          <cell r="T53">
            <v>1</v>
          </cell>
        </row>
        <row r="54">
          <cell r="Q54">
            <v>1</v>
          </cell>
          <cell r="R54">
            <v>1</v>
          </cell>
          <cell r="S54">
            <v>1</v>
          </cell>
          <cell r="T54">
            <v>1</v>
          </cell>
        </row>
        <row r="55">
          <cell r="Q55">
            <v>1</v>
          </cell>
          <cell r="R55">
            <v>1</v>
          </cell>
          <cell r="S55">
            <v>1</v>
          </cell>
          <cell r="T55">
            <v>1</v>
          </cell>
        </row>
        <row r="56">
          <cell r="Q56">
            <v>1</v>
          </cell>
          <cell r="R56">
            <v>1</v>
          </cell>
          <cell r="S56">
            <v>1</v>
          </cell>
          <cell r="T56">
            <v>1</v>
          </cell>
        </row>
        <row r="57">
          <cell r="Q57">
            <v>1</v>
          </cell>
          <cell r="R57">
            <v>1</v>
          </cell>
          <cell r="S57">
            <v>1</v>
          </cell>
          <cell r="T57">
            <v>1</v>
          </cell>
        </row>
        <row r="58">
          <cell r="Q58">
            <v>1</v>
          </cell>
          <cell r="R58">
            <v>1</v>
          </cell>
          <cell r="S58">
            <v>1</v>
          </cell>
          <cell r="T58">
            <v>1</v>
          </cell>
        </row>
        <row r="59">
          <cell r="Q59">
            <v>1</v>
          </cell>
          <cell r="R59">
            <v>1</v>
          </cell>
          <cell r="S59">
            <v>1</v>
          </cell>
          <cell r="T59">
            <v>1</v>
          </cell>
        </row>
        <row r="60">
          <cell r="Q60">
            <v>1</v>
          </cell>
          <cell r="R60">
            <v>1</v>
          </cell>
          <cell r="S60">
            <v>1</v>
          </cell>
          <cell r="T60">
            <v>1</v>
          </cell>
        </row>
        <row r="61">
          <cell r="Q61">
            <v>1</v>
          </cell>
          <cell r="R61">
            <v>1</v>
          </cell>
          <cell r="S61">
            <v>1</v>
          </cell>
          <cell r="T61">
            <v>1</v>
          </cell>
        </row>
        <row r="62">
          <cell r="Q62">
            <v>1</v>
          </cell>
          <cell r="R62">
            <v>1</v>
          </cell>
          <cell r="S62">
            <v>1</v>
          </cell>
          <cell r="T62">
            <v>1</v>
          </cell>
        </row>
        <row r="63">
          <cell r="Q63">
            <v>1</v>
          </cell>
          <cell r="R63">
            <v>1</v>
          </cell>
          <cell r="S63">
            <v>1</v>
          </cell>
          <cell r="T63">
            <v>1</v>
          </cell>
        </row>
        <row r="64">
          <cell r="Q64">
            <v>1</v>
          </cell>
          <cell r="R64">
            <v>1</v>
          </cell>
          <cell r="S64">
            <v>1</v>
          </cell>
          <cell r="T64">
            <v>1</v>
          </cell>
        </row>
        <row r="65">
          <cell r="Q65">
            <v>1</v>
          </cell>
          <cell r="R65">
            <v>1</v>
          </cell>
          <cell r="S65">
            <v>1</v>
          </cell>
          <cell r="T65">
            <v>1</v>
          </cell>
        </row>
        <row r="66">
          <cell r="Q66">
            <v>1</v>
          </cell>
          <cell r="R66">
            <v>1</v>
          </cell>
          <cell r="S66">
            <v>1</v>
          </cell>
          <cell r="T66">
            <v>1</v>
          </cell>
        </row>
        <row r="67">
          <cell r="Q67">
            <v>1</v>
          </cell>
          <cell r="R67">
            <v>1</v>
          </cell>
          <cell r="S67">
            <v>1</v>
          </cell>
          <cell r="T67">
            <v>1</v>
          </cell>
        </row>
        <row r="68">
          <cell r="Q68">
            <v>1</v>
          </cell>
          <cell r="R68">
            <v>1</v>
          </cell>
          <cell r="S68">
            <v>1</v>
          </cell>
          <cell r="T68">
            <v>1</v>
          </cell>
        </row>
        <row r="69">
          <cell r="Q69">
            <v>1</v>
          </cell>
          <cell r="R69">
            <v>1</v>
          </cell>
          <cell r="S69">
            <v>1</v>
          </cell>
          <cell r="T69">
            <v>1</v>
          </cell>
        </row>
        <row r="70">
          <cell r="Q70">
            <v>1</v>
          </cell>
          <cell r="R70">
            <v>1</v>
          </cell>
          <cell r="S70">
            <v>1</v>
          </cell>
          <cell r="T70">
            <v>1</v>
          </cell>
        </row>
        <row r="71">
          <cell r="Q71">
            <v>1</v>
          </cell>
          <cell r="R71">
            <v>1</v>
          </cell>
          <cell r="S71">
            <v>1</v>
          </cell>
          <cell r="T71">
            <v>1</v>
          </cell>
        </row>
        <row r="72">
          <cell r="Q72">
            <v>1</v>
          </cell>
          <cell r="R72">
            <v>1</v>
          </cell>
          <cell r="S72">
            <v>1</v>
          </cell>
          <cell r="T72">
            <v>1</v>
          </cell>
        </row>
        <row r="73">
          <cell r="Q73">
            <v>1</v>
          </cell>
          <cell r="R73">
            <v>1</v>
          </cell>
          <cell r="S73">
            <v>1</v>
          </cell>
          <cell r="T73">
            <v>1</v>
          </cell>
        </row>
        <row r="74">
          <cell r="Q74">
            <v>1</v>
          </cell>
          <cell r="R74">
            <v>1</v>
          </cell>
          <cell r="S74">
            <v>1</v>
          </cell>
          <cell r="T74">
            <v>1</v>
          </cell>
        </row>
        <row r="75">
          <cell r="Q75">
            <v>1</v>
          </cell>
          <cell r="R75">
            <v>1</v>
          </cell>
          <cell r="S75">
            <v>1</v>
          </cell>
          <cell r="T75">
            <v>1</v>
          </cell>
        </row>
        <row r="76">
          <cell r="Q76">
            <v>1</v>
          </cell>
          <cell r="R76">
            <v>1</v>
          </cell>
          <cell r="S76">
            <v>1</v>
          </cell>
          <cell r="T76">
            <v>1</v>
          </cell>
        </row>
        <row r="77">
          <cell r="Q77">
            <v>1</v>
          </cell>
          <cell r="R77">
            <v>1</v>
          </cell>
          <cell r="S77">
            <v>1</v>
          </cell>
          <cell r="T77">
            <v>1</v>
          </cell>
        </row>
        <row r="78">
          <cell r="Q78">
            <v>1</v>
          </cell>
          <cell r="R78">
            <v>1</v>
          </cell>
          <cell r="S78">
            <v>1</v>
          </cell>
          <cell r="T78">
            <v>1</v>
          </cell>
        </row>
        <row r="79">
          <cell r="Q79">
            <v>1</v>
          </cell>
          <cell r="R79">
            <v>1</v>
          </cell>
          <cell r="S79">
            <v>1</v>
          </cell>
          <cell r="T79">
            <v>1</v>
          </cell>
        </row>
        <row r="80">
          <cell r="Q80">
            <v>1</v>
          </cell>
          <cell r="R80">
            <v>1</v>
          </cell>
          <cell r="S80">
            <v>1</v>
          </cell>
          <cell r="T80">
            <v>1</v>
          </cell>
        </row>
        <row r="81">
          <cell r="Q81">
            <v>1</v>
          </cell>
          <cell r="R81">
            <v>1</v>
          </cell>
          <cell r="S81">
            <v>1</v>
          </cell>
          <cell r="T81">
            <v>1</v>
          </cell>
        </row>
        <row r="82">
          <cell r="Q82">
            <v>1</v>
          </cell>
          <cell r="R82">
            <v>1</v>
          </cell>
          <cell r="S82">
            <v>1</v>
          </cell>
          <cell r="T82">
            <v>1</v>
          </cell>
        </row>
        <row r="83">
          <cell r="Q83">
            <v>1</v>
          </cell>
          <cell r="R83">
            <v>1</v>
          </cell>
          <cell r="S83">
            <v>1</v>
          </cell>
          <cell r="T83">
            <v>1</v>
          </cell>
        </row>
        <row r="84">
          <cell r="Q84">
            <v>1</v>
          </cell>
          <cell r="R84">
            <v>1</v>
          </cell>
          <cell r="S84">
            <v>1</v>
          </cell>
          <cell r="T84">
            <v>1</v>
          </cell>
        </row>
        <row r="85">
          <cell r="Q85">
            <v>1</v>
          </cell>
          <cell r="R85">
            <v>1</v>
          </cell>
          <cell r="S85">
            <v>1</v>
          </cell>
          <cell r="T85">
            <v>1</v>
          </cell>
        </row>
        <row r="86">
          <cell r="Q86">
            <v>1</v>
          </cell>
          <cell r="R86">
            <v>1</v>
          </cell>
          <cell r="S86">
            <v>1</v>
          </cell>
          <cell r="T86">
            <v>1</v>
          </cell>
        </row>
        <row r="87">
          <cell r="Q87">
            <v>1</v>
          </cell>
          <cell r="R87">
            <v>1</v>
          </cell>
          <cell r="S87">
            <v>1</v>
          </cell>
          <cell r="T87">
            <v>1</v>
          </cell>
        </row>
        <row r="88">
          <cell r="Q88">
            <v>1</v>
          </cell>
          <cell r="R88">
            <v>1</v>
          </cell>
          <cell r="S88">
            <v>1</v>
          </cell>
          <cell r="T88">
            <v>1</v>
          </cell>
        </row>
        <row r="89">
          <cell r="Q89">
            <v>1</v>
          </cell>
          <cell r="R89">
            <v>1</v>
          </cell>
          <cell r="S89">
            <v>1</v>
          </cell>
          <cell r="T89">
            <v>1</v>
          </cell>
        </row>
        <row r="90">
          <cell r="Q90">
            <v>1</v>
          </cell>
          <cell r="R90">
            <v>1</v>
          </cell>
          <cell r="S90">
            <v>1</v>
          </cell>
          <cell r="T90">
            <v>1</v>
          </cell>
        </row>
        <row r="91">
          <cell r="Q91">
            <v>1</v>
          </cell>
          <cell r="R91">
            <v>1</v>
          </cell>
          <cell r="S91">
            <v>1</v>
          </cell>
          <cell r="T91">
            <v>1</v>
          </cell>
        </row>
        <row r="92">
          <cell r="Q92">
            <v>1</v>
          </cell>
          <cell r="R92">
            <v>1</v>
          </cell>
          <cell r="S92">
            <v>1</v>
          </cell>
          <cell r="T92">
            <v>1</v>
          </cell>
        </row>
        <row r="93">
          <cell r="Q93">
            <v>1</v>
          </cell>
          <cell r="R93">
            <v>1</v>
          </cell>
          <cell r="S93">
            <v>1</v>
          </cell>
          <cell r="T93">
            <v>1</v>
          </cell>
        </row>
        <row r="94">
          <cell r="Q94">
            <v>1</v>
          </cell>
          <cell r="R94">
            <v>1</v>
          </cell>
          <cell r="S94">
            <v>1</v>
          </cell>
          <cell r="T94">
            <v>1</v>
          </cell>
        </row>
        <row r="95">
          <cell r="Q95">
            <v>1</v>
          </cell>
          <cell r="R95">
            <v>1</v>
          </cell>
          <cell r="S95">
            <v>1</v>
          </cell>
          <cell r="T95">
            <v>1</v>
          </cell>
        </row>
        <row r="96">
          <cell r="Q96">
            <v>1</v>
          </cell>
          <cell r="R96">
            <v>1</v>
          </cell>
          <cell r="S96">
            <v>1</v>
          </cell>
          <cell r="T96">
            <v>1</v>
          </cell>
        </row>
        <row r="97">
          <cell r="Q97">
            <v>1</v>
          </cell>
          <cell r="R97">
            <v>1</v>
          </cell>
          <cell r="S97">
            <v>1</v>
          </cell>
          <cell r="T97">
            <v>1</v>
          </cell>
        </row>
        <row r="98">
          <cell r="Q98">
            <v>1</v>
          </cell>
          <cell r="R98">
            <v>1</v>
          </cell>
          <cell r="S98">
            <v>1</v>
          </cell>
          <cell r="T98">
            <v>1</v>
          </cell>
        </row>
        <row r="99">
          <cell r="Q99">
            <v>1</v>
          </cell>
          <cell r="R99">
            <v>1</v>
          </cell>
          <cell r="S99">
            <v>1</v>
          </cell>
          <cell r="T99">
            <v>1</v>
          </cell>
        </row>
        <row r="100">
          <cell r="Q100">
            <v>1</v>
          </cell>
          <cell r="R100">
            <v>1</v>
          </cell>
          <cell r="S100">
            <v>1</v>
          </cell>
          <cell r="T100">
            <v>1</v>
          </cell>
        </row>
        <row r="101">
          <cell r="Q101">
            <v>1</v>
          </cell>
          <cell r="R101">
            <v>1</v>
          </cell>
          <cell r="S101">
            <v>1</v>
          </cell>
          <cell r="T101">
            <v>1</v>
          </cell>
        </row>
        <row r="102">
          <cell r="Q102">
            <v>1</v>
          </cell>
          <cell r="R102">
            <v>1</v>
          </cell>
          <cell r="S102">
            <v>1</v>
          </cell>
          <cell r="T102">
            <v>1</v>
          </cell>
        </row>
        <row r="103">
          <cell r="Q103">
            <v>1</v>
          </cell>
          <cell r="R103">
            <v>1</v>
          </cell>
          <cell r="S103">
            <v>1</v>
          </cell>
          <cell r="T103">
            <v>1</v>
          </cell>
        </row>
        <row r="104">
          <cell r="Q104">
            <v>1</v>
          </cell>
          <cell r="R104">
            <v>1</v>
          </cell>
          <cell r="S104">
            <v>1</v>
          </cell>
          <cell r="T104">
            <v>1</v>
          </cell>
        </row>
        <row r="105">
          <cell r="Q105">
            <v>1.04</v>
          </cell>
          <cell r="R105">
            <v>1.04</v>
          </cell>
          <cell r="S105">
            <v>1.04</v>
          </cell>
          <cell r="T105">
            <v>1.04</v>
          </cell>
        </row>
        <row r="106">
          <cell r="Q106">
            <v>1</v>
          </cell>
          <cell r="R106">
            <v>1</v>
          </cell>
          <cell r="S106">
            <v>1</v>
          </cell>
          <cell r="T106">
            <v>1</v>
          </cell>
        </row>
        <row r="107">
          <cell r="Q107">
            <v>1</v>
          </cell>
          <cell r="R107">
            <v>1</v>
          </cell>
          <cell r="S107">
            <v>1</v>
          </cell>
          <cell r="T107">
            <v>1</v>
          </cell>
        </row>
        <row r="108">
          <cell r="Q108">
            <v>1</v>
          </cell>
          <cell r="R108">
            <v>1</v>
          </cell>
          <cell r="S108">
            <v>1</v>
          </cell>
          <cell r="T108">
            <v>1</v>
          </cell>
        </row>
        <row r="109">
          <cell r="Q109">
            <v>1</v>
          </cell>
          <cell r="R109">
            <v>1</v>
          </cell>
          <cell r="S109">
            <v>1</v>
          </cell>
          <cell r="T109">
            <v>1</v>
          </cell>
        </row>
        <row r="110">
          <cell r="Q110">
            <v>1</v>
          </cell>
          <cell r="R110">
            <v>1</v>
          </cell>
          <cell r="S110">
            <v>1</v>
          </cell>
          <cell r="T110">
            <v>1</v>
          </cell>
        </row>
        <row r="111">
          <cell r="Q111">
            <v>1</v>
          </cell>
          <cell r="R111">
            <v>1</v>
          </cell>
          <cell r="S111">
            <v>1</v>
          </cell>
          <cell r="T111">
            <v>1</v>
          </cell>
        </row>
        <row r="112">
          <cell r="Q112">
            <v>1</v>
          </cell>
          <cell r="R112">
            <v>1</v>
          </cell>
          <cell r="S112">
            <v>1</v>
          </cell>
          <cell r="T112">
            <v>1</v>
          </cell>
        </row>
        <row r="113">
          <cell r="Q113">
            <v>1</v>
          </cell>
          <cell r="R113">
            <v>1</v>
          </cell>
          <cell r="S113">
            <v>1</v>
          </cell>
          <cell r="T113">
            <v>1</v>
          </cell>
        </row>
        <row r="114">
          <cell r="Q114">
            <v>1.04</v>
          </cell>
          <cell r="R114">
            <v>1.04</v>
          </cell>
          <cell r="S114">
            <v>1.04</v>
          </cell>
          <cell r="T114">
            <v>1.04</v>
          </cell>
        </row>
        <row r="115">
          <cell r="Q115">
            <v>1.04</v>
          </cell>
          <cell r="R115">
            <v>1.04</v>
          </cell>
          <cell r="S115">
            <v>1.04</v>
          </cell>
          <cell r="T115">
            <v>1.04</v>
          </cell>
        </row>
        <row r="116">
          <cell r="Q116">
            <v>1.04</v>
          </cell>
          <cell r="R116">
            <v>1.04</v>
          </cell>
          <cell r="S116">
            <v>1.04</v>
          </cell>
          <cell r="T116">
            <v>1.04</v>
          </cell>
        </row>
        <row r="117">
          <cell r="Q117">
            <v>1.04</v>
          </cell>
          <cell r="R117">
            <v>1.04</v>
          </cell>
          <cell r="S117">
            <v>1.04</v>
          </cell>
          <cell r="T117">
            <v>1.04</v>
          </cell>
        </row>
        <row r="118">
          <cell r="Q118">
            <v>1</v>
          </cell>
          <cell r="R118">
            <v>1</v>
          </cell>
          <cell r="S118">
            <v>1</v>
          </cell>
          <cell r="T118">
            <v>1</v>
          </cell>
        </row>
        <row r="119">
          <cell r="Q119">
            <v>1</v>
          </cell>
          <cell r="R119">
            <v>1</v>
          </cell>
          <cell r="S119">
            <v>1</v>
          </cell>
          <cell r="T119">
            <v>1</v>
          </cell>
        </row>
        <row r="120">
          <cell r="Q120">
            <v>1</v>
          </cell>
          <cell r="R120">
            <v>1</v>
          </cell>
          <cell r="S120">
            <v>1</v>
          </cell>
          <cell r="T120">
            <v>1</v>
          </cell>
        </row>
        <row r="121">
          <cell r="O121">
            <v>1.0278</v>
          </cell>
          <cell r="Q121">
            <v>1.04</v>
          </cell>
          <cell r="R121">
            <v>1.04</v>
          </cell>
          <cell r="S121">
            <v>1.04</v>
          </cell>
          <cell r="T121">
            <v>1.04</v>
          </cell>
        </row>
        <row r="122">
          <cell r="Q122">
            <v>1.04</v>
          </cell>
          <cell r="R122">
            <v>1.04</v>
          </cell>
          <cell r="S122">
            <v>1.04</v>
          </cell>
          <cell r="T122">
            <v>1.04</v>
          </cell>
        </row>
        <row r="123">
          <cell r="Q123">
            <v>1</v>
          </cell>
          <cell r="R123">
            <v>1</v>
          </cell>
          <cell r="S123">
            <v>1</v>
          </cell>
          <cell r="T123">
            <v>1</v>
          </cell>
        </row>
        <row r="124">
          <cell r="Q124">
            <v>1</v>
          </cell>
          <cell r="R124">
            <v>1</v>
          </cell>
          <cell r="S124">
            <v>1</v>
          </cell>
          <cell r="T124">
            <v>1</v>
          </cell>
        </row>
        <row r="125">
          <cell r="Q125">
            <v>1</v>
          </cell>
          <cell r="R125">
            <v>1</v>
          </cell>
          <cell r="S125">
            <v>1</v>
          </cell>
          <cell r="T125">
            <v>1</v>
          </cell>
        </row>
        <row r="126">
          <cell r="Q126">
            <v>1</v>
          </cell>
          <cell r="R126">
            <v>1</v>
          </cell>
          <cell r="S126">
            <v>1</v>
          </cell>
          <cell r="T126">
            <v>1</v>
          </cell>
        </row>
        <row r="127">
          <cell r="Q127">
            <v>1</v>
          </cell>
          <cell r="R127">
            <v>1</v>
          </cell>
          <cell r="S127">
            <v>1</v>
          </cell>
          <cell r="T127">
            <v>1</v>
          </cell>
        </row>
        <row r="128">
          <cell r="Q128">
            <v>1</v>
          </cell>
          <cell r="R128">
            <v>1</v>
          </cell>
          <cell r="S128">
            <v>1</v>
          </cell>
          <cell r="T128">
            <v>1</v>
          </cell>
        </row>
        <row r="129">
          <cell r="Q129">
            <v>1</v>
          </cell>
          <cell r="R129">
            <v>1</v>
          </cell>
          <cell r="S129">
            <v>1</v>
          </cell>
          <cell r="T129">
            <v>1</v>
          </cell>
        </row>
        <row r="130">
          <cell r="Q130">
            <v>1</v>
          </cell>
          <cell r="R130">
            <v>1</v>
          </cell>
          <cell r="S130">
            <v>1</v>
          </cell>
          <cell r="T130">
            <v>1</v>
          </cell>
        </row>
        <row r="131">
          <cell r="Q131">
            <v>1</v>
          </cell>
          <cell r="R131">
            <v>1</v>
          </cell>
          <cell r="S131">
            <v>1</v>
          </cell>
          <cell r="T131">
            <v>1</v>
          </cell>
        </row>
        <row r="132">
          <cell r="Q132">
            <v>1</v>
          </cell>
          <cell r="R132">
            <v>1</v>
          </cell>
          <cell r="S132">
            <v>1</v>
          </cell>
          <cell r="T132">
            <v>1</v>
          </cell>
        </row>
        <row r="133">
          <cell r="Q133">
            <v>1</v>
          </cell>
          <cell r="R133">
            <v>1</v>
          </cell>
          <cell r="S133">
            <v>1</v>
          </cell>
          <cell r="T133">
            <v>1</v>
          </cell>
        </row>
        <row r="134">
          <cell r="Q134">
            <v>1</v>
          </cell>
          <cell r="R134">
            <v>1</v>
          </cell>
          <cell r="S134">
            <v>1</v>
          </cell>
          <cell r="T134">
            <v>1</v>
          </cell>
        </row>
        <row r="135">
          <cell r="Q135">
            <v>1</v>
          </cell>
          <cell r="R135">
            <v>1</v>
          </cell>
          <cell r="S135">
            <v>1</v>
          </cell>
          <cell r="T135">
            <v>1</v>
          </cell>
        </row>
        <row r="136">
          <cell r="Q136">
            <v>1.0087999999999999</v>
          </cell>
          <cell r="R136">
            <v>1.014</v>
          </cell>
          <cell r="S136">
            <v>1.0192000000000001</v>
          </cell>
          <cell r="T136">
            <v>1.0244</v>
          </cell>
        </row>
        <row r="137">
          <cell r="Q137">
            <v>1</v>
          </cell>
          <cell r="R137">
            <v>1</v>
          </cell>
          <cell r="S137">
            <v>1</v>
          </cell>
          <cell r="T137">
            <v>1</v>
          </cell>
        </row>
        <row r="138">
          <cell r="Q138">
            <v>1.0087999999999999</v>
          </cell>
          <cell r="R138">
            <v>1.014</v>
          </cell>
          <cell r="S138">
            <v>1.0192000000000001</v>
          </cell>
          <cell r="T138">
            <v>1.0244</v>
          </cell>
        </row>
        <row r="139">
          <cell r="Q139">
            <v>1.0087999999999999</v>
          </cell>
          <cell r="R139">
            <v>1.014</v>
          </cell>
          <cell r="S139">
            <v>1.0192000000000001</v>
          </cell>
          <cell r="T139">
            <v>1.0244</v>
          </cell>
        </row>
        <row r="140">
          <cell r="Q140">
            <v>1</v>
          </cell>
          <cell r="R140">
            <v>1</v>
          </cell>
          <cell r="S140">
            <v>1</v>
          </cell>
          <cell r="T140">
            <v>1</v>
          </cell>
        </row>
        <row r="141">
          <cell r="Q141">
            <v>1</v>
          </cell>
          <cell r="R141">
            <v>1</v>
          </cell>
          <cell r="S141">
            <v>1</v>
          </cell>
          <cell r="T141">
            <v>1</v>
          </cell>
        </row>
        <row r="142">
          <cell r="Q142">
            <v>1</v>
          </cell>
          <cell r="R142">
            <v>1</v>
          </cell>
          <cell r="S142">
            <v>1</v>
          </cell>
          <cell r="T142">
            <v>1</v>
          </cell>
        </row>
        <row r="143">
          <cell r="Q143">
            <v>1.0087999999999999</v>
          </cell>
          <cell r="R143">
            <v>1.014</v>
          </cell>
          <cell r="S143">
            <v>1.0192000000000001</v>
          </cell>
          <cell r="T143">
            <v>1.0244</v>
          </cell>
        </row>
        <row r="144">
          <cell r="Q144">
            <v>1.0087999999999999</v>
          </cell>
          <cell r="R144">
            <v>1.014</v>
          </cell>
          <cell r="S144">
            <v>1.0192000000000001</v>
          </cell>
          <cell r="T144">
            <v>1.0244</v>
          </cell>
        </row>
        <row r="145">
          <cell r="Q145">
            <v>1.0087999999999999</v>
          </cell>
          <cell r="R145">
            <v>1.014</v>
          </cell>
          <cell r="S145">
            <v>1.0192000000000001</v>
          </cell>
          <cell r="T145">
            <v>1.0244</v>
          </cell>
        </row>
        <row r="146">
          <cell r="Q146">
            <v>1.0087999999999999</v>
          </cell>
          <cell r="R146">
            <v>1.014</v>
          </cell>
          <cell r="S146">
            <v>1.0192000000000001</v>
          </cell>
          <cell r="T146">
            <v>1.0244</v>
          </cell>
        </row>
        <row r="147">
          <cell r="Q147">
            <v>1</v>
          </cell>
          <cell r="R147">
            <v>1</v>
          </cell>
          <cell r="S147">
            <v>1</v>
          </cell>
          <cell r="T147">
            <v>1</v>
          </cell>
        </row>
        <row r="148">
          <cell r="Q148">
            <v>1</v>
          </cell>
          <cell r="R148">
            <v>1</v>
          </cell>
          <cell r="S148">
            <v>1</v>
          </cell>
          <cell r="T148">
            <v>1</v>
          </cell>
        </row>
        <row r="149">
          <cell r="Q149">
            <v>1</v>
          </cell>
          <cell r="R149">
            <v>1</v>
          </cell>
          <cell r="S149">
            <v>1</v>
          </cell>
          <cell r="T149">
            <v>1</v>
          </cell>
        </row>
        <row r="150">
          <cell r="Q150">
            <v>1</v>
          </cell>
          <cell r="R150">
            <v>1</v>
          </cell>
          <cell r="S150">
            <v>1</v>
          </cell>
          <cell r="T150">
            <v>1</v>
          </cell>
        </row>
        <row r="151">
          <cell r="Q151">
            <v>1</v>
          </cell>
          <cell r="R151">
            <v>1</v>
          </cell>
          <cell r="S151">
            <v>1</v>
          </cell>
          <cell r="T151">
            <v>1</v>
          </cell>
        </row>
        <row r="152">
          <cell r="Q152">
            <v>1</v>
          </cell>
          <cell r="R152">
            <v>1</v>
          </cell>
          <cell r="S152">
            <v>1</v>
          </cell>
          <cell r="T152">
            <v>1</v>
          </cell>
        </row>
        <row r="153">
          <cell r="Q153">
            <v>1</v>
          </cell>
          <cell r="R153">
            <v>1</v>
          </cell>
          <cell r="S153">
            <v>1</v>
          </cell>
          <cell r="T153">
            <v>1</v>
          </cell>
        </row>
        <row r="154">
          <cell r="Q154">
            <v>1</v>
          </cell>
          <cell r="R154">
            <v>1</v>
          </cell>
          <cell r="S154">
            <v>1</v>
          </cell>
          <cell r="T154">
            <v>1</v>
          </cell>
        </row>
        <row r="155">
          <cell r="Q155">
            <v>1</v>
          </cell>
          <cell r="R155">
            <v>1</v>
          </cell>
          <cell r="S155">
            <v>1</v>
          </cell>
          <cell r="T155">
            <v>1</v>
          </cell>
        </row>
        <row r="156">
          <cell r="Q156">
            <v>1</v>
          </cell>
          <cell r="R156">
            <v>1</v>
          </cell>
          <cell r="S156">
            <v>1</v>
          </cell>
          <cell r="T156">
            <v>1</v>
          </cell>
        </row>
        <row r="157">
          <cell r="Q157">
            <v>1.0087999999999999</v>
          </cell>
          <cell r="R157">
            <v>1.014</v>
          </cell>
          <cell r="S157">
            <v>1.0192000000000001</v>
          </cell>
          <cell r="T157">
            <v>1.0244</v>
          </cell>
        </row>
        <row r="158">
          <cell r="Q158">
            <v>1</v>
          </cell>
          <cell r="R158">
            <v>1</v>
          </cell>
          <cell r="S158">
            <v>1</v>
          </cell>
          <cell r="T158">
            <v>1</v>
          </cell>
        </row>
        <row r="159">
          <cell r="Q159">
            <v>1.0087999999999999</v>
          </cell>
          <cell r="R159">
            <v>1.014</v>
          </cell>
          <cell r="S159">
            <v>1.0192000000000001</v>
          </cell>
          <cell r="T159">
            <v>1.0244</v>
          </cell>
        </row>
        <row r="160">
          <cell r="Q160">
            <v>1.0087999999999999</v>
          </cell>
          <cell r="R160">
            <v>1.014</v>
          </cell>
          <cell r="S160">
            <v>1.0192000000000001</v>
          </cell>
          <cell r="T160">
            <v>1.0244</v>
          </cell>
        </row>
        <row r="161">
          <cell r="Q161">
            <v>1</v>
          </cell>
          <cell r="R161">
            <v>1</v>
          </cell>
          <cell r="S161">
            <v>1</v>
          </cell>
          <cell r="T161">
            <v>1</v>
          </cell>
        </row>
        <row r="162">
          <cell r="Q162">
            <v>1.0087999999999999</v>
          </cell>
          <cell r="R162">
            <v>1.014</v>
          </cell>
          <cell r="S162">
            <v>1.0192000000000001</v>
          </cell>
          <cell r="T162">
            <v>1.0244</v>
          </cell>
        </row>
        <row r="163">
          <cell r="Q163">
            <v>1.0087999999999999</v>
          </cell>
          <cell r="R163">
            <v>1.014</v>
          </cell>
          <cell r="S163">
            <v>1.0192000000000001</v>
          </cell>
          <cell r="T163">
            <v>1.0244</v>
          </cell>
        </row>
        <row r="164">
          <cell r="Q164">
            <v>1.0087999999999999</v>
          </cell>
          <cell r="R164">
            <v>1.014</v>
          </cell>
          <cell r="S164">
            <v>1.0192000000000001</v>
          </cell>
          <cell r="T164">
            <v>1.0244</v>
          </cell>
        </row>
        <row r="165">
          <cell r="Q165">
            <v>1.0087999999999999</v>
          </cell>
          <cell r="R165">
            <v>1.014</v>
          </cell>
          <cell r="S165">
            <v>1.0192000000000001</v>
          </cell>
          <cell r="T165">
            <v>1.0244</v>
          </cell>
        </row>
        <row r="166">
          <cell r="Q166">
            <v>1</v>
          </cell>
          <cell r="R166">
            <v>1</v>
          </cell>
          <cell r="S166">
            <v>1</v>
          </cell>
          <cell r="T166">
            <v>1</v>
          </cell>
        </row>
        <row r="167">
          <cell r="Q167">
            <v>1</v>
          </cell>
          <cell r="R167">
            <v>1</v>
          </cell>
          <cell r="S167">
            <v>1</v>
          </cell>
          <cell r="T167">
            <v>1</v>
          </cell>
        </row>
        <row r="168">
          <cell r="Q168">
            <v>1</v>
          </cell>
          <cell r="R168">
            <v>1</v>
          </cell>
          <cell r="S168">
            <v>1</v>
          </cell>
          <cell r="T168">
            <v>1</v>
          </cell>
        </row>
        <row r="169">
          <cell r="Q169">
            <v>1</v>
          </cell>
          <cell r="R169">
            <v>1</v>
          </cell>
          <cell r="S169">
            <v>1</v>
          </cell>
          <cell r="T169">
            <v>1</v>
          </cell>
        </row>
        <row r="170">
          <cell r="Q170">
            <v>1</v>
          </cell>
          <cell r="R170">
            <v>1</v>
          </cell>
          <cell r="S170">
            <v>1</v>
          </cell>
          <cell r="T170">
            <v>1</v>
          </cell>
        </row>
        <row r="171">
          <cell r="Q171">
            <v>1</v>
          </cell>
          <cell r="R171">
            <v>1</v>
          </cell>
          <cell r="S171">
            <v>1</v>
          </cell>
          <cell r="T171">
            <v>1</v>
          </cell>
        </row>
        <row r="172">
          <cell r="Q172">
            <v>1</v>
          </cell>
          <cell r="R172">
            <v>1</v>
          </cell>
          <cell r="S172">
            <v>1</v>
          </cell>
          <cell r="T172">
            <v>1</v>
          </cell>
        </row>
        <row r="173">
          <cell r="Q173">
            <v>1</v>
          </cell>
          <cell r="R173">
            <v>1</v>
          </cell>
          <cell r="S173">
            <v>1</v>
          </cell>
          <cell r="T173">
            <v>1</v>
          </cell>
        </row>
        <row r="174">
          <cell r="Q174">
            <v>1.0087999999999999</v>
          </cell>
          <cell r="R174">
            <v>1.014</v>
          </cell>
          <cell r="S174">
            <v>1.0192000000000001</v>
          </cell>
          <cell r="T174">
            <v>1.0244</v>
          </cell>
        </row>
        <row r="175">
          <cell r="Q175">
            <v>1.0087999999999999</v>
          </cell>
          <cell r="R175">
            <v>1.014</v>
          </cell>
          <cell r="S175">
            <v>1.0192000000000001</v>
          </cell>
          <cell r="T175">
            <v>1.0244</v>
          </cell>
        </row>
        <row r="176">
          <cell r="Q176">
            <v>1</v>
          </cell>
          <cell r="R176">
            <v>1</v>
          </cell>
          <cell r="S176">
            <v>1</v>
          </cell>
          <cell r="T176">
            <v>1</v>
          </cell>
        </row>
        <row r="177">
          <cell r="Q177">
            <v>1.0087999999999999</v>
          </cell>
          <cell r="R177">
            <v>1.014</v>
          </cell>
          <cell r="S177">
            <v>1.0192000000000001</v>
          </cell>
          <cell r="T177">
            <v>1.0244</v>
          </cell>
        </row>
        <row r="178">
          <cell r="Q178">
            <v>1.0087999999999999</v>
          </cell>
          <cell r="R178">
            <v>1.014</v>
          </cell>
          <cell r="S178">
            <v>1.0192000000000001</v>
          </cell>
          <cell r="T178">
            <v>1.0244</v>
          </cell>
        </row>
        <row r="179">
          <cell r="Q179">
            <v>1.0087999999999999</v>
          </cell>
          <cell r="R179">
            <v>1.014</v>
          </cell>
          <cell r="S179">
            <v>1.0192000000000001</v>
          </cell>
          <cell r="T179">
            <v>1.0244</v>
          </cell>
        </row>
        <row r="180">
          <cell r="Q180">
            <v>1.0087999999999999</v>
          </cell>
          <cell r="R180">
            <v>1.014</v>
          </cell>
          <cell r="S180">
            <v>1.0192000000000001</v>
          </cell>
          <cell r="T180">
            <v>1.0244</v>
          </cell>
        </row>
        <row r="181">
          <cell r="Q181">
            <v>1.0087999999999999</v>
          </cell>
          <cell r="R181">
            <v>1.014</v>
          </cell>
          <cell r="S181">
            <v>1.0192000000000001</v>
          </cell>
          <cell r="T181">
            <v>1.0244</v>
          </cell>
        </row>
        <row r="182">
          <cell r="Q182">
            <v>1</v>
          </cell>
          <cell r="R182">
            <v>1</v>
          </cell>
          <cell r="S182">
            <v>1</v>
          </cell>
          <cell r="T182">
            <v>1</v>
          </cell>
        </row>
        <row r="183">
          <cell r="Q183">
            <v>1</v>
          </cell>
          <cell r="R183">
            <v>1</v>
          </cell>
          <cell r="S183">
            <v>1</v>
          </cell>
          <cell r="T183">
            <v>1</v>
          </cell>
        </row>
        <row r="184">
          <cell r="Q184">
            <v>1</v>
          </cell>
          <cell r="R184">
            <v>1</v>
          </cell>
          <cell r="S184">
            <v>1</v>
          </cell>
          <cell r="T184">
            <v>1</v>
          </cell>
        </row>
        <row r="185">
          <cell r="Q185">
            <v>1</v>
          </cell>
          <cell r="R185">
            <v>1</v>
          </cell>
          <cell r="S185">
            <v>1</v>
          </cell>
          <cell r="T185">
            <v>1</v>
          </cell>
        </row>
        <row r="186">
          <cell r="Q186">
            <v>1</v>
          </cell>
          <cell r="R186">
            <v>1</v>
          </cell>
          <cell r="S186">
            <v>1</v>
          </cell>
          <cell r="T186">
            <v>1</v>
          </cell>
        </row>
        <row r="187">
          <cell r="Q187">
            <v>1.0087999999999999</v>
          </cell>
          <cell r="R187">
            <v>1.014</v>
          </cell>
          <cell r="S187">
            <v>1.0192000000000001</v>
          </cell>
          <cell r="T187">
            <v>1.0244</v>
          </cell>
        </row>
        <row r="188">
          <cell r="Q188">
            <v>1.0087999999999999</v>
          </cell>
          <cell r="R188">
            <v>1.014</v>
          </cell>
          <cell r="S188">
            <v>1.0192000000000001</v>
          </cell>
          <cell r="T188">
            <v>1.0244</v>
          </cell>
        </row>
        <row r="189">
          <cell r="Q189">
            <v>1</v>
          </cell>
          <cell r="R189">
            <v>1</v>
          </cell>
          <cell r="S189">
            <v>1</v>
          </cell>
          <cell r="T189">
            <v>1</v>
          </cell>
        </row>
        <row r="190">
          <cell r="Q190">
            <v>1</v>
          </cell>
          <cell r="R190">
            <v>1</v>
          </cell>
          <cell r="S190">
            <v>1</v>
          </cell>
          <cell r="T190">
            <v>1</v>
          </cell>
        </row>
        <row r="191">
          <cell r="Q191">
            <v>1.0087999999999999</v>
          </cell>
          <cell r="R191">
            <v>1.014</v>
          </cell>
          <cell r="S191">
            <v>1.0192000000000001</v>
          </cell>
          <cell r="T191">
            <v>1.0244</v>
          </cell>
        </row>
        <row r="192">
          <cell r="Q192">
            <v>1.0087999999999999</v>
          </cell>
          <cell r="R192">
            <v>1.014</v>
          </cell>
          <cell r="S192">
            <v>1.0192000000000001</v>
          </cell>
          <cell r="T192">
            <v>1.0244</v>
          </cell>
        </row>
        <row r="193">
          <cell r="Q193">
            <v>1.0087999999999999</v>
          </cell>
          <cell r="R193">
            <v>1.014</v>
          </cell>
          <cell r="S193">
            <v>1.0192000000000001</v>
          </cell>
          <cell r="T193">
            <v>1.0244</v>
          </cell>
        </row>
        <row r="194">
          <cell r="Q194">
            <v>1.0087999999999999</v>
          </cell>
          <cell r="R194">
            <v>1.014</v>
          </cell>
          <cell r="S194">
            <v>1.0192000000000001</v>
          </cell>
          <cell r="T194">
            <v>1.0244</v>
          </cell>
        </row>
        <row r="195">
          <cell r="Q195">
            <v>1</v>
          </cell>
          <cell r="R195">
            <v>1</v>
          </cell>
          <cell r="S195">
            <v>1</v>
          </cell>
          <cell r="T195">
            <v>1</v>
          </cell>
        </row>
        <row r="196">
          <cell r="Q196">
            <v>1.0087999999999999</v>
          </cell>
          <cell r="R196">
            <v>1.014</v>
          </cell>
          <cell r="S196">
            <v>1.0192000000000001</v>
          </cell>
          <cell r="T196">
            <v>1.0244</v>
          </cell>
        </row>
        <row r="197">
          <cell r="Q197">
            <v>1.0087999999999999</v>
          </cell>
          <cell r="R197">
            <v>1.014</v>
          </cell>
          <cell r="S197">
            <v>1.0192000000000001</v>
          </cell>
          <cell r="T197">
            <v>1.0244</v>
          </cell>
        </row>
        <row r="198">
          <cell r="Q198">
            <v>1.0087999999999999</v>
          </cell>
          <cell r="R198">
            <v>1.014</v>
          </cell>
          <cell r="S198">
            <v>1.0192000000000001</v>
          </cell>
          <cell r="T198">
            <v>1.0244</v>
          </cell>
        </row>
        <row r="199">
          <cell r="Q199">
            <v>1.0087999999999999</v>
          </cell>
          <cell r="R199">
            <v>1.014</v>
          </cell>
          <cell r="S199">
            <v>1.0192000000000001</v>
          </cell>
          <cell r="T199">
            <v>1.0244</v>
          </cell>
        </row>
        <row r="200">
          <cell r="Q200">
            <v>1.0087999999999999</v>
          </cell>
          <cell r="R200">
            <v>1.014</v>
          </cell>
          <cell r="S200">
            <v>1.0192000000000001</v>
          </cell>
          <cell r="T200">
            <v>1.0244</v>
          </cell>
        </row>
        <row r="201">
          <cell r="Q201">
            <v>1</v>
          </cell>
          <cell r="R201">
            <v>1</v>
          </cell>
          <cell r="S201">
            <v>1</v>
          </cell>
          <cell r="T201">
            <v>1</v>
          </cell>
        </row>
        <row r="202">
          <cell r="Q202">
            <v>1</v>
          </cell>
          <cell r="R202">
            <v>1</v>
          </cell>
          <cell r="S202">
            <v>1</v>
          </cell>
          <cell r="T202">
            <v>1</v>
          </cell>
        </row>
        <row r="203">
          <cell r="Q203">
            <v>1</v>
          </cell>
          <cell r="R203">
            <v>1</v>
          </cell>
          <cell r="S203">
            <v>1</v>
          </cell>
          <cell r="T203">
            <v>1</v>
          </cell>
        </row>
        <row r="204">
          <cell r="Q204">
            <v>1</v>
          </cell>
          <cell r="R204">
            <v>1</v>
          </cell>
          <cell r="S204">
            <v>1</v>
          </cell>
          <cell r="T204">
            <v>1</v>
          </cell>
        </row>
        <row r="205">
          <cell r="Q205">
            <v>1</v>
          </cell>
          <cell r="R205">
            <v>1</v>
          </cell>
          <cell r="S205">
            <v>1</v>
          </cell>
          <cell r="T205">
            <v>1</v>
          </cell>
        </row>
        <row r="206">
          <cell r="Q206">
            <v>1</v>
          </cell>
          <cell r="R206">
            <v>1</v>
          </cell>
          <cell r="S206">
            <v>1</v>
          </cell>
          <cell r="T206">
            <v>1</v>
          </cell>
        </row>
        <row r="207">
          <cell r="Q207">
            <v>1</v>
          </cell>
          <cell r="R207">
            <v>1</v>
          </cell>
          <cell r="S207">
            <v>1</v>
          </cell>
          <cell r="T207">
            <v>1</v>
          </cell>
        </row>
        <row r="208">
          <cell r="Q208">
            <v>1</v>
          </cell>
          <cell r="R208">
            <v>1</v>
          </cell>
          <cell r="S208">
            <v>1</v>
          </cell>
          <cell r="T208">
            <v>1</v>
          </cell>
        </row>
        <row r="209">
          <cell r="Q209">
            <v>1</v>
          </cell>
          <cell r="R209">
            <v>1</v>
          </cell>
          <cell r="S209">
            <v>1</v>
          </cell>
          <cell r="T209">
            <v>1</v>
          </cell>
        </row>
        <row r="210">
          <cell r="Q210">
            <v>1.0087999999999999</v>
          </cell>
          <cell r="R210">
            <v>1.014</v>
          </cell>
          <cell r="S210">
            <v>1.0192000000000001</v>
          </cell>
          <cell r="T210">
            <v>1.0244</v>
          </cell>
        </row>
        <row r="211">
          <cell r="Q211">
            <v>1.0087999999999999</v>
          </cell>
          <cell r="R211">
            <v>1.014</v>
          </cell>
          <cell r="S211">
            <v>1.0192000000000001</v>
          </cell>
          <cell r="T211">
            <v>1.0244</v>
          </cell>
        </row>
        <row r="212">
          <cell r="Q212">
            <v>1</v>
          </cell>
          <cell r="R212">
            <v>1</v>
          </cell>
          <cell r="S212">
            <v>1</v>
          </cell>
          <cell r="T212">
            <v>1</v>
          </cell>
        </row>
        <row r="213">
          <cell r="Q213">
            <v>1</v>
          </cell>
          <cell r="R213">
            <v>1</v>
          </cell>
          <cell r="S213">
            <v>1</v>
          </cell>
          <cell r="T213">
            <v>1</v>
          </cell>
        </row>
        <row r="214">
          <cell r="Q214">
            <v>1</v>
          </cell>
          <cell r="R214">
            <v>1</v>
          </cell>
          <cell r="S214">
            <v>1</v>
          </cell>
          <cell r="T214">
            <v>1</v>
          </cell>
        </row>
        <row r="215">
          <cell r="Q215">
            <v>1.0087999999999999</v>
          </cell>
          <cell r="R215">
            <v>1.014</v>
          </cell>
          <cell r="S215">
            <v>1.0192000000000001</v>
          </cell>
          <cell r="T215">
            <v>1.0244</v>
          </cell>
        </row>
        <row r="216">
          <cell r="Q216">
            <v>1.0087999999999999</v>
          </cell>
          <cell r="R216">
            <v>1.014</v>
          </cell>
          <cell r="S216">
            <v>1.0192000000000001</v>
          </cell>
          <cell r="T216">
            <v>1.0244</v>
          </cell>
        </row>
        <row r="217">
          <cell r="Q217">
            <v>1</v>
          </cell>
          <cell r="R217">
            <v>1</v>
          </cell>
          <cell r="S217">
            <v>1</v>
          </cell>
          <cell r="T217">
            <v>1</v>
          </cell>
        </row>
        <row r="218">
          <cell r="Q218">
            <v>1</v>
          </cell>
          <cell r="R218">
            <v>1</v>
          </cell>
          <cell r="S218">
            <v>1</v>
          </cell>
          <cell r="T218">
            <v>1</v>
          </cell>
        </row>
        <row r="219">
          <cell r="Q219">
            <v>1</v>
          </cell>
          <cell r="R219">
            <v>1</v>
          </cell>
          <cell r="S219">
            <v>1</v>
          </cell>
          <cell r="T219">
            <v>1</v>
          </cell>
        </row>
        <row r="220">
          <cell r="Q220">
            <v>1.0087999999999999</v>
          </cell>
          <cell r="R220">
            <v>1.014</v>
          </cell>
          <cell r="S220">
            <v>1.0192000000000001</v>
          </cell>
          <cell r="T220">
            <v>1.0244</v>
          </cell>
        </row>
        <row r="221">
          <cell r="Q221">
            <v>1.0087999999999999</v>
          </cell>
          <cell r="R221">
            <v>1.014</v>
          </cell>
          <cell r="S221">
            <v>1.0192000000000001</v>
          </cell>
          <cell r="T221">
            <v>1.0244</v>
          </cell>
        </row>
        <row r="222">
          <cell r="Q222">
            <v>1.0087999999999999</v>
          </cell>
          <cell r="R222">
            <v>1.014</v>
          </cell>
          <cell r="S222">
            <v>1.0192000000000001</v>
          </cell>
          <cell r="T222">
            <v>1.0244</v>
          </cell>
        </row>
        <row r="223">
          <cell r="Q223">
            <v>1.0087999999999999</v>
          </cell>
          <cell r="R223">
            <v>1.014</v>
          </cell>
          <cell r="S223">
            <v>1.0192000000000001</v>
          </cell>
          <cell r="T223">
            <v>1.0244</v>
          </cell>
        </row>
        <row r="224">
          <cell r="Q224">
            <v>1.0087999999999999</v>
          </cell>
          <cell r="R224">
            <v>1.014</v>
          </cell>
          <cell r="S224">
            <v>1.0192000000000001</v>
          </cell>
          <cell r="T224">
            <v>1.0244</v>
          </cell>
        </row>
        <row r="225">
          <cell r="Q225">
            <v>1</v>
          </cell>
          <cell r="R225">
            <v>1</v>
          </cell>
          <cell r="S225">
            <v>1</v>
          </cell>
          <cell r="T225">
            <v>1</v>
          </cell>
        </row>
        <row r="226">
          <cell r="Q226">
            <v>1</v>
          </cell>
          <cell r="R226">
            <v>1</v>
          </cell>
          <cell r="S226">
            <v>1</v>
          </cell>
          <cell r="T226">
            <v>1</v>
          </cell>
        </row>
        <row r="227">
          <cell r="Q227">
            <v>1</v>
          </cell>
          <cell r="R227">
            <v>1</v>
          </cell>
          <cell r="S227">
            <v>1</v>
          </cell>
          <cell r="T227">
            <v>1</v>
          </cell>
        </row>
        <row r="228">
          <cell r="Q228">
            <v>1</v>
          </cell>
          <cell r="R228">
            <v>1</v>
          </cell>
          <cell r="S228">
            <v>1</v>
          </cell>
          <cell r="T228">
            <v>1</v>
          </cell>
        </row>
        <row r="229">
          <cell r="Q229">
            <v>1</v>
          </cell>
          <cell r="R229">
            <v>1</v>
          </cell>
          <cell r="S229">
            <v>1</v>
          </cell>
          <cell r="T229">
            <v>1</v>
          </cell>
        </row>
        <row r="230">
          <cell r="Q230">
            <v>1</v>
          </cell>
          <cell r="R230">
            <v>1</v>
          </cell>
          <cell r="S230">
            <v>1</v>
          </cell>
          <cell r="T230">
            <v>1</v>
          </cell>
        </row>
        <row r="231">
          <cell r="Q231">
            <v>1</v>
          </cell>
          <cell r="R231">
            <v>1</v>
          </cell>
          <cell r="S231">
            <v>1</v>
          </cell>
          <cell r="T231">
            <v>1</v>
          </cell>
        </row>
        <row r="232">
          <cell r="Q232">
            <v>1</v>
          </cell>
          <cell r="R232">
            <v>1</v>
          </cell>
          <cell r="S232">
            <v>1</v>
          </cell>
          <cell r="T232">
            <v>1</v>
          </cell>
        </row>
        <row r="233">
          <cell r="Q233">
            <v>1</v>
          </cell>
          <cell r="R233">
            <v>1</v>
          </cell>
          <cell r="S233">
            <v>1</v>
          </cell>
          <cell r="T233">
            <v>1</v>
          </cell>
        </row>
        <row r="234">
          <cell r="Q234">
            <v>1</v>
          </cell>
          <cell r="R234">
            <v>1</v>
          </cell>
          <cell r="S234">
            <v>1</v>
          </cell>
          <cell r="T234">
            <v>1</v>
          </cell>
        </row>
        <row r="235">
          <cell r="Q235">
            <v>1.0087999999999999</v>
          </cell>
          <cell r="R235">
            <v>1.014</v>
          </cell>
          <cell r="S235">
            <v>1.0192000000000001</v>
          </cell>
          <cell r="T235">
            <v>1.0244</v>
          </cell>
        </row>
        <row r="236">
          <cell r="Q236">
            <v>1.0087999999999999</v>
          </cell>
          <cell r="R236">
            <v>1.014</v>
          </cell>
          <cell r="S236">
            <v>1.0192000000000001</v>
          </cell>
          <cell r="T236">
            <v>1.0244</v>
          </cell>
        </row>
        <row r="237">
          <cell r="Q237">
            <v>1.0087999999999999</v>
          </cell>
          <cell r="R237">
            <v>1.014</v>
          </cell>
          <cell r="S237">
            <v>1.0192000000000001</v>
          </cell>
          <cell r="T237">
            <v>1.0244</v>
          </cell>
        </row>
        <row r="238">
          <cell r="Q238">
            <v>1</v>
          </cell>
          <cell r="R238">
            <v>1</v>
          </cell>
          <cell r="S238">
            <v>1</v>
          </cell>
          <cell r="T238">
            <v>1</v>
          </cell>
        </row>
        <row r="239">
          <cell r="Q239">
            <v>1</v>
          </cell>
          <cell r="R239">
            <v>1</v>
          </cell>
          <cell r="S239">
            <v>1</v>
          </cell>
          <cell r="T239">
            <v>1</v>
          </cell>
        </row>
        <row r="240">
          <cell r="Q240">
            <v>1</v>
          </cell>
          <cell r="R240">
            <v>1</v>
          </cell>
          <cell r="S240">
            <v>1</v>
          </cell>
          <cell r="T240">
            <v>1</v>
          </cell>
        </row>
        <row r="241">
          <cell r="Q241">
            <v>1</v>
          </cell>
          <cell r="R241">
            <v>1</v>
          </cell>
          <cell r="S241">
            <v>1</v>
          </cell>
          <cell r="T241">
            <v>1</v>
          </cell>
        </row>
        <row r="242">
          <cell r="Q242">
            <v>1.0087999999999999</v>
          </cell>
          <cell r="R242">
            <v>1.014</v>
          </cell>
          <cell r="S242">
            <v>1.0192000000000001</v>
          </cell>
          <cell r="T242">
            <v>1.0244</v>
          </cell>
        </row>
        <row r="243">
          <cell r="Q243">
            <v>1.0087999999999999</v>
          </cell>
          <cell r="R243">
            <v>1.014</v>
          </cell>
          <cell r="S243">
            <v>1.0192000000000001</v>
          </cell>
          <cell r="T243">
            <v>1.0244</v>
          </cell>
        </row>
        <row r="244">
          <cell r="Q244">
            <v>1.0087999999999999</v>
          </cell>
          <cell r="R244">
            <v>1.014</v>
          </cell>
          <cell r="S244">
            <v>1.0192000000000001</v>
          </cell>
          <cell r="T244">
            <v>1.0244</v>
          </cell>
        </row>
        <row r="245">
          <cell r="Q245">
            <v>1</v>
          </cell>
          <cell r="R245">
            <v>1</v>
          </cell>
          <cell r="S245">
            <v>1</v>
          </cell>
          <cell r="T245">
            <v>1</v>
          </cell>
        </row>
        <row r="246">
          <cell r="Q246">
            <v>1</v>
          </cell>
          <cell r="R246">
            <v>1</v>
          </cell>
          <cell r="S246">
            <v>1</v>
          </cell>
          <cell r="T246">
            <v>1</v>
          </cell>
        </row>
        <row r="247">
          <cell r="Q247">
            <v>1</v>
          </cell>
          <cell r="R247">
            <v>1</v>
          </cell>
          <cell r="S247">
            <v>1</v>
          </cell>
          <cell r="T247">
            <v>1</v>
          </cell>
        </row>
        <row r="248">
          <cell r="Q248">
            <v>1</v>
          </cell>
          <cell r="R248">
            <v>1</v>
          </cell>
          <cell r="S248">
            <v>1</v>
          </cell>
          <cell r="T248">
            <v>1</v>
          </cell>
        </row>
        <row r="249">
          <cell r="Q249">
            <v>1.0087999999999999</v>
          </cell>
          <cell r="R249">
            <v>1.014</v>
          </cell>
          <cell r="S249">
            <v>1.0192000000000001</v>
          </cell>
          <cell r="T249">
            <v>1.0244</v>
          </cell>
        </row>
        <row r="250">
          <cell r="Q250">
            <v>1.0087999999999999</v>
          </cell>
          <cell r="R250">
            <v>1.014</v>
          </cell>
          <cell r="S250">
            <v>1.0192000000000001</v>
          </cell>
          <cell r="T250">
            <v>1.0244</v>
          </cell>
        </row>
        <row r="251">
          <cell r="Q251">
            <v>1</v>
          </cell>
          <cell r="R251">
            <v>1</v>
          </cell>
          <cell r="S251">
            <v>1</v>
          </cell>
          <cell r="T251">
            <v>1</v>
          </cell>
        </row>
        <row r="252">
          <cell r="Q252">
            <v>1.0087999999999999</v>
          </cell>
          <cell r="R252">
            <v>1.014</v>
          </cell>
          <cell r="S252">
            <v>1.0192000000000001</v>
          </cell>
          <cell r="T252">
            <v>1.0244</v>
          </cell>
        </row>
        <row r="253">
          <cell r="Q253">
            <v>1.0087999999999999</v>
          </cell>
          <cell r="R253">
            <v>1.014</v>
          </cell>
          <cell r="S253">
            <v>1.0192000000000001</v>
          </cell>
          <cell r="T253">
            <v>1.0244</v>
          </cell>
        </row>
        <row r="254">
          <cell r="Q254">
            <v>1.0087999999999999</v>
          </cell>
          <cell r="R254">
            <v>1.014</v>
          </cell>
          <cell r="S254">
            <v>1.0192000000000001</v>
          </cell>
          <cell r="T254">
            <v>1.0244</v>
          </cell>
        </row>
        <row r="255">
          <cell r="Q255">
            <v>1</v>
          </cell>
          <cell r="R255">
            <v>1</v>
          </cell>
          <cell r="S255">
            <v>1</v>
          </cell>
          <cell r="T255">
            <v>1</v>
          </cell>
        </row>
        <row r="256">
          <cell r="Q256">
            <v>1</v>
          </cell>
          <cell r="R256">
            <v>1</v>
          </cell>
          <cell r="S256">
            <v>1</v>
          </cell>
          <cell r="T256">
            <v>1</v>
          </cell>
        </row>
        <row r="257">
          <cell r="Q257">
            <v>1</v>
          </cell>
          <cell r="R257">
            <v>1</v>
          </cell>
          <cell r="S257">
            <v>1</v>
          </cell>
          <cell r="T257">
            <v>1</v>
          </cell>
        </row>
        <row r="258">
          <cell r="Q258">
            <v>1</v>
          </cell>
          <cell r="R258">
            <v>1</v>
          </cell>
          <cell r="S258">
            <v>1</v>
          </cell>
          <cell r="T258">
            <v>1</v>
          </cell>
        </row>
        <row r="259">
          <cell r="Q259">
            <v>1</v>
          </cell>
          <cell r="R259">
            <v>1</v>
          </cell>
          <cell r="S259">
            <v>1</v>
          </cell>
          <cell r="T259">
            <v>1</v>
          </cell>
        </row>
        <row r="260">
          <cell r="Q260">
            <v>1</v>
          </cell>
          <cell r="R260">
            <v>1</v>
          </cell>
          <cell r="S260">
            <v>1</v>
          </cell>
          <cell r="T260">
            <v>1</v>
          </cell>
        </row>
        <row r="261">
          <cell r="Q261">
            <v>1</v>
          </cell>
          <cell r="R261">
            <v>1</v>
          </cell>
          <cell r="S261">
            <v>1</v>
          </cell>
          <cell r="T261">
            <v>1</v>
          </cell>
        </row>
        <row r="262">
          <cell r="Q262">
            <v>1</v>
          </cell>
          <cell r="R262">
            <v>1</v>
          </cell>
          <cell r="S262">
            <v>1</v>
          </cell>
          <cell r="T262">
            <v>1</v>
          </cell>
        </row>
        <row r="263">
          <cell r="Q263">
            <v>1</v>
          </cell>
          <cell r="R263">
            <v>1</v>
          </cell>
          <cell r="S263">
            <v>1</v>
          </cell>
          <cell r="T263">
            <v>1</v>
          </cell>
        </row>
        <row r="264">
          <cell r="Q264">
            <v>1</v>
          </cell>
          <cell r="R264">
            <v>1</v>
          </cell>
          <cell r="S264">
            <v>1</v>
          </cell>
          <cell r="T264">
            <v>1</v>
          </cell>
        </row>
        <row r="265">
          <cell r="Q265">
            <v>1</v>
          </cell>
          <cell r="R265">
            <v>1</v>
          </cell>
          <cell r="S265">
            <v>1</v>
          </cell>
          <cell r="T265">
            <v>1</v>
          </cell>
        </row>
        <row r="266">
          <cell r="Q266">
            <v>1</v>
          </cell>
          <cell r="R266">
            <v>1</v>
          </cell>
          <cell r="S266">
            <v>1</v>
          </cell>
          <cell r="T266">
            <v>1</v>
          </cell>
        </row>
        <row r="267">
          <cell r="Q267">
            <v>1</v>
          </cell>
          <cell r="R267">
            <v>1</v>
          </cell>
          <cell r="S267">
            <v>1</v>
          </cell>
          <cell r="T267">
            <v>1</v>
          </cell>
        </row>
        <row r="268">
          <cell r="Q268">
            <v>1</v>
          </cell>
          <cell r="R268">
            <v>1</v>
          </cell>
          <cell r="S268">
            <v>1</v>
          </cell>
          <cell r="T268">
            <v>1</v>
          </cell>
        </row>
        <row r="269">
          <cell r="Q269">
            <v>1</v>
          </cell>
          <cell r="R269">
            <v>1</v>
          </cell>
          <cell r="S269">
            <v>1</v>
          </cell>
          <cell r="T269">
            <v>1</v>
          </cell>
        </row>
        <row r="270">
          <cell r="Q270">
            <v>1</v>
          </cell>
          <cell r="R270">
            <v>1</v>
          </cell>
          <cell r="S270">
            <v>1</v>
          </cell>
          <cell r="T270">
            <v>1</v>
          </cell>
        </row>
        <row r="271">
          <cell r="Q271">
            <v>1</v>
          </cell>
          <cell r="R271">
            <v>1</v>
          </cell>
          <cell r="S271">
            <v>1</v>
          </cell>
          <cell r="T271">
            <v>1</v>
          </cell>
        </row>
        <row r="272">
          <cell r="Q272">
            <v>1</v>
          </cell>
          <cell r="R272">
            <v>1</v>
          </cell>
          <cell r="S272">
            <v>1</v>
          </cell>
          <cell r="T272">
            <v>1</v>
          </cell>
        </row>
        <row r="273">
          <cell r="Q273">
            <v>1</v>
          </cell>
          <cell r="R273">
            <v>1</v>
          </cell>
          <cell r="S273">
            <v>1</v>
          </cell>
          <cell r="T273">
            <v>1</v>
          </cell>
        </row>
        <row r="274">
          <cell r="Q274">
            <v>1</v>
          </cell>
          <cell r="R274">
            <v>1</v>
          </cell>
          <cell r="S274">
            <v>1</v>
          </cell>
          <cell r="T274">
            <v>1</v>
          </cell>
        </row>
        <row r="275">
          <cell r="Q275">
            <v>1</v>
          </cell>
          <cell r="R275">
            <v>1</v>
          </cell>
          <cell r="S275">
            <v>1</v>
          </cell>
          <cell r="T275">
            <v>1</v>
          </cell>
        </row>
        <row r="276">
          <cell r="Q276">
            <v>1</v>
          </cell>
          <cell r="R276">
            <v>1</v>
          </cell>
          <cell r="S276">
            <v>1</v>
          </cell>
          <cell r="T276">
            <v>1</v>
          </cell>
        </row>
        <row r="277">
          <cell r="Q277">
            <v>1</v>
          </cell>
          <cell r="R277">
            <v>1</v>
          </cell>
          <cell r="S277">
            <v>1</v>
          </cell>
          <cell r="T277">
            <v>1</v>
          </cell>
        </row>
        <row r="278">
          <cell r="Q278">
            <v>1</v>
          </cell>
          <cell r="R278">
            <v>1</v>
          </cell>
          <cell r="S278">
            <v>1</v>
          </cell>
          <cell r="T278">
            <v>1</v>
          </cell>
        </row>
        <row r="279">
          <cell r="Q279">
            <v>1</v>
          </cell>
          <cell r="R279">
            <v>1</v>
          </cell>
          <cell r="S279">
            <v>1</v>
          </cell>
          <cell r="T279">
            <v>1</v>
          </cell>
        </row>
        <row r="280">
          <cell r="Q280">
            <v>1</v>
          </cell>
          <cell r="R280">
            <v>1</v>
          </cell>
          <cell r="S280">
            <v>1</v>
          </cell>
          <cell r="T280">
            <v>1</v>
          </cell>
        </row>
        <row r="281">
          <cell r="Q281">
            <v>1</v>
          </cell>
          <cell r="R281">
            <v>1</v>
          </cell>
          <cell r="S281">
            <v>1</v>
          </cell>
          <cell r="T281">
            <v>1</v>
          </cell>
        </row>
        <row r="282">
          <cell r="Q282">
            <v>1</v>
          </cell>
          <cell r="R282">
            <v>1</v>
          </cell>
          <cell r="S282">
            <v>1</v>
          </cell>
          <cell r="T282">
            <v>1</v>
          </cell>
        </row>
        <row r="283">
          <cell r="R283">
            <v>1</v>
          </cell>
          <cell r="S283">
            <v>1</v>
          </cell>
          <cell r="T283">
            <v>1</v>
          </cell>
        </row>
        <row r="284">
          <cell r="R284">
            <v>1</v>
          </cell>
          <cell r="S284">
            <v>1</v>
          </cell>
          <cell r="T284">
            <v>1</v>
          </cell>
        </row>
        <row r="285">
          <cell r="R285">
            <v>1</v>
          </cell>
          <cell r="S285">
            <v>1</v>
          </cell>
          <cell r="T285">
            <v>1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Таб 1"/>
      <sheetName val="Таб 2"/>
      <sheetName val="Таб 3"/>
      <sheetName val="Таб 4"/>
      <sheetName val="Таб.2"/>
      <sheetName val="Таб.3"/>
      <sheetName val="Таб.4"/>
      <sheetName val="Таб 5"/>
      <sheetName val="Таб 5.1"/>
      <sheetName val="Таб 6"/>
      <sheetName val="ВОС"/>
      <sheetName val="Внешнее окружение"/>
    </sheetNames>
    <sheetDataSet>
      <sheetData sheetId="0">
        <row r="24">
          <cell r="Q24">
            <v>1</v>
          </cell>
          <cell r="T24">
            <v>2</v>
          </cell>
        </row>
        <row r="25">
          <cell r="Q25">
            <v>42.021000000000001</v>
          </cell>
          <cell r="T25">
            <v>84.042000000000002</v>
          </cell>
        </row>
        <row r="26">
          <cell r="Q26">
            <v>2041.0650000000001</v>
          </cell>
          <cell r="T26">
            <v>2041.0650000000001</v>
          </cell>
        </row>
        <row r="27">
          <cell r="Q27">
            <v>1825.875</v>
          </cell>
          <cell r="T27">
            <v>1825.875</v>
          </cell>
        </row>
        <row r="28">
          <cell r="Q28">
            <v>1021.982</v>
          </cell>
          <cell r="T28">
            <v>1021.982</v>
          </cell>
        </row>
        <row r="29">
          <cell r="Q29">
            <v>684.22550000000001</v>
          </cell>
          <cell r="T29">
            <v>684.22550000000001</v>
          </cell>
        </row>
        <row r="30">
          <cell r="Q30">
            <v>337.75650000000002</v>
          </cell>
          <cell r="T30">
            <v>337.75650000000002</v>
          </cell>
        </row>
        <row r="31">
          <cell r="T31">
            <v>0</v>
          </cell>
        </row>
        <row r="32">
          <cell r="T32">
            <v>0</v>
          </cell>
        </row>
        <row r="33">
          <cell r="Q33">
            <v>34.294699999999999</v>
          </cell>
          <cell r="T33">
            <v>34.294699999999999</v>
          </cell>
        </row>
        <row r="34">
          <cell r="Q34">
            <v>25.187200000000001</v>
          </cell>
          <cell r="T34">
            <v>25.187200000000001</v>
          </cell>
        </row>
        <row r="35">
          <cell r="Q35">
            <v>9.1074999999999999</v>
          </cell>
          <cell r="T35">
            <v>9.1074999999999999</v>
          </cell>
        </row>
        <row r="36">
          <cell r="Q36">
            <v>0</v>
          </cell>
          <cell r="T36">
            <v>0</v>
          </cell>
        </row>
        <row r="37">
          <cell r="Q37">
            <v>0</v>
          </cell>
          <cell r="T37">
            <v>0</v>
          </cell>
        </row>
        <row r="38">
          <cell r="Q38">
            <v>17.070699999999999</v>
          </cell>
          <cell r="T38">
            <v>17.070699999999999</v>
          </cell>
        </row>
        <row r="39">
          <cell r="Q39">
            <v>11.4856</v>
          </cell>
          <cell r="T39">
            <v>11.4856</v>
          </cell>
        </row>
        <row r="40">
          <cell r="Q40">
            <v>5.5850999999999997</v>
          </cell>
          <cell r="T40">
            <v>5.5850999999999997</v>
          </cell>
        </row>
        <row r="41">
          <cell r="Q41">
            <v>0</v>
          </cell>
          <cell r="T41">
            <v>0</v>
          </cell>
        </row>
        <row r="42">
          <cell r="Q42">
            <v>0</v>
          </cell>
          <cell r="T42">
            <v>0</v>
          </cell>
        </row>
        <row r="43">
          <cell r="Q43">
            <v>17.070699999999999</v>
          </cell>
          <cell r="T43">
            <v>17.070699999999999</v>
          </cell>
        </row>
        <row r="44">
          <cell r="Q44">
            <v>11.4856</v>
          </cell>
          <cell r="T44">
            <v>11.4856</v>
          </cell>
        </row>
        <row r="45">
          <cell r="Q45">
            <v>5.5850999999999997</v>
          </cell>
          <cell r="T45">
            <v>5.5850999999999997</v>
          </cell>
        </row>
        <row r="46">
          <cell r="T46">
            <v>0</v>
          </cell>
        </row>
        <row r="47">
          <cell r="T47">
            <v>0</v>
          </cell>
        </row>
        <row r="48">
          <cell r="Q48">
            <v>0</v>
          </cell>
          <cell r="T48">
            <v>0</v>
          </cell>
        </row>
        <row r="49">
          <cell r="Q49">
            <v>0</v>
          </cell>
          <cell r="T49">
            <v>0</v>
          </cell>
        </row>
        <row r="50">
          <cell r="Q50">
            <v>0</v>
          </cell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Q53">
            <v>15.666</v>
          </cell>
          <cell r="T53">
            <v>15.666</v>
          </cell>
        </row>
        <row r="54">
          <cell r="Q54">
            <v>12.8505</v>
          </cell>
          <cell r="T54">
            <v>12.8505</v>
          </cell>
        </row>
        <row r="55">
          <cell r="Q55">
            <v>2.8155000000000001</v>
          </cell>
          <cell r="T55">
            <v>2.8155000000000001</v>
          </cell>
        </row>
        <row r="56">
          <cell r="T56">
            <v>0</v>
          </cell>
        </row>
        <row r="57">
          <cell r="T57">
            <v>0</v>
          </cell>
        </row>
        <row r="58">
          <cell r="Q58">
            <v>1.5579999999999998</v>
          </cell>
          <cell r="T58">
            <v>1.5579999999999998</v>
          </cell>
        </row>
        <row r="59">
          <cell r="Q59">
            <v>0.85109999999999997</v>
          </cell>
          <cell r="T59">
            <v>0.85109999999999997</v>
          </cell>
        </row>
        <row r="60">
          <cell r="Q60">
            <v>0.70689999999999997</v>
          </cell>
          <cell r="T60">
            <v>0.70689999999999997</v>
          </cell>
        </row>
        <row r="61">
          <cell r="T61">
            <v>0</v>
          </cell>
        </row>
        <row r="62">
          <cell r="T62">
            <v>0</v>
          </cell>
        </row>
        <row r="63">
          <cell r="Q63">
            <v>769.59829999999999</v>
          </cell>
          <cell r="T63">
            <v>769.59829999999999</v>
          </cell>
        </row>
        <row r="64">
          <cell r="Q64">
            <v>550.7817</v>
          </cell>
          <cell r="T64">
            <v>550.7817</v>
          </cell>
        </row>
        <row r="65">
          <cell r="Q65">
            <v>218.81659999999999</v>
          </cell>
          <cell r="T65">
            <v>218.81659999999999</v>
          </cell>
        </row>
        <row r="66">
          <cell r="T66">
            <v>0</v>
          </cell>
        </row>
        <row r="67">
          <cell r="T67">
            <v>0</v>
          </cell>
        </row>
        <row r="68">
          <cell r="Q68">
            <v>215.19</v>
          </cell>
          <cell r="T68">
            <v>215.19</v>
          </cell>
        </row>
        <row r="69">
          <cell r="Q69">
            <v>208.303</v>
          </cell>
          <cell r="T69">
            <v>208.303</v>
          </cell>
        </row>
        <row r="70">
          <cell r="Q70">
            <v>6.8869999999999996</v>
          </cell>
          <cell r="T70">
            <v>6.8869999999999996</v>
          </cell>
        </row>
        <row r="71">
          <cell r="Q71">
            <v>0</v>
          </cell>
          <cell r="T71">
            <v>0</v>
          </cell>
        </row>
        <row r="72">
          <cell r="Q72">
            <v>0</v>
          </cell>
          <cell r="T72">
            <v>0</v>
          </cell>
        </row>
        <row r="73">
          <cell r="Q73">
            <v>0</v>
          </cell>
          <cell r="T73">
            <v>0</v>
          </cell>
        </row>
        <row r="74">
          <cell r="Q74">
            <v>0</v>
          </cell>
          <cell r="T74">
            <v>0</v>
          </cell>
        </row>
        <row r="75">
          <cell r="Q75">
            <v>0</v>
          </cell>
          <cell r="T75">
            <v>0</v>
          </cell>
        </row>
        <row r="76">
          <cell r="Q76">
            <v>0</v>
          </cell>
          <cell r="T76">
            <v>0</v>
          </cell>
        </row>
        <row r="77">
          <cell r="Q77">
            <v>0</v>
          </cell>
          <cell r="T77">
            <v>0</v>
          </cell>
        </row>
        <row r="78">
          <cell r="Q78">
            <v>0</v>
          </cell>
          <cell r="T78">
            <v>0</v>
          </cell>
        </row>
        <row r="79">
          <cell r="Q79">
            <v>0</v>
          </cell>
          <cell r="T79">
            <v>0</v>
          </cell>
        </row>
        <row r="80">
          <cell r="Q80">
            <v>0</v>
          </cell>
          <cell r="T80">
            <v>0</v>
          </cell>
        </row>
        <row r="81">
          <cell r="Q81">
            <v>0</v>
          </cell>
          <cell r="T81">
            <v>0</v>
          </cell>
        </row>
        <row r="82">
          <cell r="Q82">
            <v>0</v>
          </cell>
          <cell r="T82">
            <v>0</v>
          </cell>
        </row>
        <row r="83">
          <cell r="Q83">
            <v>0</v>
          </cell>
          <cell r="T83">
            <v>0</v>
          </cell>
        </row>
        <row r="84">
          <cell r="Q84">
            <v>671.17639999999994</v>
          </cell>
          <cell r="T84">
            <v>671.17639999999994</v>
          </cell>
        </row>
        <row r="85">
          <cell r="Q85">
            <v>24.746189627516195</v>
          </cell>
          <cell r="T85">
            <v>24.746189627516195</v>
          </cell>
        </row>
        <row r="86">
          <cell r="Q86">
            <v>2712.2413999999999</v>
          </cell>
          <cell r="T86">
            <v>2712.2413999999999</v>
          </cell>
        </row>
        <row r="87">
          <cell r="Q87">
            <v>0</v>
          </cell>
          <cell r="T87">
            <v>0</v>
          </cell>
        </row>
        <row r="88">
          <cell r="Q88">
            <v>3263.4128999999998</v>
          </cell>
          <cell r="T88">
            <v>3263.4128999999998</v>
          </cell>
        </row>
        <row r="89">
          <cell r="T89">
            <v>0</v>
          </cell>
        </row>
        <row r="90">
          <cell r="Q90">
            <v>551.17150000000004</v>
          </cell>
          <cell r="T90">
            <v>551.17150000000004</v>
          </cell>
        </row>
        <row r="91">
          <cell r="Q91">
            <v>0</v>
          </cell>
          <cell r="T91">
            <v>0</v>
          </cell>
        </row>
        <row r="93">
          <cell r="T93">
            <v>0</v>
          </cell>
        </row>
        <row r="94">
          <cell r="T94">
            <v>0</v>
          </cell>
        </row>
        <row r="95">
          <cell r="T95">
            <v>0</v>
          </cell>
        </row>
        <row r="96">
          <cell r="Q96">
            <v>0</v>
          </cell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Q108">
            <v>1121.25</v>
          </cell>
          <cell r="T108">
            <v>1121.25</v>
          </cell>
        </row>
        <row r="109">
          <cell r="Q109">
            <v>310.03300000000002</v>
          </cell>
          <cell r="T109">
            <v>310.03300000000002</v>
          </cell>
        </row>
        <row r="110">
          <cell r="Q110">
            <v>131.727</v>
          </cell>
          <cell r="T110">
            <v>131.727</v>
          </cell>
        </row>
        <row r="111">
          <cell r="T111">
            <v>0</v>
          </cell>
        </row>
        <row r="112">
          <cell r="Q112">
            <v>679.49</v>
          </cell>
          <cell r="T112">
            <v>679.49</v>
          </cell>
        </row>
        <row r="113">
          <cell r="Q113">
            <v>3.7443206822296546</v>
          </cell>
          <cell r="T113">
            <v>4.3995768016198449</v>
          </cell>
        </row>
        <row r="114">
          <cell r="Q114">
            <v>3.92815</v>
          </cell>
          <cell r="T114">
            <v>4.6155762500000002</v>
          </cell>
        </row>
        <row r="115">
          <cell r="Q115">
            <v>3.8748999999999998</v>
          </cell>
          <cell r="T115">
            <v>4.5530074999999997</v>
          </cell>
        </row>
        <row r="116">
          <cell r="Q116">
            <v>0</v>
          </cell>
          <cell r="T116">
            <v>0</v>
          </cell>
        </row>
        <row r="117">
          <cell r="Q117">
            <v>3.6351300000000002</v>
          </cell>
          <cell r="T117">
            <v>4.2712777500000003</v>
          </cell>
        </row>
        <row r="118">
          <cell r="Q118">
            <v>2225</v>
          </cell>
          <cell r="T118">
            <v>2225</v>
          </cell>
        </row>
        <row r="119">
          <cell r="Q119">
            <v>2225</v>
          </cell>
          <cell r="T119">
            <v>2225</v>
          </cell>
        </row>
        <row r="120">
          <cell r="T120">
            <v>0</v>
          </cell>
        </row>
        <row r="121">
          <cell r="Q121">
            <v>6448.6880659865983</v>
          </cell>
          <cell r="T121">
            <v>8127.91</v>
          </cell>
          <cell r="V121">
            <v>8127.91</v>
          </cell>
        </row>
        <row r="122">
          <cell r="Q122">
            <v>15.718985167181405</v>
          </cell>
          <cell r="T122">
            <v>20.11270832955891</v>
          </cell>
        </row>
        <row r="123">
          <cell r="Q123">
            <v>38.227763753274587</v>
          </cell>
          <cell r="T123">
            <v>38.227763753274587</v>
          </cell>
        </row>
        <row r="124">
          <cell r="Q124">
            <v>69024.390353116265</v>
          </cell>
          <cell r="T124">
            <v>69024.390353116265</v>
          </cell>
        </row>
        <row r="125">
          <cell r="T125">
            <v>0</v>
          </cell>
        </row>
        <row r="126">
          <cell r="Q126">
            <v>51297.538969488451</v>
          </cell>
          <cell r="T126">
            <v>65636.071816619995</v>
          </cell>
        </row>
        <row r="127">
          <cell r="Q127">
            <v>0</v>
          </cell>
          <cell r="T127">
            <v>0</v>
          </cell>
        </row>
        <row r="128">
          <cell r="Q128">
            <v>0</v>
          </cell>
          <cell r="T128">
            <v>0</v>
          </cell>
        </row>
        <row r="129">
          <cell r="Q129">
            <v>0</v>
          </cell>
          <cell r="T129">
            <v>0</v>
          </cell>
        </row>
        <row r="130">
          <cell r="Q130">
            <v>0</v>
          </cell>
          <cell r="T130">
            <v>0</v>
          </cell>
        </row>
        <row r="131">
          <cell r="Q131">
            <v>0</v>
          </cell>
          <cell r="T131">
            <v>0</v>
          </cell>
        </row>
        <row r="132">
          <cell r="Q132">
            <v>0</v>
          </cell>
          <cell r="T132">
            <v>0</v>
          </cell>
        </row>
        <row r="133">
          <cell r="Q133">
            <v>0</v>
          </cell>
          <cell r="T133">
            <v>0</v>
          </cell>
        </row>
        <row r="134">
          <cell r="Q134">
            <v>0</v>
          </cell>
          <cell r="T134">
            <v>0</v>
          </cell>
        </row>
        <row r="135">
          <cell r="Q135">
            <v>0</v>
          </cell>
          <cell r="T135">
            <v>0</v>
          </cell>
        </row>
        <row r="136">
          <cell r="Q136">
            <v>31663.777051592806</v>
          </cell>
          <cell r="T136">
            <v>31663.777051592806</v>
          </cell>
        </row>
        <row r="137">
          <cell r="Q137">
            <v>9562.4606695810271</v>
          </cell>
          <cell r="T137">
            <v>9562.4606695810271</v>
          </cell>
        </row>
        <row r="138">
          <cell r="Q138">
            <v>9499.1331154778418</v>
          </cell>
          <cell r="T138">
            <v>9499.1331154778418</v>
          </cell>
        </row>
        <row r="139">
          <cell r="Q139">
            <v>63.327554103185612</v>
          </cell>
          <cell r="T139">
            <v>63.327554103185612</v>
          </cell>
        </row>
        <row r="140">
          <cell r="Q140">
            <v>15449.511960000003</v>
          </cell>
          <cell r="T140">
            <v>15449.511960000003</v>
          </cell>
        </row>
        <row r="141">
          <cell r="Q141">
            <v>14979.250340999997</v>
          </cell>
          <cell r="T141">
            <v>14979.250340999997</v>
          </cell>
        </row>
        <row r="142">
          <cell r="Q142">
            <v>11699.793735299998</v>
          </cell>
          <cell r="T142">
            <v>11699.793735299998</v>
          </cell>
        </row>
        <row r="143">
          <cell r="T143">
            <v>0</v>
          </cell>
        </row>
        <row r="144">
          <cell r="Q144">
            <v>11699.793735299998</v>
          </cell>
          <cell r="T144">
            <v>11699.793735299998</v>
          </cell>
        </row>
        <row r="145">
          <cell r="Q145">
            <v>3279.4566056999997</v>
          </cell>
          <cell r="T145">
            <v>3279.4566056999997</v>
          </cell>
        </row>
        <row r="146">
          <cell r="Q146">
            <v>5766.8700355044957</v>
          </cell>
          <cell r="T146">
            <v>5766.8700355044957</v>
          </cell>
        </row>
        <row r="147">
          <cell r="Q147">
            <v>4198.3195649500003</v>
          </cell>
          <cell r="T147">
            <v>4933.0254888162508</v>
          </cell>
        </row>
        <row r="148">
          <cell r="Q148">
            <v>1217.8561289500001</v>
          </cell>
          <cell r="T148">
            <v>1430.9809515162501</v>
          </cell>
        </row>
        <row r="149">
          <cell r="Q149">
            <v>510.42895229999999</v>
          </cell>
          <cell r="T149">
            <v>599.75401895250002</v>
          </cell>
        </row>
        <row r="150">
          <cell r="Q150">
            <v>0</v>
          </cell>
          <cell r="T150">
            <v>0</v>
          </cell>
        </row>
        <row r="151">
          <cell r="Q151">
            <v>2470.0344837000002</v>
          </cell>
          <cell r="T151">
            <v>2902.2905183475004</v>
          </cell>
        </row>
        <row r="152">
          <cell r="Q152">
            <v>55078.812148396573</v>
          </cell>
          <cell r="T152">
            <v>58815.08095157639</v>
          </cell>
        </row>
        <row r="153">
          <cell r="Q153">
            <v>14348.330946820181</v>
          </cell>
          <cell r="T153">
            <v>18084.599750000001</v>
          </cell>
        </row>
        <row r="154">
          <cell r="Q154">
            <v>0</v>
          </cell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Q157">
            <v>1433.3447804410355</v>
          </cell>
          <cell r="T157">
            <v>1433.3447804410355</v>
          </cell>
        </row>
        <row r="158">
          <cell r="Q158">
            <v>18062.594772100521</v>
          </cell>
          <cell r="T158">
            <v>18062.594772100521</v>
          </cell>
        </row>
        <row r="159">
          <cell r="Q159">
            <v>272.99881440000001</v>
          </cell>
          <cell r="T159">
            <v>272.99881440000001</v>
          </cell>
        </row>
        <row r="160">
          <cell r="T160">
            <v>0</v>
          </cell>
        </row>
        <row r="161">
          <cell r="Q161">
            <v>17789.59595770052</v>
          </cell>
          <cell r="T161">
            <v>17789.59595770052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Q165">
            <v>17789.59595770052</v>
          </cell>
          <cell r="T165">
            <v>17789.59595770052</v>
          </cell>
        </row>
        <row r="166">
          <cell r="Q166">
            <v>15989.531999999999</v>
          </cell>
          <cell r="T166">
            <v>15989.531999999999</v>
          </cell>
        </row>
        <row r="167">
          <cell r="Q167">
            <v>15732.632</v>
          </cell>
          <cell r="T167">
            <v>15732.632</v>
          </cell>
        </row>
        <row r="168">
          <cell r="T168">
            <v>0</v>
          </cell>
        </row>
        <row r="169">
          <cell r="Q169">
            <v>1265</v>
          </cell>
          <cell r="T169">
            <v>1265</v>
          </cell>
        </row>
        <row r="170">
          <cell r="Q170">
            <v>174.72000000000003</v>
          </cell>
          <cell r="T170">
            <v>174.72000000000003</v>
          </cell>
        </row>
        <row r="171">
          <cell r="Q171">
            <v>13682.912</v>
          </cell>
          <cell r="T171">
            <v>13682.912</v>
          </cell>
        </row>
        <row r="172">
          <cell r="T172">
            <v>0</v>
          </cell>
        </row>
        <row r="173">
          <cell r="Q173">
            <v>610</v>
          </cell>
          <cell r="T173">
            <v>610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Q176">
            <v>256.89999999999998</v>
          </cell>
          <cell r="T176">
            <v>256.89999999999998</v>
          </cell>
        </row>
        <row r="177">
          <cell r="T177">
            <v>0</v>
          </cell>
        </row>
        <row r="178">
          <cell r="Q178">
            <v>256.89999999999998</v>
          </cell>
          <cell r="T178">
            <v>256.89999999999998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Q182">
            <v>5245.009649034836</v>
          </cell>
          <cell r="T182">
            <v>5245.009649034836</v>
          </cell>
        </row>
        <row r="183">
          <cell r="Q183">
            <v>338.06637903483545</v>
          </cell>
          <cell r="T183">
            <v>338.06637903483545</v>
          </cell>
        </row>
        <row r="184">
          <cell r="Q184">
            <v>104.09971236816875</v>
          </cell>
          <cell r="T184">
            <v>104.09971236816875</v>
          </cell>
        </row>
        <row r="185">
          <cell r="T185">
            <v>0</v>
          </cell>
        </row>
        <row r="186">
          <cell r="Q186">
            <v>233.96666666666667</v>
          </cell>
          <cell r="T186">
            <v>233.96666666666667</v>
          </cell>
        </row>
        <row r="187">
          <cell r="Q187">
            <v>700.01</v>
          </cell>
          <cell r="T187">
            <v>700.01</v>
          </cell>
        </row>
        <row r="188">
          <cell r="Q188">
            <v>55.425939999999997</v>
          </cell>
          <cell r="T188">
            <v>55.425939999999997</v>
          </cell>
        </row>
        <row r="189">
          <cell r="Q189">
            <v>4151.5073300000004</v>
          </cell>
          <cell r="T189">
            <v>4151.5073300000004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Q192">
            <v>4051</v>
          </cell>
          <cell r="T192">
            <v>4051</v>
          </cell>
        </row>
        <row r="193">
          <cell r="Q193">
            <v>6.5743299999999998</v>
          </cell>
          <cell r="T193">
            <v>6.5743299999999998</v>
          </cell>
        </row>
        <row r="194">
          <cell r="Q194">
            <v>93.932999999999993</v>
          </cell>
          <cell r="T194">
            <v>93.932999999999993</v>
          </cell>
        </row>
        <row r="195">
          <cell r="Q195">
            <v>0</v>
          </cell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Q201">
            <v>187996.54074051336</v>
          </cell>
          <cell r="T201">
            <v>206806.04831469097</v>
          </cell>
        </row>
        <row r="202">
          <cell r="Q202">
            <v>8051.5789682205759</v>
          </cell>
          <cell r="T202">
            <v>8051.5789682205759</v>
          </cell>
        </row>
        <row r="203">
          <cell r="Q203">
            <v>4.1956753617660043</v>
          </cell>
          <cell r="T203">
            <v>8.3913507235320086</v>
          </cell>
        </row>
        <row r="204">
          <cell r="Q204">
            <v>67946.375348240836</v>
          </cell>
          <cell r="T204">
            <v>33973.187674120418</v>
          </cell>
        </row>
        <row r="205">
          <cell r="Q205">
            <v>3420.9711956390292</v>
          </cell>
          <cell r="T205">
            <v>3420.9711956390292</v>
          </cell>
        </row>
        <row r="206">
          <cell r="Q206">
            <v>1033.1333010829867</v>
          </cell>
          <cell r="T206">
            <v>1033.1333010829867</v>
          </cell>
        </row>
        <row r="207">
          <cell r="Q207">
            <v>1914.4423895386585</v>
          </cell>
          <cell r="T207">
            <v>1914.4423895386585</v>
          </cell>
        </row>
        <row r="208">
          <cell r="Q208">
            <v>1.7434132257660044</v>
          </cell>
          <cell r="T208">
            <v>3.4868264515320089</v>
          </cell>
        </row>
        <row r="209">
          <cell r="Q209">
            <v>70282.910085505617</v>
          </cell>
          <cell r="T209">
            <v>35141.455042752808</v>
          </cell>
        </row>
        <row r="210">
          <cell r="Q210">
            <v>1470.3858598607208</v>
          </cell>
          <cell r="T210">
            <v>1470.3858598607208</v>
          </cell>
        </row>
        <row r="211">
          <cell r="Q211">
            <v>444.05652967793765</v>
          </cell>
          <cell r="T211">
            <v>444.05652967793765</v>
          </cell>
        </row>
        <row r="212">
          <cell r="Q212">
            <v>6137.1365786819169</v>
          </cell>
          <cell r="T212">
            <v>6137.1365786819169</v>
          </cell>
        </row>
        <row r="213">
          <cell r="Q213">
            <v>2.4522621359999999</v>
          </cell>
          <cell r="T213">
            <v>4.9045242719999997</v>
          </cell>
        </row>
        <row r="214">
          <cell r="Q214">
            <v>66285.237452904068</v>
          </cell>
          <cell r="T214">
            <v>33142.618726452034</v>
          </cell>
        </row>
        <row r="215">
          <cell r="Q215">
            <v>1950.5853357783087</v>
          </cell>
          <cell r="T215">
            <v>1950.5853357783087</v>
          </cell>
        </row>
        <row r="216">
          <cell r="Q216">
            <v>589.07677140504916</v>
          </cell>
          <cell r="T216">
            <v>589.07677140504916</v>
          </cell>
        </row>
        <row r="217">
          <cell r="T217">
            <v>0</v>
          </cell>
        </row>
        <row r="218">
          <cell r="T218">
            <v>0</v>
          </cell>
        </row>
        <row r="219">
          <cell r="Q219">
            <v>0</v>
          </cell>
          <cell r="T219">
            <v>0</v>
          </cell>
        </row>
        <row r="220">
          <cell r="T220">
            <v>0</v>
          </cell>
        </row>
        <row r="221">
          <cell r="T221">
            <v>0</v>
          </cell>
        </row>
        <row r="222">
          <cell r="T222">
            <v>0</v>
          </cell>
        </row>
        <row r="223">
          <cell r="T223">
            <v>0</v>
          </cell>
        </row>
        <row r="224">
          <cell r="T224">
            <v>0</v>
          </cell>
        </row>
        <row r="225">
          <cell r="Q225">
            <v>9833.148511260224</v>
          </cell>
          <cell r="T225">
            <v>9833.148511260224</v>
          </cell>
        </row>
        <row r="226">
          <cell r="Q226">
            <v>4.2786747211180458</v>
          </cell>
          <cell r="T226">
            <v>8.5573494422360916</v>
          </cell>
        </row>
        <row r="227">
          <cell r="Q227">
            <v>89077.324574945247</v>
          </cell>
          <cell r="T227">
            <v>44538.662287472624</v>
          </cell>
        </row>
        <row r="228">
          <cell r="Q228">
            <v>4573.5947626037469</v>
          </cell>
          <cell r="T228">
            <v>4573.5947626037469</v>
          </cell>
        </row>
        <row r="229">
          <cell r="Q229">
            <v>1381.2256183063314</v>
          </cell>
          <cell r="T229">
            <v>1381.2256183063314</v>
          </cell>
        </row>
        <row r="230">
          <cell r="Q230">
            <v>3878.3281303501467</v>
          </cell>
          <cell r="T230">
            <v>3878.3281303501467</v>
          </cell>
        </row>
        <row r="231">
          <cell r="Q231">
            <v>0</v>
          </cell>
          <cell r="T231">
            <v>0</v>
          </cell>
        </row>
        <row r="232">
          <cell r="Q232">
            <v>0</v>
          </cell>
          <cell r="T232">
            <v>0</v>
          </cell>
        </row>
        <row r="233">
          <cell r="T233">
            <v>0</v>
          </cell>
        </row>
        <row r="234">
          <cell r="Q234">
            <v>0</v>
          </cell>
          <cell r="T234">
            <v>0</v>
          </cell>
        </row>
        <row r="235">
          <cell r="Q235">
            <v>0</v>
          </cell>
          <cell r="T235">
            <v>0</v>
          </cell>
        </row>
        <row r="236">
          <cell r="Q236">
            <v>0</v>
          </cell>
          <cell r="T236">
            <v>0</v>
          </cell>
        </row>
        <row r="237">
          <cell r="Q237">
            <v>0</v>
          </cell>
          <cell r="T237">
            <v>0</v>
          </cell>
        </row>
        <row r="238">
          <cell r="Q238">
            <v>0</v>
          </cell>
          <cell r="T238">
            <v>0</v>
          </cell>
        </row>
        <row r="239">
          <cell r="Q239">
            <v>3231.8984192014868</v>
          </cell>
          <cell r="T239">
            <v>3231.8984192014868</v>
          </cell>
        </row>
        <row r="240">
          <cell r="Q240">
            <v>1.4099000000000002</v>
          </cell>
          <cell r="T240">
            <v>2.8198000000000003</v>
          </cell>
        </row>
        <row r="241">
          <cell r="Q241">
            <v>104426.64767462715</v>
          </cell>
          <cell r="T241">
            <v>52213.323837313575</v>
          </cell>
        </row>
        <row r="242">
          <cell r="Q242">
            <v>1766.773566677482</v>
          </cell>
          <cell r="T242">
            <v>1766.773566677482</v>
          </cell>
        </row>
        <row r="243">
          <cell r="Q243">
            <v>533.5656171365996</v>
          </cell>
          <cell r="T243">
            <v>533.5656171365996</v>
          </cell>
        </row>
        <row r="244">
          <cell r="Q244">
            <v>931.55923538740535</v>
          </cell>
          <cell r="T244">
            <v>931.55923538740535</v>
          </cell>
        </row>
        <row r="245">
          <cell r="T245">
            <v>0</v>
          </cell>
        </row>
        <row r="246">
          <cell r="Q246">
            <v>6601.2500920587372</v>
          </cell>
          <cell r="T246">
            <v>6601.2500920587372</v>
          </cell>
        </row>
        <row r="247">
          <cell r="Q247">
            <v>2.8687747211180454</v>
          </cell>
          <cell r="T247">
            <v>5.7375494422360909</v>
          </cell>
        </row>
        <row r="248">
          <cell r="Q248">
            <v>81533.68216937939</v>
          </cell>
          <cell r="T248">
            <v>40766.841084689695</v>
          </cell>
        </row>
        <row r="249">
          <cell r="Q249">
            <v>2806.8211959262644</v>
          </cell>
          <cell r="T249">
            <v>2806.8211959262644</v>
          </cell>
        </row>
        <row r="250">
          <cell r="Q250">
            <v>847.6600011697318</v>
          </cell>
          <cell r="T250">
            <v>847.6600011697318</v>
          </cell>
        </row>
        <row r="251">
          <cell r="Q251">
            <v>2946.7688949627413</v>
          </cell>
          <cell r="T251">
            <v>2946.7688949627413</v>
          </cell>
        </row>
        <row r="252">
          <cell r="T252">
            <v>0</v>
          </cell>
        </row>
        <row r="253">
          <cell r="Q253">
            <v>2946.7688949627413</v>
          </cell>
          <cell r="T253">
            <v>2946.7688949627413</v>
          </cell>
        </row>
        <row r="254">
          <cell r="T254">
            <v>0</v>
          </cell>
        </row>
        <row r="255">
          <cell r="Q255">
            <v>205881.26821999415</v>
          </cell>
          <cell r="T255">
            <v>224690.77579417176</v>
          </cell>
        </row>
        <row r="256">
          <cell r="Q256">
            <v>4188.4822546236428</v>
          </cell>
          <cell r="T256">
            <v>4188.4822546236428</v>
          </cell>
        </row>
        <row r="257">
          <cell r="T257">
            <v>0</v>
          </cell>
        </row>
        <row r="258">
          <cell r="T258">
            <v>0</v>
          </cell>
        </row>
        <row r="259">
          <cell r="T259">
            <v>0</v>
          </cell>
        </row>
        <row r="260">
          <cell r="T260">
            <v>0</v>
          </cell>
        </row>
        <row r="261">
          <cell r="T261">
            <v>0</v>
          </cell>
        </row>
        <row r="262">
          <cell r="T262">
            <v>0</v>
          </cell>
        </row>
        <row r="263">
          <cell r="Q263">
            <v>716.67239022051774</v>
          </cell>
          <cell r="T263">
            <v>716.67239022051774</v>
          </cell>
        </row>
        <row r="264">
          <cell r="T264">
            <v>0</v>
          </cell>
        </row>
        <row r="265">
          <cell r="Q265">
            <v>3104.4569024699999</v>
          </cell>
          <cell r="T265">
            <v>3104.4569024699999</v>
          </cell>
        </row>
        <row r="266">
          <cell r="T266">
            <v>0</v>
          </cell>
        </row>
        <row r="267">
          <cell r="Q267">
            <v>3104.4569024699999</v>
          </cell>
          <cell r="T267">
            <v>3104.4569024699999</v>
          </cell>
        </row>
        <row r="268">
          <cell r="T268">
            <v>0</v>
          </cell>
        </row>
        <row r="269">
          <cell r="T269">
            <v>0</v>
          </cell>
        </row>
        <row r="270">
          <cell r="Q270">
            <v>0</v>
          </cell>
          <cell r="T270">
            <v>0</v>
          </cell>
        </row>
        <row r="271">
          <cell r="T271">
            <v>0</v>
          </cell>
        </row>
        <row r="272">
          <cell r="T272">
            <v>0</v>
          </cell>
        </row>
        <row r="273">
          <cell r="T273">
            <v>0</v>
          </cell>
        </row>
        <row r="274">
          <cell r="Q274">
            <v>367.35296193312507</v>
          </cell>
          <cell r="T274">
            <v>367.35296193312507</v>
          </cell>
        </row>
        <row r="275">
          <cell r="T275">
            <v>0</v>
          </cell>
        </row>
        <row r="276">
          <cell r="T276">
            <v>0</v>
          </cell>
        </row>
        <row r="277">
          <cell r="T277">
            <v>0</v>
          </cell>
        </row>
        <row r="278">
          <cell r="T278">
            <v>0</v>
          </cell>
        </row>
        <row r="279">
          <cell r="T279">
            <v>0</v>
          </cell>
        </row>
        <row r="280">
          <cell r="T280">
            <v>0</v>
          </cell>
        </row>
        <row r="281">
          <cell r="T281">
            <v>0</v>
          </cell>
        </row>
        <row r="282">
          <cell r="T282">
            <v>0</v>
          </cell>
        </row>
        <row r="283">
          <cell r="T283">
            <v>367.35296193312507</v>
          </cell>
        </row>
        <row r="284">
          <cell r="T284">
            <v>0</v>
          </cell>
        </row>
        <row r="285">
          <cell r="Q285">
            <v>2893.9113933691697</v>
          </cell>
          <cell r="T285">
            <v>2893.9113933691697</v>
          </cell>
        </row>
        <row r="286">
          <cell r="T286">
            <v>225985.34665542623</v>
          </cell>
        </row>
        <row r="287">
          <cell r="T287">
            <v>110.71932871095542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1"/>
      <sheetName val="АЛРОСА УГОК"/>
      <sheetName val="АЛРОСА Мирный тех"/>
      <sheetName val="АЛРОСА Мирный пит"/>
      <sheetName val="АЛРОСА ПТВС Заря"/>
      <sheetName val="АЛРОСА ПТВС Арылах"/>
      <sheetName val="АЛРОСА ПТВС Алмазный"/>
      <sheetName val="АЛРОСА АГОК"/>
      <sheetName val="АЛРОСА АГОК пит"/>
      <sheetName val="АЛРОСА ПТВС Сытыкан"/>
      <sheetName val="АЛРОСА ПТВС Ирелях"/>
      <sheetName val="АЛРОСА АГОК Ойуур_Юреге"/>
      <sheetName val="АЛРОСА мирный куб"/>
      <sheetName val="Свод"/>
      <sheetName val="Свод (2)"/>
      <sheetName val="АЛРОСА T66АГОК пит"/>
      <sheetName val="Таб 1"/>
      <sheetName val="Таб 2 (УМиТ)"/>
      <sheetName val="Таб 3 (АУП)"/>
      <sheetName val="Таб 4"/>
      <sheetName val="Таб 5"/>
      <sheetName val="Таб 5.1"/>
      <sheetName val="Таб 6"/>
      <sheetName val="ВОС"/>
      <sheetName val="Внешнее окруж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Q3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  <sheetData sheetId="17">
        <row r="25">
          <cell r="Q25">
            <v>39.765999999999998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ети"/>
      <sheetName val="Участки"/>
      <sheetName val="Оборудование сетей"/>
      <sheetName val="Тепловые пункты"/>
      <sheetName val="Оборудование ТП"/>
      <sheetName val="Насосные станции"/>
      <sheetName val="Оборудование НС"/>
      <sheetName val="Источники и приемники"/>
      <sheetName val="Комментарии"/>
      <sheetName val="Проверка"/>
      <sheetName val="et_union"/>
      <sheetName val="TEHSHEET"/>
      <sheetName val="AllSheetsInThisWorkbook"/>
      <sheetName val="modUpdTemplMain"/>
      <sheetName val="REESTR_MO"/>
      <sheetName val="REESTR_ORG"/>
      <sheetName val="REESTR_ORG_ALL"/>
      <sheetName val="REESTR_FILTERED"/>
      <sheetName val="REESTR_KT"/>
      <sheetName val="REESTR_ORG_KT"/>
      <sheetName val="modProv"/>
      <sheetName val="modReestr"/>
      <sheetName val="modfrmReestr"/>
      <sheetName val="modfrmReestrAll"/>
      <sheetName val="modfrmReestrKT"/>
      <sheetName val="modCommandButton"/>
      <sheetName val="modHyp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</sheetNames>
    <sheetDataSet>
      <sheetData sheetId="0">
        <row r="3">
          <cell r="B3" t="str">
            <v>Версия 1.0</v>
          </cell>
        </row>
      </sheetData>
      <sheetData sheetId="1"/>
      <sheetData sheetId="2"/>
      <sheetData sheetId="3"/>
      <sheetData sheetId="4">
        <row r="9">
          <cell r="F9">
            <v>2012</v>
          </cell>
        </row>
      </sheetData>
      <sheetData sheetId="5">
        <row r="10">
          <cell r="D10">
            <v>1</v>
          </cell>
          <cell r="E10" t="str">
            <v>ЦГК ТП Энергоблок</v>
          </cell>
        </row>
        <row r="11">
          <cell r="E11" t="str">
            <v>ЦГК ТП ВРТ</v>
          </cell>
        </row>
        <row r="12">
          <cell r="E12" t="str">
            <v>ЦГК ТП ПНС-2</v>
          </cell>
        </row>
        <row r="13">
          <cell r="E13" t="str">
            <v>ЦГК ТП БСИ</v>
          </cell>
        </row>
        <row r="14">
          <cell r="E14" t="str">
            <v>БМГК</v>
          </cell>
        </row>
        <row r="15">
          <cell r="E15" t="str">
            <v>Электродная котельная п.Октябрьская партия</v>
          </cell>
        </row>
        <row r="16">
          <cell r="E16" t="str">
            <v>КЖТ п.Дорожный</v>
          </cell>
        </row>
        <row r="17">
          <cell r="E17" t="str">
            <v>ЦГК</v>
          </cell>
        </row>
      </sheetData>
      <sheetData sheetId="6"/>
      <sheetData sheetId="7"/>
      <sheetData sheetId="8">
        <row r="9">
          <cell r="E9" t="str">
            <v>Тепловой пункт ВРТ</v>
          </cell>
        </row>
        <row r="10">
          <cell r="E10" t="str">
            <v>Тепловой пункт ПНС-2</v>
          </cell>
        </row>
        <row r="11">
          <cell r="E11" t="str">
            <v>Тепловой пункт Энергоблок</v>
          </cell>
        </row>
        <row r="12">
          <cell r="E12" t="str">
            <v>Тепловой пункт БСИ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F2">
            <v>2006</v>
          </cell>
          <cell r="G2" t="str">
            <v>Передача+Сбыт</v>
          </cell>
          <cell r="H2" t="str">
            <v>Да</v>
          </cell>
          <cell r="I2" t="str">
            <v>ГВС</v>
          </cell>
          <cell r="J2" t="str">
            <v>Вода</v>
          </cell>
          <cell r="K2" t="str">
            <v>Собственность</v>
          </cell>
          <cell r="L2" t="str">
            <v>подпиточный</v>
          </cell>
          <cell r="N2" t="str">
            <v>основной режим</v>
          </cell>
          <cell r="R2" t="str">
            <v>с 1959г. по 1989г.</v>
          </cell>
          <cell r="U2" t="str">
            <v>синхронный</v>
          </cell>
          <cell r="V2" t="str">
            <v>круглогодичная</v>
          </cell>
          <cell r="W2" t="str">
            <v>Надземная</v>
          </cell>
          <cell r="X2" t="str">
            <v>Воздушная</v>
          </cell>
        </row>
        <row r="3">
          <cell r="F3">
            <v>2007</v>
          </cell>
          <cell r="G3" t="str">
            <v>Передача</v>
          </cell>
          <cell r="H3" t="str">
            <v>Нет</v>
          </cell>
          <cell r="I3" t="str">
            <v>Отопление</v>
          </cell>
          <cell r="J3" t="str">
            <v>Пар</v>
          </cell>
          <cell r="K3" t="str">
            <v>Аренда</v>
          </cell>
          <cell r="L3" t="str">
            <v>циркуляционный</v>
          </cell>
          <cell r="N3" t="str">
            <v>резервный режим</v>
          </cell>
          <cell r="R3" t="str">
            <v>с 1990г. по 1997г.</v>
          </cell>
          <cell r="U3" t="str">
            <v>асинхронный</v>
          </cell>
          <cell r="V3" t="str">
            <v>сезонная</v>
          </cell>
          <cell r="W3" t="str">
            <v>Канальная</v>
          </cell>
          <cell r="X3" t="str">
            <v>В помещениях</v>
          </cell>
        </row>
        <row r="4">
          <cell r="F4">
            <v>2008</v>
          </cell>
          <cell r="G4" t="str">
            <v>производство комбинированная выработка</v>
          </cell>
          <cell r="I4" t="str">
            <v>ГВС и Отопление</v>
          </cell>
          <cell r="K4" t="str">
            <v>Хозяйственное ведение</v>
          </cell>
          <cell r="R4" t="str">
            <v>с 1998г. по 2003г.</v>
          </cell>
          <cell r="W4" t="str">
            <v>Бесканальная</v>
          </cell>
          <cell r="X4" t="str">
            <v>Канальная</v>
          </cell>
        </row>
        <row r="5">
          <cell r="F5">
            <v>2009</v>
          </cell>
          <cell r="G5" t="str">
            <v>производство (некомбинированная выработка)+передача+сбыт</v>
          </cell>
          <cell r="K5" t="str">
            <v>Оперативное управление</v>
          </cell>
          <cell r="R5" t="str">
            <v>с 2004г.</v>
          </cell>
          <cell r="X5" t="str">
            <v>Бесканальная</v>
          </cell>
        </row>
        <row r="6">
          <cell r="F6">
            <v>2010</v>
          </cell>
          <cell r="G6" t="str">
            <v>производство (некомбинированная выработка)+передача</v>
          </cell>
          <cell r="K6" t="str">
            <v>Безвозмездное пользование</v>
          </cell>
        </row>
        <row r="7">
          <cell r="F7">
            <v>2011</v>
          </cell>
          <cell r="G7" t="str">
            <v>производство (некомбинированная выработка)+сбыт</v>
          </cell>
          <cell r="K7" t="str">
            <v>Концессионное соглашение</v>
          </cell>
        </row>
        <row r="8">
          <cell r="F8">
            <v>2012</v>
          </cell>
          <cell r="G8" t="str">
            <v>производство (некомбинированная выработка)</v>
          </cell>
        </row>
        <row r="9">
          <cell r="F9">
            <v>2013</v>
          </cell>
        </row>
        <row r="10">
          <cell r="F10">
            <v>2014</v>
          </cell>
        </row>
        <row r="11">
          <cell r="F11">
            <v>2015</v>
          </cell>
        </row>
        <row r="12">
          <cell r="F12">
            <v>2016</v>
          </cell>
        </row>
        <row r="13">
          <cell r="F13">
            <v>2017</v>
          </cell>
        </row>
        <row r="14">
          <cell r="F14">
            <v>2018</v>
          </cell>
        </row>
        <row r="15">
          <cell r="F15">
            <v>2019</v>
          </cell>
        </row>
      </sheetData>
      <sheetData sheetId="17"/>
      <sheetData sheetId="18"/>
      <sheetData sheetId="19">
        <row r="2">
          <cell r="D2" t="str">
            <v>Абыйский муниципальный район</v>
          </cell>
        </row>
        <row r="203">
          <cell r="B203" t="str">
            <v>Ботуобуйинский наслег</v>
          </cell>
        </row>
        <row r="204">
          <cell r="B204" t="str">
            <v>Город Мирный</v>
          </cell>
        </row>
        <row r="205">
          <cell r="B205" t="str">
            <v>Город Удачный</v>
          </cell>
        </row>
        <row r="206">
          <cell r="B206" t="str">
            <v>Мирнинский муниципальный район</v>
          </cell>
        </row>
        <row r="207">
          <cell r="B207" t="str">
            <v>Посёлок Чернышевский</v>
          </cell>
        </row>
        <row r="208">
          <cell r="B208" t="str">
            <v>Поселок Айхал</v>
          </cell>
        </row>
        <row r="209">
          <cell r="B209" t="str">
            <v>Поселок Алмазный</v>
          </cell>
        </row>
        <row r="210">
          <cell r="B210" t="str">
            <v>Поселок Моркока</v>
          </cell>
        </row>
        <row r="211">
          <cell r="B211" t="str">
            <v>Поселок Светлый</v>
          </cell>
        </row>
        <row r="212">
          <cell r="B212" t="str">
            <v>Садынский Национальный наслег</v>
          </cell>
        </row>
        <row r="213">
          <cell r="B213" t="str">
            <v>Чуонинский наслег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Томская область1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Диапазоны"/>
      <sheetName val="REESTR"/>
      <sheetName val="Кобяйс."/>
      <sheetName val="тариф Э-Б нефть"/>
      <sheetName val="FES"/>
      <sheetName val="Алдан"/>
      <sheetName val="Прил 1"/>
      <sheetName val="СЛ7"/>
      <sheetName val="TEHSHEET"/>
      <sheetName val="Титульный"/>
      <sheetName val="REESTR_MO"/>
      <sheetName val="СЛ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35998"/>
      <sheetName val="44"/>
      <sheetName val="92"/>
      <sheetName val="94"/>
      <sheetName val="97"/>
      <sheetName val="Шупр"/>
      <sheetName val="index"/>
      <sheetName val="расчет НВВ РСК по RAB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REESTR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слесаря"/>
      <sheetName val="ЭСО"/>
      <sheetName val="proverka"/>
      <sheetName val="СЛ7"/>
      <sheetName val="TEHSHEET"/>
      <sheetName val="Титульный"/>
      <sheetName val="REESTR_MO"/>
      <sheetName val="СЛ3"/>
      <sheetName val="Инструкция"/>
      <sheetName val="списки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Тср 12-17"/>
      <sheetName val="Передача эл.энергии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ээ"/>
      <sheetName val="Расчет НВВ общий"/>
      <sheetName val="Ген. не уч. ОРЭМ"/>
      <sheetName val="Свод"/>
      <sheetName val="База"/>
      <sheetName val="I"/>
      <sheetName val="MTO REV.0"/>
      <sheetName val="ПРОГНОЗ_1"/>
      <sheetName val="Dati Caricati"/>
      <sheetName val="Амгинс."/>
      <sheetName val="Таб 7"/>
      <sheetName val="кобяйс."/>
      <sheetName val="алдан"/>
      <sheetName val="Пообъектно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10409794.5272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3758465.6880000001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4635208.9198000003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1182.818</v>
          </cell>
        </row>
        <row r="23">
          <cell r="G23">
            <v>27925.445400000001</v>
          </cell>
          <cell r="L23">
            <v>15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>
        <row r="5">
          <cell r="G5">
            <v>16503137.241579933</v>
          </cell>
        </row>
      </sheetData>
      <sheetData sheetId="42">
        <row r="5">
          <cell r="G5">
            <v>16503137.241579933</v>
          </cell>
        </row>
      </sheetData>
      <sheetData sheetId="43">
        <row r="5">
          <cell r="G5">
            <v>16503137.241579933</v>
          </cell>
        </row>
      </sheetData>
      <sheetData sheetId="44">
        <row r="5">
          <cell r="G5">
            <v>16503137.241579933</v>
          </cell>
        </row>
      </sheetData>
      <sheetData sheetId="45">
        <row r="5">
          <cell r="G5">
            <v>16503137.241579933</v>
          </cell>
        </row>
      </sheetData>
      <sheetData sheetId="46">
        <row r="5">
          <cell r="G5">
            <v>16503137.241579933</v>
          </cell>
        </row>
      </sheetData>
      <sheetData sheetId="47">
        <row r="5">
          <cell r="G5">
            <v>16503137.241579933</v>
          </cell>
        </row>
      </sheetData>
      <sheetData sheetId="48">
        <row r="5">
          <cell r="G5">
            <v>16503137.241579933</v>
          </cell>
        </row>
      </sheetData>
      <sheetData sheetId="49">
        <row r="5">
          <cell r="G5">
            <v>16503137.241579933</v>
          </cell>
        </row>
      </sheetData>
      <sheetData sheetId="50">
        <row r="5">
          <cell r="G5">
            <v>16503137.241579933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Тариф (4)"/>
      <sheetName val="Тариф (3)"/>
      <sheetName val="Тариф (2)"/>
      <sheetName val="Тариф максимум"/>
      <sheetName val="Тариф мин"/>
      <sheetName val="Тариф"/>
      <sheetName val="Лист1"/>
      <sheetName val="ЭСО"/>
      <sheetName val="5тх"/>
      <sheetName val="FST5"/>
      <sheetName val="Заголовок"/>
      <sheetName val="8(тх)byte"/>
      <sheetName val="6(тх)"/>
      <sheetName val="1(тх) прод1"/>
      <sheetName val="1(тх) свод"/>
      <sheetName val="1(тх) прод2"/>
      <sheetName val="9(тх)byte"/>
      <sheetName val="2(тх)"/>
      <sheetName val="10(тх)"/>
      <sheetName val="2018"/>
      <sheetName val="2017"/>
      <sheetName val="2016 изм (2)"/>
      <sheetName val="2016"/>
      <sheetName val="2016 изм"/>
      <sheetName val="2015"/>
      <sheetName val="2015 изм"/>
      <sheetName val="2014"/>
      <sheetName val="2014 изм"/>
      <sheetName val="2013"/>
      <sheetName val="2013 изм"/>
      <sheetName val="2012"/>
      <sheetName val="2007 в условиях 2008"/>
      <sheetName val="электро по формулам"/>
      <sheetName val="для РЭК"/>
      <sheetName val="с СГЭС"/>
      <sheetName val=" пг для НВВ"/>
      <sheetName val="таблица по НВВ"/>
      <sheetName val="по сетям"/>
      <sheetName val="1"/>
      <sheetName val="2"/>
      <sheetName val="3"/>
      <sheetName val="1k"/>
      <sheetName val="4"/>
      <sheetName val="5"/>
      <sheetName val="6"/>
      <sheetName val="2k"/>
      <sheetName val="1 ПГ"/>
      <sheetName val="7"/>
      <sheetName val="8"/>
      <sheetName val="9"/>
      <sheetName val="3k"/>
      <sheetName val="10"/>
      <sheetName val="11"/>
      <sheetName val="12"/>
      <sheetName val="4k"/>
      <sheetName val="2 ПГ"/>
      <sheetName val="отрасли"/>
      <sheetName val="ф 9_1"/>
      <sheetName val="Диапазоны"/>
      <sheetName val="REESTR"/>
      <sheetName val="выпад д-ды"/>
      <sheetName val="факт КТС"/>
      <sheetName val="план ТАРИФ"/>
      <sheetName val="план КТС"/>
      <sheetName val="ХВ всего"/>
      <sheetName val="ХВ ЖФ"/>
      <sheetName val="свод"/>
      <sheetName val="Обсл.компьют"/>
      <sheetName val="орг не смотр"/>
      <sheetName val="кальк КТС"/>
      <sheetName val="Тепло КТС"/>
      <sheetName val="командир"/>
      <sheetName val="Представ"/>
      <sheetName val="сокращ"/>
      <sheetName val="трансп не смотр"/>
      <sheetName val="усл.стор.орган"/>
      <sheetName val="свод с поясн"/>
      <sheetName val="аренда (2)"/>
      <sheetName val="нотар.и суд"/>
      <sheetName val="ПР№4.1шины"/>
      <sheetName val="команд.инвентариз"/>
      <sheetName val="ком.обсл.термин"/>
      <sheetName val="расшифр.ком"/>
      <sheetName val="модерниз"/>
      <sheetName val="усл.стор.орг.по сбору кварпл"/>
      <sheetName val="бензин"/>
      <sheetName val="анализ фот 2009-2011"/>
      <sheetName val="мариничеву"/>
      <sheetName val="мариничеву (2)"/>
      <sheetName val="Свод хоз расд "/>
      <sheetName val="Лист1 (2)"/>
      <sheetName val="кассиры"/>
      <sheetName val="ведущ касиры"/>
      <sheetName val="Охр труд"/>
      <sheetName val="увед"/>
      <sheetName val="программир"/>
      <sheetName val="УС"/>
      <sheetName val="командир (2)"/>
      <sheetName val="в отпуск"/>
      <sheetName val="канц расх"/>
      <sheetName val="прочие расходы"/>
      <sheetName val="канцел.поПост. 219"/>
      <sheetName val="свод ХР"/>
      <sheetName val="1 кв"/>
      <sheetName val="2 кв"/>
      <sheetName val="3кв"/>
      <sheetName val="4 кв"/>
      <sheetName val="ост"/>
      <sheetName val="аренда"/>
      <sheetName val="транс форма РЭК"/>
      <sheetName val="водители по договору"/>
      <sheetName val="убор-курьер по дог"/>
      <sheetName val="Штат"/>
      <sheetName val="Прочий доход"/>
      <sheetName val="СВОД (на подпись)"/>
      <sheetName val="СВОД (помесячно)"/>
      <sheetName val="филиал"/>
      <sheetName val="авто ИД"/>
      <sheetName val="аб"/>
      <sheetName val="алл"/>
      <sheetName val="амг"/>
      <sheetName val="анаб"/>
      <sheetName val="бул"/>
      <sheetName val="ввил"/>
      <sheetName val="вкол"/>
      <sheetName val="вяна"/>
      <sheetName val="вил"/>
      <sheetName val="гор"/>
      <sheetName val="жиг"/>
      <sheetName val="коб"/>
      <sheetName val="мкан"/>
      <sheetName val="мом"/>
      <sheetName val="нкол"/>
      <sheetName val="нюр"/>
      <sheetName val="олек"/>
      <sheetName val="олен"/>
      <sheetName val="скол"/>
      <sheetName val="сун"/>
      <sheetName val="татт"/>
      <sheetName val="томп"/>
      <sheetName val="уалд"/>
      <sheetName val="ханг"/>
      <sheetName val="чур"/>
      <sheetName val="эб"/>
      <sheetName val="нам"/>
      <sheetName val="алд"/>
      <sheetName val="зар"/>
      <sheetName val="Маган"/>
      <sheetName val="аэропорт"/>
      <sheetName val="Лист2"/>
      <sheetName val="Лист3"/>
      <sheetName val="Справочник"/>
      <sheetName val="Смета"/>
      <sheetName val="Баланс"/>
      <sheetName val=" ВСЕ РАЙОНЫ"/>
      <sheetName val="Абыйский улус"/>
      <sheetName val="Аллаиховский улус"/>
      <sheetName val="Амгинский улус"/>
      <sheetName val="Анабарский улус"/>
      <sheetName val="Булунский улус"/>
      <sheetName val="Верхневилюйский улус"/>
      <sheetName val="Верхнеколымский улус"/>
      <sheetName val="Верхоянский улус"/>
      <sheetName val="Вилюйский улус"/>
      <sheetName val="Горный улус"/>
      <sheetName val="Жиганский улус"/>
      <sheetName val="Кобяйский улус"/>
      <sheetName val="Кобяйско-зареченский"/>
      <sheetName val="Мегино-Кангаласский улус"/>
      <sheetName val="Момский улус"/>
      <sheetName val="Нижнеколымский улус"/>
      <sheetName val="Нюрбинский улус"/>
      <sheetName val="Олекминский улус"/>
      <sheetName val="Оленекский улус"/>
      <sheetName val="Среднеколымский улус"/>
      <sheetName val="Сунтарский улус"/>
      <sheetName val="Таттинский улус"/>
      <sheetName val="Томпонский улус"/>
      <sheetName val="Усть-Алданский улус"/>
      <sheetName val="Хангаласский улус"/>
      <sheetName val="Чурапчинский улус"/>
      <sheetName val="Эвено-Бытантайский улус"/>
      <sheetName val="ДСК"/>
      <sheetName val="ФКК"/>
      <sheetName val="Томпонский улус УК"/>
      <sheetName val="Якутск УК"/>
      <sheetName val="МУП Хатассы емкость"/>
      <sheetName val="1(вс)2017"/>
      <sheetName val="приложение 2017"/>
      <sheetName val="1(вс)"/>
      <sheetName val="приложение 1 РЭК"/>
      <sheetName val="приложение 1"/>
      <sheetName val="2(вс)"/>
      <sheetName val="3(вс)"/>
      <sheetName val="4(вс)"/>
      <sheetName val="5(вс)"/>
      <sheetName val="6(вс)"/>
      <sheetName val="7(вс)"/>
      <sheetName val="8(вс)"/>
      <sheetName val="Закл.тарифа2016"/>
      <sheetName val="СЛ4"/>
      <sheetName val="TEHSHEET"/>
      <sheetName val="СЛ2"/>
      <sheetName val="СЛ6"/>
      <sheetName val="СЛ7"/>
      <sheetName val="СЛ5"/>
      <sheetName val="Титульный"/>
      <sheetName val="СЛ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G8">
            <v>133233.55053825999</v>
          </cell>
        </row>
      </sheetData>
      <sheetData sheetId="20">
        <row r="8">
          <cell r="G8">
            <v>133233.55053825999</v>
          </cell>
        </row>
      </sheetData>
      <sheetData sheetId="21">
        <row r="8">
          <cell r="G8">
            <v>133233.55053825999</v>
          </cell>
        </row>
      </sheetData>
      <sheetData sheetId="22">
        <row r="8">
          <cell r="G8">
            <v>133233.55053825999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8">
          <cell r="G8">
            <v>133233.55053825999</v>
          </cell>
        </row>
      </sheetData>
      <sheetData sheetId="33">
        <row r="8">
          <cell r="G8">
            <v>133233.55053825999</v>
          </cell>
        </row>
      </sheetData>
      <sheetData sheetId="34">
        <row r="8">
          <cell r="G8">
            <v>133233.55053825999</v>
          </cell>
        </row>
      </sheetData>
      <sheetData sheetId="35">
        <row r="8">
          <cell r="G8">
            <v>133233.55053825999</v>
          </cell>
        </row>
      </sheetData>
      <sheetData sheetId="36">
        <row r="8">
          <cell r="G8">
            <v>133233.55053825999</v>
          </cell>
        </row>
      </sheetData>
      <sheetData sheetId="37">
        <row r="8">
          <cell r="G8">
            <v>133233.55053825999</v>
          </cell>
        </row>
      </sheetData>
      <sheetData sheetId="38">
        <row r="8">
          <cell r="G8">
            <v>133233.55053825999</v>
          </cell>
        </row>
      </sheetData>
      <sheetData sheetId="39">
        <row r="8">
          <cell r="G8">
            <v>133233.55053825999</v>
          </cell>
        </row>
      </sheetData>
      <sheetData sheetId="40">
        <row r="8">
          <cell r="G8">
            <v>133233.55053825999</v>
          </cell>
        </row>
      </sheetData>
      <sheetData sheetId="41">
        <row r="8">
          <cell r="G8">
            <v>133233.55053825999</v>
          </cell>
        </row>
      </sheetData>
      <sheetData sheetId="42">
        <row r="8">
          <cell r="G8">
            <v>133233.55053825999</v>
          </cell>
        </row>
      </sheetData>
      <sheetData sheetId="43">
        <row r="8">
          <cell r="G8">
            <v>133233.55053825999</v>
          </cell>
        </row>
      </sheetData>
      <sheetData sheetId="44">
        <row r="8">
          <cell r="G8">
            <v>133233.55053825999</v>
          </cell>
        </row>
      </sheetData>
      <sheetData sheetId="45">
        <row r="8">
          <cell r="G8">
            <v>133233.55053825999</v>
          </cell>
        </row>
      </sheetData>
      <sheetData sheetId="46">
        <row r="8">
          <cell r="G8">
            <v>133233.55053825999</v>
          </cell>
        </row>
      </sheetData>
      <sheetData sheetId="47">
        <row r="8">
          <cell r="G8">
            <v>133233.55053825999</v>
          </cell>
        </row>
      </sheetData>
      <sheetData sheetId="48">
        <row r="8">
          <cell r="G8">
            <v>133233.55053825999</v>
          </cell>
        </row>
      </sheetData>
      <sheetData sheetId="49">
        <row r="8">
          <cell r="G8">
            <v>133233.55053825999</v>
          </cell>
        </row>
      </sheetData>
      <sheetData sheetId="50">
        <row r="8">
          <cell r="G8">
            <v>1</v>
          </cell>
        </row>
      </sheetData>
      <sheetData sheetId="51">
        <row r="8">
          <cell r="G8">
            <v>1</v>
          </cell>
        </row>
      </sheetData>
      <sheetData sheetId="52">
        <row r="8">
          <cell r="G8">
            <v>1</v>
          </cell>
        </row>
      </sheetData>
      <sheetData sheetId="53">
        <row r="8">
          <cell r="G8">
            <v>1</v>
          </cell>
        </row>
      </sheetData>
      <sheetData sheetId="54">
        <row r="8">
          <cell r="G8">
            <v>1</v>
          </cell>
        </row>
      </sheetData>
      <sheetData sheetId="55">
        <row r="8">
          <cell r="G8">
            <v>1</v>
          </cell>
        </row>
      </sheetData>
      <sheetData sheetId="56">
        <row r="8">
          <cell r="G8">
            <v>1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8">
          <cell r="G8">
            <v>1</v>
          </cell>
        </row>
      </sheetData>
      <sheetData sheetId="68">
        <row r="8">
          <cell r="G8">
            <v>1</v>
          </cell>
        </row>
      </sheetData>
      <sheetData sheetId="69">
        <row r="8">
          <cell r="G8">
            <v>1</v>
          </cell>
        </row>
      </sheetData>
      <sheetData sheetId="70">
        <row r="8">
          <cell r="G8">
            <v>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8">
          <cell r="G8">
            <v>0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Таб 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Таб 7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F14" t="str">
            <v xml:space="preserve">здания производственного назначения </v>
          </cell>
        </row>
        <row r="15">
          <cell r="F15" t="str">
            <v xml:space="preserve">здания непроизводственного назначения </v>
          </cell>
        </row>
        <row r="16">
          <cell r="F16" t="str">
            <v>здания вспомогательных цехов, АУП</v>
          </cell>
        </row>
        <row r="17">
          <cell r="F17" t="str">
            <v xml:space="preserve">оборудование </v>
          </cell>
        </row>
        <row r="18">
          <cell r="F18" t="str">
            <v xml:space="preserve">сети </v>
          </cell>
        </row>
      </sheetData>
      <sheetData sheetId="14"/>
      <sheetData sheetId="15"/>
      <sheetData sheetId="16"/>
      <sheetData sheetId="17">
        <row r="2">
          <cell r="I2" t="str">
            <v>буртовка угля с перемещением до 10 м</v>
          </cell>
          <cell r="K2" t="str">
            <v>Зырянский уголь</v>
          </cell>
        </row>
        <row r="3">
          <cell r="I3" t="str">
            <v>буртовка угля с перемещением до 20 м</v>
          </cell>
          <cell r="K3" t="str">
            <v>Нерюнгринский уголь</v>
          </cell>
        </row>
        <row r="4">
          <cell r="I4" t="str">
            <v>буртовка угля с перемещением до 30 м</v>
          </cell>
          <cell r="K4" t="str">
            <v>Харбалахский уголь</v>
          </cell>
        </row>
        <row r="5">
          <cell r="I5" t="str">
            <v>буртовка угля с перемещением до 40 м</v>
          </cell>
          <cell r="K5" t="str">
            <v>Джебарики-Хаинский  уголь</v>
          </cell>
        </row>
        <row r="6">
          <cell r="I6" t="str">
            <v>буртовка угля с перемещением до 50 м</v>
          </cell>
          <cell r="K6" t="str">
            <v>Кангаласский уголь</v>
          </cell>
        </row>
        <row r="7">
          <cell r="I7" t="str">
            <v>погрузка угля</v>
          </cell>
          <cell r="K7" t="str">
            <v>Аркагалинский уголь</v>
          </cell>
        </row>
        <row r="8">
          <cell r="I8" t="str">
            <v>вывоз шлака</v>
          </cell>
          <cell r="K8" t="str">
            <v>Кемпендяйский уголь</v>
          </cell>
        </row>
        <row r="9">
          <cell r="I9" t="str">
            <v>буртовка шлака</v>
          </cell>
          <cell r="K9" t="str">
            <v>Кировский уголь</v>
          </cell>
        </row>
        <row r="10">
          <cell r="I10" t="str">
            <v>погрузка шлака</v>
          </cell>
          <cell r="K10" t="str">
            <v>Нефть Талаканская</v>
          </cell>
        </row>
        <row r="11">
          <cell r="I11" t="str">
            <v>перебазировка</v>
          </cell>
          <cell r="K11" t="str">
            <v>Нефть Иреляхская</v>
          </cell>
        </row>
        <row r="12">
          <cell r="K12" t="str">
            <v>Нефть Таас-Юряхская</v>
          </cell>
        </row>
        <row r="13">
          <cell r="K13" t="str">
            <v>Газоконденсат - Газпром</v>
          </cell>
        </row>
        <row r="14">
          <cell r="K14" t="str">
            <v>Газоконденсат - АЛРОСА - газ</v>
          </cell>
        </row>
        <row r="15">
          <cell r="K15" t="str">
            <v>Газоконденсат - прочие</v>
          </cell>
        </row>
        <row r="16">
          <cell r="K16" t="str">
            <v>Дизельное  топливо</v>
          </cell>
        </row>
        <row r="17">
          <cell r="K17" t="str">
            <v>Дрова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BY35"/>
  <sheetViews>
    <sheetView view="pageBreakPreview" zoomScale="80" zoomScaleNormal="115" zoomScaleSheetLayoutView="80" workbookViewId="0">
      <selection activeCell="F23" sqref="F23"/>
    </sheetView>
  </sheetViews>
  <sheetFormatPr defaultColWidth="8.85546875" defaultRowHeight="15" outlineLevelRow="1"/>
  <cols>
    <col min="1" max="1" width="6.85546875" style="394" customWidth="1"/>
    <col min="2" max="2" width="49" style="411" customWidth="1"/>
    <col min="3" max="3" width="7.7109375" style="411" customWidth="1"/>
    <col min="4" max="4" width="8" style="411" customWidth="1"/>
    <col min="5" max="5" width="7.7109375" style="411" customWidth="1"/>
    <col min="6" max="6" width="8" style="411" customWidth="1"/>
    <col min="7" max="7" width="9.42578125" style="411" customWidth="1"/>
    <col min="8" max="8" width="7.140625" style="411" customWidth="1"/>
    <col min="9" max="16384" width="8.85546875" style="411"/>
  </cols>
  <sheetData>
    <row r="1" spans="1:77" s="419" customFormat="1">
      <c r="A1" s="394"/>
    </row>
    <row r="2" spans="1:77" s="378" customFormat="1" ht="15" customHeight="1">
      <c r="A2" s="461" t="s">
        <v>1489</v>
      </c>
      <c r="B2" s="461"/>
      <c r="C2" s="461"/>
      <c r="D2" s="461"/>
      <c r="E2" s="461"/>
      <c r="F2" s="461"/>
      <c r="G2" s="461"/>
      <c r="H2" s="461"/>
    </row>
    <row r="3" spans="1:77" s="378" customFormat="1" ht="15.75">
      <c r="A3" s="461" t="s">
        <v>1490</v>
      </c>
      <c r="B3" s="461"/>
      <c r="C3" s="461"/>
      <c r="D3" s="461"/>
      <c r="E3" s="461"/>
      <c r="F3" s="461"/>
      <c r="G3" s="461"/>
      <c r="H3" s="461"/>
    </row>
    <row r="4" spans="1:77" s="378" customFormat="1" ht="15.75">
      <c r="A4" s="462" t="s">
        <v>1518</v>
      </c>
      <c r="B4" s="461"/>
      <c r="C4" s="461"/>
      <c r="D4" s="461"/>
      <c r="E4" s="461"/>
      <c r="F4" s="461"/>
      <c r="G4" s="461"/>
      <c r="H4" s="461"/>
    </row>
    <row r="5" spans="1:77" s="378" customFormat="1" ht="15.75">
      <c r="A5" s="422"/>
      <c r="B5" s="422"/>
      <c r="C5" s="422"/>
      <c r="D5" s="422"/>
      <c r="E5" s="422"/>
      <c r="F5" s="422"/>
      <c r="G5" s="422"/>
      <c r="H5" s="422"/>
    </row>
    <row r="6" spans="1:77" s="378" customFormat="1" ht="15.75">
      <c r="A6" s="422"/>
      <c r="B6" s="422"/>
      <c r="C6" s="422"/>
      <c r="D6" s="422"/>
      <c r="E6" s="422"/>
      <c r="F6" s="422"/>
      <c r="G6" s="422"/>
      <c r="H6" s="422"/>
    </row>
    <row r="7" spans="1:77">
      <c r="A7" s="422"/>
      <c r="B7" s="422"/>
      <c r="C7" s="422"/>
      <c r="D7" s="422"/>
      <c r="E7" s="422"/>
      <c r="F7" s="422"/>
      <c r="G7" s="422"/>
      <c r="H7" s="422"/>
    </row>
    <row r="8" spans="1:77" s="379" customFormat="1" ht="37.5" customHeight="1">
      <c r="A8" s="453" t="s">
        <v>1491</v>
      </c>
      <c r="B8" s="453"/>
      <c r="C8" s="453"/>
      <c r="D8" s="453"/>
      <c r="E8" s="453"/>
      <c r="F8" s="453"/>
      <c r="G8" s="453"/>
      <c r="H8" s="453"/>
    </row>
    <row r="9" spans="1:77" s="379" customFormat="1" ht="17.25" customHeight="1">
      <c r="A9" s="453"/>
      <c r="B9" s="453"/>
      <c r="C9" s="453"/>
      <c r="D9" s="453"/>
      <c r="E9" s="453"/>
      <c r="F9" s="453"/>
      <c r="G9" s="453"/>
      <c r="H9" s="453"/>
    </row>
    <row r="11" spans="1:77">
      <c r="A11" s="454" t="s">
        <v>2</v>
      </c>
      <c r="B11" s="457" t="s">
        <v>4</v>
      </c>
      <c r="C11" s="457" t="s">
        <v>1</v>
      </c>
      <c r="D11" s="463"/>
      <c r="E11" s="463"/>
      <c r="F11" s="463"/>
      <c r="G11" s="464"/>
      <c r="H11" s="460" t="s">
        <v>3</v>
      </c>
    </row>
    <row r="12" spans="1:77" ht="30">
      <c r="A12" s="455"/>
      <c r="B12" s="458"/>
      <c r="C12" s="458"/>
      <c r="D12" s="437" t="s">
        <v>41</v>
      </c>
      <c r="E12" s="437" t="s">
        <v>1488</v>
      </c>
      <c r="F12" s="415" t="s">
        <v>42</v>
      </c>
      <c r="G12" s="415" t="s">
        <v>42</v>
      </c>
      <c r="H12" s="460"/>
    </row>
    <row r="13" spans="1:77" s="380" customFormat="1" ht="14.25">
      <c r="A13" s="456"/>
      <c r="B13" s="459"/>
      <c r="C13" s="459"/>
      <c r="D13" s="395">
        <v>2020</v>
      </c>
      <c r="E13" s="395">
        <v>2021</v>
      </c>
      <c r="F13" s="395">
        <v>2022</v>
      </c>
      <c r="G13" s="395">
        <v>2023</v>
      </c>
      <c r="H13" s="460"/>
    </row>
    <row r="14" spans="1:77" s="424" customFormat="1">
      <c r="A14" s="425" t="s">
        <v>1498</v>
      </c>
      <c r="B14" s="426">
        <v>2</v>
      </c>
      <c r="C14" s="426">
        <v>3</v>
      </c>
      <c r="D14" s="427">
        <v>4</v>
      </c>
      <c r="E14" s="427">
        <v>5</v>
      </c>
      <c r="F14" s="427">
        <v>6</v>
      </c>
      <c r="G14" s="427">
        <v>7</v>
      </c>
      <c r="H14" s="427">
        <v>8</v>
      </c>
    </row>
    <row r="15" spans="1:77" s="380" customFormat="1" ht="79.5" customHeight="1">
      <c r="A15" s="425" t="s">
        <v>7</v>
      </c>
      <c r="B15" s="381" t="s">
        <v>490</v>
      </c>
      <c r="C15" s="413" t="s">
        <v>11</v>
      </c>
      <c r="D15" s="401">
        <v>49.486999999999995</v>
      </c>
      <c r="E15" s="401">
        <v>48.05</v>
      </c>
      <c r="F15" s="401">
        <v>47.8</v>
      </c>
      <c r="G15" s="401">
        <v>47.150000000000006</v>
      </c>
      <c r="H15" s="414"/>
      <c r="J15" s="392"/>
    </row>
    <row r="16" spans="1:77" ht="20.100000000000001" customHeight="1" outlineLevel="1">
      <c r="A16" s="412"/>
      <c r="B16" s="382" t="s">
        <v>65</v>
      </c>
      <c r="C16" s="396" t="s">
        <v>11</v>
      </c>
      <c r="D16" s="393">
        <v>40.908999999999999</v>
      </c>
      <c r="E16" s="393">
        <v>39.020000000000003</v>
      </c>
      <c r="F16" s="393">
        <v>38.700000000000003</v>
      </c>
      <c r="G16" s="393">
        <v>37.6</v>
      </c>
      <c r="H16" s="414"/>
      <c r="I16" s="398"/>
      <c r="J16" s="398"/>
      <c r="K16" s="398"/>
      <c r="L16" s="398"/>
      <c r="M16" s="398"/>
      <c r="N16" s="398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</row>
    <row r="17" spans="1:77" ht="20.100000000000001" customHeight="1" outlineLevel="1">
      <c r="A17" s="412"/>
      <c r="B17" s="382" t="s">
        <v>66</v>
      </c>
      <c r="C17" s="396" t="s">
        <v>11</v>
      </c>
      <c r="D17" s="393">
        <v>58.064999999999998</v>
      </c>
      <c r="E17" s="393">
        <v>57.08</v>
      </c>
      <c r="F17" s="393">
        <v>56.9</v>
      </c>
      <c r="G17" s="393">
        <v>56.7</v>
      </c>
      <c r="H17" s="414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  <c r="AA17" s="383"/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</row>
    <row r="18" spans="1:77" s="388" customFormat="1" ht="20.100000000000001" customHeight="1" outlineLevel="1">
      <c r="A18" s="384" t="s">
        <v>33</v>
      </c>
      <c r="B18" s="385" t="s">
        <v>12</v>
      </c>
      <c r="C18" s="397"/>
      <c r="D18" s="397"/>
      <c r="E18" s="397"/>
      <c r="F18" s="397"/>
      <c r="G18" s="397"/>
      <c r="H18" s="386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7"/>
      <c r="BK18" s="387"/>
      <c r="BL18" s="387"/>
      <c r="BM18" s="387"/>
      <c r="BN18" s="387"/>
      <c r="BO18" s="387"/>
      <c r="BP18" s="387"/>
      <c r="BQ18" s="387"/>
      <c r="BR18" s="387"/>
      <c r="BS18" s="387"/>
      <c r="BT18" s="387"/>
      <c r="BU18" s="387"/>
      <c r="BV18" s="387"/>
      <c r="BW18" s="387"/>
      <c r="BX18" s="387"/>
      <c r="BY18" s="387"/>
    </row>
    <row r="19" spans="1:77" ht="20.100000000000001" customHeight="1" outlineLevel="1">
      <c r="A19" s="412"/>
      <c r="B19" s="382" t="s">
        <v>65</v>
      </c>
      <c r="C19" s="396" t="s">
        <v>15</v>
      </c>
      <c r="D19" s="397">
        <v>9</v>
      </c>
      <c r="E19" s="397">
        <v>9</v>
      </c>
      <c r="F19" s="397">
        <v>9</v>
      </c>
      <c r="G19" s="397">
        <v>9</v>
      </c>
      <c r="H19" s="414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</row>
    <row r="20" spans="1:77" ht="20.100000000000001" customHeight="1" outlineLevel="1">
      <c r="A20" s="412"/>
      <c r="B20" s="382" t="s">
        <v>66</v>
      </c>
      <c r="C20" s="396" t="s">
        <v>15</v>
      </c>
      <c r="D20" s="397">
        <v>18</v>
      </c>
      <c r="E20" s="397">
        <v>18</v>
      </c>
      <c r="F20" s="397">
        <v>18</v>
      </c>
      <c r="G20" s="397">
        <v>18</v>
      </c>
      <c r="H20" s="414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383"/>
      <c r="BB20" s="383"/>
      <c r="BC20" s="383"/>
      <c r="BD20" s="383"/>
      <c r="BE20" s="383"/>
      <c r="BF20" s="383"/>
      <c r="BG20" s="383"/>
      <c r="BH20" s="383"/>
      <c r="BI20" s="383"/>
      <c r="BJ20" s="383"/>
      <c r="BK20" s="383"/>
      <c r="BL20" s="383"/>
      <c r="BM20" s="383"/>
      <c r="BN20" s="383"/>
      <c r="BO20" s="383"/>
      <c r="BP20" s="383"/>
      <c r="BQ20" s="383"/>
      <c r="BR20" s="383"/>
      <c r="BS20" s="383"/>
      <c r="BT20" s="383"/>
      <c r="BU20" s="383"/>
      <c r="BV20" s="383"/>
      <c r="BW20" s="383"/>
      <c r="BX20" s="383"/>
      <c r="BY20" s="383"/>
    </row>
    <row r="21" spans="1:77" s="388" customFormat="1" ht="20.100000000000001" customHeight="1" outlineLevel="1">
      <c r="A21" s="384" t="s">
        <v>34</v>
      </c>
      <c r="B21" s="385" t="s">
        <v>13</v>
      </c>
      <c r="C21" s="397"/>
      <c r="D21" s="397"/>
      <c r="E21" s="397"/>
      <c r="F21" s="397"/>
      <c r="G21" s="397"/>
      <c r="H21" s="386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  <c r="AM21" s="387"/>
      <c r="AN21" s="387"/>
      <c r="AO21" s="387"/>
      <c r="AP21" s="387"/>
      <c r="AQ21" s="387"/>
      <c r="AR21" s="387"/>
      <c r="AS21" s="387"/>
      <c r="AT21" s="387"/>
      <c r="AU21" s="387"/>
      <c r="AV21" s="387"/>
      <c r="AW21" s="387"/>
      <c r="AX21" s="387"/>
      <c r="AY21" s="387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  <c r="BK21" s="387"/>
      <c r="BL21" s="387"/>
      <c r="BM21" s="387"/>
      <c r="BN21" s="387"/>
      <c r="BO21" s="387"/>
      <c r="BP21" s="387"/>
      <c r="BQ21" s="387"/>
      <c r="BR21" s="387"/>
      <c r="BS21" s="387"/>
      <c r="BT21" s="387"/>
      <c r="BU21" s="387"/>
      <c r="BV21" s="387"/>
      <c r="BW21" s="387"/>
      <c r="BX21" s="387"/>
      <c r="BY21" s="387"/>
    </row>
    <row r="22" spans="1:77" ht="20.100000000000001" customHeight="1" outlineLevel="1">
      <c r="A22" s="412"/>
      <c r="B22" s="382" t="s">
        <v>65</v>
      </c>
      <c r="C22" s="396" t="s">
        <v>15</v>
      </c>
      <c r="D22" s="397">
        <v>15</v>
      </c>
      <c r="E22" s="397">
        <v>15</v>
      </c>
      <c r="F22" s="397">
        <v>15</v>
      </c>
      <c r="G22" s="397">
        <v>15</v>
      </c>
      <c r="H22" s="414"/>
      <c r="I22" s="383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</row>
    <row r="23" spans="1:77" ht="20.100000000000001" customHeight="1" outlineLevel="1">
      <c r="A23" s="412"/>
      <c r="B23" s="382" t="s">
        <v>66</v>
      </c>
      <c r="C23" s="396" t="s">
        <v>15</v>
      </c>
      <c r="D23" s="397">
        <v>25</v>
      </c>
      <c r="E23" s="397">
        <v>25</v>
      </c>
      <c r="F23" s="397">
        <v>25</v>
      </c>
      <c r="G23" s="397">
        <v>25</v>
      </c>
      <c r="H23" s="414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</row>
    <row r="24" spans="1:77" s="388" customFormat="1" ht="30" outlineLevel="1">
      <c r="A24" s="384" t="s">
        <v>150</v>
      </c>
      <c r="B24" s="385" t="s">
        <v>14</v>
      </c>
      <c r="C24" s="397"/>
      <c r="D24" s="397"/>
      <c r="E24" s="397"/>
      <c r="F24" s="397"/>
      <c r="G24" s="397"/>
      <c r="H24" s="386"/>
      <c r="I24" s="387"/>
      <c r="J24" s="387"/>
      <c r="K24" s="387"/>
      <c r="L24" s="387"/>
      <c r="M24" s="387"/>
      <c r="N24" s="387"/>
    </row>
    <row r="25" spans="1:77" ht="20.100000000000001" customHeight="1" outlineLevel="1">
      <c r="A25" s="412"/>
      <c r="B25" s="382" t="s">
        <v>65</v>
      </c>
      <c r="C25" s="396" t="s">
        <v>15</v>
      </c>
      <c r="D25" s="397">
        <v>7</v>
      </c>
      <c r="E25" s="397">
        <v>7</v>
      </c>
      <c r="F25" s="397">
        <v>7</v>
      </c>
      <c r="G25" s="397">
        <v>7</v>
      </c>
      <c r="H25" s="414"/>
    </row>
    <row r="26" spans="1:77" ht="20.100000000000001" customHeight="1" outlineLevel="1">
      <c r="A26" s="412"/>
      <c r="B26" s="382" t="s">
        <v>66</v>
      </c>
      <c r="C26" s="396" t="s">
        <v>15</v>
      </c>
      <c r="D26" s="397">
        <v>6</v>
      </c>
      <c r="E26" s="397">
        <v>6</v>
      </c>
      <c r="F26" s="397">
        <v>6</v>
      </c>
      <c r="G26" s="397">
        <v>6</v>
      </c>
      <c r="H26" s="414"/>
    </row>
    <row r="27" spans="1:77" ht="20.100000000000001" customHeight="1" outlineLevel="1">
      <c r="A27" s="425" t="s">
        <v>36</v>
      </c>
      <c r="B27" s="389" t="s">
        <v>16</v>
      </c>
      <c r="C27" s="396" t="s">
        <v>11</v>
      </c>
      <c r="D27" s="399">
        <v>45.2</v>
      </c>
      <c r="E27" s="399">
        <v>43.31</v>
      </c>
      <c r="F27" s="399">
        <v>38.799999999999997</v>
      </c>
      <c r="G27" s="399">
        <v>36.6</v>
      </c>
      <c r="H27" s="414"/>
    </row>
    <row r="28" spans="1:77" ht="30" outlineLevel="1">
      <c r="A28" s="412"/>
      <c r="B28" s="382" t="s">
        <v>149</v>
      </c>
      <c r="C28" s="396" t="s">
        <v>17</v>
      </c>
      <c r="D28" s="397">
        <v>19</v>
      </c>
      <c r="E28" s="397">
        <v>18.2</v>
      </c>
      <c r="F28" s="397">
        <v>16.3</v>
      </c>
      <c r="G28" s="397">
        <v>15.4</v>
      </c>
      <c r="H28" s="414"/>
    </row>
    <row r="29" spans="1:77" ht="27" customHeight="1" outlineLevel="1">
      <c r="A29" s="412"/>
      <c r="B29" s="382" t="s">
        <v>67</v>
      </c>
      <c r="C29" s="396" t="s">
        <v>17</v>
      </c>
      <c r="D29" s="397">
        <v>42.021000000000001</v>
      </c>
      <c r="E29" s="397">
        <v>42.021000000000001</v>
      </c>
      <c r="F29" s="397">
        <v>42.021000000000001</v>
      </c>
      <c r="G29" s="397">
        <v>42.021000000000001</v>
      </c>
      <c r="H29" s="414"/>
    </row>
    <row r="30" spans="1:77" s="379" customFormat="1" ht="18.75">
      <c r="A30" s="390"/>
      <c r="B30" s="391"/>
    </row>
    <row r="31" spans="1:77" s="379" customFormat="1" ht="18.75">
      <c r="A31" s="452"/>
      <c r="B31" s="452"/>
      <c r="C31" s="378"/>
      <c r="I31" s="400"/>
      <c r="J31" s="400"/>
      <c r="K31" s="400"/>
      <c r="L31" s="400"/>
      <c r="M31" s="400"/>
      <c r="N31" s="400"/>
      <c r="O31" s="400"/>
      <c r="P31" s="400"/>
      <c r="Q31" s="400"/>
      <c r="R31" s="400"/>
      <c r="S31" s="400"/>
      <c r="T31" s="391"/>
    </row>
    <row r="32" spans="1:77" s="379" customFormat="1" ht="18.75">
      <c r="A32" s="390"/>
      <c r="B32" s="378"/>
      <c r="C32" s="378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391"/>
    </row>
    <row r="33" spans="1:20" s="379" customFormat="1" ht="18.75">
      <c r="A33" s="452"/>
      <c r="B33" s="452"/>
      <c r="C33" s="378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391"/>
    </row>
    <row r="34" spans="1:20" ht="15.75">
      <c r="A34" s="411"/>
      <c r="B34" s="416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83"/>
    </row>
    <row r="35" spans="1:20" ht="15.75">
      <c r="A35" s="452"/>
      <c r="B35" s="452"/>
      <c r="C35" s="378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83"/>
    </row>
  </sheetData>
  <mergeCells count="13">
    <mergeCell ref="A2:H2"/>
    <mergeCell ref="A3:H3"/>
    <mergeCell ref="A4:H4"/>
    <mergeCell ref="A31:B31"/>
    <mergeCell ref="A33:B33"/>
    <mergeCell ref="D11:G11"/>
    <mergeCell ref="A35:B35"/>
    <mergeCell ref="A8:H8"/>
    <mergeCell ref="A11:A13"/>
    <mergeCell ref="B11:B13"/>
    <mergeCell ref="C11:C13"/>
    <mergeCell ref="H11:H13"/>
    <mergeCell ref="A9:H9"/>
  </mergeCells>
  <printOptions horizontalCentered="1"/>
  <pageMargins left="1.1811023622047245" right="0.23622047244094491" top="0.35433070866141736" bottom="0.15748031496062992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24"/>
  <sheetViews>
    <sheetView view="pageBreakPreview" zoomScale="70" zoomScaleNormal="100" zoomScaleSheetLayoutView="70" workbookViewId="0">
      <pane xSplit="2" ySplit="9" topLeftCell="C18" activePane="bottomRight" state="frozen"/>
      <selection activeCell="C17" sqref="C17"/>
      <selection pane="topRight" activeCell="C17" sqref="C17"/>
      <selection pane="bottomLeft" activeCell="C17" sqref="C17"/>
      <selection pane="bottomRight" activeCell="C12" sqref="C12"/>
    </sheetView>
  </sheetViews>
  <sheetFormatPr defaultColWidth="12.5703125" defaultRowHeight="15.75" outlineLevelCol="1"/>
  <cols>
    <col min="1" max="1" width="8.28515625" style="423" customWidth="1"/>
    <col min="2" max="2" width="43.7109375" style="404" customWidth="1"/>
    <col min="3" max="3" width="55.5703125" style="404" customWidth="1" outlineLevel="1"/>
    <col min="4" max="4" width="36.85546875" style="404" customWidth="1" outlineLevel="1"/>
    <col min="5" max="5" width="14.7109375" style="404" customWidth="1" outlineLevel="1"/>
    <col min="6" max="6" width="15.42578125" style="423" customWidth="1"/>
    <col min="7" max="7" width="15.85546875" style="423" customWidth="1"/>
    <col min="8" max="8" width="17.7109375" style="405" hidden="1" customWidth="1"/>
    <col min="9" max="11" width="18" style="405" hidden="1" customWidth="1"/>
    <col min="12" max="12" width="19.42578125" style="405" hidden="1" customWidth="1"/>
    <col min="13" max="15" width="19.28515625" style="404" hidden="1" customWidth="1"/>
    <col min="16" max="16" width="17.140625" style="404" customWidth="1"/>
    <col min="17" max="17" width="17.140625" style="184" customWidth="1"/>
    <col min="18" max="18" width="12.5703125" style="404" customWidth="1"/>
    <col min="19" max="16384" width="12.5703125" style="404"/>
  </cols>
  <sheetData>
    <row r="1" spans="1:17">
      <c r="A1" s="479" t="s">
        <v>1492</v>
      </c>
      <c r="B1" s="479"/>
      <c r="C1" s="479"/>
      <c r="D1" s="479"/>
      <c r="E1" s="479"/>
      <c r="F1" s="479"/>
      <c r="G1" s="479"/>
      <c r="M1" s="60" t="s">
        <v>38</v>
      </c>
      <c r="N1" s="60"/>
      <c r="O1" s="60"/>
    </row>
    <row r="2" spans="1:17">
      <c r="A2" s="461" t="s">
        <v>1490</v>
      </c>
      <c r="B2" s="461"/>
      <c r="C2" s="461"/>
      <c r="D2" s="461"/>
      <c r="E2" s="461"/>
      <c r="F2" s="461"/>
      <c r="G2" s="461"/>
      <c r="H2" s="195"/>
      <c r="I2" s="195"/>
      <c r="J2" s="195"/>
      <c r="K2" s="195"/>
      <c r="L2" s="195"/>
      <c r="M2" s="195"/>
      <c r="N2" s="60"/>
      <c r="O2" s="60"/>
    </row>
    <row r="3" spans="1:17" s="32" customFormat="1">
      <c r="A3" s="462" t="s">
        <v>1518</v>
      </c>
      <c r="B3" s="461"/>
      <c r="C3" s="461"/>
      <c r="D3" s="461"/>
      <c r="E3" s="461"/>
      <c r="F3" s="461"/>
      <c r="G3" s="461"/>
      <c r="H3" s="195"/>
      <c r="I3" s="195"/>
      <c r="J3" s="195"/>
      <c r="K3" s="195"/>
      <c r="L3" s="195"/>
      <c r="M3" s="195"/>
      <c r="N3" s="420"/>
      <c r="O3" s="417"/>
      <c r="Q3" s="184"/>
    </row>
    <row r="4" spans="1:17" s="32" customFormat="1" ht="8.25" customHeight="1">
      <c r="A4" s="480"/>
      <c r="B4" s="480"/>
      <c r="C4" s="480"/>
      <c r="D4" s="480"/>
      <c r="E4" s="480"/>
      <c r="F4" s="480"/>
      <c r="G4" s="480"/>
      <c r="H4" s="195"/>
      <c r="I4" s="195"/>
      <c r="J4" s="195"/>
      <c r="K4" s="195"/>
      <c r="L4" s="195"/>
      <c r="M4" s="195"/>
      <c r="N4" s="420"/>
      <c r="O4" s="417"/>
      <c r="Q4" s="184"/>
    </row>
    <row r="5" spans="1:17" s="32" customFormat="1">
      <c r="A5" s="453" t="s">
        <v>1499</v>
      </c>
      <c r="B5" s="453"/>
      <c r="C5" s="453"/>
      <c r="D5" s="453"/>
      <c r="E5" s="453"/>
      <c r="F5" s="453"/>
      <c r="G5" s="453"/>
      <c r="H5" s="195"/>
      <c r="I5" s="195"/>
      <c r="J5" s="195"/>
      <c r="K5" s="195"/>
      <c r="L5" s="195"/>
      <c r="M5" s="195"/>
      <c r="N5" s="418"/>
      <c r="O5" s="418"/>
      <c r="Q5" s="184"/>
    </row>
    <row r="6" spans="1:17" s="32" customFormat="1" ht="9" customHeight="1">
      <c r="A6" s="420"/>
      <c r="F6" s="420"/>
      <c r="G6" s="420"/>
      <c r="H6" s="184"/>
      <c r="I6" s="184"/>
      <c r="J6" s="184"/>
      <c r="K6" s="184"/>
      <c r="L6" s="184"/>
      <c r="Q6" s="184"/>
    </row>
    <row r="7" spans="1:17" s="61" customFormat="1" ht="15.75" customHeight="1">
      <c r="A7" s="470" t="s">
        <v>20</v>
      </c>
      <c r="B7" s="470" t="s">
        <v>21</v>
      </c>
      <c r="C7" s="470" t="s">
        <v>1494</v>
      </c>
      <c r="D7" s="477" t="s">
        <v>22</v>
      </c>
      <c r="E7" s="478"/>
      <c r="F7" s="470" t="s">
        <v>23</v>
      </c>
      <c r="G7" s="470" t="s">
        <v>24</v>
      </c>
      <c r="H7" s="473"/>
      <c r="I7" s="474"/>
      <c r="J7" s="474"/>
      <c r="K7" s="475"/>
      <c r="L7" s="475"/>
      <c r="M7" s="476"/>
      <c r="N7" s="201"/>
      <c r="O7" s="201"/>
      <c r="Q7" s="198"/>
    </row>
    <row r="8" spans="1:17" s="62" customFormat="1" ht="31.5" customHeight="1">
      <c r="A8" s="472"/>
      <c r="B8" s="472"/>
      <c r="C8" s="472"/>
      <c r="D8" s="470" t="s">
        <v>491</v>
      </c>
      <c r="E8" s="470" t="s">
        <v>25</v>
      </c>
      <c r="F8" s="472"/>
      <c r="G8" s="472"/>
      <c r="H8" s="468">
        <v>2020</v>
      </c>
      <c r="I8" s="468">
        <v>2021</v>
      </c>
      <c r="J8" s="468">
        <v>2022</v>
      </c>
      <c r="K8" s="468">
        <v>2023</v>
      </c>
      <c r="L8" s="468" t="s">
        <v>26</v>
      </c>
      <c r="M8" s="470" t="s">
        <v>27</v>
      </c>
      <c r="N8" s="470" t="s">
        <v>494</v>
      </c>
      <c r="O8" s="470" t="s">
        <v>1522</v>
      </c>
      <c r="Q8" s="199"/>
    </row>
    <row r="9" spans="1:17" s="62" customFormat="1">
      <c r="A9" s="471"/>
      <c r="B9" s="471"/>
      <c r="C9" s="471"/>
      <c r="D9" s="471"/>
      <c r="E9" s="471"/>
      <c r="F9" s="471"/>
      <c r="G9" s="471"/>
      <c r="H9" s="469"/>
      <c r="I9" s="469"/>
      <c r="J9" s="469"/>
      <c r="K9" s="469"/>
      <c r="L9" s="469"/>
      <c r="M9" s="471"/>
      <c r="N9" s="471"/>
      <c r="O9" s="471"/>
      <c r="Q9" s="199"/>
    </row>
    <row r="10" spans="1:17" s="64" customFormat="1">
      <c r="A10" s="63">
        <v>1</v>
      </c>
      <c r="B10" s="63">
        <v>2</v>
      </c>
      <c r="C10" s="63">
        <v>3</v>
      </c>
      <c r="D10" s="63">
        <v>4</v>
      </c>
      <c r="E10" s="63">
        <v>5</v>
      </c>
      <c r="F10" s="63">
        <v>6</v>
      </c>
      <c r="G10" s="63">
        <v>7</v>
      </c>
      <c r="H10" s="185">
        <v>16</v>
      </c>
      <c r="I10" s="185">
        <v>17</v>
      </c>
      <c r="J10" s="185">
        <v>17</v>
      </c>
      <c r="K10" s="185">
        <v>17</v>
      </c>
      <c r="L10" s="185">
        <v>18</v>
      </c>
      <c r="M10" s="63">
        <v>19</v>
      </c>
      <c r="N10" s="63">
        <v>20</v>
      </c>
      <c r="O10" s="63">
        <v>20</v>
      </c>
      <c r="Q10" s="200"/>
    </row>
    <row r="11" spans="1:17" s="406" customFormat="1" ht="29.25" customHeight="1">
      <c r="A11" s="465" t="s">
        <v>1493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7"/>
      <c r="Q11" s="184"/>
    </row>
    <row r="12" spans="1:17" s="192" customFormat="1" ht="45.95" customHeight="1">
      <c r="A12" s="403">
        <v>1</v>
      </c>
      <c r="B12" s="440" t="s">
        <v>1519</v>
      </c>
      <c r="C12" s="446" t="s">
        <v>1533</v>
      </c>
      <c r="D12" s="190" t="s">
        <v>1521</v>
      </c>
      <c r="E12" s="403" t="s">
        <v>492</v>
      </c>
      <c r="F12" s="185">
        <v>2021</v>
      </c>
      <c r="G12" s="185">
        <v>2023</v>
      </c>
      <c r="H12" s="442">
        <v>12482.802</v>
      </c>
      <c r="I12" s="443">
        <v>8169.5599999999995</v>
      </c>
      <c r="J12" s="443">
        <v>8389.56</v>
      </c>
      <c r="K12" s="443">
        <v>5869.5599999999995</v>
      </c>
      <c r="L12" s="188"/>
      <c r="M12" s="191"/>
      <c r="N12" s="186"/>
      <c r="O12" s="186">
        <f>H12+I12+J12+K12</f>
        <v>34911.481999999996</v>
      </c>
      <c r="Q12" s="184"/>
    </row>
    <row r="13" spans="1:17" s="192" customFormat="1" ht="45.95" customHeight="1">
      <c r="A13" s="403">
        <v>2</v>
      </c>
      <c r="B13" s="441" t="s">
        <v>1520</v>
      </c>
      <c r="C13" s="447" t="s">
        <v>1534</v>
      </c>
      <c r="D13" s="447" t="s">
        <v>1535</v>
      </c>
      <c r="E13" s="447" t="s">
        <v>156</v>
      </c>
      <c r="F13" s="185">
        <v>2021</v>
      </c>
      <c r="G13" s="185">
        <v>2022</v>
      </c>
      <c r="H13" s="197">
        <v>0</v>
      </c>
      <c r="I13" s="197">
        <v>0</v>
      </c>
      <c r="J13" s="197">
        <v>1500</v>
      </c>
      <c r="K13" s="197">
        <v>1500</v>
      </c>
      <c r="L13" s="188"/>
      <c r="M13" s="191"/>
      <c r="N13" s="186">
        <f>H13+I13+J13+K13</f>
        <v>3000</v>
      </c>
      <c r="O13" s="186"/>
      <c r="Q13" s="184"/>
    </row>
    <row r="14" spans="1:17" s="192" customFormat="1" ht="45.95" customHeight="1">
      <c r="A14" s="403">
        <v>3</v>
      </c>
      <c r="B14" s="444" t="s">
        <v>1523</v>
      </c>
      <c r="C14" s="187" t="s">
        <v>1495</v>
      </c>
      <c r="D14" s="447" t="s">
        <v>1536</v>
      </c>
      <c r="E14" s="448" t="s">
        <v>1537</v>
      </c>
      <c r="F14" s="185">
        <v>2021</v>
      </c>
      <c r="G14" s="185">
        <v>2023</v>
      </c>
      <c r="H14" s="442">
        <v>0</v>
      </c>
      <c r="I14" s="442">
        <v>0</v>
      </c>
      <c r="J14" s="442">
        <v>1500</v>
      </c>
      <c r="K14" s="442">
        <v>1500</v>
      </c>
      <c r="L14" s="188"/>
      <c r="M14" s="191"/>
      <c r="N14" s="186">
        <f t="shared" ref="N14:N23" si="0">H14+I14+J14+K14</f>
        <v>3000</v>
      </c>
      <c r="O14" s="186"/>
      <c r="Q14" s="184"/>
    </row>
    <row r="15" spans="1:17" s="192" customFormat="1" ht="45.95" customHeight="1">
      <c r="A15" s="403">
        <v>4</v>
      </c>
      <c r="B15" s="441" t="s">
        <v>1524</v>
      </c>
      <c r="C15" s="187" t="s">
        <v>1495</v>
      </c>
      <c r="D15" s="447" t="s">
        <v>1538</v>
      </c>
      <c r="E15" s="449" t="s">
        <v>1539</v>
      </c>
      <c r="F15" s="185">
        <v>2021</v>
      </c>
      <c r="G15" s="185">
        <v>2023</v>
      </c>
      <c r="H15" s="442">
        <v>0</v>
      </c>
      <c r="I15" s="442">
        <v>0</v>
      </c>
      <c r="J15" s="442">
        <v>2600</v>
      </c>
      <c r="K15" s="442">
        <v>516.48599999999999</v>
      </c>
      <c r="L15" s="188"/>
      <c r="M15" s="191"/>
      <c r="N15" s="186">
        <f t="shared" si="0"/>
        <v>3116.4859999999999</v>
      </c>
      <c r="O15" s="186"/>
      <c r="Q15" s="184"/>
    </row>
    <row r="16" spans="1:17" s="407" customFormat="1" ht="45.95" customHeight="1">
      <c r="A16" s="403">
        <v>5</v>
      </c>
      <c r="B16" s="441" t="s">
        <v>1525</v>
      </c>
      <c r="C16" s="189" t="s">
        <v>155</v>
      </c>
      <c r="D16" s="447" t="s">
        <v>1540</v>
      </c>
      <c r="E16" s="449" t="s">
        <v>1541</v>
      </c>
      <c r="F16" s="185">
        <v>2021</v>
      </c>
      <c r="G16" s="402">
        <v>2023</v>
      </c>
      <c r="H16" s="442">
        <v>6115.5000300000011</v>
      </c>
      <c r="I16" s="442">
        <v>6226</v>
      </c>
      <c r="J16" s="442">
        <v>6226</v>
      </c>
      <c r="K16" s="442">
        <v>693.32466599999998</v>
      </c>
      <c r="L16" s="188"/>
      <c r="M16" s="409"/>
      <c r="N16" s="186">
        <f t="shared" si="0"/>
        <v>19260.824696000003</v>
      </c>
      <c r="O16" s="410"/>
      <c r="Q16" s="408"/>
    </row>
    <row r="17" spans="1:17" s="194" customFormat="1" ht="45.95" customHeight="1">
      <c r="A17" s="403">
        <v>6</v>
      </c>
      <c r="B17" s="441" t="s">
        <v>1526</v>
      </c>
      <c r="C17" s="187" t="s">
        <v>1496</v>
      </c>
      <c r="D17" s="447" t="s">
        <v>153</v>
      </c>
      <c r="E17" s="447" t="s">
        <v>154</v>
      </c>
      <c r="F17" s="185">
        <v>2021</v>
      </c>
      <c r="G17" s="185">
        <v>2023</v>
      </c>
      <c r="H17" s="442">
        <v>0</v>
      </c>
      <c r="I17" s="442">
        <v>5344</v>
      </c>
      <c r="J17" s="442">
        <v>367.29700000000003</v>
      </c>
      <c r="K17" s="442">
        <v>367.29700000000003</v>
      </c>
      <c r="L17" s="188"/>
      <c r="M17" s="193"/>
      <c r="N17" s="186">
        <f t="shared" si="0"/>
        <v>6078.594000000001</v>
      </c>
      <c r="O17" s="186"/>
      <c r="Q17" s="184"/>
    </row>
    <row r="18" spans="1:17" s="194" customFormat="1" ht="45.95" customHeight="1">
      <c r="A18" s="403">
        <v>7</v>
      </c>
      <c r="B18" s="445" t="s">
        <v>1527</v>
      </c>
      <c r="C18" s="187" t="s">
        <v>1496</v>
      </c>
      <c r="D18" s="447" t="s">
        <v>1535</v>
      </c>
      <c r="E18" s="447" t="s">
        <v>156</v>
      </c>
      <c r="F18" s="185">
        <v>2021</v>
      </c>
      <c r="G18" s="185">
        <v>2023</v>
      </c>
      <c r="H18" s="442">
        <v>81.666659999999993</v>
      </c>
      <c r="I18" s="442">
        <v>1040</v>
      </c>
      <c r="J18" s="442">
        <v>1040</v>
      </c>
      <c r="K18" s="442">
        <v>380</v>
      </c>
      <c r="L18" s="188"/>
      <c r="M18" s="193"/>
      <c r="N18" s="186">
        <f t="shared" si="0"/>
        <v>2541.6666599999999</v>
      </c>
      <c r="O18" s="186"/>
      <c r="Q18" s="184"/>
    </row>
    <row r="19" spans="1:17" s="192" customFormat="1" ht="45.95" customHeight="1">
      <c r="A19" s="403">
        <v>8</v>
      </c>
      <c r="B19" s="445" t="s">
        <v>1528</v>
      </c>
      <c r="C19" s="187" t="s">
        <v>1495</v>
      </c>
      <c r="D19" s="447" t="s">
        <v>1535</v>
      </c>
      <c r="E19" s="447" t="s">
        <v>156</v>
      </c>
      <c r="F19" s="185">
        <v>2021</v>
      </c>
      <c r="G19" s="185">
        <v>2023</v>
      </c>
      <c r="H19" s="442">
        <v>19805.580999999998</v>
      </c>
      <c r="I19" s="442">
        <v>0</v>
      </c>
      <c r="J19" s="442">
        <v>1508.8920000000001</v>
      </c>
      <c r="K19" s="442">
        <v>1508.8920000000001</v>
      </c>
      <c r="L19" s="188"/>
      <c r="M19" s="191"/>
      <c r="N19" s="186">
        <f t="shared" si="0"/>
        <v>22823.364999999998</v>
      </c>
      <c r="O19" s="186"/>
      <c r="Q19" s="184"/>
    </row>
    <row r="20" spans="1:17" s="192" customFormat="1" ht="45.95" customHeight="1">
      <c r="A20" s="403">
        <v>9</v>
      </c>
      <c r="B20" s="445" t="s">
        <v>1529</v>
      </c>
      <c r="C20" s="187" t="s">
        <v>1495</v>
      </c>
      <c r="D20" s="447" t="s">
        <v>1535</v>
      </c>
      <c r="E20" s="447" t="s">
        <v>156</v>
      </c>
      <c r="F20" s="185">
        <v>2021</v>
      </c>
      <c r="G20" s="185">
        <v>2023</v>
      </c>
      <c r="H20" s="442">
        <v>0</v>
      </c>
      <c r="I20" s="450">
        <v>0</v>
      </c>
      <c r="J20" s="450">
        <v>36.729750000000003</v>
      </c>
      <c r="K20" s="450">
        <v>0</v>
      </c>
      <c r="L20" s="188"/>
      <c r="M20" s="191"/>
      <c r="N20" s="186">
        <f t="shared" si="0"/>
        <v>36.729750000000003</v>
      </c>
      <c r="O20" s="186"/>
      <c r="Q20" s="184"/>
    </row>
    <row r="21" spans="1:17" s="407" customFormat="1" ht="45.95" customHeight="1">
      <c r="A21" s="403">
        <v>10</v>
      </c>
      <c r="B21" s="445" t="s">
        <v>1530</v>
      </c>
      <c r="C21" s="189" t="s">
        <v>155</v>
      </c>
      <c r="D21" s="447" t="s">
        <v>1535</v>
      </c>
      <c r="E21" s="447" t="s">
        <v>156</v>
      </c>
      <c r="F21" s="185">
        <v>2021</v>
      </c>
      <c r="G21" s="402">
        <v>2023</v>
      </c>
      <c r="H21" s="442">
        <v>0</v>
      </c>
      <c r="I21" s="442">
        <v>0</v>
      </c>
      <c r="J21" s="442">
        <v>61.216250000000002</v>
      </c>
      <c r="K21" s="442">
        <v>0</v>
      </c>
      <c r="L21" s="188"/>
      <c r="M21" s="409"/>
      <c r="N21" s="186">
        <f t="shared" si="0"/>
        <v>61.216250000000002</v>
      </c>
      <c r="O21" s="410"/>
      <c r="Q21" s="408"/>
    </row>
    <row r="22" spans="1:17" s="194" customFormat="1" ht="45.95" customHeight="1">
      <c r="A22" s="403">
        <v>11</v>
      </c>
      <c r="B22" s="441" t="s">
        <v>1531</v>
      </c>
      <c r="C22" s="187" t="s">
        <v>1496</v>
      </c>
      <c r="D22" s="447" t="s">
        <v>1535</v>
      </c>
      <c r="E22" s="449" t="s">
        <v>156</v>
      </c>
      <c r="F22" s="185">
        <v>2021</v>
      </c>
      <c r="G22" s="185">
        <v>2023</v>
      </c>
      <c r="H22" s="442">
        <v>0</v>
      </c>
      <c r="I22" s="450">
        <v>0</v>
      </c>
      <c r="J22" s="450">
        <v>244.86500000000001</v>
      </c>
      <c r="K22" s="450">
        <v>0</v>
      </c>
      <c r="L22" s="188"/>
      <c r="M22" s="193"/>
      <c r="N22" s="186">
        <f t="shared" si="0"/>
        <v>244.86500000000001</v>
      </c>
      <c r="O22" s="186"/>
      <c r="Q22" s="184"/>
    </row>
    <row r="23" spans="1:17" s="194" customFormat="1" ht="50.25" customHeight="1">
      <c r="A23" s="403">
        <v>12</v>
      </c>
      <c r="B23" s="441" t="s">
        <v>1532</v>
      </c>
      <c r="C23" s="187" t="s">
        <v>1496</v>
      </c>
      <c r="D23" s="447" t="s">
        <v>1535</v>
      </c>
      <c r="E23" s="447" t="s">
        <v>156</v>
      </c>
      <c r="F23" s="185">
        <v>2021</v>
      </c>
      <c r="G23" s="185">
        <v>2023</v>
      </c>
      <c r="H23" s="442">
        <v>0</v>
      </c>
      <c r="I23" s="442">
        <v>0</v>
      </c>
      <c r="J23" s="442">
        <v>244.86500000000001</v>
      </c>
      <c r="K23" s="442">
        <v>0</v>
      </c>
      <c r="L23" s="188"/>
      <c r="M23" s="193"/>
      <c r="N23" s="186">
        <f t="shared" si="0"/>
        <v>244.86500000000001</v>
      </c>
      <c r="O23" s="186"/>
      <c r="Q23" s="184"/>
    </row>
    <row r="24" spans="1:17" ht="45.95" customHeight="1"/>
  </sheetData>
  <autoFilter ref="A7:O18">
    <filterColumn colId="3" showButton="0"/>
    <filterColumn colId="7" showButton="0"/>
    <filterColumn colId="8" showButton="0"/>
    <filterColumn colId="9" showButton="0"/>
    <filterColumn colId="10" showButton="0"/>
    <filterColumn colId="11" showButton="0"/>
  </autoFilter>
  <mergeCells count="23">
    <mergeCell ref="D7:E7"/>
    <mergeCell ref="F7:F9"/>
    <mergeCell ref="A1:G1"/>
    <mergeCell ref="A2:G2"/>
    <mergeCell ref="A3:G3"/>
    <mergeCell ref="A4:G4"/>
    <mergeCell ref="A5:G5"/>
    <mergeCell ref="A11:O11"/>
    <mergeCell ref="J8:J9"/>
    <mergeCell ref="K8:K9"/>
    <mergeCell ref="L8:L9"/>
    <mergeCell ref="M8:M9"/>
    <mergeCell ref="O8:O9"/>
    <mergeCell ref="G7:G9"/>
    <mergeCell ref="H7:M7"/>
    <mergeCell ref="D8:D9"/>
    <mergeCell ref="E8:E9"/>
    <mergeCell ref="H8:H9"/>
    <mergeCell ref="I8:I9"/>
    <mergeCell ref="A7:A9"/>
    <mergeCell ref="B7:B9"/>
    <mergeCell ref="C7:C9"/>
    <mergeCell ref="N8:N9"/>
  </mergeCells>
  <pageMargins left="0.62992125984251968" right="0.43307086614173229" top="1.1811023622047245" bottom="0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102"/>
  <sheetViews>
    <sheetView view="pageBreakPreview" topLeftCell="A4" zoomScaleNormal="115" zoomScaleSheetLayoutView="100" workbookViewId="0">
      <selection activeCell="G16" sqref="G16"/>
    </sheetView>
  </sheetViews>
  <sheetFormatPr defaultColWidth="8.85546875" defaultRowHeight="15" outlineLevelRow="1"/>
  <cols>
    <col min="1" max="1" width="6.85546875" style="20" customWidth="1"/>
    <col min="2" max="2" width="64" style="11" customWidth="1"/>
    <col min="3" max="3" width="10" style="11" bestFit="1" customWidth="1"/>
    <col min="4" max="9" width="10.28515625" style="11" customWidth="1"/>
    <col min="10" max="10" width="12.42578125" style="11" customWidth="1"/>
    <col min="11" max="16384" width="8.85546875" style="11"/>
  </cols>
  <sheetData>
    <row r="1" spans="1:11" s="8" customFormat="1" ht="15.75">
      <c r="A1" s="36"/>
      <c r="J1" s="37" t="s">
        <v>81</v>
      </c>
    </row>
    <row r="3" spans="1:11" s="10" customFormat="1" ht="18.75" customHeight="1">
      <c r="A3" s="484" t="s">
        <v>80</v>
      </c>
      <c r="B3" s="484"/>
      <c r="C3" s="484"/>
      <c r="D3" s="484"/>
      <c r="E3" s="484"/>
      <c r="F3" s="484"/>
      <c r="G3" s="484"/>
      <c r="H3" s="484"/>
      <c r="I3" s="484"/>
      <c r="J3" s="484"/>
    </row>
    <row r="4" spans="1:11" s="10" customFormat="1" ht="18.75" customHeight="1">
      <c r="A4" s="484" t="s">
        <v>162</v>
      </c>
      <c r="B4" s="484"/>
      <c r="C4" s="484"/>
      <c r="D4" s="484"/>
      <c r="E4" s="484"/>
      <c r="F4" s="484"/>
      <c r="G4" s="484"/>
      <c r="H4" s="484"/>
      <c r="I4" s="484"/>
      <c r="J4" s="484"/>
    </row>
    <row r="6" spans="1:11" ht="15" customHeight="1">
      <c r="A6" s="485" t="s">
        <v>2</v>
      </c>
      <c r="B6" s="488" t="s">
        <v>4</v>
      </c>
      <c r="C6" s="488" t="s">
        <v>1</v>
      </c>
      <c r="D6" s="491" t="s">
        <v>40</v>
      </c>
      <c r="E6" s="491"/>
      <c r="F6" s="491"/>
      <c r="G6" s="491"/>
      <c r="H6" s="491"/>
      <c r="I6" s="491"/>
      <c r="J6" s="491" t="s">
        <v>3</v>
      </c>
    </row>
    <row r="7" spans="1:11">
      <c r="A7" s="486"/>
      <c r="B7" s="489"/>
      <c r="C7" s="489"/>
      <c r="D7" s="33" t="s">
        <v>41</v>
      </c>
      <c r="E7" s="33" t="s">
        <v>41</v>
      </c>
      <c r="F7" s="33" t="s">
        <v>163</v>
      </c>
      <c r="G7" s="33" t="s">
        <v>42</v>
      </c>
      <c r="H7" s="33" t="s">
        <v>42</v>
      </c>
      <c r="I7" s="33" t="s">
        <v>42</v>
      </c>
      <c r="J7" s="491"/>
    </row>
    <row r="8" spans="1:11" s="31" customFormat="1" ht="14.25" customHeight="1">
      <c r="A8" s="487"/>
      <c r="B8" s="490"/>
      <c r="C8" s="490"/>
      <c r="D8" s="38">
        <v>2015</v>
      </c>
      <c r="E8" s="38">
        <v>2016</v>
      </c>
      <c r="F8" s="38">
        <v>2017</v>
      </c>
      <c r="G8" s="38">
        <v>2018</v>
      </c>
      <c r="H8" s="38">
        <v>2019</v>
      </c>
      <c r="I8" s="38">
        <v>2020</v>
      </c>
      <c r="J8" s="491"/>
    </row>
    <row r="9" spans="1:11" s="31" customFormat="1">
      <c r="A9" s="42">
        <v>1</v>
      </c>
      <c r="B9" s="28" t="s">
        <v>0</v>
      </c>
      <c r="C9" s="38"/>
      <c r="D9" s="38"/>
      <c r="E9" s="38"/>
      <c r="F9" s="38"/>
      <c r="G9" s="38"/>
      <c r="H9" s="38"/>
      <c r="I9" s="38"/>
      <c r="J9" s="33"/>
    </row>
    <row r="10" spans="1:11" ht="120">
      <c r="A10" s="43" t="s">
        <v>5</v>
      </c>
      <c r="B10" s="1" t="s">
        <v>43</v>
      </c>
      <c r="C10" s="33" t="s">
        <v>6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33"/>
      <c r="K10" s="31"/>
    </row>
    <row r="11" spans="1:11" ht="120">
      <c r="A11" s="43" t="s">
        <v>35</v>
      </c>
      <c r="B11" s="1" t="s">
        <v>44</v>
      </c>
      <c r="C11" s="33" t="s">
        <v>6</v>
      </c>
      <c r="D11" s="44">
        <v>0</v>
      </c>
      <c r="E11" s="44">
        <v>0</v>
      </c>
      <c r="F11" s="44">
        <v>0</v>
      </c>
      <c r="G11" s="44">
        <v>0</v>
      </c>
      <c r="H11" s="44">
        <v>0</v>
      </c>
      <c r="I11" s="44">
        <v>0</v>
      </c>
      <c r="J11" s="33"/>
    </row>
    <row r="12" spans="1:11" ht="30">
      <c r="A12" s="43" t="s">
        <v>36</v>
      </c>
      <c r="B12" s="1" t="s">
        <v>45</v>
      </c>
      <c r="C12" s="33" t="s">
        <v>6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33"/>
    </row>
    <row r="13" spans="1:11" s="31" customFormat="1" ht="14.25">
      <c r="A13" s="42" t="s">
        <v>68</v>
      </c>
      <c r="B13" s="28" t="s">
        <v>46</v>
      </c>
      <c r="C13" s="38"/>
      <c r="D13" s="38"/>
      <c r="E13" s="38"/>
      <c r="F13" s="38"/>
      <c r="G13" s="38"/>
      <c r="H13" s="38"/>
      <c r="I13" s="38"/>
      <c r="J13" s="38"/>
    </row>
    <row r="14" spans="1:11" ht="45">
      <c r="A14" s="43" t="s">
        <v>31</v>
      </c>
      <c r="B14" s="1" t="s">
        <v>47</v>
      </c>
      <c r="C14" s="33" t="s">
        <v>11</v>
      </c>
      <c r="D14" s="45">
        <v>9.1999999999999998E-2</v>
      </c>
      <c r="E14" s="45">
        <v>2.0504808470679557E-2</v>
      </c>
      <c r="F14" s="7">
        <v>2.0504808470679557E-2</v>
      </c>
      <c r="G14" s="45" t="s">
        <v>164</v>
      </c>
      <c r="H14" s="65">
        <v>2.2599999999999999E-2</v>
      </c>
      <c r="I14" s="65">
        <v>2.2599999999999999E-2</v>
      </c>
      <c r="J14" s="33"/>
    </row>
    <row r="15" spans="1:11" ht="30">
      <c r="A15" s="43" t="s">
        <v>32</v>
      </c>
      <c r="B15" s="1" t="s">
        <v>48</v>
      </c>
      <c r="C15" s="33" t="s">
        <v>49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33"/>
    </row>
    <row r="16" spans="1:11" ht="45">
      <c r="A16" s="43" t="s">
        <v>37</v>
      </c>
      <c r="B16" s="1" t="s">
        <v>50</v>
      </c>
      <c r="C16" s="33" t="s">
        <v>51</v>
      </c>
      <c r="D16" s="46">
        <v>2.0731217356368017</v>
      </c>
      <c r="E16" s="47">
        <v>2.0731217356368017</v>
      </c>
      <c r="F16" s="47">
        <v>2.0731217356368017</v>
      </c>
      <c r="G16" s="47">
        <f>D64*1000/D66</f>
        <v>2.3079330098291111</v>
      </c>
      <c r="H16" s="47">
        <f>E64*1000/E66</f>
        <v>2.3079330098291111</v>
      </c>
      <c r="I16" s="47">
        <f>F64*1000/F66</f>
        <v>2.3079330098291111</v>
      </c>
      <c r="J16" s="33"/>
      <c r="K16" s="48"/>
    </row>
    <row r="17" spans="1:10" ht="45">
      <c r="A17" s="43" t="s">
        <v>39</v>
      </c>
      <c r="B17" s="1" t="s">
        <v>52</v>
      </c>
      <c r="C17" s="33" t="s">
        <v>51</v>
      </c>
      <c r="D17" s="47">
        <f>I68</f>
        <v>0</v>
      </c>
      <c r="E17" s="47">
        <f>H68</f>
        <v>0</v>
      </c>
      <c r="F17" s="47">
        <f>G68</f>
        <v>0</v>
      </c>
      <c r="G17" s="47">
        <f>F68</f>
        <v>0</v>
      </c>
      <c r="H17" s="47">
        <f>G68</f>
        <v>0</v>
      </c>
      <c r="I17" s="47">
        <f>H68</f>
        <v>0</v>
      </c>
      <c r="J17" s="33"/>
    </row>
    <row r="18" spans="1:10" ht="45">
      <c r="A18" s="43" t="s">
        <v>70</v>
      </c>
      <c r="B18" s="1" t="s">
        <v>53</v>
      </c>
      <c r="C18" s="33" t="s">
        <v>51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33"/>
    </row>
    <row r="19" spans="1:10" ht="45">
      <c r="A19" s="43" t="s">
        <v>71</v>
      </c>
      <c r="B19" s="1" t="s">
        <v>54</v>
      </c>
      <c r="C19" s="33" t="s">
        <v>51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33"/>
    </row>
    <row r="20" spans="1:10">
      <c r="A20" s="42" t="s">
        <v>55</v>
      </c>
      <c r="B20" s="28" t="s">
        <v>56</v>
      </c>
      <c r="C20" s="38"/>
      <c r="D20" s="38"/>
      <c r="E20" s="38"/>
      <c r="F20" s="38"/>
      <c r="G20" s="38"/>
      <c r="H20" s="38"/>
      <c r="I20" s="38"/>
      <c r="J20" s="38"/>
    </row>
    <row r="21" spans="1:10" s="31" customFormat="1" ht="90">
      <c r="A21" s="43" t="s">
        <v>72</v>
      </c>
      <c r="B21" s="1" t="s">
        <v>57</v>
      </c>
      <c r="C21" s="33" t="s">
        <v>11</v>
      </c>
      <c r="D21" s="44">
        <v>11.3</v>
      </c>
      <c r="E21" s="44">
        <v>10.65</v>
      </c>
      <c r="F21" s="44">
        <v>0</v>
      </c>
      <c r="G21" s="44">
        <v>0</v>
      </c>
      <c r="H21" s="44">
        <v>0</v>
      </c>
      <c r="I21" s="44">
        <v>0</v>
      </c>
      <c r="J21" s="44"/>
    </row>
    <row r="22" spans="1:10" ht="60">
      <c r="A22" s="43" t="s">
        <v>73</v>
      </c>
      <c r="B22" s="1" t="s">
        <v>58</v>
      </c>
      <c r="C22" s="33" t="s">
        <v>11</v>
      </c>
      <c r="D22" s="44" t="s">
        <v>161</v>
      </c>
      <c r="E22" s="44" t="s">
        <v>161</v>
      </c>
      <c r="F22" s="44" t="s">
        <v>161</v>
      </c>
      <c r="G22" s="44" t="s">
        <v>161</v>
      </c>
      <c r="H22" s="44" t="s">
        <v>161</v>
      </c>
      <c r="I22" s="44" t="s">
        <v>161</v>
      </c>
      <c r="J22" s="44"/>
    </row>
    <row r="23" spans="1:10" ht="60">
      <c r="A23" s="43" t="s">
        <v>74</v>
      </c>
      <c r="B23" s="1" t="s">
        <v>59</v>
      </c>
      <c r="C23" s="33" t="s">
        <v>11</v>
      </c>
      <c r="D23" s="44" t="s">
        <v>161</v>
      </c>
      <c r="E23" s="44" t="s">
        <v>161</v>
      </c>
      <c r="F23" s="44" t="s">
        <v>161</v>
      </c>
      <c r="G23" s="44" t="s">
        <v>161</v>
      </c>
      <c r="H23" s="44" t="s">
        <v>161</v>
      </c>
      <c r="I23" s="44" t="s">
        <v>161</v>
      </c>
      <c r="J23" s="44"/>
    </row>
    <row r="24" spans="1:10" ht="75">
      <c r="A24" s="43" t="s">
        <v>75</v>
      </c>
      <c r="B24" s="1" t="s">
        <v>60</v>
      </c>
      <c r="C24" s="33" t="s">
        <v>11</v>
      </c>
      <c r="D24" s="44" t="s">
        <v>161</v>
      </c>
      <c r="E24" s="44" t="s">
        <v>161</v>
      </c>
      <c r="F24" s="44" t="s">
        <v>161</v>
      </c>
      <c r="G24" s="44" t="s">
        <v>161</v>
      </c>
      <c r="H24" s="44" t="s">
        <v>161</v>
      </c>
      <c r="I24" s="44" t="s">
        <v>161</v>
      </c>
      <c r="J24" s="44"/>
    </row>
    <row r="25" spans="1:10" ht="45">
      <c r="A25" s="43" t="s">
        <v>76</v>
      </c>
      <c r="B25" s="1" t="s">
        <v>61</v>
      </c>
      <c r="C25" s="33" t="s">
        <v>11</v>
      </c>
      <c r="D25" s="44" t="s">
        <v>161</v>
      </c>
      <c r="E25" s="44" t="s">
        <v>161</v>
      </c>
      <c r="F25" s="44" t="s">
        <v>161</v>
      </c>
      <c r="G25" s="44" t="s">
        <v>161</v>
      </c>
      <c r="H25" s="44" t="s">
        <v>161</v>
      </c>
      <c r="I25" s="44" t="s">
        <v>161</v>
      </c>
      <c r="J25" s="44"/>
    </row>
    <row r="26" spans="1:10" ht="45">
      <c r="A26" s="43" t="s">
        <v>77</v>
      </c>
      <c r="B26" s="1" t="s">
        <v>62</v>
      </c>
      <c r="C26" s="33" t="s">
        <v>11</v>
      </c>
      <c r="D26" s="44" t="s">
        <v>161</v>
      </c>
      <c r="E26" s="44" t="s">
        <v>161</v>
      </c>
      <c r="F26" s="44" t="s">
        <v>161</v>
      </c>
      <c r="G26" s="44" t="s">
        <v>161</v>
      </c>
      <c r="H26" s="44" t="s">
        <v>161</v>
      </c>
      <c r="I26" s="44" t="s">
        <v>161</v>
      </c>
      <c r="J26" s="44"/>
    </row>
    <row r="27" spans="1:10" ht="60">
      <c r="A27" s="43" t="s">
        <v>78</v>
      </c>
      <c r="B27" s="1" t="s">
        <v>63</v>
      </c>
      <c r="C27" s="33" t="s">
        <v>11</v>
      </c>
      <c r="D27" s="44">
        <v>0</v>
      </c>
      <c r="E27" s="44">
        <v>65.48</v>
      </c>
      <c r="F27" s="44">
        <v>0</v>
      </c>
      <c r="G27" s="44">
        <v>0</v>
      </c>
      <c r="H27" s="44">
        <v>0</v>
      </c>
      <c r="I27" s="44">
        <v>0</v>
      </c>
      <c r="J27" s="44"/>
    </row>
    <row r="28" spans="1:10" ht="60">
      <c r="A28" s="43" t="s">
        <v>79</v>
      </c>
      <c r="B28" s="1" t="s">
        <v>64</v>
      </c>
      <c r="C28" s="33" t="s">
        <v>11</v>
      </c>
      <c r="D28" s="44" t="s">
        <v>161</v>
      </c>
      <c r="E28" s="44" t="s">
        <v>161</v>
      </c>
      <c r="F28" s="44" t="s">
        <v>161</v>
      </c>
      <c r="G28" s="44" t="s">
        <v>161</v>
      </c>
      <c r="H28" s="44" t="s">
        <v>161</v>
      </c>
      <c r="I28" s="44" t="s">
        <v>161</v>
      </c>
      <c r="J28" s="44"/>
    </row>
    <row r="29" spans="1:10" s="10" customFormat="1" ht="18.75">
      <c r="A29" s="39"/>
      <c r="B29" s="40"/>
      <c r="D29" s="41"/>
    </row>
    <row r="30" spans="1:10" ht="15.75">
      <c r="A30" s="3"/>
      <c r="B30" s="3"/>
      <c r="C30" s="3"/>
      <c r="E30" s="3"/>
      <c r="F30" s="3"/>
    </row>
    <row r="31" spans="1:10" ht="15.75">
      <c r="A31" s="3"/>
      <c r="B31" s="3"/>
      <c r="C31" s="3"/>
      <c r="E31" s="3"/>
      <c r="F31" s="3"/>
    </row>
    <row r="32" spans="1:10" ht="15.75">
      <c r="A32" s="19"/>
      <c r="B32" s="3"/>
      <c r="C32" s="3"/>
      <c r="E32" s="3"/>
      <c r="F32" s="3"/>
      <c r="G32" s="3"/>
      <c r="H32" s="3"/>
    </row>
    <row r="33" spans="1:8" ht="15.75">
      <c r="A33" s="34"/>
      <c r="B33" s="3"/>
      <c r="C33" s="3"/>
      <c r="E33" s="3"/>
      <c r="F33" s="3"/>
      <c r="G33" s="3"/>
      <c r="H33" s="3"/>
    </row>
    <row r="34" spans="1:8" ht="15.75">
      <c r="C34" s="3"/>
      <c r="F34" s="3"/>
    </row>
    <row r="37" spans="1:8" ht="15.75">
      <c r="A37" s="13"/>
      <c r="B37" s="35"/>
      <c r="C37" s="3"/>
      <c r="D37" s="3"/>
      <c r="E37" s="3"/>
      <c r="F37" s="3"/>
      <c r="G37" s="3"/>
      <c r="H37" s="3"/>
    </row>
    <row r="38" spans="1:8" ht="15.75">
      <c r="B38" s="35"/>
      <c r="F38" s="3"/>
    </row>
    <row r="49" spans="1:11" ht="2.25" customHeight="1"/>
    <row r="50" spans="1:11" outlineLevel="1"/>
    <row r="51" spans="1:11" s="4" customFormat="1" ht="60.75" customHeight="1" outlineLevel="1">
      <c r="A51" s="482" t="s">
        <v>82</v>
      </c>
      <c r="B51" s="481" t="s">
        <v>88</v>
      </c>
      <c r="C51" s="481" t="s">
        <v>83</v>
      </c>
      <c r="D51" s="483" t="s">
        <v>84</v>
      </c>
      <c r="E51" s="483"/>
      <c r="F51" s="483"/>
      <c r="G51" s="30" t="s">
        <v>89</v>
      </c>
      <c r="H51" s="30" t="s">
        <v>90</v>
      </c>
      <c r="I51" s="30" t="s">
        <v>90</v>
      </c>
      <c r="J51" s="483" t="s">
        <v>91</v>
      </c>
      <c r="K51" s="483" t="s">
        <v>92</v>
      </c>
    </row>
    <row r="52" spans="1:11" s="4" customFormat="1" ht="15" customHeight="1" outlineLevel="1">
      <c r="A52" s="482"/>
      <c r="B52" s="481"/>
      <c r="C52" s="481"/>
      <c r="D52" s="29">
        <v>2015</v>
      </c>
      <c r="E52" s="29">
        <v>2016</v>
      </c>
      <c r="F52" s="29">
        <v>2017</v>
      </c>
      <c r="G52" s="29" t="s">
        <v>85</v>
      </c>
      <c r="H52" s="29" t="s">
        <v>86</v>
      </c>
      <c r="I52" s="29" t="s">
        <v>87</v>
      </c>
      <c r="J52" s="483"/>
      <c r="K52" s="483"/>
    </row>
    <row r="53" spans="1:11" s="5" customFormat="1" ht="38.25" customHeight="1" outlineLevel="1">
      <c r="A53" s="481" t="s">
        <v>117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</row>
    <row r="54" spans="1:11" s="5" customFormat="1" ht="31.5" outlineLevel="1">
      <c r="A54" s="21">
        <v>1</v>
      </c>
      <c r="B54" s="24" t="s">
        <v>93</v>
      </c>
      <c r="C54" s="27" t="s">
        <v>94</v>
      </c>
      <c r="D54" s="22">
        <v>-11826.011576474219</v>
      </c>
      <c r="E54" s="22">
        <v>-12222.191048849789</v>
      </c>
      <c r="F54" s="22">
        <v>-12630.374650586209</v>
      </c>
      <c r="G54" s="22">
        <v>-11700.733035400002</v>
      </c>
      <c r="H54" s="22">
        <v>-15721.756619999998</v>
      </c>
      <c r="I54" s="22">
        <v>-11449.779255182904</v>
      </c>
      <c r="J54" s="22">
        <v>1.5977917652519811</v>
      </c>
      <c r="K54" s="22">
        <v>1.7881030048765254</v>
      </c>
    </row>
    <row r="55" spans="1:11" s="5" customFormat="1" ht="15.75" outlineLevel="1">
      <c r="A55" s="21" t="s">
        <v>118</v>
      </c>
      <c r="B55" s="24" t="s">
        <v>119</v>
      </c>
      <c r="C55" s="27" t="s">
        <v>94</v>
      </c>
      <c r="D55" s="22">
        <v>19512.11064481422</v>
      </c>
      <c r="E55" s="22">
        <v>20292.595070606789</v>
      </c>
      <c r="F55" s="22">
        <v>21104.29887343106</v>
      </c>
      <c r="G55" s="22">
        <v>17836.346110000002</v>
      </c>
      <c r="H55" s="22">
        <v>22296.787209999999</v>
      </c>
      <c r="I55" s="22">
        <v>18761.644850782905</v>
      </c>
      <c r="J55" s="22">
        <v>1.3179583827950674</v>
      </c>
      <c r="K55" s="22">
        <v>1.4952700513722406</v>
      </c>
    </row>
    <row r="56" spans="1:11" s="5" customFormat="1" ht="15.75" outlineLevel="1">
      <c r="A56" s="23">
        <v>2</v>
      </c>
      <c r="B56" s="24" t="s">
        <v>113</v>
      </c>
      <c r="C56" s="25" t="s">
        <v>94</v>
      </c>
      <c r="D56" s="22">
        <v>7686.0990683400005</v>
      </c>
      <c r="E56" s="22">
        <v>8070.4040217570009</v>
      </c>
      <c r="F56" s="22">
        <v>8473.9242228448511</v>
      </c>
      <c r="G56" s="22">
        <v>6135.6130745999999</v>
      </c>
      <c r="H56" s="22">
        <v>6575.0305900000003</v>
      </c>
      <c r="I56" s="22">
        <v>7311.8655956000002</v>
      </c>
      <c r="J56" s="22">
        <v>1.0993440372051821</v>
      </c>
      <c r="K56" s="22">
        <v>1.2608218843225902</v>
      </c>
    </row>
    <row r="57" spans="1:11" s="5" customFormat="1" ht="15.75" outlineLevel="1">
      <c r="A57" s="23">
        <v>3</v>
      </c>
      <c r="B57" s="24" t="s">
        <v>95</v>
      </c>
      <c r="C57" s="25" t="s">
        <v>11</v>
      </c>
      <c r="D57" s="22">
        <v>39.391428268590481</v>
      </c>
      <c r="E57" s="22">
        <v>39.770192001942313</v>
      </c>
      <c r="F57" s="22">
        <v>40.152597694268685</v>
      </c>
      <c r="G57" s="22">
        <v>34.399495483887534</v>
      </c>
      <c r="H57" s="22">
        <v>29.488690581623938</v>
      </c>
      <c r="I57" s="22">
        <v>38.972412353786154</v>
      </c>
      <c r="J57" s="22">
        <v>0.83412651837590079</v>
      </c>
      <c r="K57" s="22">
        <v>0.84320680613211485</v>
      </c>
    </row>
    <row r="58" spans="1:11" s="5" customFormat="1" ht="15.75" outlineLevel="1">
      <c r="A58" s="23">
        <v>4</v>
      </c>
      <c r="B58" s="24" t="s">
        <v>114</v>
      </c>
      <c r="C58" s="25" t="s">
        <v>94</v>
      </c>
      <c r="D58" s="26">
        <v>7686.0990683400005</v>
      </c>
      <c r="E58" s="26">
        <v>8070.4040217570009</v>
      </c>
      <c r="F58" s="26">
        <v>8473.9242228448511</v>
      </c>
      <c r="G58" s="26">
        <v>6135.6130745999999</v>
      </c>
      <c r="H58" s="26">
        <v>6575.0305900000003</v>
      </c>
      <c r="I58" s="26">
        <v>7311.8655956000002</v>
      </c>
      <c r="J58" s="22">
        <v>1.07</v>
      </c>
      <c r="K58" s="22">
        <v>1.12243</v>
      </c>
    </row>
    <row r="59" spans="1:11" s="5" customFormat="1" ht="15.75" outlineLevel="1">
      <c r="A59" s="23">
        <v>5</v>
      </c>
      <c r="B59" s="24" t="s">
        <v>96</v>
      </c>
      <c r="C59" s="27" t="s">
        <v>97</v>
      </c>
      <c r="D59" s="26">
        <v>6917.4891615060005</v>
      </c>
      <c r="E59" s="26">
        <v>7263.3636195813006</v>
      </c>
      <c r="F59" s="26">
        <v>7626.5318005603658</v>
      </c>
      <c r="G59" s="26">
        <v>5522.0517671400003</v>
      </c>
      <c r="H59" s="26">
        <v>5917.5275310000006</v>
      </c>
      <c r="I59" s="26">
        <v>6580.67903604</v>
      </c>
      <c r="J59" s="22">
        <v>1.07</v>
      </c>
      <c r="K59" s="22">
        <v>1.12243</v>
      </c>
    </row>
    <row r="60" spans="1:11" s="5" customFormat="1" ht="15.75" outlineLevel="1">
      <c r="A60" s="23">
        <v>6</v>
      </c>
      <c r="B60" s="24" t="s">
        <v>98</v>
      </c>
      <c r="C60" s="27" t="s">
        <v>11</v>
      </c>
      <c r="D60" s="22">
        <v>90</v>
      </c>
      <c r="E60" s="22">
        <v>89.999999999999986</v>
      </c>
      <c r="F60" s="22">
        <v>90</v>
      </c>
      <c r="G60" s="22">
        <v>90</v>
      </c>
      <c r="H60" s="22">
        <v>90</v>
      </c>
      <c r="I60" s="22">
        <v>90</v>
      </c>
      <c r="J60" s="22">
        <v>1</v>
      </c>
      <c r="K60" s="22">
        <v>1</v>
      </c>
    </row>
    <row r="61" spans="1:11" s="5" customFormat="1" ht="15.75" outlineLevel="1">
      <c r="A61" s="23">
        <v>7</v>
      </c>
      <c r="B61" s="24" t="s">
        <v>99</v>
      </c>
      <c r="C61" s="25" t="s">
        <v>100</v>
      </c>
      <c r="D61" s="26">
        <v>5.5</v>
      </c>
      <c r="E61" s="26">
        <v>5.5</v>
      </c>
      <c r="F61" s="26">
        <v>5.5</v>
      </c>
      <c r="G61" s="26">
        <v>5.5</v>
      </c>
      <c r="H61" s="26">
        <v>5.5</v>
      </c>
      <c r="I61" s="26">
        <v>5.5</v>
      </c>
      <c r="J61" s="22">
        <v>1</v>
      </c>
      <c r="K61" s="22">
        <v>1</v>
      </c>
    </row>
    <row r="62" spans="1:11" s="5" customFormat="1" ht="31.5" outlineLevel="1">
      <c r="A62" s="23">
        <v>8</v>
      </c>
      <c r="B62" s="24" t="s">
        <v>101</v>
      </c>
      <c r="C62" s="25" t="s">
        <v>102</v>
      </c>
      <c r="D62" s="26"/>
      <c r="E62" s="26"/>
      <c r="F62" s="26"/>
      <c r="G62" s="26"/>
      <c r="H62" s="26"/>
      <c r="I62" s="26"/>
      <c r="J62" s="22">
        <v>1</v>
      </c>
      <c r="K62" s="22">
        <v>1</v>
      </c>
    </row>
    <row r="63" spans="1:11" s="5" customFormat="1" ht="15.75" outlineLevel="1">
      <c r="A63" s="23">
        <v>9</v>
      </c>
      <c r="B63" s="24" t="s">
        <v>103</v>
      </c>
      <c r="C63" s="25" t="s">
        <v>104</v>
      </c>
      <c r="D63" s="26">
        <v>20.354672727272725</v>
      </c>
      <c r="E63" s="26">
        <v>20.354672727272725</v>
      </c>
      <c r="F63" s="26">
        <v>20.354672727272725</v>
      </c>
      <c r="G63" s="26">
        <v>23.254018181818182</v>
      </c>
      <c r="H63" s="26">
        <v>20.707090909090908</v>
      </c>
      <c r="I63" s="26">
        <v>20.325152727272727</v>
      </c>
      <c r="J63" s="22">
        <v>1</v>
      </c>
      <c r="K63" s="22">
        <v>0.99377146051265675</v>
      </c>
    </row>
    <row r="64" spans="1:11" s="5" customFormat="1" ht="31.5" outlineLevel="1">
      <c r="A64" s="23">
        <v>10</v>
      </c>
      <c r="B64" s="24" t="s">
        <v>105</v>
      </c>
      <c r="C64" s="49" t="s">
        <v>106</v>
      </c>
      <c r="D64" s="26">
        <v>0.25800000000000001</v>
      </c>
      <c r="E64" s="26">
        <v>0.25800000000000001</v>
      </c>
      <c r="F64" s="26">
        <v>0.25800000000000001</v>
      </c>
      <c r="G64" s="26">
        <v>0.25800000000000001</v>
      </c>
      <c r="H64" s="26">
        <v>0.25</v>
      </c>
      <c r="I64" s="26">
        <v>0.25800000000000001</v>
      </c>
      <c r="J64" s="22">
        <v>1</v>
      </c>
      <c r="K64" s="22">
        <v>0.98473282442748089</v>
      </c>
    </row>
    <row r="65" spans="1:14" s="5" customFormat="1" ht="31.5" outlineLevel="1">
      <c r="A65" s="23">
        <v>11</v>
      </c>
      <c r="B65" s="24" t="s">
        <v>107</v>
      </c>
      <c r="C65" s="27" t="s">
        <v>106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2">
        <v>0</v>
      </c>
      <c r="K65" s="22">
        <v>0</v>
      </c>
    </row>
    <row r="66" spans="1:14" s="5" customFormat="1" ht="31.5" outlineLevel="1">
      <c r="A66" s="23">
        <v>12</v>
      </c>
      <c r="B66" s="24" t="s">
        <v>108</v>
      </c>
      <c r="C66" s="27" t="s">
        <v>115</v>
      </c>
      <c r="D66" s="26">
        <v>111.78834000000001</v>
      </c>
      <c r="E66" s="26">
        <v>111.78834000000001</v>
      </c>
      <c r="F66" s="26">
        <v>111.78834000000001</v>
      </c>
      <c r="G66" s="26">
        <v>127.89709999999999</v>
      </c>
      <c r="H66" s="26">
        <v>113.889</v>
      </c>
      <c r="I66" s="26">
        <v>111.78834000000001</v>
      </c>
      <c r="J66" s="22">
        <v>1</v>
      </c>
      <c r="K66" s="22">
        <v>0.99377146051265675</v>
      </c>
    </row>
    <row r="67" spans="1:14" s="5" customFormat="1" ht="31.5" outlineLevel="1">
      <c r="A67" s="23">
        <v>13</v>
      </c>
      <c r="B67" s="24" t="s">
        <v>109</v>
      </c>
      <c r="C67" s="27" t="s">
        <v>116</v>
      </c>
      <c r="D67" s="26">
        <v>2307.9330098291111</v>
      </c>
      <c r="E67" s="26">
        <v>2307.9330098291111</v>
      </c>
      <c r="F67" s="26">
        <v>2307.9330098291111</v>
      </c>
      <c r="G67" s="26">
        <v>2017.246677211602</v>
      </c>
      <c r="H67" s="26">
        <v>2195.1198096392104</v>
      </c>
      <c r="I67" s="26">
        <v>2307.9330098291111</v>
      </c>
      <c r="J67" s="22">
        <v>1</v>
      </c>
      <c r="K67" s="22">
        <v>0.99090471356410947</v>
      </c>
    </row>
    <row r="68" spans="1:14" s="5" customFormat="1" ht="31.5" outlineLevel="1">
      <c r="A68" s="23">
        <v>14</v>
      </c>
      <c r="B68" s="24" t="s">
        <v>110</v>
      </c>
      <c r="C68" s="27" t="s">
        <v>116</v>
      </c>
      <c r="D68" s="26"/>
      <c r="E68" s="26"/>
      <c r="F68" s="26"/>
      <c r="G68" s="26"/>
      <c r="H68" s="26"/>
      <c r="I68" s="26"/>
      <c r="J68" s="22">
        <v>0</v>
      </c>
      <c r="K68" s="22">
        <v>0</v>
      </c>
    </row>
    <row r="69" spans="1:14" s="5" customFormat="1" ht="31.5" outlineLevel="1">
      <c r="A69" s="23">
        <v>15</v>
      </c>
      <c r="B69" s="24" t="s">
        <v>111</v>
      </c>
      <c r="C69" s="25" t="s">
        <v>112</v>
      </c>
      <c r="D69" s="26">
        <v>9.0909090909090912E-2</v>
      </c>
      <c r="E69" s="26">
        <v>9.0909090909090912E-2</v>
      </c>
      <c r="F69" s="26">
        <v>9.0909090909090912E-2</v>
      </c>
      <c r="G69" s="26">
        <v>9.0909090909090912E-2</v>
      </c>
      <c r="H69" s="26">
        <v>9.0909090909090912E-2</v>
      </c>
      <c r="I69" s="26">
        <v>9.0909090909090912E-2</v>
      </c>
      <c r="J69" s="22"/>
      <c r="K69" s="22"/>
    </row>
    <row r="70" spans="1:14" outlineLevel="1" collapsed="1"/>
    <row r="71" spans="1:14" outlineLevel="1" collapsed="1"/>
    <row r="72" spans="1:14" outlineLevel="1"/>
    <row r="73" spans="1:14" outlineLevel="1"/>
    <row r="74" spans="1:14" outlineLevel="1"/>
    <row r="75" spans="1:14" s="6" customFormat="1" ht="12.75" customHeight="1" outlineLevel="1">
      <c r="A75" s="481" t="s">
        <v>117</v>
      </c>
      <c r="B75" s="481"/>
      <c r="C75" s="481"/>
      <c r="D75" s="481"/>
      <c r="E75" s="481"/>
      <c r="F75" s="481"/>
      <c r="G75" s="481"/>
      <c r="H75" s="481"/>
      <c r="I75" s="481"/>
      <c r="J75" s="481"/>
      <c r="K75" s="481"/>
      <c r="L75" s="481"/>
    </row>
    <row r="76" spans="1:14" s="6" customFormat="1" ht="15.75" outlineLevel="1">
      <c r="A76" s="50">
        <v>1</v>
      </c>
      <c r="B76" s="51" t="s">
        <v>121</v>
      </c>
      <c r="C76" s="52" t="s">
        <v>115</v>
      </c>
      <c r="D76" s="53">
        <v>126.91874231271406</v>
      </c>
      <c r="E76" s="53">
        <v>123.532</v>
      </c>
      <c r="F76" s="53">
        <v>123.532</v>
      </c>
      <c r="G76" s="53">
        <v>123.532</v>
      </c>
      <c r="H76" s="53">
        <v>158.65</v>
      </c>
      <c r="I76" s="53">
        <v>125.23</v>
      </c>
      <c r="J76" s="53">
        <v>139.364</v>
      </c>
      <c r="K76" s="53">
        <v>0.77864481563189403</v>
      </c>
      <c r="L76" s="53">
        <v>0.98644094865447574</v>
      </c>
      <c r="M76" s="6">
        <v>0.88639820900663002</v>
      </c>
      <c r="N76" s="6">
        <v>123.532</v>
      </c>
    </row>
    <row r="77" spans="1:14" s="6" customFormat="1" ht="31.5" outlineLevel="1">
      <c r="A77" s="50">
        <v>2</v>
      </c>
      <c r="B77" s="54" t="s">
        <v>122</v>
      </c>
      <c r="C77" s="52" t="s">
        <v>115</v>
      </c>
      <c r="D77" s="53">
        <v>0</v>
      </c>
      <c r="E77" s="53"/>
      <c r="F77" s="53"/>
      <c r="G77" s="53"/>
      <c r="H77" s="53"/>
      <c r="I77" s="53"/>
      <c r="J77" s="53"/>
      <c r="K77" s="53" t="e">
        <v>#DIV/0!</v>
      </c>
      <c r="L77" s="53" t="e">
        <v>#DIV/0!</v>
      </c>
      <c r="M77" s="6" t="e">
        <v>#DIV/0!</v>
      </c>
    </row>
    <row r="78" spans="1:14" s="6" customFormat="1" ht="15.75" outlineLevel="1">
      <c r="A78" s="50">
        <v>3</v>
      </c>
      <c r="B78" s="51" t="s">
        <v>123</v>
      </c>
      <c r="C78" s="52" t="s">
        <v>115</v>
      </c>
      <c r="D78" s="53">
        <v>0</v>
      </c>
      <c r="E78" s="53"/>
      <c r="F78" s="53"/>
      <c r="G78" s="53"/>
      <c r="H78" s="53"/>
      <c r="I78" s="53"/>
      <c r="J78" s="53"/>
      <c r="K78" s="53" t="e">
        <v>#DIV/0!</v>
      </c>
      <c r="L78" s="53" t="e">
        <v>#DIV/0!</v>
      </c>
      <c r="M78" s="6" t="e">
        <v>#DIV/0!</v>
      </c>
    </row>
    <row r="79" spans="1:14" s="6" customFormat="1" ht="15.75" outlineLevel="1">
      <c r="A79" s="50">
        <v>4</v>
      </c>
      <c r="B79" s="51" t="s">
        <v>124</v>
      </c>
      <c r="C79" s="52" t="s">
        <v>115</v>
      </c>
      <c r="D79" s="53">
        <v>126.91874231271406</v>
      </c>
      <c r="E79" s="53"/>
      <c r="F79" s="53"/>
      <c r="G79" s="53"/>
      <c r="H79" s="53"/>
      <c r="I79" s="53"/>
      <c r="J79" s="53"/>
      <c r="K79" s="53" t="e">
        <v>#DIV/0!</v>
      </c>
      <c r="L79" s="53" t="e">
        <v>#DIV/0!</v>
      </c>
      <c r="M79" s="6" t="e">
        <v>#DIV/0!</v>
      </c>
    </row>
    <row r="80" spans="1:14" s="6" customFormat="1" ht="15.75" outlineLevel="1">
      <c r="A80" s="50">
        <v>5</v>
      </c>
      <c r="B80" s="51" t="s">
        <v>125</v>
      </c>
      <c r="C80" s="52" t="s">
        <v>115</v>
      </c>
      <c r="D80" s="53">
        <v>126.91874231271406</v>
      </c>
      <c r="E80" s="53">
        <v>123.532</v>
      </c>
      <c r="F80" s="53">
        <v>123.532</v>
      </c>
      <c r="G80" s="53">
        <v>123.532</v>
      </c>
      <c r="H80" s="53">
        <v>158.65</v>
      </c>
      <c r="I80" s="53">
        <v>125.23</v>
      </c>
      <c r="J80" s="53">
        <v>139.364</v>
      </c>
      <c r="K80" s="53">
        <v>0.77864481563189403</v>
      </c>
      <c r="L80" s="53">
        <v>0.98644094865447574</v>
      </c>
      <c r="M80" s="6">
        <v>0.88639820900663002</v>
      </c>
      <c r="N80" s="6">
        <v>123.532</v>
      </c>
    </row>
    <row r="81" spans="1:14" s="6" customFormat="1" ht="31.5" outlineLevel="1">
      <c r="A81" s="50">
        <v>6</v>
      </c>
      <c r="B81" s="51" t="s">
        <v>126</v>
      </c>
      <c r="C81" s="52" t="s">
        <v>115</v>
      </c>
      <c r="D81" s="53">
        <v>0.59374231271406142</v>
      </c>
      <c r="E81" s="53">
        <v>2.532999999999987</v>
      </c>
      <c r="F81" s="53">
        <v>2.532999999999987</v>
      </c>
      <c r="G81" s="53">
        <v>2.532999999999987</v>
      </c>
      <c r="H81" s="53">
        <v>34.204000000000008</v>
      </c>
      <c r="I81" s="53">
        <v>1.769999999999996</v>
      </c>
      <c r="J81" s="53">
        <v>1.7639999999999816</v>
      </c>
      <c r="K81" s="53">
        <v>7.4055666003975743E-2</v>
      </c>
      <c r="L81" s="53">
        <v>1.4310734463276795</v>
      </c>
      <c r="M81" s="6">
        <v>1.4359410430839079</v>
      </c>
      <c r="N81" s="6">
        <v>2.5329999999999999</v>
      </c>
    </row>
    <row r="82" spans="1:14" s="6" customFormat="1" ht="31.5" outlineLevel="1">
      <c r="A82" s="50">
        <v>7</v>
      </c>
      <c r="B82" s="51" t="s">
        <v>120</v>
      </c>
      <c r="C82" s="52" t="s">
        <v>115</v>
      </c>
      <c r="D82" s="53">
        <v>0.46781295015604907</v>
      </c>
      <c r="E82" s="53">
        <v>2.0504808470679557E-2</v>
      </c>
      <c r="F82" s="53">
        <v>2.0504808470679557E-2</v>
      </c>
      <c r="G82" s="53">
        <v>2.0504808470679557E-2</v>
      </c>
      <c r="H82" s="53">
        <v>0.21559407500787903</v>
      </c>
      <c r="I82" s="53">
        <v>1.4133993452048198E-2</v>
      </c>
      <c r="J82" s="53">
        <v>1.2657501219827082E-2</v>
      </c>
      <c r="K82" s="53">
        <v>9.5108404393442605E-2</v>
      </c>
      <c r="L82" s="53">
        <v>1.4507441608944671</v>
      </c>
      <c r="M82" s="6">
        <v>1.6199728615123672</v>
      </c>
    </row>
    <row r="83" spans="1:14" s="6" customFormat="1" ht="15.75" outlineLevel="1">
      <c r="A83" s="50">
        <v>8</v>
      </c>
      <c r="B83" s="54" t="s">
        <v>127</v>
      </c>
      <c r="C83" s="52" t="s">
        <v>151</v>
      </c>
      <c r="D83" s="53">
        <v>5.8926390702070404E-2</v>
      </c>
      <c r="E83" s="53">
        <v>0.25138944025406779</v>
      </c>
      <c r="F83" s="53">
        <v>0.25138944025406779</v>
      </c>
      <c r="G83" s="53">
        <v>0.25138944025406779</v>
      </c>
      <c r="H83" s="53">
        <v>3.3946010321556179</v>
      </c>
      <c r="I83" s="53">
        <v>0.1756649464073041</v>
      </c>
      <c r="J83" s="53">
        <v>0.17506947201270162</v>
      </c>
      <c r="K83" s="53">
        <v>7.4055666003975756E-2</v>
      </c>
      <c r="L83" s="53">
        <v>1.4310734463276795</v>
      </c>
      <c r="M83" s="6">
        <v>1.4359410430839079</v>
      </c>
    </row>
    <row r="84" spans="1:14" s="6" customFormat="1" ht="15.75" outlineLevel="1">
      <c r="A84" s="50">
        <v>9</v>
      </c>
      <c r="B84" s="51" t="s">
        <v>128</v>
      </c>
      <c r="C84" s="52" t="s">
        <v>115</v>
      </c>
      <c r="D84" s="53">
        <v>126.325</v>
      </c>
      <c r="E84" s="53">
        <v>120.99900000000001</v>
      </c>
      <c r="F84" s="53">
        <v>120.99900000000001</v>
      </c>
      <c r="G84" s="53">
        <v>120.99900000000001</v>
      </c>
      <c r="H84" s="53">
        <v>124.446</v>
      </c>
      <c r="I84" s="53">
        <v>123.46000000000001</v>
      </c>
      <c r="J84" s="53">
        <v>137.60000000000002</v>
      </c>
      <c r="K84" s="53">
        <v>0.97230123909165433</v>
      </c>
      <c r="L84" s="53">
        <v>0.98006641827312491</v>
      </c>
      <c r="M84" s="6">
        <v>0.87935319767441855</v>
      </c>
      <c r="N84" s="6">
        <v>120.999</v>
      </c>
    </row>
    <row r="85" spans="1:14" s="6" customFormat="1" ht="15.75" outlineLevel="1">
      <c r="A85" s="50"/>
      <c r="B85" s="54" t="s">
        <v>129</v>
      </c>
      <c r="C85" s="52" t="s">
        <v>115</v>
      </c>
      <c r="D85" s="53">
        <v>114.878</v>
      </c>
      <c r="E85" s="53">
        <v>120.99900000000001</v>
      </c>
      <c r="F85" s="53">
        <v>120.99900000000001</v>
      </c>
      <c r="G85" s="53">
        <v>120.99900000000001</v>
      </c>
      <c r="H85" s="53">
        <v>124.446</v>
      </c>
      <c r="I85" s="53">
        <v>123.46000000000001</v>
      </c>
      <c r="J85" s="53">
        <v>137.60000000000002</v>
      </c>
      <c r="K85" s="53">
        <v>0.97230123909165433</v>
      </c>
      <c r="L85" s="53">
        <v>0.98006641827312491</v>
      </c>
      <c r="M85" s="6">
        <v>0.87935319767441855</v>
      </c>
      <c r="N85" s="6">
        <v>120.999</v>
      </c>
    </row>
    <row r="86" spans="1:14" s="6" customFormat="1" ht="15.75" outlineLevel="1">
      <c r="A86" s="50"/>
      <c r="B86" s="55" t="s">
        <v>130</v>
      </c>
      <c r="C86" s="56" t="s">
        <v>115</v>
      </c>
      <c r="D86" s="53">
        <v>97.361599999999996</v>
      </c>
      <c r="E86" s="53">
        <v>97.36</v>
      </c>
      <c r="F86" s="53">
        <v>97.36</v>
      </c>
      <c r="G86" s="53">
        <v>97.36</v>
      </c>
      <c r="H86" s="53">
        <v>100.024</v>
      </c>
      <c r="I86" s="53">
        <v>98.323000000000008</v>
      </c>
      <c r="J86" s="53">
        <v>113.63500000000001</v>
      </c>
      <c r="K86" s="53">
        <v>0.97336639206590414</v>
      </c>
      <c r="L86" s="53">
        <v>0.99020575043479142</v>
      </c>
      <c r="M86" s="6">
        <v>0.85677828133937606</v>
      </c>
      <c r="N86" s="6">
        <v>97.36</v>
      </c>
    </row>
    <row r="87" spans="1:14" s="6" customFormat="1" ht="15.75" outlineLevel="1">
      <c r="A87" s="50"/>
      <c r="B87" s="57" t="s">
        <v>131</v>
      </c>
      <c r="C87" s="56" t="s">
        <v>115</v>
      </c>
      <c r="D87" s="53">
        <v>0</v>
      </c>
      <c r="E87" s="53">
        <v>89.227999999999994</v>
      </c>
      <c r="F87" s="53">
        <v>89.227999999999994</v>
      </c>
      <c r="G87" s="53">
        <v>89.227999999999994</v>
      </c>
      <c r="H87" s="53">
        <v>91.363</v>
      </c>
      <c r="I87" s="53">
        <v>88.923000000000002</v>
      </c>
      <c r="J87" s="53">
        <v>104.393</v>
      </c>
      <c r="K87" s="53">
        <v>0.97663167803158824</v>
      </c>
      <c r="L87" s="53">
        <v>1.0034299337629184</v>
      </c>
      <c r="M87" s="6">
        <v>0.85473163909457528</v>
      </c>
      <c r="N87" s="6">
        <v>89.227999999999994</v>
      </c>
    </row>
    <row r="88" spans="1:14" s="6" customFormat="1" ht="15.75" outlineLevel="1">
      <c r="A88" s="50"/>
      <c r="B88" s="58" t="s">
        <v>132</v>
      </c>
      <c r="C88" s="56" t="s">
        <v>115</v>
      </c>
      <c r="D88" s="53"/>
      <c r="E88" s="53"/>
      <c r="F88" s="53"/>
      <c r="G88" s="53"/>
      <c r="H88" s="53"/>
      <c r="I88" s="53"/>
      <c r="J88" s="53"/>
      <c r="K88" s="53"/>
      <c r="L88" s="53"/>
    </row>
    <row r="89" spans="1:14" s="6" customFormat="1" ht="15.75" outlineLevel="1">
      <c r="A89" s="50"/>
      <c r="B89" s="55" t="s">
        <v>133</v>
      </c>
      <c r="C89" s="56" t="s">
        <v>115</v>
      </c>
      <c r="D89" s="53">
        <v>1.7033</v>
      </c>
      <c r="E89" s="53">
        <v>1.5660000000000001</v>
      </c>
      <c r="F89" s="53">
        <v>1.5660000000000001</v>
      </c>
      <c r="G89" s="53">
        <v>1.5660000000000001</v>
      </c>
      <c r="H89" s="53">
        <v>1.45</v>
      </c>
      <c r="I89" s="53">
        <v>1.9550000000000001</v>
      </c>
      <c r="J89" s="53">
        <v>1.2869999999999999</v>
      </c>
      <c r="K89" s="53">
        <v>1.08</v>
      </c>
      <c r="L89" s="53">
        <v>0.80102301790281327</v>
      </c>
      <c r="M89" s="6">
        <v>1.2167832167832169</v>
      </c>
      <c r="N89" s="6">
        <v>1.5660000000000001</v>
      </c>
    </row>
    <row r="90" spans="1:14" s="6" customFormat="1" ht="15.75" outlineLevel="1">
      <c r="A90" s="50"/>
      <c r="B90" s="55" t="s">
        <v>134</v>
      </c>
      <c r="C90" s="56" t="s">
        <v>115</v>
      </c>
      <c r="D90" s="53">
        <v>15.8131</v>
      </c>
      <c r="E90" s="53">
        <v>15.025</v>
      </c>
      <c r="F90" s="53">
        <v>15.025</v>
      </c>
      <c r="G90" s="53">
        <v>15.025</v>
      </c>
      <c r="H90" s="53">
        <v>15.481999999999999</v>
      </c>
      <c r="I90" s="53">
        <v>16.148</v>
      </c>
      <c r="J90" s="53">
        <v>15.222999999999999</v>
      </c>
      <c r="K90" s="53">
        <v>0.97048184989019515</v>
      </c>
      <c r="L90" s="53">
        <v>0.93045578399801832</v>
      </c>
      <c r="M90" s="6">
        <v>0.98699336530250292</v>
      </c>
      <c r="N90" s="6">
        <v>15.024999999999993</v>
      </c>
    </row>
    <row r="91" spans="1:14" s="6" customFormat="1" ht="15.75" outlineLevel="1">
      <c r="A91" s="50"/>
      <c r="B91" s="57" t="s">
        <v>135</v>
      </c>
      <c r="C91" s="56" t="s">
        <v>115</v>
      </c>
      <c r="D91" s="53">
        <v>0</v>
      </c>
      <c r="E91" s="53">
        <v>12.417</v>
      </c>
      <c r="F91" s="53">
        <v>12.417</v>
      </c>
      <c r="G91" s="53">
        <v>12.417</v>
      </c>
      <c r="H91" s="53">
        <v>12.41</v>
      </c>
      <c r="I91" s="53">
        <v>12.417</v>
      </c>
      <c r="J91" s="53">
        <v>12.417999999999999</v>
      </c>
      <c r="K91" s="53">
        <v>1.0005640612409348</v>
      </c>
      <c r="L91" s="53">
        <v>1</v>
      </c>
      <c r="M91" s="6">
        <v>0.99991947173457885</v>
      </c>
      <c r="N91" s="6">
        <v>12.417000000000002</v>
      </c>
    </row>
    <row r="92" spans="1:14" s="6" customFormat="1" ht="15.75" outlineLevel="1">
      <c r="A92" s="50"/>
      <c r="B92" s="57" t="s">
        <v>136</v>
      </c>
      <c r="C92" s="56" t="s">
        <v>115</v>
      </c>
      <c r="D92" s="53">
        <v>11.446999999999999</v>
      </c>
      <c r="E92" s="53">
        <v>7.048</v>
      </c>
      <c r="F92" s="53">
        <v>7.048</v>
      </c>
      <c r="G92" s="53">
        <v>7.048</v>
      </c>
      <c r="H92" s="53">
        <v>7.49</v>
      </c>
      <c r="I92" s="53">
        <v>7.0339999999999998</v>
      </c>
      <c r="J92" s="53">
        <v>7.4550000000000001</v>
      </c>
      <c r="K92" s="53">
        <v>0.94098798397863814</v>
      </c>
      <c r="L92" s="53">
        <v>1.0019903326698891</v>
      </c>
      <c r="M92" s="6">
        <v>0.94540576794097919</v>
      </c>
      <c r="N92" s="6">
        <v>7.048</v>
      </c>
    </row>
    <row r="93" spans="1:14" s="6" customFormat="1" ht="31.5" outlineLevel="1">
      <c r="A93" s="50">
        <v>10</v>
      </c>
      <c r="B93" s="54" t="s">
        <v>137</v>
      </c>
      <c r="C93" s="50" t="s">
        <v>100</v>
      </c>
      <c r="D93" s="53">
        <v>1639</v>
      </c>
      <c r="E93" s="53">
        <v>1639</v>
      </c>
      <c r="F93" s="53">
        <v>1639</v>
      </c>
      <c r="G93" s="53">
        <v>1639</v>
      </c>
      <c r="H93" s="53">
        <v>1628</v>
      </c>
      <c r="I93" s="53">
        <v>1628</v>
      </c>
      <c r="J93" s="53">
        <v>1628</v>
      </c>
      <c r="K93" s="53">
        <v>1.0067567567567568</v>
      </c>
      <c r="L93" s="53">
        <v>1.0067567567567568</v>
      </c>
      <c r="M93" s="6">
        <v>1.0067567567567568</v>
      </c>
    </row>
    <row r="94" spans="1:14" s="6" customFormat="1" ht="31.5" outlineLevel="1">
      <c r="A94" s="50">
        <v>11</v>
      </c>
      <c r="B94" s="54" t="s">
        <v>138</v>
      </c>
      <c r="C94" s="50" t="s">
        <v>152</v>
      </c>
      <c r="D94" s="53">
        <v>59.403050640634532</v>
      </c>
      <c r="E94" s="53">
        <v>59.402074435631484</v>
      </c>
      <c r="F94" s="53">
        <v>59.402074435631484</v>
      </c>
      <c r="G94" s="53">
        <v>59.402074435631484</v>
      </c>
      <c r="H94" s="53">
        <v>61.439803439803441</v>
      </c>
      <c r="I94" s="53">
        <v>60.39496314496315</v>
      </c>
      <c r="J94" s="53">
        <v>69.80036855036856</v>
      </c>
      <c r="K94" s="53">
        <v>0.96683373171646858</v>
      </c>
      <c r="L94" s="53">
        <v>0.98356007425737668</v>
      </c>
      <c r="M94" s="6">
        <v>0.85102809153172909</v>
      </c>
    </row>
    <row r="95" spans="1:14" s="6" customFormat="1" ht="31.5" outlineLevel="1">
      <c r="A95" s="50">
        <v>12</v>
      </c>
      <c r="B95" s="54" t="s">
        <v>139</v>
      </c>
      <c r="C95" s="50" t="s">
        <v>17</v>
      </c>
      <c r="D95" s="53">
        <v>10.076000000000001</v>
      </c>
      <c r="E95" s="53">
        <v>10.076000000000001</v>
      </c>
      <c r="F95" s="53">
        <v>10.076000000000001</v>
      </c>
      <c r="G95" s="53">
        <v>10.076000000000001</v>
      </c>
      <c r="H95" s="53">
        <v>10.076000000000001</v>
      </c>
      <c r="I95" s="53">
        <v>10.076000000000001</v>
      </c>
      <c r="J95" s="53">
        <v>10.076000000000001</v>
      </c>
      <c r="K95" s="53">
        <v>1</v>
      </c>
      <c r="L95" s="53">
        <v>1</v>
      </c>
      <c r="M95" s="6">
        <v>1</v>
      </c>
    </row>
    <row r="96" spans="1:14" s="6" customFormat="1" ht="15.75" outlineLevel="1">
      <c r="A96" s="50"/>
      <c r="B96" s="58" t="s">
        <v>140</v>
      </c>
      <c r="C96" s="50" t="s">
        <v>17</v>
      </c>
      <c r="D96" s="53">
        <v>10.076000000000001</v>
      </c>
      <c r="E96" s="53">
        <v>10.076000000000001</v>
      </c>
      <c r="F96" s="53">
        <v>10.076000000000001</v>
      </c>
      <c r="G96" s="53">
        <v>10.076000000000001</v>
      </c>
      <c r="H96" s="53">
        <v>10.076000000000001</v>
      </c>
      <c r="I96" s="53">
        <v>10.076000000000001</v>
      </c>
      <c r="J96" s="53">
        <v>10.076000000000001</v>
      </c>
      <c r="K96" s="53">
        <v>1</v>
      </c>
      <c r="L96" s="53">
        <v>1</v>
      </c>
      <c r="M96" s="6">
        <v>1</v>
      </c>
    </row>
    <row r="97" spans="1:12" s="6" customFormat="1" ht="15.75" outlineLevel="1">
      <c r="A97" s="50"/>
      <c r="B97" s="57" t="s">
        <v>141</v>
      </c>
      <c r="C97" s="50" t="s">
        <v>17</v>
      </c>
      <c r="D97" s="53"/>
      <c r="E97" s="53"/>
      <c r="F97" s="53"/>
      <c r="G97" s="53"/>
      <c r="H97" s="53"/>
      <c r="I97" s="53"/>
      <c r="J97" s="53"/>
      <c r="K97" s="53"/>
      <c r="L97" s="53"/>
    </row>
    <row r="98" spans="1:12" s="6" customFormat="1" ht="15.75" outlineLevel="1">
      <c r="A98" s="50"/>
      <c r="B98" s="57" t="s">
        <v>142</v>
      </c>
      <c r="C98" s="50" t="s">
        <v>17</v>
      </c>
      <c r="D98" s="53"/>
      <c r="E98" s="53"/>
      <c r="F98" s="53"/>
      <c r="G98" s="53"/>
      <c r="H98" s="53"/>
      <c r="I98" s="53"/>
      <c r="J98" s="53"/>
      <c r="K98" s="53"/>
      <c r="L98" s="53"/>
    </row>
    <row r="99" spans="1:12" s="6" customFormat="1" ht="15.75" outlineLevel="1">
      <c r="A99" s="50"/>
      <c r="B99" s="57" t="s">
        <v>143</v>
      </c>
      <c r="C99" s="50" t="s">
        <v>17</v>
      </c>
      <c r="D99" s="53"/>
      <c r="E99" s="53"/>
      <c r="F99" s="53"/>
      <c r="G99" s="53"/>
      <c r="H99" s="53"/>
      <c r="I99" s="53"/>
      <c r="J99" s="53"/>
      <c r="K99" s="53"/>
      <c r="L99" s="53"/>
    </row>
    <row r="100" spans="1:12" outlineLevel="1" collapsed="1"/>
    <row r="101" spans="1:12" outlineLevel="1"/>
    <row r="102" spans="1:12" outlineLevel="1"/>
  </sheetData>
  <mergeCells count="15">
    <mergeCell ref="A3:J3"/>
    <mergeCell ref="A4:J4"/>
    <mergeCell ref="A6:A8"/>
    <mergeCell ref="B6:B8"/>
    <mergeCell ref="C6:C8"/>
    <mergeCell ref="D6:I6"/>
    <mergeCell ref="J6:J8"/>
    <mergeCell ref="A53:K53"/>
    <mergeCell ref="A75:L75"/>
    <mergeCell ref="A51:A52"/>
    <mergeCell ref="B51:B52"/>
    <mergeCell ref="C51:C52"/>
    <mergeCell ref="D51:F51"/>
    <mergeCell ref="J51:J52"/>
    <mergeCell ref="K51:K52"/>
  </mergeCells>
  <printOptions horizontalCentered="1"/>
  <pageMargins left="0.51181102362204722" right="0.31496062992125984" top="0.55118110236220474" bottom="0" header="0.31496062992125984" footer="0.31496062992125984"/>
  <pageSetup paperSize="9" scale="61" fitToHeight="0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3:AP47"/>
  <sheetViews>
    <sheetView tabSelected="1" view="pageBreakPreview" topLeftCell="A7" zoomScale="70" zoomScaleNormal="100" zoomScaleSheetLayoutView="70" workbookViewId="0">
      <selection activeCell="B33" sqref="B33"/>
    </sheetView>
  </sheetViews>
  <sheetFormatPr defaultColWidth="8.85546875" defaultRowHeight="15" outlineLevelRow="1"/>
  <cols>
    <col min="1" max="1" width="6.85546875" style="20" customWidth="1"/>
    <col min="2" max="2" width="131.42578125" style="196" customWidth="1"/>
    <col min="3" max="3" width="13.7109375" style="196" customWidth="1"/>
    <col min="4" max="4" width="9.85546875" style="196" customWidth="1"/>
    <col min="5" max="5" width="9.42578125" style="196" customWidth="1"/>
    <col min="6" max="6" width="7.7109375" style="196" customWidth="1"/>
    <col min="7" max="7" width="8.140625" style="196" customWidth="1"/>
    <col min="8" max="8" width="11.42578125" style="196" bestFit="1" customWidth="1"/>
    <col min="9" max="9" width="49.7109375" style="196" customWidth="1"/>
    <col min="10" max="12" width="12.85546875" style="196" customWidth="1"/>
    <col min="13" max="14" width="11.7109375" style="196" customWidth="1"/>
    <col min="15" max="15" width="8.85546875" style="48"/>
    <col min="16" max="16384" width="8.85546875" style="196"/>
  </cols>
  <sheetData>
    <row r="3" spans="1:15">
      <c r="A3" s="492"/>
      <c r="B3" s="492"/>
      <c r="C3" s="492"/>
      <c r="D3" s="492"/>
      <c r="E3" s="492"/>
      <c r="F3" s="492"/>
      <c r="G3" s="492"/>
    </row>
    <row r="4" spans="1:15">
      <c r="A4" s="492"/>
      <c r="B4" s="492"/>
      <c r="C4" s="492"/>
      <c r="D4" s="492"/>
      <c r="E4" s="492"/>
      <c r="F4" s="492"/>
      <c r="G4" s="492"/>
    </row>
    <row r="6" spans="1:15">
      <c r="A6" s="492" t="s">
        <v>1497</v>
      </c>
      <c r="B6" s="492"/>
      <c r="C6" s="492"/>
      <c r="D6" s="492"/>
      <c r="E6" s="492"/>
      <c r="F6" s="492"/>
      <c r="G6" s="492"/>
    </row>
    <row r="7" spans="1:15">
      <c r="A7" s="492" t="s">
        <v>1490</v>
      </c>
      <c r="B7" s="492"/>
      <c r="C7" s="492"/>
      <c r="D7" s="492"/>
      <c r="E7" s="492"/>
      <c r="F7" s="492"/>
      <c r="G7" s="492"/>
    </row>
    <row r="8" spans="1:15">
      <c r="A8" s="492" t="s">
        <v>1518</v>
      </c>
      <c r="B8" s="492"/>
      <c r="C8" s="492"/>
      <c r="D8" s="492"/>
      <c r="E8" s="492"/>
      <c r="F8" s="492"/>
      <c r="G8" s="492"/>
    </row>
    <row r="9" spans="1:15">
      <c r="A9" s="430"/>
      <c r="B9" s="430"/>
      <c r="C9" s="430"/>
      <c r="D9" s="430"/>
      <c r="E9" s="430"/>
      <c r="F9" s="430"/>
      <c r="G9" s="430"/>
    </row>
    <row r="10" spans="1:15" ht="15" customHeight="1">
      <c r="A10" s="484" t="s">
        <v>1516</v>
      </c>
      <c r="B10" s="484"/>
      <c r="C10" s="484"/>
      <c r="D10" s="484"/>
      <c r="E10" s="484"/>
      <c r="F10" s="484"/>
      <c r="G10" s="484"/>
    </row>
    <row r="11" spans="1:15">
      <c r="A11" s="484" t="s">
        <v>1517</v>
      </c>
      <c r="B11" s="484"/>
      <c r="C11" s="484"/>
      <c r="D11" s="484"/>
      <c r="E11" s="484"/>
      <c r="F11" s="484"/>
      <c r="G11" s="484"/>
    </row>
    <row r="12" spans="1:15">
      <c r="A12" s="436"/>
      <c r="B12" s="436"/>
      <c r="C12" s="436"/>
      <c r="D12" s="436"/>
      <c r="E12" s="436"/>
      <c r="F12" s="436"/>
      <c r="G12" s="436"/>
    </row>
    <row r="13" spans="1:15">
      <c r="A13" s="497" t="s">
        <v>2</v>
      </c>
      <c r="B13" s="498" t="s">
        <v>4</v>
      </c>
      <c r="C13" s="498" t="s">
        <v>1</v>
      </c>
      <c r="D13" s="495"/>
      <c r="E13" s="495"/>
      <c r="F13" s="495"/>
      <c r="G13" s="496"/>
    </row>
    <row r="14" spans="1:15" ht="30">
      <c r="A14" s="486"/>
      <c r="B14" s="489"/>
      <c r="C14" s="489"/>
      <c r="D14" s="438" t="s">
        <v>41</v>
      </c>
      <c r="E14" s="438" t="s">
        <v>1488</v>
      </c>
      <c r="F14" s="421" t="s">
        <v>42</v>
      </c>
      <c r="G14" s="421" t="s">
        <v>42</v>
      </c>
    </row>
    <row r="15" spans="1:15" s="31" customFormat="1" ht="14.25" customHeight="1">
      <c r="A15" s="487"/>
      <c r="B15" s="490"/>
      <c r="C15" s="490"/>
      <c r="D15" s="9">
        <v>2020</v>
      </c>
      <c r="E15" s="9">
        <v>2021</v>
      </c>
      <c r="F15" s="9">
        <v>2022</v>
      </c>
      <c r="G15" s="9">
        <v>2023</v>
      </c>
      <c r="O15" s="181"/>
    </row>
    <row r="16" spans="1:15" s="31" customFormat="1" ht="14.25" customHeight="1">
      <c r="A16" s="434" t="s">
        <v>1498</v>
      </c>
      <c r="B16" s="435" t="s">
        <v>1500</v>
      </c>
      <c r="C16" s="395" t="s">
        <v>160</v>
      </c>
      <c r="D16" s="439">
        <v>104516.87</v>
      </c>
      <c r="E16" s="395" t="s">
        <v>1501</v>
      </c>
      <c r="F16" s="395" t="s">
        <v>1501</v>
      </c>
      <c r="G16" s="395" t="s">
        <v>1501</v>
      </c>
      <c r="O16" s="181"/>
    </row>
    <row r="17" spans="1:42" s="31" customFormat="1" ht="14.25" customHeight="1">
      <c r="A17" s="434" t="s">
        <v>68</v>
      </c>
      <c r="B17" s="435" t="s">
        <v>1502</v>
      </c>
      <c r="C17" s="395" t="s">
        <v>11</v>
      </c>
      <c r="D17" s="395">
        <v>3</v>
      </c>
      <c r="E17" s="395">
        <v>2.5</v>
      </c>
      <c r="F17" s="395">
        <v>2</v>
      </c>
      <c r="G17" s="395">
        <v>1.5</v>
      </c>
      <c r="O17" s="181"/>
    </row>
    <row r="18" spans="1:42" s="31" customFormat="1" ht="14.25" customHeight="1">
      <c r="A18" s="434" t="s">
        <v>55</v>
      </c>
      <c r="B18" s="435" t="s">
        <v>1503</v>
      </c>
      <c r="C18" s="395" t="s">
        <v>11</v>
      </c>
      <c r="D18" s="395">
        <v>0.31</v>
      </c>
      <c r="E18" s="395">
        <v>0.3</v>
      </c>
      <c r="F18" s="395">
        <v>0.28999999999999998</v>
      </c>
      <c r="G18" s="395">
        <v>0.28999999999999998</v>
      </c>
      <c r="O18" s="181"/>
    </row>
    <row r="19" spans="1:42" s="31" customFormat="1" ht="14.25" customHeight="1">
      <c r="A19" s="434" t="s">
        <v>1507</v>
      </c>
      <c r="B19" s="431" t="s">
        <v>1504</v>
      </c>
      <c r="C19" s="428"/>
      <c r="D19" s="9"/>
      <c r="E19" s="9"/>
      <c r="F19" s="9"/>
      <c r="G19" s="9"/>
      <c r="O19" s="181"/>
    </row>
    <row r="20" spans="1:42" s="31" customFormat="1" ht="14.25">
      <c r="A20" s="17" t="s">
        <v>174</v>
      </c>
      <c r="B20" s="18" t="s">
        <v>1513</v>
      </c>
      <c r="C20" s="9"/>
      <c r="D20" s="9"/>
      <c r="E20" s="9"/>
      <c r="F20" s="9"/>
      <c r="G20" s="9"/>
      <c r="O20" s="181"/>
    </row>
    <row r="21" spans="1:42" ht="58.5" customHeight="1">
      <c r="A21" s="14" t="s">
        <v>176</v>
      </c>
      <c r="B21" s="15" t="s">
        <v>43</v>
      </c>
      <c r="C21" s="421" t="s">
        <v>6</v>
      </c>
      <c r="D21" s="432">
        <v>0</v>
      </c>
      <c r="E21" s="432">
        <v>0</v>
      </c>
      <c r="F21" s="432">
        <v>0</v>
      </c>
      <c r="G21" s="432">
        <v>0</v>
      </c>
    </row>
    <row r="22" spans="1:42" ht="60.75" customHeight="1">
      <c r="A22" s="14" t="s">
        <v>178</v>
      </c>
      <c r="B22" s="15" t="s">
        <v>44</v>
      </c>
      <c r="C22" s="421" t="s">
        <v>6</v>
      </c>
      <c r="D22" s="432">
        <v>0</v>
      </c>
      <c r="E22" s="432">
        <v>0</v>
      </c>
      <c r="F22" s="432">
        <v>0</v>
      </c>
      <c r="G22" s="432">
        <v>0</v>
      </c>
      <c r="I22" s="429"/>
    </row>
    <row r="23" spans="1:42" s="31" customFormat="1" ht="14.25">
      <c r="A23" s="17" t="s">
        <v>185</v>
      </c>
      <c r="B23" s="18" t="s">
        <v>1514</v>
      </c>
      <c r="C23" s="9"/>
      <c r="D23" s="9"/>
      <c r="E23" s="9"/>
      <c r="F23" s="9"/>
      <c r="G23" s="9"/>
      <c r="I23" s="59"/>
      <c r="J23" s="59"/>
      <c r="K23" s="59"/>
      <c r="L23" s="59"/>
      <c r="M23" s="59"/>
      <c r="N23" s="59"/>
      <c r="O23" s="181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</row>
    <row r="24" spans="1:42" ht="30" customHeight="1">
      <c r="A24" s="14" t="s">
        <v>1508</v>
      </c>
      <c r="B24" s="15" t="s">
        <v>47</v>
      </c>
      <c r="C24" s="421" t="s">
        <v>11</v>
      </c>
      <c r="D24" s="432">
        <v>8.74</v>
      </c>
      <c r="E24" s="432">
        <v>8.7200000000000006</v>
      </c>
      <c r="F24" s="432">
        <v>8.64</v>
      </c>
      <c r="G24" s="432">
        <v>8.58</v>
      </c>
      <c r="I24" s="16"/>
      <c r="J24" s="16"/>
      <c r="K24" s="16"/>
      <c r="L24" s="16"/>
      <c r="M24" s="16"/>
      <c r="N24" s="16"/>
      <c r="O24" s="182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</row>
    <row r="25" spans="1:42" ht="20.25" customHeight="1">
      <c r="A25" s="14" t="s">
        <v>1509</v>
      </c>
      <c r="B25" s="15" t="s">
        <v>1505</v>
      </c>
      <c r="C25" s="421" t="s">
        <v>49</v>
      </c>
      <c r="D25" s="433">
        <v>5.5E-2</v>
      </c>
      <c r="E25" s="433">
        <v>5.5E-2</v>
      </c>
      <c r="F25" s="433">
        <v>5.5E-2</v>
      </c>
      <c r="G25" s="433">
        <v>5.5E-2</v>
      </c>
      <c r="I25" s="16"/>
      <c r="J25" s="16"/>
      <c r="K25" s="16"/>
      <c r="L25" s="16"/>
      <c r="M25" s="16"/>
      <c r="N25" s="16"/>
      <c r="O25" s="182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</row>
    <row r="26" spans="1:42" ht="20.25" customHeight="1">
      <c r="A26" s="14" t="s">
        <v>1510</v>
      </c>
      <c r="B26" s="15" t="s">
        <v>1506</v>
      </c>
      <c r="C26" s="421" t="s">
        <v>49</v>
      </c>
      <c r="D26" s="433">
        <v>5.1999999999999998E-2</v>
      </c>
      <c r="E26" s="433">
        <v>5.1999999999999998E-2</v>
      </c>
      <c r="F26" s="433">
        <v>5.1999999999999998E-2</v>
      </c>
      <c r="G26" s="433">
        <v>5.1999999999999998E-2</v>
      </c>
      <c r="I26" s="16"/>
      <c r="J26" s="16"/>
      <c r="K26" s="16"/>
      <c r="L26" s="16"/>
      <c r="M26" s="16"/>
      <c r="N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</row>
    <row r="27" spans="1:42" ht="30" customHeight="1">
      <c r="A27" s="14" t="s">
        <v>1511</v>
      </c>
      <c r="B27" s="15" t="s">
        <v>50</v>
      </c>
      <c r="C27" s="421" t="s">
        <v>51</v>
      </c>
      <c r="D27" s="451">
        <v>0.17</v>
      </c>
      <c r="E27" s="451">
        <v>0.17</v>
      </c>
      <c r="F27" s="451">
        <v>0.17</v>
      </c>
      <c r="G27" s="451">
        <v>0.17</v>
      </c>
      <c r="H27" s="12"/>
      <c r="I27" s="16"/>
      <c r="J27" s="16"/>
      <c r="K27" s="16"/>
      <c r="L27" s="16"/>
      <c r="M27" s="16"/>
      <c r="N27" s="16"/>
      <c r="O27" s="2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</row>
    <row r="28" spans="1:42" ht="30" customHeight="1">
      <c r="A28" s="14" t="s">
        <v>1512</v>
      </c>
      <c r="B28" s="15" t="s">
        <v>52</v>
      </c>
      <c r="C28" s="421" t="s">
        <v>51</v>
      </c>
      <c r="D28" s="451">
        <v>0.28399999999999997</v>
      </c>
      <c r="E28" s="451">
        <v>0.28399999999999997</v>
      </c>
      <c r="F28" s="451">
        <v>0.28399999999999997</v>
      </c>
      <c r="G28" s="451">
        <v>0.28399999999999997</v>
      </c>
      <c r="I28" s="48"/>
      <c r="J28" s="16"/>
      <c r="K28" s="16"/>
      <c r="L28" s="16"/>
      <c r="M28" s="16"/>
      <c r="N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</row>
    <row r="29" spans="1:42">
      <c r="A29" s="17" t="s">
        <v>187</v>
      </c>
      <c r="B29" s="18" t="s">
        <v>1515</v>
      </c>
      <c r="C29" s="9"/>
      <c r="D29" s="9"/>
      <c r="E29" s="9"/>
      <c r="F29" s="9"/>
      <c r="G29" s="9"/>
      <c r="I29" s="16"/>
      <c r="J29" s="16"/>
      <c r="K29" s="16"/>
      <c r="L29" s="16"/>
      <c r="M29" s="16"/>
      <c r="N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</row>
    <row r="30" spans="1:42" s="31" customFormat="1" ht="45.75" customHeight="1" outlineLevel="1">
      <c r="A30" s="14" t="s">
        <v>189</v>
      </c>
      <c r="B30" s="15" t="s">
        <v>57</v>
      </c>
      <c r="C30" s="421" t="s">
        <v>11</v>
      </c>
      <c r="D30" s="421">
        <v>0</v>
      </c>
      <c r="E30" s="421">
        <v>0</v>
      </c>
      <c r="F30" s="421">
        <v>0</v>
      </c>
      <c r="G30" s="421">
        <v>0</v>
      </c>
      <c r="I30" s="59"/>
      <c r="J30" s="59"/>
      <c r="K30" s="59"/>
      <c r="L30" s="59"/>
      <c r="M30" s="59"/>
      <c r="N30" s="59"/>
      <c r="O30" s="181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</row>
    <row r="31" spans="1:42" ht="29.25" customHeight="1" outlineLevel="1">
      <c r="A31" s="14" t="s">
        <v>191</v>
      </c>
      <c r="B31" s="15" t="s">
        <v>58</v>
      </c>
      <c r="C31" s="421" t="s">
        <v>11</v>
      </c>
      <c r="D31" s="421">
        <v>0</v>
      </c>
      <c r="E31" s="421">
        <v>0</v>
      </c>
      <c r="F31" s="421">
        <v>0</v>
      </c>
      <c r="G31" s="421">
        <v>0</v>
      </c>
      <c r="I31" s="16"/>
      <c r="J31" s="16"/>
      <c r="K31" s="16"/>
      <c r="L31" s="16"/>
      <c r="M31" s="16"/>
      <c r="N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</row>
    <row r="32" spans="1:42" ht="36.75" customHeight="1" outlineLevel="1">
      <c r="A32" s="14" t="s">
        <v>192</v>
      </c>
      <c r="B32" s="15" t="s">
        <v>59</v>
      </c>
      <c r="C32" s="421" t="s">
        <v>11</v>
      </c>
      <c r="D32" s="421">
        <v>0</v>
      </c>
      <c r="E32" s="421">
        <v>0</v>
      </c>
      <c r="F32" s="421">
        <v>0</v>
      </c>
      <c r="G32" s="421">
        <v>0</v>
      </c>
      <c r="I32" s="16"/>
      <c r="J32" s="16"/>
      <c r="K32" s="16"/>
      <c r="L32" s="16"/>
      <c r="M32" s="16"/>
      <c r="N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</row>
    <row r="33" spans="1:42" ht="30" outlineLevel="1">
      <c r="A33" s="14" t="s">
        <v>193</v>
      </c>
      <c r="B33" s="15" t="s">
        <v>60</v>
      </c>
      <c r="C33" s="421" t="s">
        <v>11</v>
      </c>
      <c r="D33" s="421">
        <v>0</v>
      </c>
      <c r="E33" s="421">
        <v>0</v>
      </c>
      <c r="F33" s="421">
        <v>0</v>
      </c>
      <c r="G33" s="421">
        <v>0</v>
      </c>
      <c r="I33" s="16"/>
      <c r="J33" s="16"/>
      <c r="K33" s="16"/>
      <c r="L33" s="16"/>
      <c r="M33" s="16"/>
      <c r="N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</row>
    <row r="34" spans="1:42">
      <c r="I34" s="16"/>
      <c r="J34" s="16"/>
      <c r="K34" s="16"/>
      <c r="L34" s="16"/>
      <c r="M34" s="16"/>
      <c r="N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</row>
    <row r="35" spans="1:42">
      <c r="A35" s="493"/>
      <c r="B35" s="493"/>
      <c r="I35" s="16"/>
      <c r="J35" s="16"/>
      <c r="K35" s="16"/>
      <c r="L35" s="16"/>
      <c r="M35" s="16"/>
      <c r="N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</row>
    <row r="36" spans="1:42">
      <c r="I36" s="16"/>
      <c r="J36" s="16"/>
      <c r="K36" s="16"/>
      <c r="L36" s="16"/>
      <c r="M36" s="16"/>
      <c r="N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</row>
    <row r="37" spans="1:42">
      <c r="A37" s="494"/>
      <c r="B37" s="494"/>
      <c r="I37" s="16"/>
      <c r="J37" s="16"/>
      <c r="K37" s="16"/>
      <c r="L37" s="16"/>
      <c r="M37" s="16"/>
      <c r="N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</row>
    <row r="38" spans="1:42">
      <c r="A38" s="493"/>
      <c r="B38" s="493"/>
      <c r="O38" s="196"/>
    </row>
    <row r="41" spans="1:42">
      <c r="O41" s="196"/>
    </row>
    <row r="42" spans="1:42" outlineLevel="1">
      <c r="O42" s="196"/>
    </row>
    <row r="43" spans="1:42" outlineLevel="1">
      <c r="O43" s="196"/>
    </row>
    <row r="44" spans="1:42" outlineLevel="1">
      <c r="O44" s="196"/>
    </row>
    <row r="45" spans="1:42" outlineLevel="1">
      <c r="O45" s="196"/>
    </row>
    <row r="46" spans="1:42" outlineLevel="1">
      <c r="A46" s="196"/>
      <c r="O46" s="196"/>
    </row>
    <row r="47" spans="1:42" outlineLevel="1"/>
  </sheetData>
  <mergeCells count="14">
    <mergeCell ref="A38:B38"/>
    <mergeCell ref="A6:G6"/>
    <mergeCell ref="A7:G7"/>
    <mergeCell ref="A8:G8"/>
    <mergeCell ref="D13:G13"/>
    <mergeCell ref="A10:G10"/>
    <mergeCell ref="A13:A15"/>
    <mergeCell ref="B13:B15"/>
    <mergeCell ref="C13:C15"/>
    <mergeCell ref="A3:G3"/>
    <mergeCell ref="A4:G4"/>
    <mergeCell ref="A11:G11"/>
    <mergeCell ref="A35:B35"/>
    <mergeCell ref="A37:B37"/>
  </mergeCells>
  <pageMargins left="0.62992125984251968" right="0.43307086614173229" top="0.55118110236220474" bottom="0.15748031496062992" header="0.31496062992125984" footer="0.31496062992125984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E390"/>
  <sheetViews>
    <sheetView topLeftCell="A59" zoomScale="60" zoomScaleNormal="60" workbookViewId="0">
      <pane xSplit="6" topLeftCell="G1" activePane="topRight" state="frozen"/>
      <selection pane="topRight" activeCell="C85" sqref="C85"/>
    </sheetView>
  </sheetViews>
  <sheetFormatPr defaultRowHeight="15.75" outlineLevelRow="1" outlineLevelCol="1"/>
  <cols>
    <col min="1" max="1" width="9.140625" style="148"/>
    <col min="2" max="2" width="9.42578125" style="147" customWidth="1"/>
    <col min="3" max="3" width="8.85546875" style="148" customWidth="1"/>
    <col min="4" max="4" width="13.140625" style="148" customWidth="1"/>
    <col min="5" max="5" width="8.85546875" style="148" customWidth="1"/>
    <col min="6" max="6" width="53.42578125" style="148" customWidth="1"/>
    <col min="7" max="7" width="13.140625" style="149" customWidth="1"/>
    <col min="8" max="11" width="15.42578125" style="148" customWidth="1"/>
    <col min="12" max="12" width="16" style="148" customWidth="1"/>
    <col min="13" max="13" width="13.7109375" style="148" customWidth="1"/>
    <col min="14" max="20" width="15.42578125" style="148" customWidth="1"/>
    <col min="21" max="21" width="16.140625" style="148" customWidth="1"/>
    <col min="22" max="22" width="10.28515625" style="148" customWidth="1"/>
    <col min="23" max="23" width="15.42578125" style="148" customWidth="1" outlineLevel="1"/>
    <col min="24" max="24" width="8.7109375" style="148" customWidth="1" outlineLevel="1"/>
    <col min="25" max="25" width="15.42578125" style="148" customWidth="1" outlineLevel="1"/>
    <col min="26" max="27" width="13" style="148" customWidth="1"/>
    <col min="28" max="28" width="15" style="148" customWidth="1"/>
    <col min="29" max="29" width="14.85546875" style="148" customWidth="1"/>
    <col min="30" max="30" width="16.85546875" style="148" customWidth="1"/>
    <col min="31" max="31" width="10.5703125" style="148" customWidth="1" outlineLevel="1"/>
    <col min="32" max="32" width="15.42578125" style="148" customWidth="1"/>
    <col min="33" max="33" width="9.85546875" style="148" customWidth="1" outlineLevel="1"/>
    <col min="34" max="34" width="15.42578125" style="148" customWidth="1"/>
    <col min="35" max="35" width="9.5703125" style="148" hidden="1" customWidth="1" outlineLevel="1"/>
    <col min="36" max="36" width="15.42578125" style="148" customWidth="1" collapsed="1"/>
    <col min="37" max="37" width="10.28515625" style="148" hidden="1" customWidth="1" outlineLevel="1"/>
    <col min="38" max="38" width="15.42578125" style="148" customWidth="1" collapsed="1"/>
    <col min="39" max="39" width="7.28515625" style="148" customWidth="1"/>
    <col min="40" max="43" width="9.140625" style="148" customWidth="1"/>
    <col min="44" max="44" width="18.7109375" style="148" customWidth="1"/>
    <col min="45" max="45" width="15.28515625" style="148" customWidth="1"/>
    <col min="46" max="54" width="9.140625" style="148" customWidth="1"/>
    <col min="55" max="55" width="9.140625" style="148"/>
    <col min="56" max="56" width="16.85546875" style="148" customWidth="1"/>
    <col min="57" max="57" width="14.42578125" style="148" bestFit="1" customWidth="1"/>
    <col min="58" max="16384" width="9.140625" style="148"/>
  </cols>
  <sheetData>
    <row r="1" spans="1:45">
      <c r="A1" s="148" t="str">
        <f ca="1">MID(CELL("ИМЯФАЙЛА",A1),SEARCH("]",CELL("ИМЯФАЙЛА",A1))+1,255)</f>
        <v>Унифиц. Мирный вода</v>
      </c>
      <c r="B1" s="147" t="s">
        <v>495</v>
      </c>
      <c r="AM1" s="148" t="s">
        <v>577</v>
      </c>
      <c r="AS1" s="160" t="s">
        <v>578</v>
      </c>
    </row>
    <row r="2" spans="1:45">
      <c r="A2" s="148" t="s">
        <v>1476</v>
      </c>
      <c r="B2" s="220" t="str">
        <f>"Форма 1. Расчет тарифа на услуги в сфере холодного водоснабжения "&amp;G10&amp;" "&amp;G12&amp;" "&amp;F5&amp;"на"&amp;" "&amp;G7</f>
        <v>Форма 1. Расчет тарифа на услуги в сфере холодного водоснабжения ООО "ПТВС" г. Мирный (питьевая вода) Мирнинский улус (район)на 2019</v>
      </c>
      <c r="C2" s="220"/>
      <c r="D2" s="220"/>
      <c r="E2" s="220"/>
      <c r="F2" s="220"/>
      <c r="G2" s="570"/>
      <c r="H2" s="570"/>
      <c r="I2" s="570"/>
      <c r="J2" s="570"/>
      <c r="K2" s="570"/>
      <c r="L2" s="570"/>
      <c r="M2" s="570"/>
      <c r="N2" s="570"/>
      <c r="O2" s="221" t="s">
        <v>496</v>
      </c>
      <c r="P2" s="221"/>
      <c r="Q2" s="221"/>
      <c r="AM2" s="148" t="s">
        <v>580</v>
      </c>
      <c r="AS2" s="160" t="str">
        <f>$A$3&amp;$A$2&amp;"'"&amp;AM2</f>
        <v>|'[УФ ВС 2018.xlsx]АЛРОСА Мирный пит'!b1</v>
      </c>
    </row>
    <row r="3" spans="1:45">
      <c r="A3" s="148" t="s">
        <v>581</v>
      </c>
      <c r="B3" s="150"/>
      <c r="C3" s="151"/>
      <c r="D3" s="151"/>
      <c r="E3" s="151"/>
      <c r="F3" s="151"/>
      <c r="G3" s="152"/>
      <c r="H3" s="222"/>
      <c r="I3" s="222"/>
      <c r="J3" s="222"/>
      <c r="K3" s="151"/>
      <c r="L3" s="223"/>
      <c r="M3" s="224"/>
      <c r="N3" s="151"/>
      <c r="O3" s="151"/>
      <c r="P3" s="151"/>
      <c r="Q3" s="151"/>
    </row>
    <row r="4" spans="1:45" hidden="1" outlineLevel="1">
      <c r="A4" s="148" t="e">
        <f ca="1">VLOOKUP($A$1,#REF!,2,FALSE)</f>
        <v>#REF!</v>
      </c>
      <c r="B4" s="571" t="s">
        <v>374</v>
      </c>
      <c r="C4" s="571"/>
      <c r="D4" s="571"/>
      <c r="E4" s="571"/>
      <c r="F4" s="183" t="s">
        <v>375</v>
      </c>
      <c r="G4" s="572" t="s">
        <v>376</v>
      </c>
      <c r="H4" s="572"/>
      <c r="I4" s="572"/>
      <c r="J4" s="572"/>
      <c r="K4" s="225"/>
      <c r="L4" s="225"/>
      <c r="M4" s="226"/>
      <c r="N4" s="227"/>
      <c r="O4" s="228"/>
      <c r="P4" s="228"/>
      <c r="Q4" s="228"/>
      <c r="AM4" s="148" t="s">
        <v>582</v>
      </c>
      <c r="AP4" s="305" t="s">
        <v>583</v>
      </c>
      <c r="AS4" s="160" t="str">
        <f>$A$3&amp;$A$2&amp;"'"&amp;AM4</f>
        <v>|'[УФ ВС 2018.xlsx]АЛРОСА Мирный пит'!g3</v>
      </c>
    </row>
    <row r="5" spans="1:45" hidden="1" outlineLevel="1">
      <c r="B5" s="573" t="s">
        <v>377</v>
      </c>
      <c r="C5" s="573"/>
      <c r="D5" s="573"/>
      <c r="E5" s="573"/>
      <c r="F5" s="219" t="s">
        <v>497</v>
      </c>
      <c r="G5" s="574" t="str">
        <f>AP4</f>
        <v>98631000</v>
      </c>
      <c r="H5" s="574"/>
      <c r="I5" s="574"/>
      <c r="J5" s="574"/>
      <c r="K5" s="229"/>
      <c r="L5" s="229"/>
      <c r="M5" s="230"/>
      <c r="N5" s="227"/>
      <c r="O5" s="228"/>
      <c r="P5" s="228"/>
      <c r="Q5" s="228"/>
      <c r="AM5" s="227" t="s">
        <v>584</v>
      </c>
      <c r="AS5" s="160" t="str">
        <f>$A$3&amp;$A$2&amp;"'"&amp;AM5</f>
        <v>|'[УФ ВС 2018.xlsx]АЛРОСА Мирный пит'!f5</v>
      </c>
    </row>
    <row r="6" spans="1:45" hidden="1" outlineLevel="1">
      <c r="B6" s="571"/>
      <c r="C6" s="571"/>
      <c r="D6" s="571"/>
      <c r="E6" s="571"/>
      <c r="F6" s="571"/>
      <c r="G6" s="571"/>
      <c r="H6" s="571"/>
      <c r="I6" s="571"/>
      <c r="J6" s="571"/>
      <c r="K6" s="229"/>
      <c r="L6" s="229"/>
      <c r="M6" s="230"/>
      <c r="N6" s="227"/>
      <c r="O6" s="228"/>
      <c r="P6" s="228"/>
      <c r="Q6" s="228"/>
      <c r="AS6" s="160"/>
    </row>
    <row r="7" spans="1:45" hidden="1" outlineLevel="1">
      <c r="A7" s="148" t="s">
        <v>585</v>
      </c>
      <c r="B7" s="575" t="s">
        <v>378</v>
      </c>
      <c r="C7" s="576"/>
      <c r="D7" s="576"/>
      <c r="E7" s="576"/>
      <c r="F7" s="577"/>
      <c r="G7" s="153" t="s">
        <v>498</v>
      </c>
      <c r="H7" s="231"/>
      <c r="I7" s="231"/>
      <c r="J7" s="231"/>
      <c r="K7" s="231"/>
      <c r="L7" s="231"/>
      <c r="M7" s="232"/>
      <c r="N7" s="233"/>
      <c r="O7" s="228" t="str">
        <f>IF(P286=0,"долгосрочка","корр")</f>
        <v>долгосрочка</v>
      </c>
      <c r="P7" s="228"/>
      <c r="Q7" s="228"/>
      <c r="AS7" s="160"/>
    </row>
    <row r="8" spans="1:45" hidden="1" outlineLevel="1">
      <c r="A8" s="148">
        <v>0.5</v>
      </c>
      <c r="B8" s="578" t="s">
        <v>379</v>
      </c>
      <c r="C8" s="578"/>
      <c r="D8" s="578"/>
      <c r="E8" s="578"/>
      <c r="F8" s="579"/>
      <c r="G8" s="154" t="s">
        <v>499</v>
      </c>
      <c r="H8" s="234"/>
      <c r="I8" s="234"/>
      <c r="J8" s="234"/>
      <c r="K8" s="234"/>
      <c r="L8" s="234"/>
      <c r="M8" s="235"/>
      <c r="N8" s="236"/>
      <c r="O8" s="228"/>
      <c r="P8" s="228"/>
      <c r="Q8" s="228"/>
      <c r="AM8" s="227" t="s">
        <v>586</v>
      </c>
      <c r="AS8" s="160" t="str">
        <f t="shared" ref="AS8:AS15" si="0">$A$3&amp;$A$2&amp;"'"&amp;AM8</f>
        <v>|'[УФ ВС 2018.xlsx]АЛРОСА Мирный пит'!g8</v>
      </c>
    </row>
    <row r="9" spans="1:45" hidden="1" outlineLevel="1">
      <c r="A9" s="148">
        <f>1-A8</f>
        <v>0.5</v>
      </c>
      <c r="B9" s="578" t="s">
        <v>380</v>
      </c>
      <c r="C9" s="578"/>
      <c r="D9" s="578"/>
      <c r="E9" s="578"/>
      <c r="F9" s="579"/>
      <c r="G9" s="154" t="s">
        <v>500</v>
      </c>
      <c r="H9" s="234"/>
      <c r="I9" s="234"/>
      <c r="J9" s="234"/>
      <c r="K9" s="234"/>
      <c r="L9" s="234"/>
      <c r="M9" s="235"/>
      <c r="N9" s="236"/>
      <c r="O9" s="228"/>
      <c r="P9" s="228"/>
      <c r="Q9" s="228"/>
      <c r="AM9" s="227" t="s">
        <v>588</v>
      </c>
      <c r="AS9" s="160" t="str">
        <f t="shared" si="0"/>
        <v>|'[УФ ВС 2018.xlsx]АЛРОСА Мирный пит'!g9</v>
      </c>
    </row>
    <row r="10" spans="1:45" hidden="1" outlineLevel="1">
      <c r="B10" s="578" t="s">
        <v>381</v>
      </c>
      <c r="C10" s="578"/>
      <c r="D10" s="578"/>
      <c r="E10" s="578"/>
      <c r="F10" s="579"/>
      <c r="G10" s="154" t="s">
        <v>501</v>
      </c>
      <c r="H10" s="234"/>
      <c r="I10" s="234"/>
      <c r="J10" s="234"/>
      <c r="K10" s="234"/>
      <c r="L10" s="234"/>
      <c r="M10" s="235"/>
      <c r="N10" s="236"/>
      <c r="O10" s="228"/>
      <c r="P10" s="228"/>
      <c r="Q10" s="228"/>
      <c r="AM10" s="227" t="s">
        <v>589</v>
      </c>
      <c r="AS10" s="160" t="str">
        <f t="shared" si="0"/>
        <v>|'[УФ ВС 2018.xlsx]АЛРОСА Мирный пит'!g10</v>
      </c>
    </row>
    <row r="11" spans="1:45" hidden="1" outlineLevel="1">
      <c r="B11" s="578" t="s">
        <v>382</v>
      </c>
      <c r="C11" s="578"/>
      <c r="D11" s="578"/>
      <c r="E11" s="578"/>
      <c r="F11" s="579"/>
      <c r="G11" s="154" t="s">
        <v>502</v>
      </c>
      <c r="H11" s="234"/>
      <c r="I11" s="234"/>
      <c r="J11" s="234"/>
      <c r="K11" s="234"/>
      <c r="L11" s="234"/>
      <c r="M11" s="235"/>
      <c r="N11" s="236"/>
      <c r="O11" s="228"/>
      <c r="P11" s="228"/>
      <c r="Q11" s="228"/>
      <c r="AM11" s="227" t="s">
        <v>590</v>
      </c>
      <c r="AS11" s="160" t="str">
        <f t="shared" si="0"/>
        <v>|'[УФ ВС 2018.xlsx]АЛРОСА Мирный пит'!g11</v>
      </c>
    </row>
    <row r="12" spans="1:45" hidden="1" outlineLevel="1">
      <c r="B12" s="578" t="s">
        <v>383</v>
      </c>
      <c r="C12" s="578"/>
      <c r="D12" s="578"/>
      <c r="E12" s="578"/>
      <c r="F12" s="579"/>
      <c r="G12" s="154" t="s">
        <v>503</v>
      </c>
      <c r="H12" s="234"/>
      <c r="I12" s="234"/>
      <c r="J12" s="234"/>
      <c r="K12" s="234"/>
      <c r="L12" s="234"/>
      <c r="M12" s="235"/>
      <c r="N12" s="236"/>
      <c r="O12" s="228"/>
      <c r="P12" s="228"/>
      <c r="Q12" s="228"/>
      <c r="AM12" s="227" t="s">
        <v>592</v>
      </c>
      <c r="AS12" s="160" t="str">
        <f t="shared" si="0"/>
        <v>|'[УФ ВС 2018.xlsx]АЛРОСА Мирный пит'!g12</v>
      </c>
    </row>
    <row r="13" spans="1:45" hidden="1" outlineLevel="1">
      <c r="B13" s="578" t="s">
        <v>384</v>
      </c>
      <c r="C13" s="578"/>
      <c r="D13" s="578"/>
      <c r="E13" s="578"/>
      <c r="F13" s="579"/>
      <c r="G13" s="154" t="s">
        <v>504</v>
      </c>
      <c r="H13" s="234"/>
      <c r="I13" s="234"/>
      <c r="J13" s="234"/>
      <c r="K13" s="234"/>
      <c r="L13" s="234"/>
      <c r="M13" s="235"/>
      <c r="N13" s="236"/>
      <c r="O13" s="228"/>
      <c r="P13" s="228"/>
      <c r="Q13" s="228"/>
      <c r="AM13" s="227" t="s">
        <v>593</v>
      </c>
      <c r="AS13" s="160" t="str">
        <f t="shared" si="0"/>
        <v>|'[УФ ВС 2018.xlsx]АЛРОСА Мирный пит'!g13</v>
      </c>
    </row>
    <row r="14" spans="1:45" s="151" customFormat="1" hidden="1" outlineLevel="1">
      <c r="B14" s="612" t="s">
        <v>385</v>
      </c>
      <c r="C14" s="612"/>
      <c r="D14" s="612"/>
      <c r="E14" s="612"/>
      <c r="F14" s="613"/>
      <c r="G14" s="154" t="s">
        <v>161</v>
      </c>
      <c r="H14" s="234"/>
      <c r="I14" s="234"/>
      <c r="J14" s="234"/>
      <c r="K14" s="234"/>
      <c r="L14" s="234"/>
      <c r="M14" s="235"/>
      <c r="N14" s="236"/>
      <c r="O14" s="228"/>
      <c r="P14" s="228"/>
      <c r="Q14" s="228"/>
      <c r="Z14" s="148"/>
      <c r="AA14" s="148"/>
      <c r="AB14" s="148"/>
      <c r="AC14" s="148"/>
      <c r="AD14" s="148"/>
      <c r="AE14" s="237"/>
      <c r="AF14" s="237"/>
      <c r="AM14" s="227" t="s">
        <v>594</v>
      </c>
      <c r="AS14" s="160" t="str">
        <f t="shared" si="0"/>
        <v>|'[УФ ВС 2018.xlsx]АЛРОСА Мирный пит'!g14</v>
      </c>
    </row>
    <row r="15" spans="1:45" ht="15.75" hidden="1" customHeight="1" outlineLevel="1">
      <c r="B15" s="614" t="s">
        <v>386</v>
      </c>
      <c r="C15" s="614"/>
      <c r="D15" s="614"/>
      <c r="E15" s="614"/>
      <c r="F15" s="615"/>
      <c r="G15" s="155" t="s">
        <v>502</v>
      </c>
      <c r="H15" s="238"/>
      <c r="I15" s="238"/>
      <c r="J15" s="238"/>
      <c r="K15" s="238"/>
      <c r="L15" s="238"/>
      <c r="M15" s="239"/>
      <c r="N15" s="240"/>
      <c r="O15" s="228"/>
      <c r="P15" s="228"/>
      <c r="Q15" s="228"/>
      <c r="R15" s="151"/>
      <c r="S15" s="151"/>
      <c r="T15" s="151"/>
      <c r="U15" s="151"/>
      <c r="V15" s="151"/>
      <c r="W15" s="151"/>
      <c r="X15" s="151"/>
      <c r="Y15" s="151"/>
      <c r="AE15" s="237"/>
      <c r="AF15" s="237"/>
      <c r="AG15" s="151"/>
      <c r="AH15" s="151"/>
      <c r="AI15" s="151"/>
      <c r="AJ15" s="151"/>
      <c r="AK15" s="151"/>
      <c r="AL15" s="151"/>
      <c r="AM15" s="227" t="s">
        <v>595</v>
      </c>
      <c r="AS15" s="160" t="str">
        <f t="shared" si="0"/>
        <v>|'[УФ ВС 2018.xlsx]АЛРОСА Мирный пит'!g15</v>
      </c>
    </row>
    <row r="16" spans="1:45" s="158" customFormat="1" ht="27.75" customHeight="1" collapsed="1"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4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48"/>
      <c r="AF16" s="148"/>
      <c r="AG16" s="148"/>
      <c r="AH16" s="148"/>
      <c r="AI16" s="148"/>
      <c r="AJ16" s="148"/>
      <c r="AK16" s="148"/>
      <c r="AL16" s="148"/>
    </row>
    <row r="17" spans="1:57" s="150" customFormat="1" ht="30.75" customHeight="1">
      <c r="B17" s="528" t="s">
        <v>20</v>
      </c>
      <c r="C17" s="529" t="s">
        <v>165</v>
      </c>
      <c r="D17" s="529"/>
      <c r="E17" s="529"/>
      <c r="F17" s="529"/>
      <c r="G17" s="530" t="s">
        <v>166</v>
      </c>
      <c r="H17" s="610" t="s">
        <v>505</v>
      </c>
      <c r="I17" s="610" t="s">
        <v>506</v>
      </c>
      <c r="J17" s="520" t="s">
        <v>507</v>
      </c>
      <c r="K17" s="521"/>
      <c r="L17" s="521"/>
      <c r="M17" s="531"/>
      <c r="N17" s="520" t="s">
        <v>508</v>
      </c>
      <c r="O17" s="521"/>
      <c r="P17" s="519" t="s">
        <v>158</v>
      </c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19"/>
      <c r="AB17" s="519"/>
      <c r="AC17" s="519"/>
      <c r="AD17" s="519"/>
      <c r="AE17" s="521" t="s">
        <v>159</v>
      </c>
      <c r="AF17" s="531"/>
      <c r="AG17" s="521" t="s">
        <v>493</v>
      </c>
      <c r="AH17" s="531"/>
      <c r="AI17" s="521" t="s">
        <v>509</v>
      </c>
      <c r="AJ17" s="531"/>
      <c r="AK17" s="521" t="s">
        <v>510</v>
      </c>
      <c r="AL17" s="531"/>
    </row>
    <row r="18" spans="1:57" s="150" customFormat="1" ht="32.25" customHeight="1">
      <c r="B18" s="528"/>
      <c r="C18" s="529"/>
      <c r="D18" s="529"/>
      <c r="E18" s="529"/>
      <c r="F18" s="529"/>
      <c r="G18" s="530"/>
      <c r="H18" s="611"/>
      <c r="I18" s="611"/>
      <c r="J18" s="532" t="str">
        <f>IF(G7=0,"Введите регулируемый период",G7-2&amp;" год")</f>
        <v>2017 год</v>
      </c>
      <c r="K18" s="533"/>
      <c r="L18" s="533"/>
      <c r="M18" s="534"/>
      <c r="N18" s="517" t="str">
        <f>IF(G7=0,"Введите регулируемый период",G7-1&amp;" год")</f>
        <v>2018 год</v>
      </c>
      <c r="O18" s="518"/>
      <c r="P18" s="519" t="s">
        <v>511</v>
      </c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64" t="s">
        <v>512</v>
      </c>
      <c r="AF18" s="567" t="s">
        <v>513</v>
      </c>
      <c r="AG18" s="564" t="s">
        <v>512</v>
      </c>
      <c r="AH18" s="511" t="s">
        <v>513</v>
      </c>
      <c r="AI18" s="564" t="s">
        <v>512</v>
      </c>
      <c r="AJ18" s="511" t="s">
        <v>513</v>
      </c>
      <c r="AK18" s="564" t="s">
        <v>512</v>
      </c>
      <c r="AL18" s="511" t="s">
        <v>513</v>
      </c>
    </row>
    <row r="19" spans="1:57" s="150" customFormat="1" ht="45.75" customHeight="1">
      <c r="B19" s="528"/>
      <c r="C19" s="529"/>
      <c r="D19" s="529"/>
      <c r="E19" s="529"/>
      <c r="F19" s="529"/>
      <c r="G19" s="530"/>
      <c r="H19" s="535" t="s">
        <v>514</v>
      </c>
      <c r="I19" s="535" t="s">
        <v>514</v>
      </c>
      <c r="J19" s="535" t="s">
        <v>514</v>
      </c>
      <c r="K19" s="511" t="s">
        <v>515</v>
      </c>
      <c r="L19" s="510" t="s">
        <v>516</v>
      </c>
      <c r="M19" s="510"/>
      <c r="N19" s="511" t="s">
        <v>517</v>
      </c>
      <c r="O19" s="511" t="s">
        <v>518</v>
      </c>
      <c r="P19" s="513" t="s">
        <v>517</v>
      </c>
      <c r="Q19" s="513" t="s">
        <v>519</v>
      </c>
      <c r="R19" s="514" t="s">
        <v>520</v>
      </c>
      <c r="S19" s="516"/>
      <c r="T19" s="515"/>
      <c r="U19" s="514" t="s">
        <v>521</v>
      </c>
      <c r="V19" s="516"/>
      <c r="W19" s="516"/>
      <c r="X19" s="516"/>
      <c r="Y19" s="515"/>
      <c r="Z19" s="510" t="s">
        <v>522</v>
      </c>
      <c r="AA19" s="510" t="s">
        <v>523</v>
      </c>
      <c r="AB19" s="510" t="s">
        <v>524</v>
      </c>
      <c r="AC19" s="510"/>
      <c r="AD19" s="510" t="s">
        <v>525</v>
      </c>
      <c r="AE19" s="565"/>
      <c r="AF19" s="568"/>
      <c r="AG19" s="565"/>
      <c r="AH19" s="513"/>
      <c r="AI19" s="565"/>
      <c r="AJ19" s="513"/>
      <c r="AK19" s="565"/>
      <c r="AL19" s="513"/>
    </row>
    <row r="20" spans="1:57" s="159" customFormat="1" ht="53.25" customHeight="1">
      <c r="B20" s="528"/>
      <c r="C20" s="529"/>
      <c r="D20" s="529"/>
      <c r="E20" s="529"/>
      <c r="F20" s="529"/>
      <c r="G20" s="530"/>
      <c r="H20" s="536"/>
      <c r="I20" s="536"/>
      <c r="J20" s="536"/>
      <c r="K20" s="512"/>
      <c r="L20" s="241" t="s">
        <v>526</v>
      </c>
      <c r="M20" s="242" t="s">
        <v>11</v>
      </c>
      <c r="N20" s="512"/>
      <c r="O20" s="512"/>
      <c r="P20" s="512"/>
      <c r="Q20" s="512"/>
      <c r="R20" s="243" t="s">
        <v>527</v>
      </c>
      <c r="S20" s="243" t="s">
        <v>528</v>
      </c>
      <c r="T20" s="243" t="s">
        <v>529</v>
      </c>
      <c r="U20" s="243" t="s">
        <v>527</v>
      </c>
      <c r="V20" s="244" t="s">
        <v>389</v>
      </c>
      <c r="W20" s="245" t="s">
        <v>528</v>
      </c>
      <c r="X20" s="244" t="s">
        <v>389</v>
      </c>
      <c r="Y20" s="246" t="s">
        <v>529</v>
      </c>
      <c r="Z20" s="510"/>
      <c r="AA20" s="510"/>
      <c r="AB20" s="241" t="s">
        <v>526</v>
      </c>
      <c r="AC20" s="242" t="s">
        <v>11</v>
      </c>
      <c r="AD20" s="510"/>
      <c r="AE20" s="566"/>
      <c r="AF20" s="569"/>
      <c r="AG20" s="566"/>
      <c r="AH20" s="512"/>
      <c r="AI20" s="566"/>
      <c r="AJ20" s="512"/>
      <c r="AK20" s="566"/>
      <c r="AL20" s="512"/>
      <c r="AM20" s="150">
        <v>2015</v>
      </c>
      <c r="AN20" s="150">
        <v>2016</v>
      </c>
      <c r="AO20" s="150">
        <v>2017</v>
      </c>
      <c r="AP20" s="150">
        <v>2018</v>
      </c>
      <c r="AQ20" s="150">
        <v>2019</v>
      </c>
      <c r="AR20" s="150" t="s">
        <v>389</v>
      </c>
      <c r="AS20" s="150">
        <v>2015</v>
      </c>
      <c r="AT20" s="150">
        <v>2016</v>
      </c>
      <c r="AU20" s="150">
        <v>2017</v>
      </c>
      <c r="AV20" s="150">
        <v>2018</v>
      </c>
      <c r="AW20" s="150">
        <v>2019</v>
      </c>
      <c r="AX20" s="150" t="s">
        <v>389</v>
      </c>
      <c r="BC20" s="159" t="s">
        <v>596</v>
      </c>
    </row>
    <row r="21" spans="1:57" s="160" customFormat="1">
      <c r="A21" s="156" t="s">
        <v>597</v>
      </c>
      <c r="B21" s="247">
        <v>1</v>
      </c>
      <c r="C21" s="556">
        <f>B21+1</f>
        <v>2</v>
      </c>
      <c r="D21" s="557"/>
      <c r="E21" s="557"/>
      <c r="F21" s="558"/>
      <c r="G21" s="247">
        <f>C21+1</f>
        <v>3</v>
      </c>
      <c r="H21" s="247">
        <v>4</v>
      </c>
      <c r="I21" s="247">
        <f t="shared" ref="I21:AL21" si="1">+H21+1</f>
        <v>5</v>
      </c>
      <c r="J21" s="247">
        <f t="shared" si="1"/>
        <v>6</v>
      </c>
      <c r="K21" s="247">
        <f t="shared" si="1"/>
        <v>7</v>
      </c>
      <c r="L21" s="247">
        <f t="shared" si="1"/>
        <v>8</v>
      </c>
      <c r="M21" s="247">
        <f t="shared" si="1"/>
        <v>9</v>
      </c>
      <c r="N21" s="247">
        <f t="shared" si="1"/>
        <v>10</v>
      </c>
      <c r="O21" s="247">
        <f t="shared" si="1"/>
        <v>11</v>
      </c>
      <c r="P21" s="247">
        <f t="shared" si="1"/>
        <v>12</v>
      </c>
      <c r="Q21" s="247">
        <f t="shared" si="1"/>
        <v>13</v>
      </c>
      <c r="R21" s="247">
        <f t="shared" si="1"/>
        <v>14</v>
      </c>
      <c r="S21" s="247">
        <f t="shared" si="1"/>
        <v>15</v>
      </c>
      <c r="T21" s="247">
        <f t="shared" si="1"/>
        <v>16</v>
      </c>
      <c r="U21" s="247">
        <f t="shared" si="1"/>
        <v>17</v>
      </c>
      <c r="V21" s="247">
        <f t="shared" si="1"/>
        <v>18</v>
      </c>
      <c r="W21" s="247">
        <f t="shared" si="1"/>
        <v>19</v>
      </c>
      <c r="X21" s="247">
        <f t="shared" si="1"/>
        <v>20</v>
      </c>
      <c r="Y21" s="247">
        <f t="shared" si="1"/>
        <v>21</v>
      </c>
      <c r="Z21" s="247">
        <f t="shared" si="1"/>
        <v>22</v>
      </c>
      <c r="AA21" s="247">
        <f t="shared" si="1"/>
        <v>23</v>
      </c>
      <c r="AB21" s="247">
        <f t="shared" si="1"/>
        <v>24</v>
      </c>
      <c r="AC21" s="247">
        <f t="shared" si="1"/>
        <v>25</v>
      </c>
      <c r="AD21" s="247">
        <f t="shared" si="1"/>
        <v>26</v>
      </c>
      <c r="AE21" s="247">
        <f t="shared" si="1"/>
        <v>27</v>
      </c>
      <c r="AF21" s="247">
        <f t="shared" si="1"/>
        <v>28</v>
      </c>
      <c r="AG21" s="247">
        <f t="shared" si="1"/>
        <v>29</v>
      </c>
      <c r="AH21" s="247">
        <f t="shared" si="1"/>
        <v>30</v>
      </c>
      <c r="AI21" s="247">
        <f t="shared" si="1"/>
        <v>31</v>
      </c>
      <c r="AJ21" s="247">
        <f t="shared" si="1"/>
        <v>32</v>
      </c>
      <c r="AK21" s="247">
        <f t="shared" si="1"/>
        <v>33</v>
      </c>
      <c r="AL21" s="247">
        <f t="shared" si="1"/>
        <v>34</v>
      </c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</row>
    <row r="22" spans="1:57" s="160" customFormat="1">
      <c r="A22" s="156" t="s">
        <v>598</v>
      </c>
      <c r="B22" s="210"/>
      <c r="C22" s="559" t="s">
        <v>167</v>
      </c>
      <c r="D22" s="560"/>
      <c r="E22" s="560"/>
      <c r="F22" s="561"/>
      <c r="G22" s="66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9"/>
      <c r="AE22" s="248"/>
      <c r="AF22" s="248"/>
      <c r="AG22" s="248"/>
      <c r="AH22" s="248"/>
      <c r="AI22" s="248"/>
      <c r="AJ22" s="248"/>
      <c r="AK22" s="248"/>
      <c r="AL22" s="248"/>
      <c r="BD22" s="337"/>
    </row>
    <row r="23" spans="1:57" s="160" customFormat="1">
      <c r="A23" s="156" t="str">
        <f>IF(SUM(J23,N23,P23,R23,S23,T23)=0,"скр","пок")</f>
        <v>пок</v>
      </c>
      <c r="B23" s="67">
        <v>1</v>
      </c>
      <c r="C23" s="546" t="s">
        <v>168</v>
      </c>
      <c r="D23" s="562"/>
      <c r="E23" s="562"/>
      <c r="F23" s="563"/>
      <c r="G23" s="68" t="s">
        <v>169</v>
      </c>
      <c r="H23" s="250">
        <v>1</v>
      </c>
      <c r="I23" s="250">
        <v>1</v>
      </c>
      <c r="J23" s="250">
        <v>1</v>
      </c>
      <c r="K23" s="250">
        <v>1</v>
      </c>
      <c r="L23" s="251">
        <f t="shared" ref="L23:L86" si="2">K23-J23</f>
        <v>0</v>
      </c>
      <c r="M23" s="251">
        <f t="shared" ref="M23:M86" si="3">IF(J23=0,0,K23/J23*100)</f>
        <v>100</v>
      </c>
      <c r="N23" s="250">
        <v>1</v>
      </c>
      <c r="O23" s="250"/>
      <c r="P23" s="250">
        <v>0</v>
      </c>
      <c r="Q23" s="250">
        <v>2</v>
      </c>
      <c r="R23" s="252">
        <f>+'[39]Таб 1'!Q23</f>
        <v>1</v>
      </c>
      <c r="S23" s="250">
        <f>R23*$A$8</f>
        <v>0.5</v>
      </c>
      <c r="T23" s="250">
        <f>R23*$A$9</f>
        <v>0.5</v>
      </c>
      <c r="U23" s="251">
        <f>+W23+Y23</f>
        <v>1</v>
      </c>
      <c r="V23" s="253">
        <f>[40]Лист1!$O23</f>
        <v>1</v>
      </c>
      <c r="W23" s="250">
        <f>S23*V23</f>
        <v>0.5</v>
      </c>
      <c r="X23" s="253">
        <f>[40]Лист1!$P23</f>
        <v>1</v>
      </c>
      <c r="Y23" s="250">
        <f>W23*X23</f>
        <v>0.5</v>
      </c>
      <c r="Z23" s="251"/>
      <c r="AA23" s="251"/>
      <c r="AB23" s="251">
        <f t="shared" ref="AB23:AB86" si="4">U23-N23</f>
        <v>0</v>
      </c>
      <c r="AC23" s="251">
        <f t="shared" ref="AC23:AC86" si="5">IF(N23=0,0,U23/N23*100)</f>
        <v>100</v>
      </c>
      <c r="AD23" s="254"/>
      <c r="AE23" s="253">
        <f>+[41]Лист1!Q23</f>
        <v>1</v>
      </c>
      <c r="AF23" s="250">
        <f>IF($P$287=0,U23*AE23,0)</f>
        <v>1</v>
      </c>
      <c r="AG23" s="253">
        <f>+[41]Лист1!R23</f>
        <v>1</v>
      </c>
      <c r="AH23" s="250">
        <f>AF23*AG23</f>
        <v>1</v>
      </c>
      <c r="AI23" s="253">
        <f>+[41]Лист1!S23</f>
        <v>1</v>
      </c>
      <c r="AJ23" s="250">
        <f>AH23*AI23</f>
        <v>1</v>
      </c>
      <c r="AK23" s="253">
        <f>+[41]Лист1!T23</f>
        <v>1</v>
      </c>
      <c r="AL23" s="250">
        <f>AJ23*AK23</f>
        <v>1</v>
      </c>
      <c r="AM23" s="227" t="s">
        <v>599</v>
      </c>
      <c r="AN23" s="227" t="s">
        <v>600</v>
      </c>
      <c r="AO23" s="227" t="s">
        <v>601</v>
      </c>
      <c r="AP23" s="227" t="s">
        <v>602</v>
      </c>
      <c r="AQ23" s="227" t="s">
        <v>603</v>
      </c>
      <c r="AR23" s="227" t="s">
        <v>604</v>
      </c>
      <c r="AS23" s="160" t="str">
        <f t="shared" ref="AS23:AX25" si="6">$A$3&amp;$A$2&amp;"'"&amp;AM23</f>
        <v>|'[УФ ВС 2018.xlsx]АЛРОСА Мирный пит'!i23</v>
      </c>
      <c r="AT23" s="160" t="str">
        <f t="shared" si="6"/>
        <v>|'[УФ ВС 2018.xlsx]АЛРОСА Мирный пит'!j23</v>
      </c>
      <c r="AU23" s="160" t="str">
        <f t="shared" si="6"/>
        <v>|'[УФ ВС 2018.xlsx]АЛРОСА Мирный пит'!q23</v>
      </c>
      <c r="AV23" s="160" t="str">
        <f t="shared" si="6"/>
        <v>|'[УФ ВС 2018.xlsx]АЛРОСА Мирный пит'!aa23</v>
      </c>
      <c r="AW23" s="160" t="str">
        <f t="shared" si="6"/>
        <v>|'[УФ ВС 2018.xlsx]АЛРОСА Мирный пит'!al23</v>
      </c>
      <c r="AX23" s="160" t="str">
        <f t="shared" si="6"/>
        <v>|'[УФ ВС 2018.xlsx]АЛРОСА Мирный пит'!ak23</v>
      </c>
      <c r="BC23" s="160">
        <v>1</v>
      </c>
      <c r="BD23" s="338"/>
      <c r="BE23" s="339">
        <f>+U23-'[39]Таб 1'!T23</f>
        <v>-1</v>
      </c>
    </row>
    <row r="24" spans="1:57" s="160" customFormat="1">
      <c r="A24" s="156" t="str">
        <f>IF(SUM(J24,N24,P24,R24,S24,T24)=0,"скр","пок")</f>
        <v>пок</v>
      </c>
      <c r="B24" s="69">
        <v>2</v>
      </c>
      <c r="C24" s="549" t="s">
        <v>170</v>
      </c>
      <c r="D24" s="547"/>
      <c r="E24" s="547"/>
      <c r="F24" s="548"/>
      <c r="G24" s="70" t="s">
        <v>169</v>
      </c>
      <c r="H24" s="255">
        <v>1</v>
      </c>
      <c r="I24" s="255">
        <v>1</v>
      </c>
      <c r="J24" s="255">
        <v>1</v>
      </c>
      <c r="K24" s="255">
        <v>1</v>
      </c>
      <c r="L24" s="251">
        <f t="shared" si="2"/>
        <v>0</v>
      </c>
      <c r="M24" s="251">
        <f t="shared" si="3"/>
        <v>100</v>
      </c>
      <c r="N24" s="255">
        <v>1</v>
      </c>
      <c r="O24" s="255"/>
      <c r="P24" s="255">
        <v>0</v>
      </c>
      <c r="Q24" s="250">
        <v>2</v>
      </c>
      <c r="R24" s="252">
        <f>+'[39]Таб 1'!Q24</f>
        <v>1</v>
      </c>
      <c r="S24" s="250">
        <f>R24*$A$8</f>
        <v>0.5</v>
      </c>
      <c r="T24" s="250">
        <f>R24</f>
        <v>1</v>
      </c>
      <c r="U24" s="251">
        <f>+W24+Y24</f>
        <v>1</v>
      </c>
      <c r="V24" s="253">
        <f>[40]Лист1!$O24</f>
        <v>1</v>
      </c>
      <c r="W24" s="250">
        <f>S24*V24</f>
        <v>0.5</v>
      </c>
      <c r="X24" s="253">
        <f>[40]Лист1!$P24</f>
        <v>1</v>
      </c>
      <c r="Y24" s="250">
        <f>W24*X24</f>
        <v>0.5</v>
      </c>
      <c r="Z24" s="256"/>
      <c r="AA24" s="256"/>
      <c r="AB24" s="256">
        <f t="shared" si="4"/>
        <v>0</v>
      </c>
      <c r="AC24" s="256">
        <f t="shared" si="5"/>
        <v>100</v>
      </c>
      <c r="AD24" s="257"/>
      <c r="AE24" s="253">
        <f>+[41]Лист1!Q24</f>
        <v>1</v>
      </c>
      <c r="AF24" s="250">
        <f>IF($P$287=0,U24*AE24,0)</f>
        <v>1</v>
      </c>
      <c r="AG24" s="253">
        <f>+[41]Лист1!R24</f>
        <v>1</v>
      </c>
      <c r="AH24" s="250">
        <f>AF24*AG24</f>
        <v>1</v>
      </c>
      <c r="AI24" s="253">
        <f>+[41]Лист1!S24</f>
        <v>1</v>
      </c>
      <c r="AJ24" s="250">
        <f>AH24*AI24</f>
        <v>1</v>
      </c>
      <c r="AK24" s="253">
        <f>+[41]Лист1!T24</f>
        <v>1</v>
      </c>
      <c r="AL24" s="250">
        <f>AJ24*AK24</f>
        <v>1</v>
      </c>
      <c r="AM24" s="227" t="s">
        <v>605</v>
      </c>
      <c r="AN24" s="227" t="s">
        <v>606</v>
      </c>
      <c r="AO24" s="227" t="s">
        <v>607</v>
      </c>
      <c r="AP24" s="227" t="s">
        <v>608</v>
      </c>
      <c r="AQ24" s="227" t="s">
        <v>609</v>
      </c>
      <c r="AR24" s="227" t="s">
        <v>610</v>
      </c>
      <c r="AS24" s="160" t="str">
        <f t="shared" si="6"/>
        <v>|'[УФ ВС 2018.xlsx]АЛРОСА Мирный пит'!i24</v>
      </c>
      <c r="AT24" s="160" t="str">
        <f t="shared" si="6"/>
        <v>|'[УФ ВС 2018.xlsx]АЛРОСА Мирный пит'!j24</v>
      </c>
      <c r="AU24" s="160" t="str">
        <f t="shared" si="6"/>
        <v>|'[УФ ВС 2018.xlsx]АЛРОСА Мирный пит'!q24</v>
      </c>
      <c r="AV24" s="160" t="str">
        <f t="shared" si="6"/>
        <v>|'[УФ ВС 2018.xlsx]АЛРОСА Мирный пит'!aa24</v>
      </c>
      <c r="AW24" s="160" t="str">
        <f t="shared" si="6"/>
        <v>|'[УФ ВС 2018.xlsx]АЛРОСА Мирный пит'!al24</v>
      </c>
      <c r="AX24" s="160" t="str">
        <f t="shared" si="6"/>
        <v>|'[УФ ВС 2018.xlsx]АЛРОСА Мирный пит'!ak24</v>
      </c>
      <c r="BC24" s="160">
        <v>1</v>
      </c>
      <c r="BD24" s="340"/>
      <c r="BE24" s="339">
        <f>+U24-'[39]Таб 1'!T24</f>
        <v>-1</v>
      </c>
    </row>
    <row r="25" spans="1:57" s="160" customFormat="1">
      <c r="A25" s="156" t="str">
        <f>IF(SUM(J25,N25,P25,R25,S25,T25)=0,"скр","пок")</f>
        <v>пок</v>
      </c>
      <c r="B25" s="69">
        <v>3</v>
      </c>
      <c r="C25" s="206" t="s">
        <v>171</v>
      </c>
      <c r="D25" s="207"/>
      <c r="E25" s="207"/>
      <c r="F25" s="208"/>
      <c r="G25" s="70" t="s">
        <v>17</v>
      </c>
      <c r="H25" s="255">
        <v>87.2</v>
      </c>
      <c r="I25" s="255">
        <v>87.2</v>
      </c>
      <c r="J25" s="255">
        <v>87.2</v>
      </c>
      <c r="K25" s="255">
        <v>87.2</v>
      </c>
      <c r="L25" s="251">
        <f t="shared" si="2"/>
        <v>0</v>
      </c>
      <c r="M25" s="251">
        <f t="shared" si="3"/>
        <v>100</v>
      </c>
      <c r="N25" s="255">
        <v>87.2</v>
      </c>
      <c r="O25" s="255"/>
      <c r="P25" s="255">
        <v>0</v>
      </c>
      <c r="Q25" s="250">
        <v>174.4</v>
      </c>
      <c r="R25" s="252">
        <f>+'[39]Таб 1'!Q25</f>
        <v>87.2</v>
      </c>
      <c r="S25" s="250">
        <f>R25</f>
        <v>87.2</v>
      </c>
      <c r="T25" s="250">
        <f>R25</f>
        <v>87.2</v>
      </c>
      <c r="U25" s="251">
        <f>+W25+Y25</f>
        <v>174.4</v>
      </c>
      <c r="V25" s="253">
        <f>[40]Лист1!$O25</f>
        <v>1</v>
      </c>
      <c r="W25" s="250">
        <f>S25*V25</f>
        <v>87.2</v>
      </c>
      <c r="X25" s="253">
        <f>[40]Лист1!$P25</f>
        <v>1</v>
      </c>
      <c r="Y25" s="250">
        <f>W25*X25</f>
        <v>87.2</v>
      </c>
      <c r="Z25" s="256"/>
      <c r="AA25" s="256"/>
      <c r="AB25" s="256">
        <f t="shared" si="4"/>
        <v>87.2</v>
      </c>
      <c r="AC25" s="256">
        <f t="shared" si="5"/>
        <v>200</v>
      </c>
      <c r="AD25" s="257"/>
      <c r="AE25" s="253">
        <f>+[41]Лист1!Q25</f>
        <v>1</v>
      </c>
      <c r="AF25" s="250">
        <f>IF($P$287=0,U25*AE25,0)</f>
        <v>174.4</v>
      </c>
      <c r="AG25" s="253">
        <f>+[41]Лист1!R25</f>
        <v>1</v>
      </c>
      <c r="AH25" s="250">
        <f>AF25*AG25</f>
        <v>174.4</v>
      </c>
      <c r="AI25" s="253">
        <f>+[41]Лист1!S25</f>
        <v>1</v>
      </c>
      <c r="AJ25" s="250">
        <f>AH25*AI25</f>
        <v>174.4</v>
      </c>
      <c r="AK25" s="253">
        <f>+[41]Лист1!T25</f>
        <v>1</v>
      </c>
      <c r="AL25" s="250">
        <f>AJ25*AK25</f>
        <v>174.4</v>
      </c>
      <c r="AM25" s="227" t="s">
        <v>611</v>
      </c>
      <c r="AN25" s="227" t="s">
        <v>612</v>
      </c>
      <c r="AO25" s="227" t="s">
        <v>613</v>
      </c>
      <c r="AP25" s="227" t="s">
        <v>614</v>
      </c>
      <c r="AQ25" s="227" t="s">
        <v>615</v>
      </c>
      <c r="AR25" s="227" t="s">
        <v>616</v>
      </c>
      <c r="AS25" s="160" t="str">
        <f t="shared" si="6"/>
        <v>|'[УФ ВС 2018.xlsx]АЛРОСА Мирный пит'!i25</v>
      </c>
      <c r="AT25" s="160" t="str">
        <f t="shared" si="6"/>
        <v>|'[УФ ВС 2018.xlsx]АЛРОСА Мирный пит'!j25</v>
      </c>
      <c r="AU25" s="160" t="str">
        <f t="shared" si="6"/>
        <v>|'[УФ ВС 2018.xlsx]АЛРОСА Мирный пит'!q25</v>
      </c>
      <c r="AV25" s="160" t="str">
        <f t="shared" si="6"/>
        <v>|'[УФ ВС 2018.xlsx]АЛРОСА Мирный пит'!aa25</v>
      </c>
      <c r="AW25" s="160" t="str">
        <f t="shared" si="6"/>
        <v>|'[УФ ВС 2018.xlsx]АЛРОСА Мирный пит'!al25</v>
      </c>
      <c r="AX25" s="160" t="str">
        <f t="shared" si="6"/>
        <v>|'[УФ ВС 2018.xlsx]АЛРОСА Мирный пит'!ak25</v>
      </c>
      <c r="BC25" s="160">
        <v>87.2</v>
      </c>
      <c r="BD25" s="340"/>
      <c r="BE25" s="339">
        <f>+U25-'[39]Таб 1'!T25</f>
        <v>0</v>
      </c>
    </row>
    <row r="26" spans="1:57" s="160" customFormat="1">
      <c r="A26" s="156" t="s">
        <v>598</v>
      </c>
      <c r="B26" s="69">
        <v>4</v>
      </c>
      <c r="C26" s="503" t="s">
        <v>172</v>
      </c>
      <c r="D26" s="504"/>
      <c r="E26" s="504"/>
      <c r="F26" s="505"/>
      <c r="G26" s="70" t="s">
        <v>173</v>
      </c>
      <c r="H26" s="258">
        <f>H27+H68+H73</f>
        <v>4164.9135666666662</v>
      </c>
      <c r="I26" s="258">
        <f>I27+I68+I73</f>
        <v>3952.5940000000001</v>
      </c>
      <c r="J26" s="258">
        <f>J27+J68+J73</f>
        <v>3820.6912595466656</v>
      </c>
      <c r="K26" s="259">
        <v>3320.8939999999998</v>
      </c>
      <c r="L26" s="251">
        <f t="shared" si="2"/>
        <v>-499.79725954666583</v>
      </c>
      <c r="M26" s="251">
        <f t="shared" si="3"/>
        <v>86.918669277507448</v>
      </c>
      <c r="N26" s="259">
        <f t="shared" ref="N26:U26" si="7">N27+N68+N73</f>
        <v>4595.5609007333314</v>
      </c>
      <c r="O26" s="259">
        <f t="shared" si="7"/>
        <v>0</v>
      </c>
      <c r="P26" s="259">
        <f t="shared" si="7"/>
        <v>0</v>
      </c>
      <c r="Q26" s="259">
        <v>4263.8057100000005</v>
      </c>
      <c r="R26" s="252">
        <f>+'[39]Таб 1'!Q26</f>
        <v>3320.8939999999998</v>
      </c>
      <c r="S26" s="259">
        <f t="shared" si="7"/>
        <v>1660.4469999999999</v>
      </c>
      <c r="T26" s="259">
        <f t="shared" si="7"/>
        <v>1660.4469999999999</v>
      </c>
      <c r="U26" s="256">
        <f t="shared" si="7"/>
        <v>3320.8939999999998</v>
      </c>
      <c r="V26" s="253">
        <f>[40]Лист1!$O26</f>
        <v>1</v>
      </c>
      <c r="W26" s="259">
        <f>W27+W68+W73</f>
        <v>1660.4469999999999</v>
      </c>
      <c r="X26" s="253">
        <f>[40]Лист1!$P26</f>
        <v>1</v>
      </c>
      <c r="Y26" s="259">
        <f>Y27+Y68+Y73</f>
        <v>1660.4469999999999</v>
      </c>
      <c r="Z26" s="256"/>
      <c r="AA26" s="256"/>
      <c r="AB26" s="256">
        <f t="shared" si="4"/>
        <v>-1274.6669007333317</v>
      </c>
      <c r="AC26" s="256">
        <f t="shared" si="5"/>
        <v>72.263083260850095</v>
      </c>
      <c r="AD26" s="257">
        <f>IF(N286=0,0,(-AB26*U287/N286*100))</f>
        <v>35.991419901219743</v>
      </c>
      <c r="AE26" s="253">
        <f>+[41]Лист1!Q26</f>
        <v>1</v>
      </c>
      <c r="AF26" s="259">
        <f>AF27+AF68+AF73</f>
        <v>3320.8939999999998</v>
      </c>
      <c r="AG26" s="253">
        <f>+[41]Лист1!R26</f>
        <v>1</v>
      </c>
      <c r="AH26" s="259">
        <f>AH27+AH68+AH73</f>
        <v>3320.8939999999998</v>
      </c>
      <c r="AI26" s="253">
        <f>+[41]Лист1!S26</f>
        <v>1</v>
      </c>
      <c r="AJ26" s="259">
        <f>AJ27+AJ68+AJ73</f>
        <v>3320.8939999999998</v>
      </c>
      <c r="AK26" s="253">
        <f>+[41]Лист1!T26</f>
        <v>1</v>
      </c>
      <c r="AL26" s="259">
        <f>AL27+AL68+AL73</f>
        <v>3320.8939999999998</v>
      </c>
      <c r="BC26" s="160">
        <v>4530.7269080666656</v>
      </c>
      <c r="BD26" s="553" t="s">
        <v>1477</v>
      </c>
      <c r="BE26" s="339">
        <f>+U26-'[39]Таб 1'!T26</f>
        <v>0</v>
      </c>
    </row>
    <row r="27" spans="1:57" s="156" customFormat="1">
      <c r="A27" s="156" t="str">
        <f t="shared" ref="A27:A90" si="8">IF(SUM(J27,N27,P27,R27,S27,T27)=0,"скр","пок")</f>
        <v>пок</v>
      </c>
      <c r="B27" s="69"/>
      <c r="C27" s="71" t="s">
        <v>174</v>
      </c>
      <c r="D27" s="207" t="s">
        <v>175</v>
      </c>
      <c r="E27" s="207"/>
      <c r="F27" s="208"/>
      <c r="G27" s="70" t="s">
        <v>173</v>
      </c>
      <c r="H27" s="260">
        <f>H28+H33+H63</f>
        <v>4067.2935666666663</v>
      </c>
      <c r="I27" s="260">
        <f>I28+I33+I63</f>
        <v>3854.9740000000002</v>
      </c>
      <c r="J27" s="260">
        <f>J28+J33+J63</f>
        <v>3635.4712595466658</v>
      </c>
      <c r="K27" s="256">
        <v>2903.6879999999996</v>
      </c>
      <c r="L27" s="251">
        <f t="shared" si="2"/>
        <v>-731.78325954666616</v>
      </c>
      <c r="M27" s="251">
        <f t="shared" si="3"/>
        <v>79.871020637970389</v>
      </c>
      <c r="N27" s="256">
        <f t="shared" ref="N27:U27" si="9">N28+N33+N63</f>
        <v>3500.9927832333319</v>
      </c>
      <c r="O27" s="256">
        <f t="shared" si="9"/>
        <v>0</v>
      </c>
      <c r="P27" s="256">
        <f t="shared" si="9"/>
        <v>0</v>
      </c>
      <c r="Q27" s="256">
        <v>3169.2377100000003</v>
      </c>
      <c r="R27" s="252">
        <f>+'[39]Таб 1'!Q27</f>
        <v>2903.6879999999996</v>
      </c>
      <c r="S27" s="256">
        <f t="shared" si="9"/>
        <v>1451.8439999999998</v>
      </c>
      <c r="T27" s="256">
        <f t="shared" si="9"/>
        <v>1451.8439999999998</v>
      </c>
      <c r="U27" s="256">
        <f t="shared" si="9"/>
        <v>2903.6879999999996</v>
      </c>
      <c r="V27" s="253">
        <f>[40]Лист1!$O27</f>
        <v>1</v>
      </c>
      <c r="W27" s="256">
        <f>W28+W33+W63</f>
        <v>1451.8439999999998</v>
      </c>
      <c r="X27" s="253">
        <f>[40]Лист1!$P27</f>
        <v>1</v>
      </c>
      <c r="Y27" s="256">
        <f>Y28+Y33+Y63</f>
        <v>1451.8439999999998</v>
      </c>
      <c r="Z27" s="256"/>
      <c r="AA27" s="256"/>
      <c r="AB27" s="256">
        <f t="shared" si="4"/>
        <v>-597.30478323333227</v>
      </c>
      <c r="AC27" s="256">
        <f t="shared" si="5"/>
        <v>82.938988446537351</v>
      </c>
      <c r="AD27" s="257"/>
      <c r="AE27" s="253">
        <f>+[41]Лист1!Q27</f>
        <v>1</v>
      </c>
      <c r="AF27" s="256">
        <f>AF28+AF33+AF63</f>
        <v>2903.6879999999996</v>
      </c>
      <c r="AG27" s="253">
        <f>+[41]Лист1!R27</f>
        <v>1</v>
      </c>
      <c r="AH27" s="256">
        <f>AH28+AH33+AH63</f>
        <v>2903.6879999999996</v>
      </c>
      <c r="AI27" s="253">
        <f>+[41]Лист1!S27</f>
        <v>1</v>
      </c>
      <c r="AJ27" s="256">
        <f>AJ28+AJ33+AJ63</f>
        <v>2903.6879999999996</v>
      </c>
      <c r="AK27" s="253">
        <f>+[41]Лист1!T27</f>
        <v>1</v>
      </c>
      <c r="AL27" s="256">
        <f>AL28+AL33+AL63</f>
        <v>2903.6879999999996</v>
      </c>
      <c r="AS27" s="160"/>
      <c r="AT27" s="160"/>
      <c r="AU27" s="160"/>
      <c r="AV27" s="160"/>
      <c r="AW27" s="160"/>
      <c r="AX27" s="160"/>
      <c r="BC27" s="156">
        <v>3436.1587905666656</v>
      </c>
      <c r="BD27" s="554"/>
      <c r="BE27" s="339">
        <f>+U27-'[39]Таб 1'!T27</f>
        <v>0</v>
      </c>
    </row>
    <row r="28" spans="1:57" s="156" customFormat="1">
      <c r="A28" s="156" t="str">
        <f t="shared" si="8"/>
        <v>пок</v>
      </c>
      <c r="B28" s="69"/>
      <c r="C28" s="206"/>
      <c r="D28" s="99" t="s">
        <v>176</v>
      </c>
      <c r="E28" s="207" t="s">
        <v>530</v>
      </c>
      <c r="F28" s="208"/>
      <c r="G28" s="74" t="s">
        <v>173</v>
      </c>
      <c r="H28" s="260">
        <f>+H29+H30+H31+H32</f>
        <v>2969.89</v>
      </c>
      <c r="I28" s="260">
        <f>+I29+I30+I31+I32</f>
        <v>2884.8820000000001</v>
      </c>
      <c r="J28" s="260">
        <f>+J29+J30+J31+J32</f>
        <v>2856.220142879999</v>
      </c>
      <c r="K28" s="256">
        <v>2181.991</v>
      </c>
      <c r="L28" s="251">
        <f t="shared" si="2"/>
        <v>-674.22914287999902</v>
      </c>
      <c r="M28" s="251">
        <f t="shared" si="3"/>
        <v>76.3943565568389</v>
      </c>
      <c r="N28" s="256">
        <f t="shared" ref="N28:T28" si="10">+N29+N30+N31+N32</f>
        <v>2742.2881963999985</v>
      </c>
      <c r="O28" s="256">
        <f t="shared" si="10"/>
        <v>0</v>
      </c>
      <c r="P28" s="256">
        <f t="shared" si="10"/>
        <v>0</v>
      </c>
      <c r="Q28" s="256">
        <v>2472.3697099999999</v>
      </c>
      <c r="R28" s="252">
        <f>+'[39]Таб 1'!Q28</f>
        <v>2181.991</v>
      </c>
      <c r="S28" s="256">
        <f t="shared" si="10"/>
        <v>1090.9955</v>
      </c>
      <c r="T28" s="256">
        <f t="shared" si="10"/>
        <v>1090.9955</v>
      </c>
      <c r="U28" s="256">
        <f>+W28+Y28</f>
        <v>2181.991</v>
      </c>
      <c r="V28" s="253">
        <f>[40]Лист1!$O28</f>
        <v>1</v>
      </c>
      <c r="W28" s="256">
        <f>+W29+W30+W31+W32</f>
        <v>1090.9955</v>
      </c>
      <c r="X28" s="253">
        <f>[40]Лист1!$P28</f>
        <v>1</v>
      </c>
      <c r="Y28" s="256">
        <f>+Y29+Y30+Y31+Y32</f>
        <v>1090.9955</v>
      </c>
      <c r="Z28" s="256"/>
      <c r="AA28" s="256"/>
      <c r="AB28" s="256">
        <f t="shared" si="4"/>
        <v>-560.29719639999848</v>
      </c>
      <c r="AC28" s="256">
        <f t="shared" si="5"/>
        <v>79.568259924848832</v>
      </c>
      <c r="AD28" s="256"/>
      <c r="AE28" s="253">
        <f>+[41]Лист1!Q28</f>
        <v>1</v>
      </c>
      <c r="AF28" s="256">
        <f>+AF29+AF30+AF31+AF32</f>
        <v>2181.991</v>
      </c>
      <c r="AG28" s="253">
        <f>+[41]Лист1!R28</f>
        <v>1</v>
      </c>
      <c r="AH28" s="256">
        <f>+AH29+AH30+AH31+AH32</f>
        <v>2181.991</v>
      </c>
      <c r="AI28" s="253">
        <f>+[41]Лист1!S28</f>
        <v>1</v>
      </c>
      <c r="AJ28" s="256">
        <f>+AJ29+AJ30+AJ31+AJ32</f>
        <v>2181.991</v>
      </c>
      <c r="AK28" s="253">
        <f>+[41]Лист1!T28</f>
        <v>1</v>
      </c>
      <c r="AL28" s="256">
        <f>+AL29+AL30+AL31+AL32</f>
        <v>2181.991</v>
      </c>
      <c r="AM28" s="227"/>
      <c r="AN28" s="227"/>
      <c r="AO28" s="227"/>
      <c r="AP28" s="227"/>
      <c r="AQ28" s="227"/>
      <c r="AR28" s="227"/>
      <c r="AS28" s="160"/>
      <c r="AT28" s="160"/>
      <c r="AU28" s="160"/>
      <c r="AV28" s="160"/>
      <c r="AW28" s="160"/>
      <c r="AX28" s="160"/>
      <c r="BC28" s="156">
        <v>2739.2915868999989</v>
      </c>
      <c r="BD28" s="554"/>
      <c r="BE28" s="339">
        <f>+U28-'[39]Таб 1'!T28</f>
        <v>0</v>
      </c>
    </row>
    <row r="29" spans="1:57" s="156" customFormat="1">
      <c r="A29" s="156" t="str">
        <f t="shared" si="8"/>
        <v>пок</v>
      </c>
      <c r="B29" s="69"/>
      <c r="C29" s="72"/>
      <c r="D29" s="73"/>
      <c r="E29" s="261" t="s">
        <v>531</v>
      </c>
      <c r="F29" s="205"/>
      <c r="G29" s="74" t="s">
        <v>173</v>
      </c>
      <c r="H29" s="262">
        <v>2969.89</v>
      </c>
      <c r="I29" s="262">
        <v>2884.8820000000001</v>
      </c>
      <c r="J29" s="262">
        <v>2856.220142879999</v>
      </c>
      <c r="K29" s="262">
        <v>1398.3779999999999</v>
      </c>
      <c r="L29" s="251">
        <f t="shared" si="2"/>
        <v>-1457.8421428799991</v>
      </c>
      <c r="M29" s="251">
        <f t="shared" si="3"/>
        <v>48.95904132200328</v>
      </c>
      <c r="N29" s="262">
        <v>2742.2881963999985</v>
      </c>
      <c r="O29" s="262"/>
      <c r="P29" s="262">
        <v>0</v>
      </c>
      <c r="Q29" s="253">
        <v>1617.5247899999999</v>
      </c>
      <c r="R29" s="252">
        <f>+'[39]Таб 1'!Q29</f>
        <v>1398.3779999999999</v>
      </c>
      <c r="S29" s="250">
        <f>R29*$A$8</f>
        <v>699.18899999999996</v>
      </c>
      <c r="T29" s="250">
        <f>R29*$A$9</f>
        <v>699.18899999999996</v>
      </c>
      <c r="U29" s="256">
        <f>+W29+Y29</f>
        <v>1398.3779999999999</v>
      </c>
      <c r="V29" s="253">
        <f>[40]Лист1!$O29</f>
        <v>1</v>
      </c>
      <c r="W29" s="250">
        <f>S29*V29</f>
        <v>699.18899999999996</v>
      </c>
      <c r="X29" s="253">
        <f>[40]Лист1!$P29</f>
        <v>1</v>
      </c>
      <c r="Y29" s="250">
        <f>W29*X29</f>
        <v>699.18899999999996</v>
      </c>
      <c r="Z29" s="263"/>
      <c r="AA29" s="263"/>
      <c r="AB29" s="256">
        <f t="shared" si="4"/>
        <v>-1343.9101963999985</v>
      </c>
      <c r="AC29" s="256">
        <f t="shared" si="5"/>
        <v>50.993108668729739</v>
      </c>
      <c r="AD29" s="264"/>
      <c r="AE29" s="253">
        <f>+[41]Лист1!Q29</f>
        <v>1</v>
      </c>
      <c r="AF29" s="250">
        <f>IF($P$287=0,U29*AE29,0)</f>
        <v>1398.3779999999999</v>
      </c>
      <c r="AG29" s="253">
        <f>+[41]Лист1!R29</f>
        <v>1</v>
      </c>
      <c r="AH29" s="250">
        <f>AF29*AG29</f>
        <v>1398.3779999999999</v>
      </c>
      <c r="AI29" s="253">
        <f>+[41]Лист1!S29</f>
        <v>1</v>
      </c>
      <c r="AJ29" s="250">
        <f>AH29*AI29</f>
        <v>1398.3779999999999</v>
      </c>
      <c r="AK29" s="253">
        <f>+[41]Лист1!T29</f>
        <v>1</v>
      </c>
      <c r="AL29" s="250">
        <f>AJ29*AK29</f>
        <v>1398.3779999999999</v>
      </c>
      <c r="AM29" s="227" t="s">
        <v>617</v>
      </c>
      <c r="AN29" s="227" t="s">
        <v>618</v>
      </c>
      <c r="AO29" s="227" t="s">
        <v>619</v>
      </c>
      <c r="AP29" s="227" t="s">
        <v>620</v>
      </c>
      <c r="AQ29" s="227" t="s">
        <v>621</v>
      </c>
      <c r="AR29" s="227" t="s">
        <v>622</v>
      </c>
      <c r="AS29" s="160" t="str">
        <f t="shared" ref="AS29:AX29" si="11">$A$3&amp;$A$2&amp;"'"&amp;AM29</f>
        <v>|'[УФ ВС 2018.xlsx]АЛРОСА Мирный пит'!i28</v>
      </c>
      <c r="AT29" s="160" t="str">
        <f t="shared" si="11"/>
        <v>|'[УФ ВС 2018.xlsx]АЛРОСА Мирный пит'!j28</v>
      </c>
      <c r="AU29" s="160" t="str">
        <f t="shared" si="11"/>
        <v>|'[УФ ВС 2018.xlsx]АЛРОСА Мирный пит'!q28</v>
      </c>
      <c r="AV29" s="160" t="str">
        <f t="shared" si="11"/>
        <v>|'[УФ ВС 2018.xlsx]АЛРОСА Мирный пит'!aa28</v>
      </c>
      <c r="AW29" s="160" t="str">
        <f t="shared" si="11"/>
        <v>|'[УФ ВС 2018.xlsx]АЛРОСА Мирный пит'!al28</v>
      </c>
      <c r="AX29" s="160" t="str">
        <f t="shared" si="11"/>
        <v>|'[УФ ВС 2018.xlsx]АЛРОСА Мирный пит'!ak28</v>
      </c>
      <c r="BC29" s="156">
        <f>1818.29859972667-200</f>
        <v>1618.2985997266701</v>
      </c>
      <c r="BD29" s="554"/>
      <c r="BE29" s="339">
        <f>+U29-'[39]Таб 1'!T29</f>
        <v>0</v>
      </c>
    </row>
    <row r="30" spans="1:57" s="156" customFormat="1">
      <c r="A30" s="156" t="str">
        <f t="shared" si="8"/>
        <v>пок</v>
      </c>
      <c r="B30" s="69"/>
      <c r="C30" s="72"/>
      <c r="D30" s="73"/>
      <c r="E30" s="261" t="s">
        <v>532</v>
      </c>
      <c r="F30" s="205"/>
      <c r="G30" s="74" t="s">
        <v>173</v>
      </c>
      <c r="H30" s="262"/>
      <c r="I30" s="262"/>
      <c r="J30" s="262"/>
      <c r="K30" s="262">
        <v>783.61300000000006</v>
      </c>
      <c r="L30" s="251">
        <f t="shared" si="2"/>
        <v>783.61300000000006</v>
      </c>
      <c r="M30" s="251">
        <f t="shared" si="3"/>
        <v>0</v>
      </c>
      <c r="N30" s="262"/>
      <c r="O30" s="262"/>
      <c r="P30" s="262"/>
      <c r="Q30" s="253">
        <v>854.84492000000012</v>
      </c>
      <c r="R30" s="252">
        <f>+'[39]Таб 1'!Q30</f>
        <v>783.61300000000006</v>
      </c>
      <c r="S30" s="250">
        <f>R30*$A$8</f>
        <v>391.80650000000003</v>
      </c>
      <c r="T30" s="250">
        <f>R30*$A$9</f>
        <v>391.80650000000003</v>
      </c>
      <c r="U30" s="256">
        <f>+W30+Y30</f>
        <v>783.61300000000006</v>
      </c>
      <c r="V30" s="253">
        <f>[40]Лист1!$O30</f>
        <v>1</v>
      </c>
      <c r="W30" s="250">
        <f>S30*V30</f>
        <v>391.80650000000003</v>
      </c>
      <c r="X30" s="253">
        <f>[40]Лист1!$P30</f>
        <v>1</v>
      </c>
      <c r="Y30" s="250">
        <f>W30*X30</f>
        <v>391.80650000000003</v>
      </c>
      <c r="Z30" s="263"/>
      <c r="AA30" s="263"/>
      <c r="AB30" s="256">
        <f t="shared" si="4"/>
        <v>783.61300000000006</v>
      </c>
      <c r="AC30" s="256">
        <f t="shared" si="5"/>
        <v>0</v>
      </c>
      <c r="AD30" s="264"/>
      <c r="AE30" s="253">
        <f>+[41]Лист1!Q30</f>
        <v>1</v>
      </c>
      <c r="AF30" s="250">
        <f>IF($P$287=0,U30*AE30,0)</f>
        <v>783.61300000000006</v>
      </c>
      <c r="AG30" s="253">
        <f>+[41]Лист1!R30</f>
        <v>1</v>
      </c>
      <c r="AH30" s="250">
        <f>AF30*AG30</f>
        <v>783.61300000000006</v>
      </c>
      <c r="AI30" s="253">
        <f>+[41]Лист1!S30</f>
        <v>1</v>
      </c>
      <c r="AJ30" s="250">
        <f>AH30*AI30</f>
        <v>783.61300000000006</v>
      </c>
      <c r="AK30" s="253">
        <f>+[41]Лист1!T30</f>
        <v>1</v>
      </c>
      <c r="AL30" s="250">
        <f>AJ30*AK30</f>
        <v>783.61300000000006</v>
      </c>
      <c r="AS30" s="160"/>
      <c r="AT30" s="160"/>
      <c r="AU30" s="160"/>
      <c r="AV30" s="160"/>
      <c r="AW30" s="160"/>
      <c r="AX30" s="160"/>
      <c r="BC30" s="156">
        <v>920.99298717333284</v>
      </c>
      <c r="BD30" s="554"/>
      <c r="BE30" s="339">
        <f>+U30-'[39]Таб 1'!T30</f>
        <v>0</v>
      </c>
    </row>
    <row r="31" spans="1:57" s="156" customFormat="1">
      <c r="A31" s="156" t="str">
        <f t="shared" si="8"/>
        <v>скр</v>
      </c>
      <c r="B31" s="69"/>
      <c r="C31" s="72"/>
      <c r="D31" s="73"/>
      <c r="E31" s="261" t="s">
        <v>533</v>
      </c>
      <c r="F31" s="205"/>
      <c r="G31" s="74" t="s">
        <v>173</v>
      </c>
      <c r="H31" s="262"/>
      <c r="I31" s="262"/>
      <c r="J31" s="262"/>
      <c r="K31" s="262"/>
      <c r="L31" s="251">
        <f t="shared" si="2"/>
        <v>0</v>
      </c>
      <c r="M31" s="251">
        <f t="shared" si="3"/>
        <v>0</v>
      </c>
      <c r="N31" s="262"/>
      <c r="O31" s="262"/>
      <c r="P31" s="262"/>
      <c r="Q31" s="253">
        <v>0</v>
      </c>
      <c r="R31" s="252">
        <f>+'[39]Таб 1'!Q31</f>
        <v>0</v>
      </c>
      <c r="S31" s="250">
        <f>R31*$A$8</f>
        <v>0</v>
      </c>
      <c r="T31" s="250">
        <f>R31*$A$9</f>
        <v>0</v>
      </c>
      <c r="U31" s="256">
        <f>+W31+Y31</f>
        <v>0</v>
      </c>
      <c r="V31" s="253">
        <f>[40]Лист1!$O31</f>
        <v>1</v>
      </c>
      <c r="W31" s="250">
        <f>S31*V31</f>
        <v>0</v>
      </c>
      <c r="X31" s="253">
        <f>[40]Лист1!$P31</f>
        <v>1</v>
      </c>
      <c r="Y31" s="250">
        <f>W31*X31</f>
        <v>0</v>
      </c>
      <c r="Z31" s="263"/>
      <c r="AA31" s="263"/>
      <c r="AB31" s="256">
        <f t="shared" si="4"/>
        <v>0</v>
      </c>
      <c r="AC31" s="256">
        <f t="shared" si="5"/>
        <v>0</v>
      </c>
      <c r="AD31" s="264"/>
      <c r="AE31" s="253">
        <f>+[41]Лист1!Q31</f>
        <v>1</v>
      </c>
      <c r="AF31" s="250">
        <f>IF($P$287=0,U31*AE31,0)</f>
        <v>0</v>
      </c>
      <c r="AG31" s="253">
        <f>+[41]Лист1!R31</f>
        <v>1</v>
      </c>
      <c r="AH31" s="250">
        <f>AF31*AG31</f>
        <v>0</v>
      </c>
      <c r="AI31" s="253">
        <f>+[41]Лист1!S31</f>
        <v>1</v>
      </c>
      <c r="AJ31" s="250">
        <f>AH31*AI31</f>
        <v>0</v>
      </c>
      <c r="AK31" s="253">
        <f>+[41]Лист1!T31</f>
        <v>1</v>
      </c>
      <c r="AL31" s="250">
        <f>AJ31*AK31</f>
        <v>0</v>
      </c>
      <c r="AS31" s="160"/>
      <c r="AT31" s="160"/>
      <c r="AU31" s="160"/>
      <c r="AV31" s="160"/>
      <c r="AW31" s="160"/>
      <c r="AX31" s="160"/>
      <c r="BD31" s="554"/>
    </row>
    <row r="32" spans="1:57" s="156" customFormat="1">
      <c r="A32" s="156" t="str">
        <f t="shared" si="8"/>
        <v>скр</v>
      </c>
      <c r="B32" s="69"/>
      <c r="C32" s="72"/>
      <c r="D32" s="73"/>
      <c r="E32" s="261" t="s">
        <v>534</v>
      </c>
      <c r="F32" s="205"/>
      <c r="G32" s="74" t="s">
        <v>173</v>
      </c>
      <c r="H32" s="262"/>
      <c r="I32" s="262"/>
      <c r="J32" s="262"/>
      <c r="K32" s="262"/>
      <c r="L32" s="251">
        <f t="shared" si="2"/>
        <v>0</v>
      </c>
      <c r="M32" s="251">
        <f t="shared" si="3"/>
        <v>0</v>
      </c>
      <c r="N32" s="262"/>
      <c r="O32" s="262"/>
      <c r="P32" s="262"/>
      <c r="Q32" s="253">
        <v>0</v>
      </c>
      <c r="R32" s="252">
        <f>+'[39]Таб 1'!Q32</f>
        <v>0</v>
      </c>
      <c r="S32" s="250">
        <f>R32*$A$8</f>
        <v>0</v>
      </c>
      <c r="T32" s="250">
        <f>R32*$A$9</f>
        <v>0</v>
      </c>
      <c r="U32" s="256">
        <f>+W32+Y32</f>
        <v>0</v>
      </c>
      <c r="V32" s="253">
        <f>[40]Лист1!$O32</f>
        <v>1</v>
      </c>
      <c r="W32" s="250">
        <f>S32*V32</f>
        <v>0</v>
      </c>
      <c r="X32" s="253">
        <f>[40]Лист1!$P32</f>
        <v>1</v>
      </c>
      <c r="Y32" s="250">
        <f>W32*X32</f>
        <v>0</v>
      </c>
      <c r="Z32" s="263"/>
      <c r="AA32" s="263"/>
      <c r="AB32" s="256">
        <f t="shared" si="4"/>
        <v>0</v>
      </c>
      <c r="AC32" s="256">
        <f t="shared" si="5"/>
        <v>0</v>
      </c>
      <c r="AD32" s="264"/>
      <c r="AE32" s="253">
        <f>+[41]Лист1!Q32</f>
        <v>1</v>
      </c>
      <c r="AF32" s="250">
        <f>IF($P$287=0,U32*AE32,0)</f>
        <v>0</v>
      </c>
      <c r="AG32" s="253">
        <f>+[41]Лист1!R32</f>
        <v>1</v>
      </c>
      <c r="AH32" s="250">
        <f>AF32*AG32</f>
        <v>0</v>
      </c>
      <c r="AI32" s="253">
        <f>+[41]Лист1!S32</f>
        <v>1</v>
      </c>
      <c r="AJ32" s="250">
        <f>AH32*AI32</f>
        <v>0</v>
      </c>
      <c r="AK32" s="253">
        <f>+[41]Лист1!T32</f>
        <v>1</v>
      </c>
      <c r="AL32" s="250">
        <f>AJ32*AK32</f>
        <v>0</v>
      </c>
      <c r="AS32" s="160"/>
      <c r="AT32" s="160"/>
      <c r="AU32" s="160"/>
      <c r="AV32" s="160"/>
      <c r="AW32" s="160"/>
      <c r="AX32" s="160"/>
      <c r="BD32" s="554"/>
    </row>
    <row r="33" spans="1:57" s="156" customFormat="1">
      <c r="A33" s="156" t="str">
        <f t="shared" si="8"/>
        <v>пок</v>
      </c>
      <c r="B33" s="69"/>
      <c r="C33" s="72"/>
      <c r="D33" s="99" t="s">
        <v>178</v>
      </c>
      <c r="E33" s="265" t="s">
        <v>535</v>
      </c>
      <c r="F33" s="208"/>
      <c r="G33" s="74" t="s">
        <v>173</v>
      </c>
      <c r="H33" s="263">
        <f t="shared" ref="H33:J37" si="12">H38+H53+H58</f>
        <v>190.11356666666666</v>
      </c>
      <c r="I33" s="263">
        <f t="shared" si="12"/>
        <v>183.06199999999998</v>
      </c>
      <c r="J33" s="263">
        <f t="shared" si="12"/>
        <v>184.65652966666667</v>
      </c>
      <c r="K33" s="263">
        <v>176.08599999999998</v>
      </c>
      <c r="L33" s="251">
        <f t="shared" si="2"/>
        <v>-8.5705296666666868</v>
      </c>
      <c r="M33" s="251">
        <f t="shared" si="3"/>
        <v>95.358664173892038</v>
      </c>
      <c r="N33" s="263">
        <f t="shared" ref="N33:U37" si="13">N38+N53+N58</f>
        <v>179.28297366666669</v>
      </c>
      <c r="O33" s="263">
        <f t="shared" si="13"/>
        <v>0</v>
      </c>
      <c r="P33" s="263">
        <f t="shared" si="13"/>
        <v>0</v>
      </c>
      <c r="Q33" s="263">
        <v>178.93600000000001</v>
      </c>
      <c r="R33" s="252">
        <f>+'[39]Таб 1'!Q33</f>
        <v>176.08599999999998</v>
      </c>
      <c r="S33" s="263">
        <f t="shared" si="13"/>
        <v>88.042999999999992</v>
      </c>
      <c r="T33" s="263">
        <f t="shared" si="13"/>
        <v>88.042999999999992</v>
      </c>
      <c r="U33" s="263">
        <f t="shared" si="13"/>
        <v>176.08599999999998</v>
      </c>
      <c r="V33" s="253">
        <f>[40]Лист1!$O33</f>
        <v>1</v>
      </c>
      <c r="W33" s="263">
        <f>W38+W53+W58</f>
        <v>88.042999999999992</v>
      </c>
      <c r="X33" s="253">
        <f>[40]Лист1!$P33</f>
        <v>1</v>
      </c>
      <c r="Y33" s="263">
        <f>Y38+Y53+Y58</f>
        <v>88.042999999999992</v>
      </c>
      <c r="Z33" s="263"/>
      <c r="AA33" s="263"/>
      <c r="AB33" s="256">
        <f t="shared" si="4"/>
        <v>-3.1969736666667075</v>
      </c>
      <c r="AC33" s="256">
        <f t="shared" si="5"/>
        <v>98.216800178353409</v>
      </c>
      <c r="AD33" s="264"/>
      <c r="AE33" s="253">
        <f>+[41]Лист1!Q33</f>
        <v>1</v>
      </c>
      <c r="AF33" s="263">
        <f>AF38+AF53+AF58</f>
        <v>176.08599999999998</v>
      </c>
      <c r="AG33" s="253">
        <f>+[41]Лист1!R33</f>
        <v>1</v>
      </c>
      <c r="AH33" s="263">
        <f>AH38+AH53+AH58</f>
        <v>176.08599999999998</v>
      </c>
      <c r="AI33" s="253">
        <f>+[41]Лист1!S33</f>
        <v>1</v>
      </c>
      <c r="AJ33" s="263">
        <f>AJ38+AJ53+AJ58</f>
        <v>176.08599999999998</v>
      </c>
      <c r="AK33" s="253">
        <f>+[41]Лист1!T33</f>
        <v>1</v>
      </c>
      <c r="AL33" s="263">
        <f>AL38+AL53+AL58</f>
        <v>176.08599999999998</v>
      </c>
      <c r="AS33" s="160"/>
      <c r="AT33" s="160"/>
      <c r="AU33" s="160"/>
      <c r="AV33" s="160"/>
      <c r="AW33" s="160"/>
      <c r="AX33" s="160"/>
      <c r="BC33" s="156">
        <v>178.93595916666669</v>
      </c>
      <c r="BD33" s="554"/>
      <c r="BE33" s="339">
        <f>+U33-'[39]Таб 1'!T33</f>
        <v>0</v>
      </c>
    </row>
    <row r="34" spans="1:57" s="156" customFormat="1">
      <c r="A34" s="156" t="str">
        <f t="shared" si="8"/>
        <v>пок</v>
      </c>
      <c r="B34" s="69"/>
      <c r="C34" s="72"/>
      <c r="D34" s="99"/>
      <c r="E34" s="75" t="s">
        <v>531</v>
      </c>
      <c r="F34" s="208"/>
      <c r="G34" s="74" t="s">
        <v>173</v>
      </c>
      <c r="H34" s="263">
        <f t="shared" si="12"/>
        <v>190.11356666666666</v>
      </c>
      <c r="I34" s="263">
        <f t="shared" si="12"/>
        <v>183.06199999999998</v>
      </c>
      <c r="J34" s="263">
        <f t="shared" si="12"/>
        <v>184.65652966666667</v>
      </c>
      <c r="K34" s="263">
        <v>138.23700000000002</v>
      </c>
      <c r="L34" s="251">
        <f t="shared" si="2"/>
        <v>-46.419529666666648</v>
      </c>
      <c r="M34" s="251">
        <f t="shared" si="3"/>
        <v>74.86169064778754</v>
      </c>
      <c r="N34" s="263">
        <f t="shared" si="13"/>
        <v>179.28297366666669</v>
      </c>
      <c r="O34" s="263">
        <f t="shared" si="13"/>
        <v>0</v>
      </c>
      <c r="P34" s="263">
        <f t="shared" si="13"/>
        <v>0</v>
      </c>
      <c r="Q34" s="263">
        <v>136.965</v>
      </c>
      <c r="R34" s="252">
        <f>+'[39]Таб 1'!Q34</f>
        <v>138.23700000000002</v>
      </c>
      <c r="S34" s="263">
        <f t="shared" si="13"/>
        <v>69.118500000000012</v>
      </c>
      <c r="T34" s="263">
        <f t="shared" si="13"/>
        <v>69.118500000000012</v>
      </c>
      <c r="U34" s="263">
        <f t="shared" ref="U34:U72" si="14">+W34+Y34</f>
        <v>138.23700000000002</v>
      </c>
      <c r="V34" s="253">
        <f>[40]Лист1!$O34</f>
        <v>1</v>
      </c>
      <c r="W34" s="263">
        <f>W39+W54+W59</f>
        <v>69.118500000000012</v>
      </c>
      <c r="X34" s="253">
        <f>[40]Лист1!$P34</f>
        <v>1</v>
      </c>
      <c r="Y34" s="263">
        <f>Y39+Y54+Y59</f>
        <v>69.118500000000012</v>
      </c>
      <c r="Z34" s="263"/>
      <c r="AA34" s="263"/>
      <c r="AB34" s="256">
        <f t="shared" si="4"/>
        <v>-41.045973666666669</v>
      </c>
      <c r="AC34" s="256">
        <f t="shared" si="5"/>
        <v>77.105481448014288</v>
      </c>
      <c r="AD34" s="264"/>
      <c r="AE34" s="253">
        <f>+[41]Лист1!Q34</f>
        <v>1</v>
      </c>
      <c r="AF34" s="263">
        <f>AF39+AF54+AF59</f>
        <v>138.23700000000002</v>
      </c>
      <c r="AG34" s="253">
        <f>+[41]Лист1!R34</f>
        <v>1</v>
      </c>
      <c r="AH34" s="263">
        <f>AH39+AH54+AH59</f>
        <v>138.23700000000002</v>
      </c>
      <c r="AI34" s="253">
        <f>+[41]Лист1!S34</f>
        <v>1</v>
      </c>
      <c r="AJ34" s="263">
        <f>AJ39+AJ54+AJ59</f>
        <v>138.23700000000002</v>
      </c>
      <c r="AK34" s="253">
        <f>+[41]Лист1!T34</f>
        <v>1</v>
      </c>
      <c r="AL34" s="263">
        <f>AL39+AL54+AL59</f>
        <v>138.23700000000002</v>
      </c>
      <c r="AS34" s="160"/>
      <c r="AT34" s="160"/>
      <c r="AU34" s="160"/>
      <c r="AV34" s="160"/>
      <c r="AW34" s="160"/>
      <c r="AX34" s="160"/>
      <c r="BC34" s="156">
        <v>136.96490416666668</v>
      </c>
      <c r="BD34" s="554"/>
      <c r="BE34" s="339">
        <f>+U34-'[39]Таб 1'!T34</f>
        <v>0</v>
      </c>
    </row>
    <row r="35" spans="1:57" s="156" customFormat="1">
      <c r="A35" s="156" t="str">
        <f t="shared" si="8"/>
        <v>пок</v>
      </c>
      <c r="B35" s="69"/>
      <c r="C35" s="72"/>
      <c r="D35" s="99"/>
      <c r="E35" s="75" t="s">
        <v>532</v>
      </c>
      <c r="F35" s="208"/>
      <c r="G35" s="74" t="s">
        <v>173</v>
      </c>
      <c r="H35" s="263">
        <f t="shared" si="12"/>
        <v>0</v>
      </c>
      <c r="I35" s="263">
        <f t="shared" si="12"/>
        <v>0</v>
      </c>
      <c r="J35" s="263">
        <f t="shared" si="12"/>
        <v>0</v>
      </c>
      <c r="K35" s="263">
        <v>37.848999999999997</v>
      </c>
      <c r="L35" s="251">
        <f t="shared" si="2"/>
        <v>37.848999999999997</v>
      </c>
      <c r="M35" s="251">
        <f t="shared" si="3"/>
        <v>0</v>
      </c>
      <c r="N35" s="263">
        <f t="shared" si="13"/>
        <v>0</v>
      </c>
      <c r="O35" s="263">
        <f t="shared" si="13"/>
        <v>0</v>
      </c>
      <c r="P35" s="263">
        <f t="shared" si="13"/>
        <v>0</v>
      </c>
      <c r="Q35" s="263">
        <v>41.971000000000004</v>
      </c>
      <c r="R35" s="252">
        <f>+'[39]Таб 1'!Q35</f>
        <v>37.848999999999997</v>
      </c>
      <c r="S35" s="263">
        <f t="shared" si="13"/>
        <v>18.924499999999998</v>
      </c>
      <c r="T35" s="263">
        <f t="shared" si="13"/>
        <v>18.924499999999998</v>
      </c>
      <c r="U35" s="263">
        <f t="shared" si="14"/>
        <v>37.848999999999997</v>
      </c>
      <c r="V35" s="253">
        <f>[40]Лист1!$O35</f>
        <v>1</v>
      </c>
      <c r="W35" s="263">
        <f>W40+W55+W60</f>
        <v>18.924499999999998</v>
      </c>
      <c r="X35" s="253">
        <f>[40]Лист1!$P35</f>
        <v>1</v>
      </c>
      <c r="Y35" s="263">
        <f>Y40+Y55+Y60</f>
        <v>18.924499999999998</v>
      </c>
      <c r="Z35" s="263"/>
      <c r="AA35" s="263"/>
      <c r="AB35" s="256">
        <f t="shared" si="4"/>
        <v>37.848999999999997</v>
      </c>
      <c r="AC35" s="256">
        <f t="shared" si="5"/>
        <v>0</v>
      </c>
      <c r="AD35" s="264"/>
      <c r="AE35" s="253">
        <f>+[41]Лист1!Q35</f>
        <v>1</v>
      </c>
      <c r="AF35" s="263">
        <f>AF40+AF55+AF60</f>
        <v>37.848999999999997</v>
      </c>
      <c r="AG35" s="253">
        <f>+[41]Лист1!R35</f>
        <v>1</v>
      </c>
      <c r="AH35" s="263">
        <f>AH40+AH55+AH60</f>
        <v>37.848999999999997</v>
      </c>
      <c r="AI35" s="253">
        <f>+[41]Лист1!S35</f>
        <v>1</v>
      </c>
      <c r="AJ35" s="263">
        <f>AJ40+AJ55+AJ60</f>
        <v>37.848999999999997</v>
      </c>
      <c r="AK35" s="253">
        <f>+[41]Лист1!T35</f>
        <v>1</v>
      </c>
      <c r="AL35" s="263">
        <f>AL40+AL55+AL60</f>
        <v>37.848999999999997</v>
      </c>
      <c r="AS35" s="160"/>
      <c r="AT35" s="160"/>
      <c r="AU35" s="160"/>
      <c r="AV35" s="160"/>
      <c r="AW35" s="160"/>
      <c r="AX35" s="160"/>
      <c r="BC35" s="156">
        <v>41.971055</v>
      </c>
      <c r="BD35" s="554"/>
      <c r="BE35" s="339">
        <f>+U35-'[39]Таб 1'!T35</f>
        <v>0</v>
      </c>
    </row>
    <row r="36" spans="1:57" s="156" customFormat="1">
      <c r="A36" s="156" t="str">
        <f t="shared" si="8"/>
        <v>скр</v>
      </c>
      <c r="B36" s="69"/>
      <c r="C36" s="72"/>
      <c r="D36" s="99"/>
      <c r="E36" s="75" t="s">
        <v>533</v>
      </c>
      <c r="F36" s="208"/>
      <c r="G36" s="74" t="s">
        <v>173</v>
      </c>
      <c r="H36" s="263">
        <f t="shared" si="12"/>
        <v>0</v>
      </c>
      <c r="I36" s="263">
        <f t="shared" si="12"/>
        <v>0</v>
      </c>
      <c r="J36" s="263">
        <f t="shared" si="12"/>
        <v>0</v>
      </c>
      <c r="K36" s="263">
        <v>0</v>
      </c>
      <c r="L36" s="251">
        <f t="shared" si="2"/>
        <v>0</v>
      </c>
      <c r="M36" s="251">
        <f t="shared" si="3"/>
        <v>0</v>
      </c>
      <c r="N36" s="263">
        <f t="shared" si="13"/>
        <v>0</v>
      </c>
      <c r="O36" s="263">
        <f t="shared" si="13"/>
        <v>0</v>
      </c>
      <c r="P36" s="263">
        <f t="shared" si="13"/>
        <v>0</v>
      </c>
      <c r="Q36" s="263">
        <v>0</v>
      </c>
      <c r="R36" s="252">
        <f>+'[39]Таб 1'!Q36</f>
        <v>0</v>
      </c>
      <c r="S36" s="263">
        <f t="shared" si="13"/>
        <v>0</v>
      </c>
      <c r="T36" s="263">
        <f t="shared" si="13"/>
        <v>0</v>
      </c>
      <c r="U36" s="263">
        <f t="shared" si="14"/>
        <v>0</v>
      </c>
      <c r="V36" s="253">
        <f>[40]Лист1!$O36</f>
        <v>1</v>
      </c>
      <c r="W36" s="263">
        <f>W41+W56+W61</f>
        <v>0</v>
      </c>
      <c r="X36" s="253">
        <f>[40]Лист1!$P36</f>
        <v>1</v>
      </c>
      <c r="Y36" s="263">
        <f>Y41+Y56+Y61</f>
        <v>0</v>
      </c>
      <c r="Z36" s="263"/>
      <c r="AA36" s="263"/>
      <c r="AB36" s="256">
        <f t="shared" si="4"/>
        <v>0</v>
      </c>
      <c r="AC36" s="256">
        <f t="shared" si="5"/>
        <v>0</v>
      </c>
      <c r="AD36" s="264"/>
      <c r="AE36" s="253">
        <f>+[41]Лист1!Q36</f>
        <v>1</v>
      </c>
      <c r="AF36" s="263">
        <f>AF41+AF56+AF61</f>
        <v>0</v>
      </c>
      <c r="AG36" s="253">
        <f>+[41]Лист1!R36</f>
        <v>1</v>
      </c>
      <c r="AH36" s="263">
        <f>AH41+AH56+AH61</f>
        <v>0</v>
      </c>
      <c r="AI36" s="253">
        <f>+[41]Лист1!S36</f>
        <v>1</v>
      </c>
      <c r="AJ36" s="263">
        <f>AJ41+AJ56+AJ61</f>
        <v>0</v>
      </c>
      <c r="AK36" s="253">
        <f>+[41]Лист1!T36</f>
        <v>1</v>
      </c>
      <c r="AL36" s="263">
        <f>AL41+AL56+AL61</f>
        <v>0</v>
      </c>
      <c r="AS36" s="160"/>
      <c r="AT36" s="160"/>
      <c r="AU36" s="160"/>
      <c r="AV36" s="160"/>
      <c r="AW36" s="160"/>
      <c r="AX36" s="160"/>
      <c r="BC36" s="156">
        <v>0</v>
      </c>
      <c r="BD36" s="554"/>
    </row>
    <row r="37" spans="1:57" s="156" customFormat="1">
      <c r="A37" s="156" t="str">
        <f t="shared" si="8"/>
        <v>скр</v>
      </c>
      <c r="B37" s="69"/>
      <c r="C37" s="72"/>
      <c r="D37" s="99"/>
      <c r="E37" s="75" t="s">
        <v>534</v>
      </c>
      <c r="F37" s="208"/>
      <c r="G37" s="74" t="s">
        <v>173</v>
      </c>
      <c r="H37" s="263">
        <f t="shared" si="12"/>
        <v>0</v>
      </c>
      <c r="I37" s="263">
        <f t="shared" si="12"/>
        <v>0</v>
      </c>
      <c r="J37" s="263">
        <f t="shared" si="12"/>
        <v>0</v>
      </c>
      <c r="K37" s="263">
        <v>0</v>
      </c>
      <c r="L37" s="251">
        <f t="shared" si="2"/>
        <v>0</v>
      </c>
      <c r="M37" s="251">
        <f t="shared" si="3"/>
        <v>0</v>
      </c>
      <c r="N37" s="263">
        <f t="shared" si="13"/>
        <v>0</v>
      </c>
      <c r="O37" s="263">
        <f t="shared" si="13"/>
        <v>0</v>
      </c>
      <c r="P37" s="263">
        <f t="shared" si="13"/>
        <v>0</v>
      </c>
      <c r="Q37" s="263">
        <v>0</v>
      </c>
      <c r="R37" s="252">
        <f>+'[39]Таб 1'!Q37</f>
        <v>0</v>
      </c>
      <c r="S37" s="263">
        <f t="shared" si="13"/>
        <v>0</v>
      </c>
      <c r="T37" s="263">
        <f t="shared" si="13"/>
        <v>0</v>
      </c>
      <c r="U37" s="263">
        <f t="shared" si="14"/>
        <v>0</v>
      </c>
      <c r="V37" s="253">
        <f>[40]Лист1!$O37</f>
        <v>1</v>
      </c>
      <c r="W37" s="263">
        <f>W42+W57+W62</f>
        <v>0</v>
      </c>
      <c r="X37" s="253">
        <f>[40]Лист1!$P37</f>
        <v>1</v>
      </c>
      <c r="Y37" s="263">
        <f>Y42+Y57+Y62</f>
        <v>0</v>
      </c>
      <c r="Z37" s="263"/>
      <c r="AA37" s="263"/>
      <c r="AB37" s="256">
        <f t="shared" si="4"/>
        <v>0</v>
      </c>
      <c r="AC37" s="256">
        <f t="shared" si="5"/>
        <v>0</v>
      </c>
      <c r="AD37" s="264"/>
      <c r="AE37" s="253">
        <f>+[41]Лист1!Q37</f>
        <v>1</v>
      </c>
      <c r="AF37" s="263">
        <f>AF42+AF57+AF62</f>
        <v>0</v>
      </c>
      <c r="AG37" s="253">
        <f>+[41]Лист1!R37</f>
        <v>1</v>
      </c>
      <c r="AH37" s="263">
        <f>AH42+AH57+AH62</f>
        <v>0</v>
      </c>
      <c r="AI37" s="253">
        <f>+[41]Лист1!S37</f>
        <v>1</v>
      </c>
      <c r="AJ37" s="263">
        <f>AJ42+AJ57+AJ62</f>
        <v>0</v>
      </c>
      <c r="AK37" s="253">
        <f>+[41]Лист1!T37</f>
        <v>1</v>
      </c>
      <c r="AL37" s="263">
        <f>AL42+AL57+AL62</f>
        <v>0</v>
      </c>
      <c r="AS37" s="160"/>
      <c r="AT37" s="160"/>
      <c r="AU37" s="160"/>
      <c r="AV37" s="160"/>
      <c r="AW37" s="160"/>
      <c r="AX37" s="160"/>
      <c r="BC37" s="156">
        <v>0</v>
      </c>
      <c r="BD37" s="554"/>
    </row>
    <row r="38" spans="1:57" s="156" customFormat="1">
      <c r="A38" s="156" t="str">
        <f t="shared" si="8"/>
        <v>пок</v>
      </c>
      <c r="B38" s="69"/>
      <c r="C38" s="72"/>
      <c r="D38" s="204"/>
      <c r="E38" s="98" t="s">
        <v>536</v>
      </c>
      <c r="F38" s="208"/>
      <c r="G38" s="74" t="s">
        <v>173</v>
      </c>
      <c r="H38" s="263">
        <f t="shared" ref="H38:J42" si="15">+H43+H48</f>
        <v>37.78</v>
      </c>
      <c r="I38" s="263">
        <f t="shared" si="15"/>
        <v>37.192999999999998</v>
      </c>
      <c r="J38" s="263">
        <f t="shared" si="15"/>
        <v>36.540006333333338</v>
      </c>
      <c r="K38" s="263">
        <v>31.630000000000003</v>
      </c>
      <c r="L38" s="251">
        <f t="shared" si="2"/>
        <v>-4.9100063333333352</v>
      </c>
      <c r="M38" s="251">
        <f t="shared" si="3"/>
        <v>86.562656041867683</v>
      </c>
      <c r="N38" s="263">
        <f t="shared" ref="N38:T42" si="16">+N43+N48</f>
        <v>33.841171333333342</v>
      </c>
      <c r="O38" s="263">
        <f t="shared" si="16"/>
        <v>0</v>
      </c>
      <c r="P38" s="263">
        <f t="shared" si="16"/>
        <v>0</v>
      </c>
      <c r="Q38" s="263">
        <v>33.841000000000001</v>
      </c>
      <c r="R38" s="252">
        <f>+'[39]Таб 1'!Q38</f>
        <v>31.630000000000003</v>
      </c>
      <c r="S38" s="263">
        <f t="shared" si="16"/>
        <v>15.815000000000001</v>
      </c>
      <c r="T38" s="263">
        <f t="shared" si="16"/>
        <v>15.815000000000001</v>
      </c>
      <c r="U38" s="263">
        <f t="shared" si="14"/>
        <v>31.630000000000003</v>
      </c>
      <c r="V38" s="253">
        <f>[40]Лист1!$O38</f>
        <v>1</v>
      </c>
      <c r="W38" s="263">
        <f>+W43+W48</f>
        <v>15.815000000000001</v>
      </c>
      <c r="X38" s="253">
        <f>[40]Лист1!$P38</f>
        <v>1</v>
      </c>
      <c r="Y38" s="263">
        <f>+Y43+Y48</f>
        <v>15.815000000000001</v>
      </c>
      <c r="Z38" s="263"/>
      <c r="AA38" s="263"/>
      <c r="AB38" s="256">
        <f t="shared" si="4"/>
        <v>-2.2111713333333398</v>
      </c>
      <c r="AC38" s="256">
        <f t="shared" si="5"/>
        <v>93.466031918477512</v>
      </c>
      <c r="AD38" s="263"/>
      <c r="AE38" s="253">
        <f>+[41]Лист1!Q38</f>
        <v>1</v>
      </c>
      <c r="AF38" s="263">
        <f>+AF43+AF48</f>
        <v>31.630000000000003</v>
      </c>
      <c r="AG38" s="253">
        <f>+[41]Лист1!R38</f>
        <v>1</v>
      </c>
      <c r="AH38" s="263">
        <f>+AH43+AH48</f>
        <v>31.630000000000003</v>
      </c>
      <c r="AI38" s="253">
        <f>+[41]Лист1!S38</f>
        <v>1</v>
      </c>
      <c r="AJ38" s="263">
        <f>+AJ43+AJ48</f>
        <v>31.630000000000003</v>
      </c>
      <c r="AK38" s="253">
        <f>+[41]Лист1!T38</f>
        <v>1</v>
      </c>
      <c r="AL38" s="263">
        <f>+AL43+AL48</f>
        <v>31.630000000000003</v>
      </c>
      <c r="AS38" s="160"/>
      <c r="AT38" s="160"/>
      <c r="AU38" s="160"/>
      <c r="AV38" s="160"/>
      <c r="AW38" s="160"/>
      <c r="AX38" s="160"/>
      <c r="BC38" s="156">
        <v>33.841171333333335</v>
      </c>
      <c r="BD38" s="554"/>
      <c r="BE38" s="339">
        <f>+U38-'[39]Таб 1'!T38</f>
        <v>0</v>
      </c>
    </row>
    <row r="39" spans="1:57" s="156" customFormat="1">
      <c r="A39" s="156" t="str">
        <f t="shared" si="8"/>
        <v>пок</v>
      </c>
      <c r="B39" s="69"/>
      <c r="C39" s="72"/>
      <c r="D39" s="204"/>
      <c r="E39" s="76" t="s">
        <v>531</v>
      </c>
      <c r="F39" s="205"/>
      <c r="G39" s="74" t="s">
        <v>173</v>
      </c>
      <c r="H39" s="263">
        <f t="shared" si="15"/>
        <v>37.78</v>
      </c>
      <c r="I39" s="263">
        <f t="shared" si="15"/>
        <v>37.192999999999998</v>
      </c>
      <c r="J39" s="263">
        <f t="shared" si="15"/>
        <v>36.540006333333338</v>
      </c>
      <c r="K39" s="263">
        <v>22.949000000000002</v>
      </c>
      <c r="L39" s="251">
        <f t="shared" si="2"/>
        <v>-13.591006333333336</v>
      </c>
      <c r="M39" s="251">
        <f t="shared" si="3"/>
        <v>62.805134160759444</v>
      </c>
      <c r="N39" s="263">
        <f t="shared" si="16"/>
        <v>33.841171333333342</v>
      </c>
      <c r="O39" s="263">
        <f t="shared" si="16"/>
        <v>0</v>
      </c>
      <c r="P39" s="263">
        <f t="shared" si="16"/>
        <v>0</v>
      </c>
      <c r="Q39" s="263">
        <v>23.216999999999999</v>
      </c>
      <c r="R39" s="252">
        <f>+'[39]Таб 1'!Q39</f>
        <v>22.949000000000002</v>
      </c>
      <c r="S39" s="263">
        <f t="shared" si="16"/>
        <v>11.474500000000001</v>
      </c>
      <c r="T39" s="263">
        <f t="shared" si="16"/>
        <v>11.474500000000001</v>
      </c>
      <c r="U39" s="263">
        <f t="shared" si="14"/>
        <v>22.949000000000002</v>
      </c>
      <c r="V39" s="253">
        <f>[40]Лист1!$O39</f>
        <v>1</v>
      </c>
      <c r="W39" s="263">
        <f>+W44+W49</f>
        <v>11.474500000000001</v>
      </c>
      <c r="X39" s="253">
        <f>[40]Лист1!$P39</f>
        <v>1</v>
      </c>
      <c r="Y39" s="263">
        <f>+Y44+Y49</f>
        <v>11.474500000000001</v>
      </c>
      <c r="Z39" s="263"/>
      <c r="AA39" s="263"/>
      <c r="AB39" s="256">
        <f t="shared" si="4"/>
        <v>-10.892171333333341</v>
      </c>
      <c r="AC39" s="256">
        <f t="shared" si="5"/>
        <v>67.813846553814102</v>
      </c>
      <c r="AD39" s="263"/>
      <c r="AE39" s="253">
        <f>+[41]Лист1!Q39</f>
        <v>1</v>
      </c>
      <c r="AF39" s="263">
        <f>+AF44+AF49</f>
        <v>22.949000000000002</v>
      </c>
      <c r="AG39" s="253">
        <f>+[41]Лист1!R39</f>
        <v>1</v>
      </c>
      <c r="AH39" s="263">
        <f>+AH44+AH49</f>
        <v>22.949000000000002</v>
      </c>
      <c r="AI39" s="253">
        <f>+[41]Лист1!S39</f>
        <v>1</v>
      </c>
      <c r="AJ39" s="263">
        <f>+AJ44+AJ49</f>
        <v>22.949000000000002</v>
      </c>
      <c r="AK39" s="253">
        <f>+[41]Лист1!T39</f>
        <v>1</v>
      </c>
      <c r="AL39" s="263">
        <f>+AL44+AL49</f>
        <v>22.949000000000002</v>
      </c>
      <c r="AS39" s="160"/>
      <c r="AT39" s="160"/>
      <c r="AU39" s="160"/>
      <c r="AV39" s="160"/>
      <c r="AW39" s="160"/>
      <c r="AX39" s="160"/>
      <c r="BC39" s="156">
        <v>23.216933000000004</v>
      </c>
      <c r="BD39" s="554"/>
      <c r="BE39" s="339">
        <f>+U39-'[39]Таб 1'!T39</f>
        <v>0</v>
      </c>
    </row>
    <row r="40" spans="1:57" s="156" customFormat="1">
      <c r="A40" s="156" t="str">
        <f t="shared" si="8"/>
        <v>пок</v>
      </c>
      <c r="B40" s="69"/>
      <c r="C40" s="72"/>
      <c r="D40" s="204"/>
      <c r="E40" s="76" t="s">
        <v>532</v>
      </c>
      <c r="F40" s="205"/>
      <c r="G40" s="74" t="s">
        <v>173</v>
      </c>
      <c r="H40" s="263">
        <f t="shared" si="15"/>
        <v>0</v>
      </c>
      <c r="I40" s="263">
        <f t="shared" si="15"/>
        <v>0</v>
      </c>
      <c r="J40" s="263">
        <f t="shared" si="15"/>
        <v>0</v>
      </c>
      <c r="K40" s="263">
        <v>8.6809999999999992</v>
      </c>
      <c r="L40" s="251">
        <f t="shared" si="2"/>
        <v>8.6809999999999992</v>
      </c>
      <c r="M40" s="251">
        <f t="shared" si="3"/>
        <v>0</v>
      </c>
      <c r="N40" s="263">
        <f t="shared" si="16"/>
        <v>0</v>
      </c>
      <c r="O40" s="263">
        <f t="shared" si="16"/>
        <v>0</v>
      </c>
      <c r="P40" s="263">
        <f t="shared" si="16"/>
        <v>0</v>
      </c>
      <c r="Q40" s="263">
        <v>10.624000000000001</v>
      </c>
      <c r="R40" s="252">
        <f>+'[39]Таб 1'!Q40</f>
        <v>8.6809999999999992</v>
      </c>
      <c r="S40" s="263">
        <f t="shared" si="16"/>
        <v>4.3404999999999996</v>
      </c>
      <c r="T40" s="263">
        <f t="shared" si="16"/>
        <v>4.3404999999999996</v>
      </c>
      <c r="U40" s="263">
        <f t="shared" si="14"/>
        <v>8.6809999999999992</v>
      </c>
      <c r="V40" s="253">
        <f>[40]Лист1!$O40</f>
        <v>1</v>
      </c>
      <c r="W40" s="263">
        <f>+W45+W50</f>
        <v>4.3404999999999996</v>
      </c>
      <c r="X40" s="253">
        <f>[40]Лист1!$P40</f>
        <v>1</v>
      </c>
      <c r="Y40" s="263">
        <f>+Y45+Y50</f>
        <v>4.3404999999999996</v>
      </c>
      <c r="Z40" s="263"/>
      <c r="AA40" s="263"/>
      <c r="AB40" s="256">
        <f t="shared" si="4"/>
        <v>8.6809999999999992</v>
      </c>
      <c r="AC40" s="256">
        <f t="shared" si="5"/>
        <v>0</v>
      </c>
      <c r="AD40" s="263"/>
      <c r="AE40" s="253">
        <f>+[41]Лист1!Q40</f>
        <v>1</v>
      </c>
      <c r="AF40" s="263">
        <f>+AF45+AF50</f>
        <v>8.6809999999999992</v>
      </c>
      <c r="AG40" s="253">
        <f>+[41]Лист1!R40</f>
        <v>1</v>
      </c>
      <c r="AH40" s="263">
        <f>+AH45+AH50</f>
        <v>8.6809999999999992</v>
      </c>
      <c r="AI40" s="253">
        <f>+[41]Лист1!S40</f>
        <v>1</v>
      </c>
      <c r="AJ40" s="263">
        <f>+AJ45+AJ50</f>
        <v>8.6809999999999992</v>
      </c>
      <c r="AK40" s="253">
        <f>+[41]Лист1!T40</f>
        <v>1</v>
      </c>
      <c r="AL40" s="263">
        <f>+AL45+AL50</f>
        <v>8.6809999999999992</v>
      </c>
      <c r="AS40" s="160"/>
      <c r="AT40" s="160"/>
      <c r="AU40" s="160"/>
      <c r="AV40" s="160"/>
      <c r="AW40" s="160"/>
      <c r="AX40" s="160"/>
      <c r="BC40" s="156">
        <v>10.624238333333333</v>
      </c>
      <c r="BD40" s="554"/>
      <c r="BE40" s="339">
        <f>+U40-'[39]Таб 1'!T40</f>
        <v>0</v>
      </c>
    </row>
    <row r="41" spans="1:57" s="156" customFormat="1">
      <c r="A41" s="156" t="str">
        <f t="shared" si="8"/>
        <v>скр</v>
      </c>
      <c r="B41" s="69"/>
      <c r="C41" s="72"/>
      <c r="D41" s="204"/>
      <c r="E41" s="76" t="s">
        <v>533</v>
      </c>
      <c r="F41" s="205"/>
      <c r="G41" s="74" t="s">
        <v>173</v>
      </c>
      <c r="H41" s="263">
        <f t="shared" si="15"/>
        <v>0</v>
      </c>
      <c r="I41" s="263">
        <f t="shared" si="15"/>
        <v>0</v>
      </c>
      <c r="J41" s="263">
        <f t="shared" si="15"/>
        <v>0</v>
      </c>
      <c r="K41" s="263">
        <v>0</v>
      </c>
      <c r="L41" s="251">
        <f t="shared" si="2"/>
        <v>0</v>
      </c>
      <c r="M41" s="251">
        <f t="shared" si="3"/>
        <v>0</v>
      </c>
      <c r="N41" s="263">
        <f t="shared" si="16"/>
        <v>0</v>
      </c>
      <c r="O41" s="263">
        <f t="shared" si="16"/>
        <v>0</v>
      </c>
      <c r="P41" s="263">
        <f t="shared" si="16"/>
        <v>0</v>
      </c>
      <c r="Q41" s="263">
        <v>0</v>
      </c>
      <c r="R41" s="252">
        <f>+'[39]Таб 1'!Q41</f>
        <v>0</v>
      </c>
      <c r="S41" s="263">
        <f t="shared" si="16"/>
        <v>0</v>
      </c>
      <c r="T41" s="263">
        <f t="shared" si="16"/>
        <v>0</v>
      </c>
      <c r="U41" s="263">
        <f t="shared" si="14"/>
        <v>0</v>
      </c>
      <c r="V41" s="253">
        <f>[40]Лист1!$O41</f>
        <v>1</v>
      </c>
      <c r="W41" s="263">
        <f>+W46+W51</f>
        <v>0</v>
      </c>
      <c r="X41" s="253">
        <f>[40]Лист1!$P41</f>
        <v>1</v>
      </c>
      <c r="Y41" s="263">
        <f>+Y46+Y51</f>
        <v>0</v>
      </c>
      <c r="Z41" s="263"/>
      <c r="AA41" s="263"/>
      <c r="AB41" s="256">
        <f t="shared" si="4"/>
        <v>0</v>
      </c>
      <c r="AC41" s="256">
        <f t="shared" si="5"/>
        <v>0</v>
      </c>
      <c r="AD41" s="263"/>
      <c r="AE41" s="253">
        <f>+[41]Лист1!Q41</f>
        <v>1</v>
      </c>
      <c r="AF41" s="263">
        <f>+AF46+AF51</f>
        <v>0</v>
      </c>
      <c r="AG41" s="253">
        <f>+[41]Лист1!R41</f>
        <v>1</v>
      </c>
      <c r="AH41" s="263">
        <f>+AH46+AH51</f>
        <v>0</v>
      </c>
      <c r="AI41" s="253">
        <f>+[41]Лист1!S41</f>
        <v>1</v>
      </c>
      <c r="AJ41" s="263">
        <f>+AJ46+AJ51</f>
        <v>0</v>
      </c>
      <c r="AK41" s="253">
        <f>+[41]Лист1!T41</f>
        <v>1</v>
      </c>
      <c r="AL41" s="263">
        <f>+AL46+AL51</f>
        <v>0</v>
      </c>
      <c r="AS41" s="160"/>
      <c r="AT41" s="160"/>
      <c r="AU41" s="160"/>
      <c r="AV41" s="160"/>
      <c r="AW41" s="160"/>
      <c r="AX41" s="160"/>
      <c r="BC41" s="156">
        <v>0</v>
      </c>
      <c r="BD41" s="554"/>
    </row>
    <row r="42" spans="1:57" s="156" customFormat="1">
      <c r="A42" s="156" t="str">
        <f t="shared" si="8"/>
        <v>скр</v>
      </c>
      <c r="B42" s="69"/>
      <c r="C42" s="72"/>
      <c r="D42" s="204"/>
      <c r="E42" s="76" t="s">
        <v>534</v>
      </c>
      <c r="F42" s="205"/>
      <c r="G42" s="74" t="s">
        <v>173</v>
      </c>
      <c r="H42" s="263">
        <f t="shared" si="15"/>
        <v>0</v>
      </c>
      <c r="I42" s="263">
        <f t="shared" si="15"/>
        <v>0</v>
      </c>
      <c r="J42" s="263">
        <f t="shared" si="15"/>
        <v>0</v>
      </c>
      <c r="K42" s="263">
        <v>0</v>
      </c>
      <c r="L42" s="251">
        <f t="shared" si="2"/>
        <v>0</v>
      </c>
      <c r="M42" s="251">
        <f t="shared" si="3"/>
        <v>0</v>
      </c>
      <c r="N42" s="263">
        <f t="shared" si="16"/>
        <v>0</v>
      </c>
      <c r="O42" s="263">
        <f t="shared" si="16"/>
        <v>0</v>
      </c>
      <c r="P42" s="263">
        <f t="shared" si="16"/>
        <v>0</v>
      </c>
      <c r="Q42" s="263">
        <v>0</v>
      </c>
      <c r="R42" s="252">
        <f>+'[39]Таб 1'!Q42</f>
        <v>0</v>
      </c>
      <c r="S42" s="263">
        <f t="shared" si="16"/>
        <v>0</v>
      </c>
      <c r="T42" s="263">
        <f t="shared" si="16"/>
        <v>0</v>
      </c>
      <c r="U42" s="263">
        <f t="shared" si="14"/>
        <v>0</v>
      </c>
      <c r="V42" s="253">
        <f>[40]Лист1!$O42</f>
        <v>1</v>
      </c>
      <c r="W42" s="263">
        <f>+W47+W52</f>
        <v>0</v>
      </c>
      <c r="X42" s="253">
        <f>[40]Лист1!$P42</f>
        <v>1</v>
      </c>
      <c r="Y42" s="263">
        <f>+Y47+Y52</f>
        <v>0</v>
      </c>
      <c r="Z42" s="263"/>
      <c r="AA42" s="263"/>
      <c r="AB42" s="256">
        <f t="shared" si="4"/>
        <v>0</v>
      </c>
      <c r="AC42" s="256">
        <f t="shared" si="5"/>
        <v>0</v>
      </c>
      <c r="AD42" s="263"/>
      <c r="AE42" s="253">
        <f>+[41]Лист1!Q42</f>
        <v>1</v>
      </c>
      <c r="AF42" s="263">
        <f>+AF47+AF52</f>
        <v>0</v>
      </c>
      <c r="AG42" s="253">
        <f>+[41]Лист1!R42</f>
        <v>1</v>
      </c>
      <c r="AH42" s="263">
        <f>+AH47+AH52</f>
        <v>0</v>
      </c>
      <c r="AI42" s="253">
        <f>+[41]Лист1!S42</f>
        <v>1</v>
      </c>
      <c r="AJ42" s="263">
        <f>+AJ47+AJ52</f>
        <v>0</v>
      </c>
      <c r="AK42" s="253">
        <f>+[41]Лист1!T42</f>
        <v>1</v>
      </c>
      <c r="AL42" s="263">
        <f>+AL47+AL52</f>
        <v>0</v>
      </c>
      <c r="AS42" s="160"/>
      <c r="AT42" s="160"/>
      <c r="AU42" s="160"/>
      <c r="AV42" s="160"/>
      <c r="AW42" s="160"/>
      <c r="AX42" s="160"/>
      <c r="BC42" s="156">
        <v>0</v>
      </c>
      <c r="BD42" s="554"/>
    </row>
    <row r="43" spans="1:57" s="156" customFormat="1">
      <c r="A43" s="156" t="str">
        <f t="shared" si="8"/>
        <v>пок</v>
      </c>
      <c r="B43" s="69"/>
      <c r="C43" s="72"/>
      <c r="D43" s="204"/>
      <c r="E43" s="266" t="s">
        <v>537</v>
      </c>
      <c r="F43" s="205"/>
      <c r="G43" s="74" t="s">
        <v>173</v>
      </c>
      <c r="H43" s="263">
        <f>+H44+H45+H46+H47</f>
        <v>37.78</v>
      </c>
      <c r="I43" s="263">
        <f>+I44+I45+I46+I47</f>
        <v>37.192999999999998</v>
      </c>
      <c r="J43" s="263">
        <f>+J44+J45+J46+J47</f>
        <v>36.540006333333338</v>
      </c>
      <c r="K43" s="263">
        <v>31.630000000000003</v>
      </c>
      <c r="L43" s="251">
        <f t="shared" si="2"/>
        <v>-4.9100063333333352</v>
      </c>
      <c r="M43" s="251">
        <f t="shared" si="3"/>
        <v>86.562656041867683</v>
      </c>
      <c r="N43" s="263">
        <f t="shared" ref="N43:T43" si="17">+N44+N45+N46+N47</f>
        <v>33.841171333333342</v>
      </c>
      <c r="O43" s="263">
        <f t="shared" si="17"/>
        <v>0</v>
      </c>
      <c r="P43" s="263">
        <f t="shared" si="17"/>
        <v>0</v>
      </c>
      <c r="Q43" s="263">
        <v>33.841000000000001</v>
      </c>
      <c r="R43" s="252">
        <f>+'[39]Таб 1'!Q43</f>
        <v>31.630000000000003</v>
      </c>
      <c r="S43" s="263">
        <f t="shared" si="17"/>
        <v>15.815000000000001</v>
      </c>
      <c r="T43" s="263">
        <f t="shared" si="17"/>
        <v>15.815000000000001</v>
      </c>
      <c r="U43" s="263">
        <f t="shared" si="14"/>
        <v>31.630000000000003</v>
      </c>
      <c r="V43" s="253">
        <f>[40]Лист1!$O43</f>
        <v>1</v>
      </c>
      <c r="W43" s="263">
        <f>+W44+W45+W46+W47</f>
        <v>15.815000000000001</v>
      </c>
      <c r="X43" s="253">
        <f>[40]Лист1!$P43</f>
        <v>1</v>
      </c>
      <c r="Y43" s="263">
        <f>+Y44+Y45+Y46+Y47</f>
        <v>15.815000000000001</v>
      </c>
      <c r="Z43" s="263"/>
      <c r="AA43" s="263"/>
      <c r="AB43" s="256">
        <f t="shared" si="4"/>
        <v>-2.2111713333333398</v>
      </c>
      <c r="AC43" s="256">
        <f t="shared" si="5"/>
        <v>93.466031918477512</v>
      </c>
      <c r="AD43" s="263"/>
      <c r="AE43" s="253">
        <f>+[41]Лист1!Q43</f>
        <v>1</v>
      </c>
      <c r="AF43" s="263">
        <f>+AF44+AF45+AF46+AF47</f>
        <v>31.630000000000003</v>
      </c>
      <c r="AG43" s="253">
        <f>+[41]Лист1!R43</f>
        <v>1</v>
      </c>
      <c r="AH43" s="263">
        <f>+AH44+AH45+AH46+AH47</f>
        <v>31.630000000000003</v>
      </c>
      <c r="AI43" s="253">
        <f>+[41]Лист1!S43</f>
        <v>1</v>
      </c>
      <c r="AJ43" s="263">
        <f>+AJ44+AJ45+AJ46+AJ47</f>
        <v>31.630000000000003</v>
      </c>
      <c r="AK43" s="253">
        <f>+[41]Лист1!T43</f>
        <v>1</v>
      </c>
      <c r="AL43" s="263">
        <f>+AL44+AL45+AL46+AL47</f>
        <v>31.630000000000003</v>
      </c>
      <c r="AM43" s="227"/>
      <c r="AN43" s="227"/>
      <c r="AO43" s="227"/>
      <c r="AP43" s="227"/>
      <c r="AQ43" s="227"/>
      <c r="AR43" s="227"/>
      <c r="AS43" s="160"/>
      <c r="AT43" s="160"/>
      <c r="AU43" s="160"/>
      <c r="AV43" s="160"/>
      <c r="AW43" s="160"/>
      <c r="AX43" s="160"/>
      <c r="BC43" s="156">
        <v>33.841171333333335</v>
      </c>
      <c r="BD43" s="554"/>
      <c r="BE43" s="339">
        <f>+U43-'[39]Таб 1'!T43</f>
        <v>0</v>
      </c>
    </row>
    <row r="44" spans="1:57" s="156" customFormat="1">
      <c r="A44" s="156" t="str">
        <f t="shared" si="8"/>
        <v>пок</v>
      </c>
      <c r="B44" s="69"/>
      <c r="C44" s="72"/>
      <c r="D44" s="204"/>
      <c r="E44" s="76"/>
      <c r="F44" s="205" t="s">
        <v>531</v>
      </c>
      <c r="G44" s="74" t="s">
        <v>173</v>
      </c>
      <c r="H44" s="262">
        <v>37.78</v>
      </c>
      <c r="I44" s="262">
        <v>37.192999999999998</v>
      </c>
      <c r="J44" s="262">
        <v>36.540006333333338</v>
      </c>
      <c r="K44" s="262">
        <v>22.949000000000002</v>
      </c>
      <c r="L44" s="251">
        <f t="shared" si="2"/>
        <v>-13.591006333333336</v>
      </c>
      <c r="M44" s="251">
        <f t="shared" si="3"/>
        <v>62.805134160759444</v>
      </c>
      <c r="N44" s="262">
        <v>33.841171333333342</v>
      </c>
      <c r="O44" s="262"/>
      <c r="P44" s="262">
        <v>0</v>
      </c>
      <c r="Q44" s="253">
        <v>23.216999999999999</v>
      </c>
      <c r="R44" s="252">
        <f>+'[39]Таб 1'!Q44</f>
        <v>22.949000000000002</v>
      </c>
      <c r="S44" s="250">
        <f>R44*$A$8</f>
        <v>11.474500000000001</v>
      </c>
      <c r="T44" s="250">
        <f>R44*$A$9</f>
        <v>11.474500000000001</v>
      </c>
      <c r="U44" s="263">
        <f t="shared" si="14"/>
        <v>22.949000000000002</v>
      </c>
      <c r="V44" s="253">
        <f>[40]Лист1!$O44</f>
        <v>1</v>
      </c>
      <c r="W44" s="250">
        <f>S44*V44</f>
        <v>11.474500000000001</v>
      </c>
      <c r="X44" s="253">
        <f>[40]Лист1!$P44</f>
        <v>1</v>
      </c>
      <c r="Y44" s="250">
        <f>W44*X44</f>
        <v>11.474500000000001</v>
      </c>
      <c r="Z44" s="263"/>
      <c r="AA44" s="263"/>
      <c r="AB44" s="256">
        <f t="shared" si="4"/>
        <v>-10.892171333333341</v>
      </c>
      <c r="AC44" s="256">
        <f t="shared" si="5"/>
        <v>67.813846553814102</v>
      </c>
      <c r="AD44" s="264"/>
      <c r="AE44" s="253">
        <f>+[41]Лист1!Q44</f>
        <v>1</v>
      </c>
      <c r="AF44" s="250">
        <f>IF($P$287=0,U44*AE44,0)</f>
        <v>22.949000000000002</v>
      </c>
      <c r="AG44" s="253">
        <f>+[41]Лист1!R44</f>
        <v>1</v>
      </c>
      <c r="AH44" s="250">
        <f>AF44*AG44</f>
        <v>22.949000000000002</v>
      </c>
      <c r="AI44" s="253">
        <f>+[41]Лист1!S44</f>
        <v>1</v>
      </c>
      <c r="AJ44" s="250">
        <f>AH44*AI44</f>
        <v>22.949000000000002</v>
      </c>
      <c r="AK44" s="253">
        <f>+[41]Лист1!T44</f>
        <v>1</v>
      </c>
      <c r="AL44" s="250">
        <f>AJ44*AK44</f>
        <v>22.949000000000002</v>
      </c>
      <c r="AM44" s="227" t="s">
        <v>623</v>
      </c>
      <c r="AN44" s="227" t="s">
        <v>624</v>
      </c>
      <c r="AO44" s="227" t="s">
        <v>625</v>
      </c>
      <c r="AP44" s="227" t="s">
        <v>626</v>
      </c>
      <c r="AQ44" s="227" t="s">
        <v>627</v>
      </c>
      <c r="AR44" s="227" t="s">
        <v>628</v>
      </c>
      <c r="AS44" s="160" t="str">
        <f t="shared" ref="AS44:AX44" si="18">$A$3&amp;$A$2&amp;"'"&amp;AM44</f>
        <v>|'[УФ ВС 2018.xlsx]АЛРОСА Мирный пит'!i30</v>
      </c>
      <c r="AT44" s="160" t="str">
        <f t="shared" si="18"/>
        <v>|'[УФ ВС 2018.xlsx]АЛРОСА Мирный пит'!j30</v>
      </c>
      <c r="AU44" s="160" t="str">
        <f t="shared" si="18"/>
        <v>|'[УФ ВС 2018.xlsx]АЛРОСА Мирный пит'!q30</v>
      </c>
      <c r="AV44" s="160" t="str">
        <f t="shared" si="18"/>
        <v>|'[УФ ВС 2018.xlsx]АЛРОСА Мирный пит'!aa30</v>
      </c>
      <c r="AW44" s="160" t="str">
        <f t="shared" si="18"/>
        <v>|'[УФ ВС 2018.xlsx]АЛРОСА Мирный пит'!al30</v>
      </c>
      <c r="AX44" s="160" t="str">
        <f t="shared" si="18"/>
        <v>|'[УФ ВС 2018.xlsx]АЛРОСА Мирный пит'!ak30</v>
      </c>
      <c r="BC44" s="156">
        <v>23.216933000000004</v>
      </c>
      <c r="BD44" s="554"/>
      <c r="BE44" s="339">
        <f>+U44-'[39]Таб 1'!T44</f>
        <v>0</v>
      </c>
    </row>
    <row r="45" spans="1:57" s="156" customFormat="1">
      <c r="A45" s="156" t="str">
        <f t="shared" si="8"/>
        <v>пок</v>
      </c>
      <c r="B45" s="69"/>
      <c r="C45" s="72"/>
      <c r="D45" s="204"/>
      <c r="E45" s="76"/>
      <c r="F45" s="205" t="s">
        <v>532</v>
      </c>
      <c r="G45" s="74" t="s">
        <v>173</v>
      </c>
      <c r="H45" s="262"/>
      <c r="I45" s="262"/>
      <c r="J45" s="262"/>
      <c r="K45" s="262">
        <v>8.6809999999999992</v>
      </c>
      <c r="L45" s="251">
        <f t="shared" si="2"/>
        <v>8.6809999999999992</v>
      </c>
      <c r="M45" s="251">
        <f t="shared" si="3"/>
        <v>0</v>
      </c>
      <c r="N45" s="262"/>
      <c r="O45" s="262"/>
      <c r="P45" s="262"/>
      <c r="Q45" s="253">
        <v>10.624000000000001</v>
      </c>
      <c r="R45" s="252">
        <f>+'[39]Таб 1'!Q45</f>
        <v>8.6809999999999992</v>
      </c>
      <c r="S45" s="250">
        <f>R45*$A$8</f>
        <v>4.3404999999999996</v>
      </c>
      <c r="T45" s="250">
        <f>R45*$A$9</f>
        <v>4.3404999999999996</v>
      </c>
      <c r="U45" s="263">
        <f t="shared" si="14"/>
        <v>8.6809999999999992</v>
      </c>
      <c r="V45" s="253">
        <f>[40]Лист1!$O45</f>
        <v>1</v>
      </c>
      <c r="W45" s="250">
        <f>S45*V45</f>
        <v>4.3404999999999996</v>
      </c>
      <c r="X45" s="253">
        <f>[40]Лист1!$P45</f>
        <v>1</v>
      </c>
      <c r="Y45" s="250">
        <f>W45*X45</f>
        <v>4.3404999999999996</v>
      </c>
      <c r="Z45" s="263"/>
      <c r="AA45" s="263"/>
      <c r="AB45" s="256">
        <f t="shared" si="4"/>
        <v>8.6809999999999992</v>
      </c>
      <c r="AC45" s="256">
        <f t="shared" si="5"/>
        <v>0</v>
      </c>
      <c r="AD45" s="264"/>
      <c r="AE45" s="253">
        <f>+[41]Лист1!Q45</f>
        <v>1</v>
      </c>
      <c r="AF45" s="250">
        <f>IF($P$287=0,U45*AE45,0)</f>
        <v>8.6809999999999992</v>
      </c>
      <c r="AG45" s="253">
        <f>+[41]Лист1!R45</f>
        <v>1</v>
      </c>
      <c r="AH45" s="250">
        <f>AF45*AG45</f>
        <v>8.6809999999999992</v>
      </c>
      <c r="AI45" s="253">
        <f>+[41]Лист1!S45</f>
        <v>1</v>
      </c>
      <c r="AJ45" s="250">
        <f>AH45*AI45</f>
        <v>8.6809999999999992</v>
      </c>
      <c r="AK45" s="253">
        <f>+[41]Лист1!T45</f>
        <v>1</v>
      </c>
      <c r="AL45" s="250">
        <f>AJ45*AK45</f>
        <v>8.6809999999999992</v>
      </c>
      <c r="AS45" s="160"/>
      <c r="AT45" s="160"/>
      <c r="AU45" s="160"/>
      <c r="AV45" s="160"/>
      <c r="AW45" s="160"/>
      <c r="AX45" s="160"/>
      <c r="BC45" s="156">
        <v>10.624238333333333</v>
      </c>
      <c r="BD45" s="554"/>
      <c r="BE45" s="339">
        <f>+U45-'[39]Таб 1'!T45</f>
        <v>0</v>
      </c>
    </row>
    <row r="46" spans="1:57" s="156" customFormat="1">
      <c r="A46" s="156" t="str">
        <f t="shared" si="8"/>
        <v>скр</v>
      </c>
      <c r="B46" s="69"/>
      <c r="C46" s="72"/>
      <c r="D46" s="204"/>
      <c r="E46" s="76"/>
      <c r="F46" s="205" t="s">
        <v>533</v>
      </c>
      <c r="G46" s="74" t="s">
        <v>173</v>
      </c>
      <c r="H46" s="262"/>
      <c r="I46" s="262"/>
      <c r="J46" s="262"/>
      <c r="K46" s="262"/>
      <c r="L46" s="251">
        <f t="shared" si="2"/>
        <v>0</v>
      </c>
      <c r="M46" s="251">
        <f t="shared" si="3"/>
        <v>0</v>
      </c>
      <c r="N46" s="262"/>
      <c r="O46" s="262"/>
      <c r="P46" s="262"/>
      <c r="Q46" s="253">
        <v>0</v>
      </c>
      <c r="R46" s="252">
        <f>+'[39]Таб 1'!Q46</f>
        <v>0</v>
      </c>
      <c r="S46" s="250">
        <f>R46*$A$8</f>
        <v>0</v>
      </c>
      <c r="T46" s="250">
        <f>R46*$A$9</f>
        <v>0</v>
      </c>
      <c r="U46" s="263">
        <f t="shared" si="14"/>
        <v>0</v>
      </c>
      <c r="V46" s="253">
        <f>[40]Лист1!$O46</f>
        <v>1</v>
      </c>
      <c r="W46" s="250">
        <f>S46*V46</f>
        <v>0</v>
      </c>
      <c r="X46" s="253">
        <f>[40]Лист1!$P46</f>
        <v>1</v>
      </c>
      <c r="Y46" s="250">
        <f>W46*X46</f>
        <v>0</v>
      </c>
      <c r="Z46" s="263"/>
      <c r="AA46" s="263"/>
      <c r="AB46" s="256">
        <f t="shared" si="4"/>
        <v>0</v>
      </c>
      <c r="AC46" s="256">
        <f t="shared" si="5"/>
        <v>0</v>
      </c>
      <c r="AD46" s="264"/>
      <c r="AE46" s="253">
        <f>+[41]Лист1!Q46</f>
        <v>1</v>
      </c>
      <c r="AF46" s="250">
        <f>IF($P$287=0,U46*AE46,0)</f>
        <v>0</v>
      </c>
      <c r="AG46" s="253">
        <f>+[41]Лист1!R46</f>
        <v>1</v>
      </c>
      <c r="AH46" s="250">
        <f>AF46*AG46</f>
        <v>0</v>
      </c>
      <c r="AI46" s="253">
        <f>+[41]Лист1!S46</f>
        <v>1</v>
      </c>
      <c r="AJ46" s="250">
        <f>AH46*AI46</f>
        <v>0</v>
      </c>
      <c r="AK46" s="253">
        <f>+[41]Лист1!T46</f>
        <v>1</v>
      </c>
      <c r="AL46" s="250">
        <f>AJ46*AK46</f>
        <v>0</v>
      </c>
      <c r="AS46" s="160"/>
      <c r="AT46" s="160"/>
      <c r="AU46" s="160"/>
      <c r="AV46" s="160"/>
      <c r="AW46" s="160"/>
      <c r="AX46" s="160"/>
      <c r="BD46" s="554"/>
    </row>
    <row r="47" spans="1:57" s="156" customFormat="1">
      <c r="A47" s="156" t="str">
        <f t="shared" si="8"/>
        <v>скр</v>
      </c>
      <c r="B47" s="69"/>
      <c r="C47" s="72"/>
      <c r="D47" s="204"/>
      <c r="E47" s="76"/>
      <c r="F47" s="205" t="s">
        <v>534</v>
      </c>
      <c r="G47" s="74" t="s">
        <v>173</v>
      </c>
      <c r="H47" s="262"/>
      <c r="I47" s="262"/>
      <c r="J47" s="262"/>
      <c r="K47" s="262"/>
      <c r="L47" s="251">
        <f t="shared" si="2"/>
        <v>0</v>
      </c>
      <c r="M47" s="251">
        <f t="shared" si="3"/>
        <v>0</v>
      </c>
      <c r="N47" s="262"/>
      <c r="O47" s="262"/>
      <c r="P47" s="262"/>
      <c r="Q47" s="253">
        <v>0</v>
      </c>
      <c r="R47" s="252">
        <f>+'[39]Таб 1'!Q47</f>
        <v>0</v>
      </c>
      <c r="S47" s="250">
        <f>R47*$A$8</f>
        <v>0</v>
      </c>
      <c r="T47" s="250">
        <f>R47*$A$9</f>
        <v>0</v>
      </c>
      <c r="U47" s="263">
        <f t="shared" si="14"/>
        <v>0</v>
      </c>
      <c r="V47" s="253">
        <f>[40]Лист1!$O47</f>
        <v>1</v>
      </c>
      <c r="W47" s="250">
        <f>S47*V47</f>
        <v>0</v>
      </c>
      <c r="X47" s="253">
        <f>[40]Лист1!$P47</f>
        <v>1</v>
      </c>
      <c r="Y47" s="250">
        <f>W47*X47</f>
        <v>0</v>
      </c>
      <c r="Z47" s="263"/>
      <c r="AA47" s="263"/>
      <c r="AB47" s="256">
        <f t="shared" si="4"/>
        <v>0</v>
      </c>
      <c r="AC47" s="256">
        <f t="shared" si="5"/>
        <v>0</v>
      </c>
      <c r="AD47" s="264"/>
      <c r="AE47" s="253">
        <f>+[41]Лист1!Q47</f>
        <v>1</v>
      </c>
      <c r="AF47" s="250">
        <f>IF($P$287=0,U47*AE47,0)</f>
        <v>0</v>
      </c>
      <c r="AG47" s="253">
        <f>+[41]Лист1!R47</f>
        <v>1</v>
      </c>
      <c r="AH47" s="250">
        <f>AF47*AG47</f>
        <v>0</v>
      </c>
      <c r="AI47" s="253">
        <f>+[41]Лист1!S47</f>
        <v>1</v>
      </c>
      <c r="AJ47" s="250">
        <f>AH47*AI47</f>
        <v>0</v>
      </c>
      <c r="AK47" s="253">
        <f>+[41]Лист1!T47</f>
        <v>1</v>
      </c>
      <c r="AL47" s="250">
        <f>AJ47*AK47</f>
        <v>0</v>
      </c>
      <c r="AS47" s="160"/>
      <c r="AT47" s="160"/>
      <c r="AU47" s="160"/>
      <c r="AV47" s="160"/>
      <c r="AW47" s="160"/>
      <c r="AX47" s="160"/>
      <c r="BD47" s="554"/>
    </row>
    <row r="48" spans="1:57" s="156" customFormat="1">
      <c r="A48" s="156" t="str">
        <f t="shared" si="8"/>
        <v>скр</v>
      </c>
      <c r="B48" s="69"/>
      <c r="C48" s="72"/>
      <c r="D48" s="204"/>
      <c r="E48" s="266" t="s">
        <v>538</v>
      </c>
      <c r="F48" s="205"/>
      <c r="G48" s="74" t="s">
        <v>173</v>
      </c>
      <c r="H48" s="263">
        <f>+H49+H50+H51+H52</f>
        <v>0</v>
      </c>
      <c r="I48" s="263">
        <f>+I49+I50+I51+I52</f>
        <v>0</v>
      </c>
      <c r="J48" s="263">
        <f>+J49+J50+J51+J52</f>
        <v>0</v>
      </c>
      <c r="K48" s="263">
        <v>0</v>
      </c>
      <c r="L48" s="251">
        <f t="shared" si="2"/>
        <v>0</v>
      </c>
      <c r="M48" s="251">
        <f t="shared" si="3"/>
        <v>0</v>
      </c>
      <c r="N48" s="263">
        <f t="shared" ref="N48:T48" si="19">+N49+N50+N51+N52</f>
        <v>0</v>
      </c>
      <c r="O48" s="263">
        <f t="shared" si="19"/>
        <v>0</v>
      </c>
      <c r="P48" s="263">
        <f t="shared" si="19"/>
        <v>0</v>
      </c>
      <c r="Q48" s="263">
        <v>0</v>
      </c>
      <c r="R48" s="252">
        <f>+'[39]Таб 1'!Q48</f>
        <v>0</v>
      </c>
      <c r="S48" s="263">
        <f t="shared" si="19"/>
        <v>0</v>
      </c>
      <c r="T48" s="263">
        <f t="shared" si="19"/>
        <v>0</v>
      </c>
      <c r="U48" s="263">
        <f t="shared" si="14"/>
        <v>0</v>
      </c>
      <c r="V48" s="253">
        <f>[40]Лист1!$O48</f>
        <v>1</v>
      </c>
      <c r="W48" s="263">
        <f>+W49+W50+W51+W52</f>
        <v>0</v>
      </c>
      <c r="X48" s="253">
        <f>[40]Лист1!$P48</f>
        <v>1</v>
      </c>
      <c r="Y48" s="263">
        <f>+Y49+Y50+Y51+Y52</f>
        <v>0</v>
      </c>
      <c r="Z48" s="263"/>
      <c r="AA48" s="263"/>
      <c r="AB48" s="256">
        <f t="shared" si="4"/>
        <v>0</v>
      </c>
      <c r="AC48" s="256">
        <f t="shared" si="5"/>
        <v>0</v>
      </c>
      <c r="AD48" s="263"/>
      <c r="AE48" s="253">
        <f>+[41]Лист1!Q48</f>
        <v>1</v>
      </c>
      <c r="AF48" s="263">
        <f>+AF49+AF50+AF51+AF52</f>
        <v>0</v>
      </c>
      <c r="AG48" s="253">
        <f>+[41]Лист1!R48</f>
        <v>1</v>
      </c>
      <c r="AH48" s="263">
        <f>+AH49+AH50+AH51+AH52</f>
        <v>0</v>
      </c>
      <c r="AI48" s="253">
        <f>+[41]Лист1!S48</f>
        <v>1</v>
      </c>
      <c r="AJ48" s="263">
        <f>+AJ49+AJ50+AJ51+AJ52</f>
        <v>0</v>
      </c>
      <c r="AK48" s="253">
        <f>+[41]Лист1!T48</f>
        <v>1</v>
      </c>
      <c r="AL48" s="263">
        <f>+AL49+AL50+AL51+AL52</f>
        <v>0</v>
      </c>
      <c r="AS48" s="160"/>
      <c r="AT48" s="160"/>
      <c r="AU48" s="160"/>
      <c r="AV48" s="160"/>
      <c r="AW48" s="160"/>
      <c r="AX48" s="160"/>
      <c r="BC48" s="156">
        <v>0</v>
      </c>
      <c r="BD48" s="554"/>
    </row>
    <row r="49" spans="1:57" s="156" customFormat="1">
      <c r="A49" s="156" t="str">
        <f t="shared" si="8"/>
        <v>скр</v>
      </c>
      <c r="B49" s="69"/>
      <c r="C49" s="72"/>
      <c r="D49" s="204"/>
      <c r="E49" s="76"/>
      <c r="F49" s="205" t="s">
        <v>531</v>
      </c>
      <c r="G49" s="74" t="s">
        <v>173</v>
      </c>
      <c r="H49" s="262"/>
      <c r="I49" s="262"/>
      <c r="J49" s="262"/>
      <c r="K49" s="262"/>
      <c r="L49" s="251">
        <f t="shared" si="2"/>
        <v>0</v>
      </c>
      <c r="M49" s="251">
        <f t="shared" si="3"/>
        <v>0</v>
      </c>
      <c r="N49" s="262"/>
      <c r="O49" s="262"/>
      <c r="P49" s="262"/>
      <c r="Q49" s="253">
        <v>0</v>
      </c>
      <c r="R49" s="252">
        <f>+'[39]Таб 1'!Q49</f>
        <v>0</v>
      </c>
      <c r="S49" s="250">
        <f>R49*$A$8</f>
        <v>0</v>
      </c>
      <c r="T49" s="250">
        <f>R49*$A$9</f>
        <v>0</v>
      </c>
      <c r="U49" s="263">
        <f t="shared" si="14"/>
        <v>0</v>
      </c>
      <c r="V49" s="253">
        <f>[40]Лист1!$O49</f>
        <v>1</v>
      </c>
      <c r="W49" s="250">
        <f>S49*V49</f>
        <v>0</v>
      </c>
      <c r="X49" s="253">
        <f>[40]Лист1!$P49</f>
        <v>1</v>
      </c>
      <c r="Y49" s="250">
        <f>W49*X49</f>
        <v>0</v>
      </c>
      <c r="Z49" s="263"/>
      <c r="AA49" s="263"/>
      <c r="AB49" s="256">
        <f t="shared" si="4"/>
        <v>0</v>
      </c>
      <c r="AC49" s="256">
        <f t="shared" si="5"/>
        <v>0</v>
      </c>
      <c r="AD49" s="264"/>
      <c r="AE49" s="253">
        <f>+[41]Лист1!Q49</f>
        <v>1</v>
      </c>
      <c r="AF49" s="250">
        <f>IF($P$287=0,U49*AE49,0)</f>
        <v>0</v>
      </c>
      <c r="AG49" s="253">
        <f>+[41]Лист1!R49</f>
        <v>1</v>
      </c>
      <c r="AH49" s="250">
        <f>AF49*AG49</f>
        <v>0</v>
      </c>
      <c r="AI49" s="253">
        <f>+[41]Лист1!S49</f>
        <v>1</v>
      </c>
      <c r="AJ49" s="250">
        <f>AH49*AI49</f>
        <v>0</v>
      </c>
      <c r="AK49" s="253">
        <f>+[41]Лист1!T49</f>
        <v>1</v>
      </c>
      <c r="AL49" s="250">
        <f>AJ49*AK49</f>
        <v>0</v>
      </c>
      <c r="AS49" s="160"/>
      <c r="AT49" s="160"/>
      <c r="AU49" s="160"/>
      <c r="AV49" s="160"/>
      <c r="AW49" s="160"/>
      <c r="AX49" s="160"/>
      <c r="BD49" s="554"/>
    </row>
    <row r="50" spans="1:57" s="156" customFormat="1">
      <c r="A50" s="156" t="str">
        <f t="shared" si="8"/>
        <v>скр</v>
      </c>
      <c r="B50" s="69"/>
      <c r="C50" s="72"/>
      <c r="D50" s="204"/>
      <c r="E50" s="76"/>
      <c r="F50" s="205" t="s">
        <v>532</v>
      </c>
      <c r="G50" s="74" t="s">
        <v>173</v>
      </c>
      <c r="H50" s="262"/>
      <c r="I50" s="262"/>
      <c r="J50" s="262"/>
      <c r="K50" s="262"/>
      <c r="L50" s="251">
        <f t="shared" si="2"/>
        <v>0</v>
      </c>
      <c r="M50" s="251">
        <f t="shared" si="3"/>
        <v>0</v>
      </c>
      <c r="N50" s="262"/>
      <c r="O50" s="262"/>
      <c r="P50" s="262"/>
      <c r="Q50" s="253">
        <v>0</v>
      </c>
      <c r="R50" s="252">
        <f>+'[39]Таб 1'!Q50</f>
        <v>0</v>
      </c>
      <c r="S50" s="250">
        <f>R50*$A$8</f>
        <v>0</v>
      </c>
      <c r="T50" s="250">
        <f>R50*$A$9</f>
        <v>0</v>
      </c>
      <c r="U50" s="263">
        <f t="shared" si="14"/>
        <v>0</v>
      </c>
      <c r="V50" s="253">
        <f>[40]Лист1!$O50</f>
        <v>1</v>
      </c>
      <c r="W50" s="250">
        <f>S50*V50</f>
        <v>0</v>
      </c>
      <c r="X50" s="253">
        <f>[40]Лист1!$P50</f>
        <v>1</v>
      </c>
      <c r="Y50" s="250">
        <f>W50*X50</f>
        <v>0</v>
      </c>
      <c r="Z50" s="263"/>
      <c r="AA50" s="263"/>
      <c r="AB50" s="256">
        <f t="shared" si="4"/>
        <v>0</v>
      </c>
      <c r="AC50" s="256">
        <f t="shared" si="5"/>
        <v>0</v>
      </c>
      <c r="AD50" s="264"/>
      <c r="AE50" s="253">
        <f>+[41]Лист1!Q50</f>
        <v>1</v>
      </c>
      <c r="AF50" s="250">
        <f>IF($P$287=0,U50*AE50,0)</f>
        <v>0</v>
      </c>
      <c r="AG50" s="253">
        <f>+[41]Лист1!R50</f>
        <v>1</v>
      </c>
      <c r="AH50" s="250">
        <f>AF50*AG50</f>
        <v>0</v>
      </c>
      <c r="AI50" s="253">
        <f>+[41]Лист1!S50</f>
        <v>1</v>
      </c>
      <c r="AJ50" s="250">
        <f>AH50*AI50</f>
        <v>0</v>
      </c>
      <c r="AK50" s="253">
        <f>+[41]Лист1!T50</f>
        <v>1</v>
      </c>
      <c r="AL50" s="250">
        <f>AJ50*AK50</f>
        <v>0</v>
      </c>
      <c r="AS50" s="160"/>
      <c r="AT50" s="160"/>
      <c r="AU50" s="160"/>
      <c r="AV50" s="160"/>
      <c r="AW50" s="160"/>
      <c r="AX50" s="160"/>
      <c r="BD50" s="554"/>
    </row>
    <row r="51" spans="1:57" s="156" customFormat="1">
      <c r="A51" s="156" t="str">
        <f t="shared" si="8"/>
        <v>скр</v>
      </c>
      <c r="B51" s="69"/>
      <c r="C51" s="72"/>
      <c r="D51" s="204"/>
      <c r="E51" s="76"/>
      <c r="F51" s="205" t="s">
        <v>533</v>
      </c>
      <c r="G51" s="74" t="s">
        <v>173</v>
      </c>
      <c r="H51" s="262"/>
      <c r="I51" s="262"/>
      <c r="J51" s="262"/>
      <c r="K51" s="262"/>
      <c r="L51" s="251">
        <f t="shared" si="2"/>
        <v>0</v>
      </c>
      <c r="M51" s="251">
        <f t="shared" si="3"/>
        <v>0</v>
      </c>
      <c r="N51" s="262"/>
      <c r="O51" s="262"/>
      <c r="P51" s="262"/>
      <c r="Q51" s="253">
        <v>0</v>
      </c>
      <c r="R51" s="252">
        <f>+'[39]Таб 1'!Q51</f>
        <v>0</v>
      </c>
      <c r="S51" s="250">
        <f>R51*$A$8</f>
        <v>0</v>
      </c>
      <c r="T51" s="250">
        <f>R51*$A$9</f>
        <v>0</v>
      </c>
      <c r="U51" s="263">
        <f t="shared" si="14"/>
        <v>0</v>
      </c>
      <c r="V51" s="253">
        <f>[40]Лист1!$O51</f>
        <v>1</v>
      </c>
      <c r="W51" s="250">
        <f>S51*V51</f>
        <v>0</v>
      </c>
      <c r="X51" s="253">
        <f>[40]Лист1!$P51</f>
        <v>1</v>
      </c>
      <c r="Y51" s="250">
        <f>W51*X51</f>
        <v>0</v>
      </c>
      <c r="Z51" s="263"/>
      <c r="AA51" s="263"/>
      <c r="AB51" s="256">
        <f t="shared" si="4"/>
        <v>0</v>
      </c>
      <c r="AC51" s="256">
        <f t="shared" si="5"/>
        <v>0</v>
      </c>
      <c r="AD51" s="264"/>
      <c r="AE51" s="253">
        <f>+[41]Лист1!Q51</f>
        <v>1</v>
      </c>
      <c r="AF51" s="250">
        <f>IF($P$287=0,U51*AE51,0)</f>
        <v>0</v>
      </c>
      <c r="AG51" s="253">
        <f>+[41]Лист1!R51</f>
        <v>1</v>
      </c>
      <c r="AH51" s="250">
        <f>AF51*AG51</f>
        <v>0</v>
      </c>
      <c r="AI51" s="253">
        <f>+[41]Лист1!S51</f>
        <v>1</v>
      </c>
      <c r="AJ51" s="250">
        <f>AH51*AI51</f>
        <v>0</v>
      </c>
      <c r="AK51" s="253">
        <f>+[41]Лист1!T51</f>
        <v>1</v>
      </c>
      <c r="AL51" s="250">
        <f>AJ51*AK51</f>
        <v>0</v>
      </c>
      <c r="AS51" s="160"/>
      <c r="AT51" s="160"/>
      <c r="AU51" s="160"/>
      <c r="AV51" s="160"/>
      <c r="AW51" s="160"/>
      <c r="AX51" s="160"/>
      <c r="BD51" s="554"/>
    </row>
    <row r="52" spans="1:57" s="156" customFormat="1">
      <c r="A52" s="156" t="str">
        <f t="shared" si="8"/>
        <v>скр</v>
      </c>
      <c r="B52" s="69"/>
      <c r="C52" s="72"/>
      <c r="D52" s="204"/>
      <c r="E52" s="76"/>
      <c r="F52" s="205" t="s">
        <v>534</v>
      </c>
      <c r="G52" s="74" t="s">
        <v>173</v>
      </c>
      <c r="H52" s="262"/>
      <c r="I52" s="262"/>
      <c r="J52" s="262"/>
      <c r="K52" s="262"/>
      <c r="L52" s="251">
        <f t="shared" si="2"/>
        <v>0</v>
      </c>
      <c r="M52" s="251">
        <f t="shared" si="3"/>
        <v>0</v>
      </c>
      <c r="N52" s="262"/>
      <c r="O52" s="262"/>
      <c r="P52" s="262"/>
      <c r="Q52" s="253">
        <v>0</v>
      </c>
      <c r="R52" s="252">
        <f>+'[39]Таб 1'!Q52</f>
        <v>0</v>
      </c>
      <c r="S52" s="250">
        <f>R52*$A$8</f>
        <v>0</v>
      </c>
      <c r="T52" s="250">
        <f>R52*$A$9</f>
        <v>0</v>
      </c>
      <c r="U52" s="263">
        <f t="shared" si="14"/>
        <v>0</v>
      </c>
      <c r="V52" s="253">
        <f>[40]Лист1!$O52</f>
        <v>1</v>
      </c>
      <c r="W52" s="250">
        <f>S52*V52</f>
        <v>0</v>
      </c>
      <c r="X52" s="253">
        <f>[40]Лист1!$P52</f>
        <v>1</v>
      </c>
      <c r="Y52" s="250">
        <f>W52*X52</f>
        <v>0</v>
      </c>
      <c r="Z52" s="263"/>
      <c r="AA52" s="263"/>
      <c r="AB52" s="256">
        <f t="shared" si="4"/>
        <v>0</v>
      </c>
      <c r="AC52" s="256">
        <f t="shared" si="5"/>
        <v>0</v>
      </c>
      <c r="AD52" s="264"/>
      <c r="AE52" s="253">
        <f>+[41]Лист1!Q52</f>
        <v>1</v>
      </c>
      <c r="AF52" s="250">
        <f>IF($P$287=0,U52*AE52,0)</f>
        <v>0</v>
      </c>
      <c r="AG52" s="253">
        <f>+[41]Лист1!R52</f>
        <v>1</v>
      </c>
      <c r="AH52" s="250">
        <f>AF52*AG52</f>
        <v>0</v>
      </c>
      <c r="AI52" s="253">
        <f>+[41]Лист1!S52</f>
        <v>1</v>
      </c>
      <c r="AJ52" s="250">
        <f>AH52*AI52</f>
        <v>0</v>
      </c>
      <c r="AK52" s="253">
        <f>+[41]Лист1!T52</f>
        <v>1</v>
      </c>
      <c r="AL52" s="250">
        <f>AJ52*AK52</f>
        <v>0</v>
      </c>
      <c r="AS52" s="160"/>
      <c r="AT52" s="160"/>
      <c r="AU52" s="160"/>
      <c r="AV52" s="160"/>
      <c r="AW52" s="160"/>
      <c r="AX52" s="160"/>
      <c r="BD52" s="554"/>
    </row>
    <row r="53" spans="1:57" s="156" customFormat="1">
      <c r="A53" s="156" t="str">
        <f t="shared" si="8"/>
        <v>пок</v>
      </c>
      <c r="B53" s="69"/>
      <c r="C53" s="72"/>
      <c r="D53" s="204"/>
      <c r="E53" s="98" t="s">
        <v>539</v>
      </c>
      <c r="F53" s="208"/>
      <c r="G53" s="74" t="s">
        <v>173</v>
      </c>
      <c r="H53" s="263">
        <f>+H54+H55+H56+H57</f>
        <v>145.97999999999999</v>
      </c>
      <c r="I53" s="263">
        <f>+I54+I55+I56+I57</f>
        <v>140.03899999999999</v>
      </c>
      <c r="J53" s="263">
        <f>+J54+J55+J56+J57</f>
        <v>142.43302333333332</v>
      </c>
      <c r="K53" s="263">
        <v>139.33199999999999</v>
      </c>
      <c r="L53" s="251">
        <f t="shared" si="2"/>
        <v>-3.1010233333333304</v>
      </c>
      <c r="M53" s="251">
        <f t="shared" si="3"/>
        <v>97.822819974777858</v>
      </c>
      <c r="N53" s="263">
        <f t="shared" ref="N53:T53" si="20">+N54+N55+N56+N57</f>
        <v>139.30468333333334</v>
      </c>
      <c r="O53" s="263">
        <f t="shared" si="20"/>
        <v>0</v>
      </c>
      <c r="P53" s="263">
        <f t="shared" si="20"/>
        <v>0</v>
      </c>
      <c r="Q53" s="263">
        <v>139.304</v>
      </c>
      <c r="R53" s="252">
        <f>+'[39]Таб 1'!Q53</f>
        <v>139.33199999999999</v>
      </c>
      <c r="S53" s="263">
        <f t="shared" si="20"/>
        <v>69.665999999999997</v>
      </c>
      <c r="T53" s="263">
        <f t="shared" si="20"/>
        <v>69.665999999999997</v>
      </c>
      <c r="U53" s="263">
        <f t="shared" si="14"/>
        <v>139.33199999999999</v>
      </c>
      <c r="V53" s="253">
        <f>[40]Лист1!$O53</f>
        <v>1</v>
      </c>
      <c r="W53" s="263">
        <f>+W54+W55+W56+W57</f>
        <v>69.665999999999997</v>
      </c>
      <c r="X53" s="253">
        <f>[40]Лист1!$P53</f>
        <v>1</v>
      </c>
      <c r="Y53" s="263">
        <f>+Y54+Y55+Y56+Y57</f>
        <v>69.665999999999997</v>
      </c>
      <c r="Z53" s="263"/>
      <c r="AA53" s="263"/>
      <c r="AB53" s="256">
        <f t="shared" si="4"/>
        <v>2.731666666664978E-2</v>
      </c>
      <c r="AC53" s="256">
        <f t="shared" si="5"/>
        <v>100.01960929526057</v>
      </c>
      <c r="AD53" s="263"/>
      <c r="AE53" s="253">
        <f>+[41]Лист1!Q53</f>
        <v>1</v>
      </c>
      <c r="AF53" s="263">
        <f>+AF54+AF55+AF56+AF57</f>
        <v>139.33199999999999</v>
      </c>
      <c r="AG53" s="253">
        <f>+[41]Лист1!R53</f>
        <v>1</v>
      </c>
      <c r="AH53" s="263">
        <f>+AH54+AH55+AH56+AH57</f>
        <v>139.33199999999999</v>
      </c>
      <c r="AI53" s="253">
        <f>+[41]Лист1!S53</f>
        <v>1</v>
      </c>
      <c r="AJ53" s="263">
        <f>+AJ54+AJ55+AJ56+AJ57</f>
        <v>139.33199999999999</v>
      </c>
      <c r="AK53" s="253">
        <f>+[41]Лист1!T53</f>
        <v>1</v>
      </c>
      <c r="AL53" s="263">
        <f>+AL54+AL55+AL56+AL57</f>
        <v>139.33199999999999</v>
      </c>
      <c r="AM53" s="227"/>
      <c r="AN53" s="227"/>
      <c r="AO53" s="227"/>
      <c r="AP53" s="227"/>
      <c r="AQ53" s="227"/>
      <c r="AR53" s="227"/>
      <c r="AS53" s="160"/>
      <c r="AT53" s="160"/>
      <c r="AU53" s="160"/>
      <c r="AV53" s="160"/>
      <c r="AW53" s="160"/>
      <c r="AX53" s="160"/>
      <c r="BC53" s="156">
        <v>139.30468333333334</v>
      </c>
      <c r="BD53" s="554"/>
      <c r="BE53" s="339">
        <f>+U53-'[39]Таб 1'!T53</f>
        <v>0</v>
      </c>
    </row>
    <row r="54" spans="1:57" s="156" customFormat="1">
      <c r="A54" s="156" t="str">
        <f t="shared" si="8"/>
        <v>пок</v>
      </c>
      <c r="B54" s="69"/>
      <c r="C54" s="72"/>
      <c r="D54" s="204"/>
      <c r="E54" s="76" t="s">
        <v>531</v>
      </c>
      <c r="F54" s="205"/>
      <c r="G54" s="74" t="s">
        <v>173</v>
      </c>
      <c r="H54" s="262">
        <v>145.97999999999999</v>
      </c>
      <c r="I54" s="262">
        <v>140.03899999999999</v>
      </c>
      <c r="J54" s="262">
        <v>142.43302333333332</v>
      </c>
      <c r="K54" s="262">
        <v>111.286</v>
      </c>
      <c r="L54" s="251">
        <f t="shared" si="2"/>
        <v>-31.147023333333323</v>
      </c>
      <c r="M54" s="251">
        <f t="shared" si="3"/>
        <v>78.132161626282041</v>
      </c>
      <c r="N54" s="262">
        <v>139.30468333333334</v>
      </c>
      <c r="O54" s="262"/>
      <c r="P54" s="262">
        <v>0</v>
      </c>
      <c r="Q54" s="253">
        <v>109.265</v>
      </c>
      <c r="R54" s="252">
        <f>+'[39]Таб 1'!Q54</f>
        <v>111.286</v>
      </c>
      <c r="S54" s="250">
        <f>R54*$A$8</f>
        <v>55.643000000000001</v>
      </c>
      <c r="T54" s="250">
        <f>R54*$A$9</f>
        <v>55.643000000000001</v>
      </c>
      <c r="U54" s="263">
        <f t="shared" si="14"/>
        <v>111.286</v>
      </c>
      <c r="V54" s="253">
        <f>[40]Лист1!$O54</f>
        <v>1</v>
      </c>
      <c r="W54" s="250">
        <f>S54*V54</f>
        <v>55.643000000000001</v>
      </c>
      <c r="X54" s="253">
        <f>[40]Лист1!$P54</f>
        <v>1</v>
      </c>
      <c r="Y54" s="250">
        <f>W54*X54</f>
        <v>55.643000000000001</v>
      </c>
      <c r="Z54" s="263"/>
      <c r="AA54" s="263"/>
      <c r="AB54" s="256">
        <f t="shared" si="4"/>
        <v>-28.018683333333342</v>
      </c>
      <c r="AC54" s="256">
        <f t="shared" si="5"/>
        <v>79.886761404647672</v>
      </c>
      <c r="AD54" s="264"/>
      <c r="AE54" s="253">
        <f>+[41]Лист1!Q54</f>
        <v>1</v>
      </c>
      <c r="AF54" s="250">
        <f>IF($P$287=0,U54*AE54,0)</f>
        <v>111.286</v>
      </c>
      <c r="AG54" s="253">
        <f>+[41]Лист1!R54</f>
        <v>1</v>
      </c>
      <c r="AH54" s="250">
        <f>AF54*AG54</f>
        <v>111.286</v>
      </c>
      <c r="AI54" s="253">
        <f>+[41]Лист1!S54</f>
        <v>1</v>
      </c>
      <c r="AJ54" s="250">
        <f>AH54*AI54</f>
        <v>111.286</v>
      </c>
      <c r="AK54" s="253">
        <f>+[41]Лист1!T54</f>
        <v>1</v>
      </c>
      <c r="AL54" s="250">
        <f>AJ54*AK54</f>
        <v>111.286</v>
      </c>
      <c r="AM54" s="227" t="s">
        <v>629</v>
      </c>
      <c r="AN54" s="227" t="s">
        <v>630</v>
      </c>
      <c r="AO54" s="227" t="s">
        <v>631</v>
      </c>
      <c r="AP54" s="227" t="s">
        <v>632</v>
      </c>
      <c r="AQ54" s="227" t="s">
        <v>633</v>
      </c>
      <c r="AR54" s="227" t="s">
        <v>634</v>
      </c>
      <c r="AS54" s="160" t="str">
        <f t="shared" ref="AS54:AX54" si="21">$A$3&amp;$A$2&amp;"'"&amp;AM54</f>
        <v>|'[УФ ВС 2018.xlsx]АЛРОСА Мирный пит'!i31</v>
      </c>
      <c r="AT54" s="160" t="str">
        <f t="shared" si="21"/>
        <v>|'[УФ ВС 2018.xlsx]АЛРОСА Мирный пит'!j31</v>
      </c>
      <c r="AU54" s="160" t="str">
        <f t="shared" si="21"/>
        <v>|'[УФ ВС 2018.xlsx]АЛРОСА Мирный пит'!q31</v>
      </c>
      <c r="AV54" s="160" t="str">
        <f t="shared" si="21"/>
        <v>|'[УФ ВС 2018.xlsx]АЛРОСА Мирный пит'!aa31</v>
      </c>
      <c r="AW54" s="160" t="str">
        <f t="shared" si="21"/>
        <v>|'[УФ ВС 2018.xlsx]АЛРОСА Мирный пит'!al31</v>
      </c>
      <c r="AX54" s="160" t="str">
        <f t="shared" si="21"/>
        <v>|'[УФ ВС 2018.xlsx]АЛРОСА Мирный пит'!ak31</v>
      </c>
      <c r="BC54" s="156">
        <v>109.26540000000001</v>
      </c>
      <c r="BD54" s="554"/>
      <c r="BE54" s="339">
        <f>+U54-'[39]Таб 1'!T54</f>
        <v>0</v>
      </c>
    </row>
    <row r="55" spans="1:57" s="156" customFormat="1">
      <c r="A55" s="156" t="str">
        <f t="shared" si="8"/>
        <v>пок</v>
      </c>
      <c r="B55" s="69"/>
      <c r="C55" s="72"/>
      <c r="D55" s="204"/>
      <c r="E55" s="76" t="s">
        <v>532</v>
      </c>
      <c r="F55" s="205"/>
      <c r="G55" s="74" t="s">
        <v>173</v>
      </c>
      <c r="H55" s="262"/>
      <c r="I55" s="262"/>
      <c r="J55" s="262"/>
      <c r="K55" s="262">
        <v>28.045999999999999</v>
      </c>
      <c r="L55" s="251">
        <f t="shared" si="2"/>
        <v>28.045999999999999</v>
      </c>
      <c r="M55" s="251">
        <f t="shared" si="3"/>
        <v>0</v>
      </c>
      <c r="N55" s="262"/>
      <c r="O55" s="262"/>
      <c r="P55" s="262"/>
      <c r="Q55" s="253">
        <v>30.039000000000001</v>
      </c>
      <c r="R55" s="252">
        <f>+'[39]Таб 1'!Q55</f>
        <v>28.045999999999999</v>
      </c>
      <c r="S55" s="250">
        <f>R55*$A$8</f>
        <v>14.023</v>
      </c>
      <c r="T55" s="250">
        <f>R55*$A$9</f>
        <v>14.023</v>
      </c>
      <c r="U55" s="263">
        <f t="shared" si="14"/>
        <v>28.045999999999999</v>
      </c>
      <c r="V55" s="253">
        <f>[40]Лист1!$O55</f>
        <v>1</v>
      </c>
      <c r="W55" s="250">
        <f>S55*V55</f>
        <v>14.023</v>
      </c>
      <c r="X55" s="253">
        <f>[40]Лист1!$P55</f>
        <v>1</v>
      </c>
      <c r="Y55" s="250">
        <f>W55*X55</f>
        <v>14.023</v>
      </c>
      <c r="Z55" s="263"/>
      <c r="AA55" s="263"/>
      <c r="AB55" s="256">
        <f t="shared" si="4"/>
        <v>28.045999999999999</v>
      </c>
      <c r="AC55" s="256">
        <f t="shared" si="5"/>
        <v>0</v>
      </c>
      <c r="AD55" s="264"/>
      <c r="AE55" s="253">
        <f>+[41]Лист1!Q55</f>
        <v>1</v>
      </c>
      <c r="AF55" s="250">
        <f>IF($P$287=0,U55*AE55,0)</f>
        <v>28.045999999999999</v>
      </c>
      <c r="AG55" s="253">
        <f>+[41]Лист1!R55</f>
        <v>1</v>
      </c>
      <c r="AH55" s="250">
        <f>AF55*AG55</f>
        <v>28.045999999999999</v>
      </c>
      <c r="AI55" s="253">
        <f>+[41]Лист1!S55</f>
        <v>1</v>
      </c>
      <c r="AJ55" s="250">
        <f>AH55*AI55</f>
        <v>28.045999999999999</v>
      </c>
      <c r="AK55" s="253">
        <f>+[41]Лист1!T55</f>
        <v>1</v>
      </c>
      <c r="AL55" s="250">
        <f>AJ55*AK55</f>
        <v>28.045999999999999</v>
      </c>
      <c r="AS55" s="160"/>
      <c r="AT55" s="160"/>
      <c r="AU55" s="160"/>
      <c r="AV55" s="160"/>
      <c r="AW55" s="160"/>
      <c r="AX55" s="160"/>
      <c r="BC55" s="156">
        <v>30.039283333333334</v>
      </c>
      <c r="BD55" s="554"/>
      <c r="BE55" s="339">
        <f>+U55-'[39]Таб 1'!T55</f>
        <v>0</v>
      </c>
    </row>
    <row r="56" spans="1:57" s="156" customFormat="1">
      <c r="A56" s="156" t="str">
        <f t="shared" si="8"/>
        <v>скр</v>
      </c>
      <c r="B56" s="69"/>
      <c r="C56" s="72"/>
      <c r="D56" s="204"/>
      <c r="E56" s="76" t="s">
        <v>533</v>
      </c>
      <c r="F56" s="205"/>
      <c r="G56" s="74" t="s">
        <v>173</v>
      </c>
      <c r="H56" s="262"/>
      <c r="I56" s="262"/>
      <c r="J56" s="262"/>
      <c r="K56" s="262"/>
      <c r="L56" s="251">
        <f t="shared" si="2"/>
        <v>0</v>
      </c>
      <c r="M56" s="251">
        <f t="shared" si="3"/>
        <v>0</v>
      </c>
      <c r="N56" s="262"/>
      <c r="O56" s="262"/>
      <c r="P56" s="262"/>
      <c r="Q56" s="253">
        <v>0</v>
      </c>
      <c r="R56" s="252">
        <f>+'[39]Таб 1'!Q56</f>
        <v>0</v>
      </c>
      <c r="S56" s="250">
        <f>R56*$A$8</f>
        <v>0</v>
      </c>
      <c r="T56" s="250">
        <f>R56*$A$9</f>
        <v>0</v>
      </c>
      <c r="U56" s="263">
        <f t="shared" si="14"/>
        <v>0</v>
      </c>
      <c r="V56" s="253">
        <f>[40]Лист1!$O56</f>
        <v>1</v>
      </c>
      <c r="W56" s="250">
        <f>S56*V56</f>
        <v>0</v>
      </c>
      <c r="X56" s="253">
        <f>[40]Лист1!$P56</f>
        <v>1</v>
      </c>
      <c r="Y56" s="250">
        <f>W56*X56</f>
        <v>0</v>
      </c>
      <c r="Z56" s="263"/>
      <c r="AA56" s="263"/>
      <c r="AB56" s="256">
        <f t="shared" si="4"/>
        <v>0</v>
      </c>
      <c r="AC56" s="256">
        <f t="shared" si="5"/>
        <v>0</v>
      </c>
      <c r="AD56" s="264"/>
      <c r="AE56" s="253">
        <f>+[41]Лист1!Q56</f>
        <v>1</v>
      </c>
      <c r="AF56" s="250">
        <f>IF($P$287=0,U56*AE56,0)</f>
        <v>0</v>
      </c>
      <c r="AG56" s="253">
        <f>+[41]Лист1!R56</f>
        <v>1</v>
      </c>
      <c r="AH56" s="250">
        <f>AF56*AG56</f>
        <v>0</v>
      </c>
      <c r="AI56" s="253">
        <f>+[41]Лист1!S56</f>
        <v>1</v>
      </c>
      <c r="AJ56" s="250">
        <f>AH56*AI56</f>
        <v>0</v>
      </c>
      <c r="AK56" s="253">
        <f>+[41]Лист1!T56</f>
        <v>1</v>
      </c>
      <c r="AL56" s="250">
        <f>AJ56*AK56</f>
        <v>0</v>
      </c>
      <c r="AS56" s="160"/>
      <c r="AT56" s="160"/>
      <c r="AU56" s="160"/>
      <c r="AV56" s="160"/>
      <c r="AW56" s="160"/>
      <c r="AX56" s="160"/>
      <c r="BD56" s="554"/>
    </row>
    <row r="57" spans="1:57" s="156" customFormat="1">
      <c r="A57" s="156" t="str">
        <f t="shared" si="8"/>
        <v>скр</v>
      </c>
      <c r="B57" s="69"/>
      <c r="C57" s="72"/>
      <c r="D57" s="204"/>
      <c r="E57" s="76" t="s">
        <v>534</v>
      </c>
      <c r="F57" s="205"/>
      <c r="G57" s="74" t="s">
        <v>173</v>
      </c>
      <c r="H57" s="262"/>
      <c r="I57" s="262"/>
      <c r="J57" s="262"/>
      <c r="K57" s="262"/>
      <c r="L57" s="251">
        <f t="shared" si="2"/>
        <v>0</v>
      </c>
      <c r="M57" s="251">
        <f t="shared" si="3"/>
        <v>0</v>
      </c>
      <c r="N57" s="262"/>
      <c r="O57" s="262"/>
      <c r="P57" s="262"/>
      <c r="Q57" s="253">
        <v>0</v>
      </c>
      <c r="R57" s="252">
        <f>+'[39]Таб 1'!Q57</f>
        <v>0</v>
      </c>
      <c r="S57" s="250">
        <f>R57*$A$8</f>
        <v>0</v>
      </c>
      <c r="T57" s="250">
        <f>R57*$A$9</f>
        <v>0</v>
      </c>
      <c r="U57" s="263">
        <f t="shared" si="14"/>
        <v>0</v>
      </c>
      <c r="V57" s="253">
        <f>[40]Лист1!$O57</f>
        <v>1</v>
      </c>
      <c r="W57" s="250">
        <f>S57*V57</f>
        <v>0</v>
      </c>
      <c r="X57" s="253">
        <f>[40]Лист1!$P57</f>
        <v>1</v>
      </c>
      <c r="Y57" s="250">
        <f>W57*X57</f>
        <v>0</v>
      </c>
      <c r="Z57" s="263"/>
      <c r="AA57" s="263"/>
      <c r="AB57" s="256">
        <f t="shared" si="4"/>
        <v>0</v>
      </c>
      <c r="AC57" s="256">
        <f t="shared" si="5"/>
        <v>0</v>
      </c>
      <c r="AD57" s="264"/>
      <c r="AE57" s="253">
        <f>+[41]Лист1!Q57</f>
        <v>1</v>
      </c>
      <c r="AF57" s="250">
        <f>IF($P$287=0,U57*AE57,0)</f>
        <v>0</v>
      </c>
      <c r="AG57" s="253">
        <f>+[41]Лист1!R57</f>
        <v>1</v>
      </c>
      <c r="AH57" s="250">
        <f>AF57*AG57</f>
        <v>0</v>
      </c>
      <c r="AI57" s="253">
        <f>+[41]Лист1!S57</f>
        <v>1</v>
      </c>
      <c r="AJ57" s="250">
        <f>AH57*AI57</f>
        <v>0</v>
      </c>
      <c r="AK57" s="253">
        <f>+[41]Лист1!T57</f>
        <v>1</v>
      </c>
      <c r="AL57" s="250">
        <f>AJ57*AK57</f>
        <v>0</v>
      </c>
      <c r="AS57" s="160"/>
      <c r="AT57" s="160"/>
      <c r="AU57" s="160"/>
      <c r="AV57" s="160"/>
      <c r="AW57" s="160"/>
      <c r="AX57" s="160"/>
      <c r="BD57" s="554"/>
    </row>
    <row r="58" spans="1:57" s="156" customFormat="1">
      <c r="A58" s="156" t="str">
        <f t="shared" si="8"/>
        <v>пок</v>
      </c>
      <c r="B58" s="69"/>
      <c r="C58" s="72"/>
      <c r="D58" s="204"/>
      <c r="E58" s="98" t="s">
        <v>540</v>
      </c>
      <c r="F58" s="208"/>
      <c r="G58" s="74" t="s">
        <v>173</v>
      </c>
      <c r="H58" s="263">
        <f>+H59+H60+H61+H62</f>
        <v>6.3535666666666675</v>
      </c>
      <c r="I58" s="263">
        <f>+I59+I60+I61+I62</f>
        <v>5.83</v>
      </c>
      <c r="J58" s="263">
        <f>+J59+J60+J61+J62</f>
        <v>5.6835000000000004</v>
      </c>
      <c r="K58" s="263">
        <v>5.1239999999999997</v>
      </c>
      <c r="L58" s="251">
        <f t="shared" si="2"/>
        <v>-0.55950000000000077</v>
      </c>
      <c r="M58" s="251">
        <f t="shared" si="3"/>
        <v>90.155713908683026</v>
      </c>
      <c r="N58" s="263">
        <f t="shared" ref="N58:T58" si="22">+N59+N60+N61+N62</f>
        <v>6.1371190000000002</v>
      </c>
      <c r="O58" s="263">
        <f t="shared" si="22"/>
        <v>0</v>
      </c>
      <c r="P58" s="263">
        <f t="shared" si="22"/>
        <v>0</v>
      </c>
      <c r="Q58" s="263">
        <v>5.7909999999999995</v>
      </c>
      <c r="R58" s="252">
        <f>+'[39]Таб 1'!Q58</f>
        <v>5.1239999999999997</v>
      </c>
      <c r="S58" s="263">
        <f t="shared" si="22"/>
        <v>2.5619999999999998</v>
      </c>
      <c r="T58" s="263">
        <f t="shared" si="22"/>
        <v>2.5619999999999998</v>
      </c>
      <c r="U58" s="263">
        <f t="shared" si="14"/>
        <v>5.1239999999999997</v>
      </c>
      <c r="V58" s="253">
        <f>[40]Лист1!$O58</f>
        <v>1</v>
      </c>
      <c r="W58" s="263">
        <f>+W59+W60+W61+W62</f>
        <v>2.5619999999999998</v>
      </c>
      <c r="X58" s="253">
        <f>[40]Лист1!$P58</f>
        <v>1</v>
      </c>
      <c r="Y58" s="263">
        <f>+Y59+Y60+Y61+Y62</f>
        <v>2.5619999999999998</v>
      </c>
      <c r="Z58" s="263"/>
      <c r="AA58" s="263"/>
      <c r="AB58" s="256">
        <f t="shared" si="4"/>
        <v>-1.0131190000000005</v>
      </c>
      <c r="AC58" s="256">
        <f t="shared" si="5"/>
        <v>83.491944673062378</v>
      </c>
      <c r="AD58" s="263"/>
      <c r="AE58" s="253">
        <f>+[41]Лист1!Q58</f>
        <v>1</v>
      </c>
      <c r="AF58" s="263">
        <f>+AF59+AF60+AF61+AF62</f>
        <v>5.1239999999999997</v>
      </c>
      <c r="AG58" s="253">
        <f>+[41]Лист1!R58</f>
        <v>1</v>
      </c>
      <c r="AH58" s="263">
        <f>+AH59+AH60+AH61+AH62</f>
        <v>5.1239999999999997</v>
      </c>
      <c r="AI58" s="253">
        <f>+[41]Лист1!S58</f>
        <v>1</v>
      </c>
      <c r="AJ58" s="263">
        <f>+AJ59+AJ60+AJ61+AJ62</f>
        <v>5.1239999999999997</v>
      </c>
      <c r="AK58" s="253">
        <f>+[41]Лист1!T58</f>
        <v>1</v>
      </c>
      <c r="AL58" s="263">
        <f>+AL59+AL60+AL61+AL62</f>
        <v>5.1239999999999997</v>
      </c>
      <c r="AM58" s="227"/>
      <c r="AN58" s="227"/>
      <c r="AO58" s="227"/>
      <c r="AP58" s="227"/>
      <c r="AQ58" s="227"/>
      <c r="AR58" s="227"/>
      <c r="AS58" s="160"/>
      <c r="AT58" s="160"/>
      <c r="AU58" s="160"/>
      <c r="AV58" s="160"/>
      <c r="AW58" s="160"/>
      <c r="AX58" s="160"/>
      <c r="BC58" s="156">
        <v>5.7901045</v>
      </c>
      <c r="BD58" s="554"/>
      <c r="BE58" s="339">
        <f>+U58-'[39]Таб 1'!T58</f>
        <v>0</v>
      </c>
    </row>
    <row r="59" spans="1:57" s="156" customFormat="1">
      <c r="A59" s="156" t="str">
        <f t="shared" si="8"/>
        <v>пок</v>
      </c>
      <c r="B59" s="69"/>
      <c r="C59" s="72"/>
      <c r="D59" s="204"/>
      <c r="E59" s="76" t="s">
        <v>531</v>
      </c>
      <c r="F59" s="208"/>
      <c r="G59" s="74" t="s">
        <v>173</v>
      </c>
      <c r="H59" s="262">
        <v>6.3535666666666675</v>
      </c>
      <c r="I59" s="262">
        <v>5.83</v>
      </c>
      <c r="J59" s="262">
        <v>5.6835000000000004</v>
      </c>
      <c r="K59" s="262">
        <v>4.0019999999999998</v>
      </c>
      <c r="L59" s="251">
        <f t="shared" si="2"/>
        <v>-1.6815000000000007</v>
      </c>
      <c r="M59" s="251">
        <f t="shared" si="3"/>
        <v>70.414357350224321</v>
      </c>
      <c r="N59" s="262">
        <v>6.1371190000000002</v>
      </c>
      <c r="O59" s="262"/>
      <c r="P59" s="262">
        <v>0</v>
      </c>
      <c r="Q59" s="253">
        <v>4.4829999999999997</v>
      </c>
      <c r="R59" s="252">
        <f>+'[39]Таб 1'!Q59</f>
        <v>4.0019999999999998</v>
      </c>
      <c r="S59" s="250">
        <f>R59*$A$8</f>
        <v>2.0009999999999999</v>
      </c>
      <c r="T59" s="250">
        <f>R59*$A$9</f>
        <v>2.0009999999999999</v>
      </c>
      <c r="U59" s="263">
        <f t="shared" si="14"/>
        <v>4.0019999999999998</v>
      </c>
      <c r="V59" s="253">
        <f>[40]Лист1!$O59</f>
        <v>1</v>
      </c>
      <c r="W59" s="250">
        <f>S59*V59</f>
        <v>2.0009999999999999</v>
      </c>
      <c r="X59" s="253">
        <f>[40]Лист1!$P59</f>
        <v>1</v>
      </c>
      <c r="Y59" s="250">
        <f>W59*X59</f>
        <v>2.0009999999999999</v>
      </c>
      <c r="Z59" s="263"/>
      <c r="AA59" s="263"/>
      <c r="AB59" s="256">
        <f t="shared" si="4"/>
        <v>-2.1351190000000004</v>
      </c>
      <c r="AC59" s="256">
        <f t="shared" si="5"/>
        <v>65.209750698984323</v>
      </c>
      <c r="AD59" s="264"/>
      <c r="AE59" s="253">
        <f>+[41]Лист1!Q59</f>
        <v>1</v>
      </c>
      <c r="AF59" s="250">
        <f>IF($P$287=0,U59*AE59,0)</f>
        <v>4.0019999999999998</v>
      </c>
      <c r="AG59" s="253">
        <f>+[41]Лист1!R59</f>
        <v>1</v>
      </c>
      <c r="AH59" s="250">
        <f>AF59*AG59</f>
        <v>4.0019999999999998</v>
      </c>
      <c r="AI59" s="253">
        <f>+[41]Лист1!S59</f>
        <v>1</v>
      </c>
      <c r="AJ59" s="250">
        <f>AH59*AI59</f>
        <v>4.0019999999999998</v>
      </c>
      <c r="AK59" s="253">
        <f>+[41]Лист1!T59</f>
        <v>1</v>
      </c>
      <c r="AL59" s="250">
        <f>AJ59*AK59</f>
        <v>4.0019999999999998</v>
      </c>
      <c r="AM59" s="227" t="s">
        <v>635</v>
      </c>
      <c r="AN59" s="227" t="s">
        <v>636</v>
      </c>
      <c r="AO59" s="227" t="s">
        <v>637</v>
      </c>
      <c r="AP59" s="227" t="s">
        <v>638</v>
      </c>
      <c r="AQ59" s="227" t="s">
        <v>639</v>
      </c>
      <c r="AR59" s="227" t="s">
        <v>640</v>
      </c>
      <c r="AS59" s="160" t="str">
        <f t="shared" ref="AS59:AX59" si="23">$A$3&amp;$A$2&amp;"'"&amp;AM59</f>
        <v>|'[УФ ВС 2018.xlsx]АЛРОСА Мирный пит'!i32</v>
      </c>
      <c r="AT59" s="160" t="str">
        <f t="shared" si="23"/>
        <v>|'[УФ ВС 2018.xlsx]АЛРОСА Мирный пит'!j32</v>
      </c>
      <c r="AU59" s="160" t="str">
        <f t="shared" si="23"/>
        <v>|'[УФ ВС 2018.xlsx]АЛРОСА Мирный пит'!q32</v>
      </c>
      <c r="AV59" s="160" t="str">
        <f t="shared" si="23"/>
        <v>|'[УФ ВС 2018.xlsx]АЛРОСА Мирный пит'!aa32</v>
      </c>
      <c r="AW59" s="160" t="str">
        <f t="shared" si="23"/>
        <v>|'[УФ ВС 2018.xlsx]АЛРОСА Мирный пит'!al32</v>
      </c>
      <c r="AX59" s="160" t="str">
        <f t="shared" si="23"/>
        <v>|'[УФ ВС 2018.xlsx]АЛРОСА Мирный пит'!ak32</v>
      </c>
      <c r="BC59" s="156">
        <v>4.4825711666666672</v>
      </c>
      <c r="BD59" s="554"/>
      <c r="BE59" s="339">
        <f>+U59-'[39]Таб 1'!T59</f>
        <v>0</v>
      </c>
    </row>
    <row r="60" spans="1:57" s="156" customFormat="1">
      <c r="A60" s="156" t="str">
        <f t="shared" si="8"/>
        <v>пок</v>
      </c>
      <c r="B60" s="69"/>
      <c r="C60" s="72"/>
      <c r="D60" s="204"/>
      <c r="E60" s="76" t="s">
        <v>532</v>
      </c>
      <c r="F60" s="208"/>
      <c r="G60" s="74" t="s">
        <v>173</v>
      </c>
      <c r="H60" s="262"/>
      <c r="I60" s="262"/>
      <c r="J60" s="262"/>
      <c r="K60" s="262">
        <v>1.1220000000000001</v>
      </c>
      <c r="L60" s="251">
        <f t="shared" si="2"/>
        <v>1.1220000000000001</v>
      </c>
      <c r="M60" s="251">
        <f t="shared" si="3"/>
        <v>0</v>
      </c>
      <c r="N60" s="262"/>
      <c r="O60" s="262"/>
      <c r="P60" s="262"/>
      <c r="Q60" s="253">
        <v>1.3080000000000001</v>
      </c>
      <c r="R60" s="252">
        <f>+'[39]Таб 1'!Q60</f>
        <v>1.1220000000000001</v>
      </c>
      <c r="S60" s="250">
        <f>R60*$A$8</f>
        <v>0.56100000000000005</v>
      </c>
      <c r="T60" s="250">
        <f>R60*$A$9</f>
        <v>0.56100000000000005</v>
      </c>
      <c r="U60" s="263">
        <f t="shared" si="14"/>
        <v>1.1220000000000001</v>
      </c>
      <c r="V60" s="253">
        <f>[40]Лист1!$O60</f>
        <v>1</v>
      </c>
      <c r="W60" s="250">
        <f>S60*V60</f>
        <v>0.56100000000000005</v>
      </c>
      <c r="X60" s="253">
        <f>[40]Лист1!$P60</f>
        <v>1</v>
      </c>
      <c r="Y60" s="250">
        <f>W60*X60</f>
        <v>0.56100000000000005</v>
      </c>
      <c r="Z60" s="263"/>
      <c r="AA60" s="263"/>
      <c r="AB60" s="256">
        <f t="shared" si="4"/>
        <v>1.1220000000000001</v>
      </c>
      <c r="AC60" s="256">
        <f t="shared" si="5"/>
        <v>0</v>
      </c>
      <c r="AD60" s="264"/>
      <c r="AE60" s="253">
        <f>+[41]Лист1!Q60</f>
        <v>1</v>
      </c>
      <c r="AF60" s="250">
        <f>IF($P$287=0,U60*AE60,0)</f>
        <v>1.1220000000000001</v>
      </c>
      <c r="AG60" s="253">
        <f>+[41]Лист1!R60</f>
        <v>1</v>
      </c>
      <c r="AH60" s="250">
        <f>AF60*AG60</f>
        <v>1.1220000000000001</v>
      </c>
      <c r="AI60" s="253">
        <f>+[41]Лист1!S60</f>
        <v>1</v>
      </c>
      <c r="AJ60" s="250">
        <f>AH60*AI60</f>
        <v>1.1220000000000001</v>
      </c>
      <c r="AK60" s="253">
        <f>+[41]Лист1!T60</f>
        <v>1</v>
      </c>
      <c r="AL60" s="250">
        <f>AJ60*AK60</f>
        <v>1.1220000000000001</v>
      </c>
      <c r="AS60" s="160"/>
      <c r="AT60" s="160"/>
      <c r="AU60" s="160"/>
      <c r="AV60" s="160"/>
      <c r="AW60" s="160"/>
      <c r="AX60" s="160"/>
      <c r="BC60" s="156">
        <v>1.3075333333333332</v>
      </c>
      <c r="BD60" s="554"/>
      <c r="BE60" s="339">
        <f>+U60-'[39]Таб 1'!T60</f>
        <v>0</v>
      </c>
    </row>
    <row r="61" spans="1:57" s="156" customFormat="1">
      <c r="A61" s="156" t="str">
        <f t="shared" si="8"/>
        <v>скр</v>
      </c>
      <c r="B61" s="69"/>
      <c r="C61" s="72"/>
      <c r="D61" s="204"/>
      <c r="E61" s="76" t="s">
        <v>533</v>
      </c>
      <c r="F61" s="208"/>
      <c r="G61" s="74" t="s">
        <v>173</v>
      </c>
      <c r="H61" s="262"/>
      <c r="I61" s="262"/>
      <c r="J61" s="262"/>
      <c r="K61" s="262"/>
      <c r="L61" s="251">
        <f t="shared" si="2"/>
        <v>0</v>
      </c>
      <c r="M61" s="251">
        <f t="shared" si="3"/>
        <v>0</v>
      </c>
      <c r="N61" s="262"/>
      <c r="O61" s="262"/>
      <c r="P61" s="262"/>
      <c r="Q61" s="253">
        <v>0</v>
      </c>
      <c r="R61" s="252">
        <f>+'[39]Таб 1'!Q61</f>
        <v>0</v>
      </c>
      <c r="S61" s="250">
        <f>R61*$A$8</f>
        <v>0</v>
      </c>
      <c r="T61" s="250">
        <f>R61*$A$9</f>
        <v>0</v>
      </c>
      <c r="U61" s="263">
        <f t="shared" si="14"/>
        <v>0</v>
      </c>
      <c r="V61" s="253">
        <f>[40]Лист1!$O61</f>
        <v>1</v>
      </c>
      <c r="W61" s="250">
        <f>S61*V61</f>
        <v>0</v>
      </c>
      <c r="X61" s="253">
        <f>[40]Лист1!$P61</f>
        <v>1</v>
      </c>
      <c r="Y61" s="250">
        <f>W61*X61</f>
        <v>0</v>
      </c>
      <c r="Z61" s="263"/>
      <c r="AA61" s="263"/>
      <c r="AB61" s="256">
        <f t="shared" si="4"/>
        <v>0</v>
      </c>
      <c r="AC61" s="256">
        <f t="shared" si="5"/>
        <v>0</v>
      </c>
      <c r="AD61" s="264"/>
      <c r="AE61" s="253">
        <f>+[41]Лист1!Q61</f>
        <v>1</v>
      </c>
      <c r="AF61" s="250">
        <f>IF($P$287=0,U61*AE61,0)</f>
        <v>0</v>
      </c>
      <c r="AG61" s="253">
        <f>+[41]Лист1!R61</f>
        <v>1</v>
      </c>
      <c r="AH61" s="250">
        <f>AF61*AG61</f>
        <v>0</v>
      </c>
      <c r="AI61" s="253">
        <f>+[41]Лист1!S61</f>
        <v>1</v>
      </c>
      <c r="AJ61" s="250">
        <f>AH61*AI61</f>
        <v>0</v>
      </c>
      <c r="AK61" s="253">
        <f>+[41]Лист1!T61</f>
        <v>1</v>
      </c>
      <c r="AL61" s="250">
        <f>AJ61*AK61</f>
        <v>0</v>
      </c>
      <c r="AS61" s="160"/>
      <c r="AT61" s="160"/>
      <c r="AU61" s="160"/>
      <c r="AV61" s="160"/>
      <c r="AW61" s="160"/>
      <c r="AX61" s="160"/>
      <c r="BD61" s="554"/>
    </row>
    <row r="62" spans="1:57" s="156" customFormat="1">
      <c r="A62" s="156" t="str">
        <f t="shared" si="8"/>
        <v>скр</v>
      </c>
      <c r="B62" s="69"/>
      <c r="C62" s="72"/>
      <c r="D62" s="204"/>
      <c r="E62" s="76" t="s">
        <v>534</v>
      </c>
      <c r="F62" s="208"/>
      <c r="G62" s="74" t="s">
        <v>173</v>
      </c>
      <c r="H62" s="262"/>
      <c r="I62" s="262"/>
      <c r="J62" s="262"/>
      <c r="K62" s="262"/>
      <c r="L62" s="251">
        <f t="shared" si="2"/>
        <v>0</v>
      </c>
      <c r="M62" s="251">
        <f t="shared" si="3"/>
        <v>0</v>
      </c>
      <c r="N62" s="262"/>
      <c r="O62" s="262"/>
      <c r="P62" s="262"/>
      <c r="Q62" s="253">
        <v>0</v>
      </c>
      <c r="R62" s="252">
        <f>+'[39]Таб 1'!Q62</f>
        <v>0</v>
      </c>
      <c r="S62" s="250">
        <f>R62*$A$8</f>
        <v>0</v>
      </c>
      <c r="T62" s="250">
        <f>R62*$A$9</f>
        <v>0</v>
      </c>
      <c r="U62" s="263">
        <f t="shared" si="14"/>
        <v>0</v>
      </c>
      <c r="V62" s="253">
        <f>[40]Лист1!$O62</f>
        <v>1</v>
      </c>
      <c r="W62" s="250">
        <f>S62*V62</f>
        <v>0</v>
      </c>
      <c r="X62" s="253">
        <f>[40]Лист1!$P62</f>
        <v>1</v>
      </c>
      <c r="Y62" s="250">
        <f>W62*X62</f>
        <v>0</v>
      </c>
      <c r="Z62" s="263"/>
      <c r="AA62" s="263"/>
      <c r="AB62" s="256">
        <f t="shared" si="4"/>
        <v>0</v>
      </c>
      <c r="AC62" s="256">
        <f t="shared" si="5"/>
        <v>0</v>
      </c>
      <c r="AD62" s="264"/>
      <c r="AE62" s="253">
        <f>+[41]Лист1!Q62</f>
        <v>1</v>
      </c>
      <c r="AF62" s="250">
        <f>IF($P$287=0,U62*AE62,0)</f>
        <v>0</v>
      </c>
      <c r="AG62" s="253">
        <f>+[41]Лист1!R62</f>
        <v>1</v>
      </c>
      <c r="AH62" s="250">
        <f>AF62*AG62</f>
        <v>0</v>
      </c>
      <c r="AI62" s="253">
        <f>+[41]Лист1!S62</f>
        <v>1</v>
      </c>
      <c r="AJ62" s="250">
        <f>AH62*AI62</f>
        <v>0</v>
      </c>
      <c r="AK62" s="253">
        <f>+[41]Лист1!T62</f>
        <v>1</v>
      </c>
      <c r="AL62" s="250">
        <f>AJ62*AK62</f>
        <v>0</v>
      </c>
      <c r="AS62" s="160"/>
      <c r="AT62" s="160"/>
      <c r="AU62" s="160"/>
      <c r="AV62" s="160"/>
      <c r="AW62" s="160"/>
      <c r="AX62" s="160"/>
      <c r="BD62" s="554"/>
    </row>
    <row r="63" spans="1:57" s="160" customFormat="1">
      <c r="A63" s="156" t="str">
        <f t="shared" si="8"/>
        <v>пок</v>
      </c>
      <c r="B63" s="69"/>
      <c r="C63" s="206"/>
      <c r="D63" s="99" t="s">
        <v>183</v>
      </c>
      <c r="E63" s="98" t="s">
        <v>541</v>
      </c>
      <c r="F63" s="208"/>
      <c r="G63" s="74" t="s">
        <v>173</v>
      </c>
      <c r="H63" s="263">
        <f>+H64+H65+H66+H67</f>
        <v>907.29</v>
      </c>
      <c r="I63" s="263">
        <f>+I64+I65+I66+I67</f>
        <v>787.03</v>
      </c>
      <c r="J63" s="263">
        <f>+J64+J65+J66+J67</f>
        <v>594.59458700000005</v>
      </c>
      <c r="K63" s="263">
        <v>545.61099999999999</v>
      </c>
      <c r="L63" s="251">
        <f t="shared" si="2"/>
        <v>-48.983587000000057</v>
      </c>
      <c r="M63" s="251">
        <f t="shared" si="3"/>
        <v>91.761851172049091</v>
      </c>
      <c r="N63" s="263">
        <f t="shared" ref="N63:T63" si="24">+N64+N65+N66+N67</f>
        <v>579.4216131666667</v>
      </c>
      <c r="O63" s="263">
        <f t="shared" si="24"/>
        <v>0</v>
      </c>
      <c r="P63" s="263">
        <f t="shared" si="24"/>
        <v>0</v>
      </c>
      <c r="Q63" s="263">
        <v>517.93200000000002</v>
      </c>
      <c r="R63" s="252">
        <f>+'[39]Таб 1'!Q63</f>
        <v>545.61099999999999</v>
      </c>
      <c r="S63" s="263">
        <f t="shared" si="24"/>
        <v>272.80549999999999</v>
      </c>
      <c r="T63" s="263">
        <f t="shared" si="24"/>
        <v>272.80549999999999</v>
      </c>
      <c r="U63" s="263">
        <f t="shared" si="14"/>
        <v>545.61099999999999</v>
      </c>
      <c r="V63" s="253">
        <f>[40]Лист1!$O63</f>
        <v>1</v>
      </c>
      <c r="W63" s="263">
        <f>+W64+W65+W66+W67</f>
        <v>272.80549999999999</v>
      </c>
      <c r="X63" s="253">
        <f>[40]Лист1!$P63</f>
        <v>1</v>
      </c>
      <c r="Y63" s="263">
        <f>+Y64+Y65+Y66+Y67</f>
        <v>272.80549999999999</v>
      </c>
      <c r="Z63" s="263"/>
      <c r="AA63" s="263"/>
      <c r="AB63" s="256">
        <f t="shared" si="4"/>
        <v>-33.810613166666712</v>
      </c>
      <c r="AC63" s="256">
        <f t="shared" si="5"/>
        <v>94.164764931379722</v>
      </c>
      <c r="AD63" s="263"/>
      <c r="AE63" s="253">
        <f>+[41]Лист1!Q63</f>
        <v>1</v>
      </c>
      <c r="AF63" s="263">
        <f>+AF64+AF65+AF66+AF67</f>
        <v>545.61099999999999</v>
      </c>
      <c r="AG63" s="253">
        <f>+[41]Лист1!R63</f>
        <v>1</v>
      </c>
      <c r="AH63" s="263">
        <f>+AH64+AH65+AH66+AH67</f>
        <v>545.61099999999999</v>
      </c>
      <c r="AI63" s="253">
        <f>+[41]Лист1!S63</f>
        <v>1</v>
      </c>
      <c r="AJ63" s="263">
        <f>+AJ64+AJ65+AJ66+AJ67</f>
        <v>545.61099999999999</v>
      </c>
      <c r="AK63" s="253">
        <f>+[41]Лист1!T63</f>
        <v>1</v>
      </c>
      <c r="AL63" s="263">
        <f>+AL64+AL65+AL66+AL67</f>
        <v>545.61099999999999</v>
      </c>
      <c r="AM63" s="227"/>
      <c r="AN63" s="227"/>
      <c r="AO63" s="227"/>
      <c r="AP63" s="227"/>
      <c r="AQ63" s="227"/>
      <c r="AR63" s="227"/>
      <c r="BC63" s="160">
        <v>517.93124450000005</v>
      </c>
      <c r="BD63" s="554"/>
      <c r="BE63" s="339">
        <f>+U63-'[39]Таб 1'!T63</f>
        <v>0</v>
      </c>
    </row>
    <row r="64" spans="1:57" s="160" customFormat="1">
      <c r="A64" s="156" t="str">
        <f t="shared" si="8"/>
        <v>пок</v>
      </c>
      <c r="B64" s="69"/>
      <c r="C64" s="206"/>
      <c r="D64" s="99"/>
      <c r="E64" s="76" t="s">
        <v>531</v>
      </c>
      <c r="F64" s="208"/>
      <c r="G64" s="74" t="s">
        <v>173</v>
      </c>
      <c r="H64" s="262">
        <v>907.29</v>
      </c>
      <c r="I64" s="262">
        <v>787.03</v>
      </c>
      <c r="J64" s="262">
        <v>594.59458700000005</v>
      </c>
      <c r="K64" s="262">
        <v>461.13799999999998</v>
      </c>
      <c r="L64" s="251">
        <f t="shared" si="2"/>
        <v>-133.45658700000007</v>
      </c>
      <c r="M64" s="251">
        <f t="shared" si="3"/>
        <v>77.555028263316487</v>
      </c>
      <c r="N64" s="262">
        <v>579.4216131666667</v>
      </c>
      <c r="O64" s="262"/>
      <c r="P64" s="262">
        <v>0</v>
      </c>
      <c r="Q64" s="253">
        <v>433.221</v>
      </c>
      <c r="R64" s="252">
        <f>+'[39]Таб 1'!Q64</f>
        <v>461.13799999999998</v>
      </c>
      <c r="S64" s="250">
        <f>R64*$A$8</f>
        <v>230.56899999999999</v>
      </c>
      <c r="T64" s="250">
        <f>R64*$A$9</f>
        <v>230.56899999999999</v>
      </c>
      <c r="U64" s="263">
        <f t="shared" si="14"/>
        <v>461.13799999999998</v>
      </c>
      <c r="V64" s="253">
        <f>[40]Лист1!$O64</f>
        <v>1</v>
      </c>
      <c r="W64" s="250">
        <f>S64*V64</f>
        <v>230.56899999999999</v>
      </c>
      <c r="X64" s="253">
        <f>[40]Лист1!$P64</f>
        <v>1</v>
      </c>
      <c r="Y64" s="250">
        <f>W64*X64</f>
        <v>230.56899999999999</v>
      </c>
      <c r="Z64" s="263"/>
      <c r="AA64" s="263"/>
      <c r="AB64" s="256">
        <f t="shared" si="4"/>
        <v>-118.28361316666673</v>
      </c>
      <c r="AC64" s="256">
        <f t="shared" si="5"/>
        <v>79.585916286377241</v>
      </c>
      <c r="AD64" s="264"/>
      <c r="AE64" s="253">
        <f>+[41]Лист1!Q64</f>
        <v>1</v>
      </c>
      <c r="AF64" s="250">
        <f>IF($P$287=0,U64*AE64,0)</f>
        <v>461.13799999999998</v>
      </c>
      <c r="AG64" s="253">
        <f>+[41]Лист1!R64</f>
        <v>1</v>
      </c>
      <c r="AH64" s="250">
        <f>AF64*AG64</f>
        <v>461.13799999999998</v>
      </c>
      <c r="AI64" s="253">
        <f>+[41]Лист1!S64</f>
        <v>1</v>
      </c>
      <c r="AJ64" s="250">
        <f>AH64*AI64</f>
        <v>461.13799999999998</v>
      </c>
      <c r="AK64" s="253">
        <f>+[41]Лист1!T64</f>
        <v>1</v>
      </c>
      <c r="AL64" s="250">
        <f>AJ64*AK64</f>
        <v>461.13799999999998</v>
      </c>
      <c r="AM64" s="227" t="s">
        <v>641</v>
      </c>
      <c r="AN64" s="227" t="s">
        <v>642</v>
      </c>
      <c r="AO64" s="227" t="s">
        <v>643</v>
      </c>
      <c r="AP64" s="227" t="s">
        <v>644</v>
      </c>
      <c r="AQ64" s="227" t="s">
        <v>645</v>
      </c>
      <c r="AR64" s="227" t="s">
        <v>646</v>
      </c>
      <c r="AS64" s="160" t="str">
        <f t="shared" ref="AS64:AX64" si="25">$A$3&amp;$A$2&amp;"'"&amp;AM64</f>
        <v>|'[УФ ВС 2018.xlsx]АЛРОСА Мирный пит'!i33</v>
      </c>
      <c r="AT64" s="160" t="str">
        <f t="shared" si="25"/>
        <v>|'[УФ ВС 2018.xlsx]АЛРОСА Мирный пит'!j33</v>
      </c>
      <c r="AU64" s="160" t="str">
        <f t="shared" si="25"/>
        <v>|'[УФ ВС 2018.xlsx]АЛРОСА Мирный пит'!q33</v>
      </c>
      <c r="AV64" s="160" t="str">
        <f t="shared" si="25"/>
        <v>|'[УФ ВС 2018.xlsx]АЛРОСА Мирный пит'!aa33</v>
      </c>
      <c r="AW64" s="160" t="str">
        <f t="shared" si="25"/>
        <v>|'[УФ ВС 2018.xlsx]АЛРОСА Мирный пит'!al33</v>
      </c>
      <c r="AX64" s="160" t="str">
        <f t="shared" si="25"/>
        <v>|'[УФ ВС 2018.xlsx]АЛРОСА Мирный пит'!ak33</v>
      </c>
      <c r="BC64" s="160">
        <v>433.22071349999999</v>
      </c>
      <c r="BD64" s="554"/>
      <c r="BE64" s="339">
        <f>+U64-'[39]Таб 1'!T64</f>
        <v>0</v>
      </c>
    </row>
    <row r="65" spans="1:57" s="160" customFormat="1">
      <c r="A65" s="156" t="str">
        <f t="shared" si="8"/>
        <v>пок</v>
      </c>
      <c r="B65" s="69"/>
      <c r="C65" s="206"/>
      <c r="D65" s="99"/>
      <c r="E65" s="76" t="s">
        <v>532</v>
      </c>
      <c r="F65" s="208"/>
      <c r="G65" s="74" t="s">
        <v>173</v>
      </c>
      <c r="H65" s="262"/>
      <c r="I65" s="262"/>
      <c r="J65" s="262"/>
      <c r="K65" s="262">
        <v>84.472999999999999</v>
      </c>
      <c r="L65" s="251">
        <f t="shared" si="2"/>
        <v>84.472999999999999</v>
      </c>
      <c r="M65" s="251">
        <f t="shared" si="3"/>
        <v>0</v>
      </c>
      <c r="N65" s="262"/>
      <c r="O65" s="262"/>
      <c r="P65" s="262"/>
      <c r="Q65" s="253">
        <v>84.710999999999999</v>
      </c>
      <c r="R65" s="252">
        <f>+'[39]Таб 1'!Q65</f>
        <v>84.472999999999999</v>
      </c>
      <c r="S65" s="250">
        <f>R65*$A$8</f>
        <v>42.236499999999999</v>
      </c>
      <c r="T65" s="250">
        <f>R65*$A$9</f>
        <v>42.236499999999999</v>
      </c>
      <c r="U65" s="263">
        <f t="shared" si="14"/>
        <v>84.472999999999999</v>
      </c>
      <c r="V65" s="253">
        <f>[40]Лист1!$O65</f>
        <v>1</v>
      </c>
      <c r="W65" s="250">
        <f>S65*V65</f>
        <v>42.236499999999999</v>
      </c>
      <c r="X65" s="253">
        <f>[40]Лист1!$P65</f>
        <v>1</v>
      </c>
      <c r="Y65" s="250">
        <f>W65*X65</f>
        <v>42.236499999999999</v>
      </c>
      <c r="Z65" s="263"/>
      <c r="AA65" s="263"/>
      <c r="AB65" s="256">
        <f t="shared" si="4"/>
        <v>84.472999999999999</v>
      </c>
      <c r="AC65" s="256">
        <f t="shared" si="5"/>
        <v>0</v>
      </c>
      <c r="AD65" s="264"/>
      <c r="AE65" s="253">
        <f>+[41]Лист1!Q65</f>
        <v>1</v>
      </c>
      <c r="AF65" s="250">
        <f>IF($P$287=0,U65*AE65,0)</f>
        <v>84.472999999999999</v>
      </c>
      <c r="AG65" s="253">
        <f>+[41]Лист1!R65</f>
        <v>1</v>
      </c>
      <c r="AH65" s="250">
        <f>AF65*AG65</f>
        <v>84.472999999999999</v>
      </c>
      <c r="AI65" s="253">
        <f>+[41]Лист1!S65</f>
        <v>1</v>
      </c>
      <c r="AJ65" s="250">
        <f>AH65*AI65</f>
        <v>84.472999999999999</v>
      </c>
      <c r="AK65" s="253">
        <f>+[41]Лист1!T65</f>
        <v>1</v>
      </c>
      <c r="AL65" s="250">
        <f>AJ65*AK65</f>
        <v>84.472999999999999</v>
      </c>
      <c r="AM65" s="156"/>
      <c r="AN65" s="156"/>
      <c r="AO65" s="156"/>
      <c r="AP65" s="156"/>
      <c r="AQ65" s="156"/>
      <c r="AR65" s="156"/>
      <c r="BC65" s="160">
        <v>84.710531000000003</v>
      </c>
      <c r="BD65" s="554"/>
      <c r="BE65" s="339">
        <f>+U65-'[39]Таб 1'!T65</f>
        <v>0</v>
      </c>
    </row>
    <row r="66" spans="1:57" s="160" customFormat="1">
      <c r="A66" s="156" t="str">
        <f t="shared" si="8"/>
        <v>скр</v>
      </c>
      <c r="B66" s="69"/>
      <c r="C66" s="206"/>
      <c r="D66" s="99"/>
      <c r="E66" s="76" t="s">
        <v>533</v>
      </c>
      <c r="F66" s="208"/>
      <c r="G66" s="74" t="s">
        <v>173</v>
      </c>
      <c r="H66" s="262"/>
      <c r="I66" s="262"/>
      <c r="J66" s="262"/>
      <c r="K66" s="262"/>
      <c r="L66" s="251">
        <f t="shared" si="2"/>
        <v>0</v>
      </c>
      <c r="M66" s="251">
        <f t="shared" si="3"/>
        <v>0</v>
      </c>
      <c r="N66" s="262"/>
      <c r="O66" s="262"/>
      <c r="P66" s="262"/>
      <c r="Q66" s="253">
        <v>0</v>
      </c>
      <c r="R66" s="252">
        <f>+'[39]Таб 1'!Q66</f>
        <v>0</v>
      </c>
      <c r="S66" s="250">
        <f>R66*$A$8</f>
        <v>0</v>
      </c>
      <c r="T66" s="250">
        <f>R66*$A$9</f>
        <v>0</v>
      </c>
      <c r="U66" s="263">
        <f t="shared" si="14"/>
        <v>0</v>
      </c>
      <c r="V66" s="253">
        <f>[40]Лист1!$O66</f>
        <v>1</v>
      </c>
      <c r="W66" s="250">
        <f>S66*V66</f>
        <v>0</v>
      </c>
      <c r="X66" s="253">
        <f>[40]Лист1!$P66</f>
        <v>1</v>
      </c>
      <c r="Y66" s="250">
        <f>W66*X66</f>
        <v>0</v>
      </c>
      <c r="Z66" s="263"/>
      <c r="AA66" s="263"/>
      <c r="AB66" s="256">
        <f t="shared" si="4"/>
        <v>0</v>
      </c>
      <c r="AC66" s="256">
        <f t="shared" si="5"/>
        <v>0</v>
      </c>
      <c r="AD66" s="264"/>
      <c r="AE66" s="253">
        <f>+[41]Лист1!Q66</f>
        <v>1</v>
      </c>
      <c r="AF66" s="250">
        <f>IF($P$287=0,U66*AE66,0)</f>
        <v>0</v>
      </c>
      <c r="AG66" s="253">
        <f>+[41]Лист1!R66</f>
        <v>1</v>
      </c>
      <c r="AH66" s="250">
        <f>AF66*AG66</f>
        <v>0</v>
      </c>
      <c r="AI66" s="253">
        <f>+[41]Лист1!S66</f>
        <v>1</v>
      </c>
      <c r="AJ66" s="250">
        <f>AH66*AI66</f>
        <v>0</v>
      </c>
      <c r="AK66" s="253">
        <f>+[41]Лист1!T66</f>
        <v>1</v>
      </c>
      <c r="AL66" s="250">
        <f>AJ66*AK66</f>
        <v>0</v>
      </c>
      <c r="AM66" s="156"/>
      <c r="AN66" s="156"/>
      <c r="AO66" s="156"/>
      <c r="AP66" s="156"/>
      <c r="AQ66" s="156"/>
      <c r="AR66" s="156"/>
      <c r="BD66" s="554"/>
    </row>
    <row r="67" spans="1:57" s="160" customFormat="1">
      <c r="A67" s="156" t="str">
        <f t="shared" si="8"/>
        <v>скр</v>
      </c>
      <c r="B67" s="69"/>
      <c r="C67" s="206"/>
      <c r="D67" s="99"/>
      <c r="E67" s="76" t="s">
        <v>534</v>
      </c>
      <c r="F67" s="208"/>
      <c r="G67" s="74" t="s">
        <v>173</v>
      </c>
      <c r="H67" s="262"/>
      <c r="I67" s="262"/>
      <c r="J67" s="262"/>
      <c r="K67" s="262"/>
      <c r="L67" s="251">
        <f t="shared" si="2"/>
        <v>0</v>
      </c>
      <c r="M67" s="251">
        <f t="shared" si="3"/>
        <v>0</v>
      </c>
      <c r="N67" s="262"/>
      <c r="O67" s="262"/>
      <c r="P67" s="262"/>
      <c r="Q67" s="253">
        <v>0</v>
      </c>
      <c r="R67" s="252">
        <f>+'[39]Таб 1'!Q67</f>
        <v>0</v>
      </c>
      <c r="S67" s="250">
        <f>R67*$A$8</f>
        <v>0</v>
      </c>
      <c r="T67" s="250">
        <f>R67*$A$9</f>
        <v>0</v>
      </c>
      <c r="U67" s="263">
        <f t="shared" si="14"/>
        <v>0</v>
      </c>
      <c r="V67" s="253">
        <f>[40]Лист1!$O67</f>
        <v>1</v>
      </c>
      <c r="W67" s="250">
        <f>S67*V67</f>
        <v>0</v>
      </c>
      <c r="X67" s="253">
        <f>[40]Лист1!$P67</f>
        <v>1</v>
      </c>
      <c r="Y67" s="250">
        <f>W67*X67</f>
        <v>0</v>
      </c>
      <c r="Z67" s="263"/>
      <c r="AA67" s="263"/>
      <c r="AB67" s="256">
        <f t="shared" si="4"/>
        <v>0</v>
      </c>
      <c r="AC67" s="256">
        <f t="shared" si="5"/>
        <v>0</v>
      </c>
      <c r="AD67" s="264"/>
      <c r="AE67" s="253">
        <f>+[41]Лист1!Q67</f>
        <v>1</v>
      </c>
      <c r="AF67" s="250">
        <f>IF($P$287=0,U67*AE67,0)</f>
        <v>0</v>
      </c>
      <c r="AG67" s="253">
        <f>+[41]Лист1!R67</f>
        <v>1</v>
      </c>
      <c r="AH67" s="250">
        <f>AF67*AG67</f>
        <v>0</v>
      </c>
      <c r="AI67" s="253">
        <f>+[41]Лист1!S67</f>
        <v>1</v>
      </c>
      <c r="AJ67" s="250">
        <f>AH67*AI67</f>
        <v>0</v>
      </c>
      <c r="AK67" s="253">
        <f>+[41]Лист1!T67</f>
        <v>1</v>
      </c>
      <c r="AL67" s="250">
        <f>AJ67*AK67</f>
        <v>0</v>
      </c>
      <c r="AM67" s="156"/>
      <c r="AN67" s="156"/>
      <c r="AO67" s="156"/>
      <c r="AP67" s="156"/>
      <c r="AQ67" s="156"/>
      <c r="AR67" s="156"/>
      <c r="BD67" s="554"/>
    </row>
    <row r="68" spans="1:57" s="160" customFormat="1">
      <c r="A68" s="156" t="str">
        <f t="shared" si="8"/>
        <v>пок</v>
      </c>
      <c r="B68" s="69"/>
      <c r="C68" s="71" t="s">
        <v>185</v>
      </c>
      <c r="D68" s="207" t="s">
        <v>186</v>
      </c>
      <c r="E68" s="207"/>
      <c r="F68" s="208"/>
      <c r="G68" s="70" t="s">
        <v>173</v>
      </c>
      <c r="H68" s="263">
        <f>+H69+H70+H71+H72</f>
        <v>97.62</v>
      </c>
      <c r="I68" s="263">
        <f>+I69+I70+I71+I72</f>
        <v>97.62</v>
      </c>
      <c r="J68" s="263">
        <f>+J69+J70+J71+J72</f>
        <v>185.22</v>
      </c>
      <c r="K68" s="263">
        <v>417.20600000000002</v>
      </c>
      <c r="L68" s="251">
        <f t="shared" si="2"/>
        <v>231.98600000000002</v>
      </c>
      <c r="M68" s="251">
        <f t="shared" si="3"/>
        <v>225.24889320807691</v>
      </c>
      <c r="N68" s="263">
        <f t="shared" ref="N68:T68" si="26">+N69+N70+N71+N72</f>
        <v>1094.5681175</v>
      </c>
      <c r="O68" s="263">
        <f t="shared" si="26"/>
        <v>0</v>
      </c>
      <c r="P68" s="263">
        <f t="shared" si="26"/>
        <v>0</v>
      </c>
      <c r="Q68" s="263">
        <v>1094.568</v>
      </c>
      <c r="R68" s="252">
        <f>+'[39]Таб 1'!Q68</f>
        <v>417.20600000000002</v>
      </c>
      <c r="S68" s="263">
        <f t="shared" si="26"/>
        <v>208.60300000000001</v>
      </c>
      <c r="T68" s="263">
        <f t="shared" si="26"/>
        <v>208.60300000000001</v>
      </c>
      <c r="U68" s="263">
        <f t="shared" si="14"/>
        <v>417.20600000000002</v>
      </c>
      <c r="V68" s="253">
        <f>[40]Лист1!$O68</f>
        <v>1</v>
      </c>
      <c r="W68" s="263">
        <f>+W69+W70+W71+W72</f>
        <v>208.60300000000001</v>
      </c>
      <c r="X68" s="253">
        <f>[40]Лист1!$P68</f>
        <v>1</v>
      </c>
      <c r="Y68" s="263">
        <f>+Y69+Y70+Y71+Y72</f>
        <v>208.60300000000001</v>
      </c>
      <c r="Z68" s="263"/>
      <c r="AA68" s="263"/>
      <c r="AB68" s="256">
        <f t="shared" si="4"/>
        <v>-677.36211749999995</v>
      </c>
      <c r="AC68" s="256">
        <f t="shared" si="5"/>
        <v>38.116038036344506</v>
      </c>
      <c r="AD68" s="263"/>
      <c r="AE68" s="253">
        <f>+[41]Лист1!Q68</f>
        <v>1</v>
      </c>
      <c r="AF68" s="263">
        <f>+AF69+AF70+AF71+AF72</f>
        <v>417.20600000000002</v>
      </c>
      <c r="AG68" s="253">
        <f>+[41]Лист1!R68</f>
        <v>1</v>
      </c>
      <c r="AH68" s="263">
        <f>+AH69+AH70+AH71+AH72</f>
        <v>417.20600000000002</v>
      </c>
      <c r="AI68" s="253">
        <f>+[41]Лист1!S68</f>
        <v>1</v>
      </c>
      <c r="AJ68" s="263">
        <f>+AJ69+AJ70+AJ71+AJ72</f>
        <v>417.20600000000002</v>
      </c>
      <c r="AK68" s="253">
        <f>+[41]Лист1!T68</f>
        <v>1</v>
      </c>
      <c r="AL68" s="263">
        <f>+AL69+AL70+AL71+AL72</f>
        <v>417.20600000000002</v>
      </c>
      <c r="AM68" s="227"/>
      <c r="AN68" s="227"/>
      <c r="AO68" s="227"/>
      <c r="AP68" s="227"/>
      <c r="AQ68" s="227"/>
      <c r="AR68" s="227"/>
      <c r="BC68" s="160">
        <v>1094.5681175</v>
      </c>
      <c r="BD68" s="554"/>
      <c r="BE68" s="339">
        <f>+U68-'[39]Таб 1'!T68</f>
        <v>0</v>
      </c>
    </row>
    <row r="69" spans="1:57" s="160" customFormat="1">
      <c r="A69" s="156" t="str">
        <f t="shared" si="8"/>
        <v>пок</v>
      </c>
      <c r="B69" s="69"/>
      <c r="C69" s="71"/>
      <c r="D69" s="207"/>
      <c r="E69" s="204" t="s">
        <v>531</v>
      </c>
      <c r="F69" s="208"/>
      <c r="G69" s="74" t="s">
        <v>173</v>
      </c>
      <c r="H69" s="255">
        <v>97.62</v>
      </c>
      <c r="I69" s="255">
        <v>97.62</v>
      </c>
      <c r="J69" s="255">
        <v>185.22</v>
      </c>
      <c r="K69" s="255">
        <v>417.20600000000002</v>
      </c>
      <c r="L69" s="251">
        <f t="shared" si="2"/>
        <v>231.98600000000002</v>
      </c>
      <c r="M69" s="251">
        <f t="shared" si="3"/>
        <v>225.24889320807691</v>
      </c>
      <c r="N69" s="255">
        <v>1094.5681175</v>
      </c>
      <c r="O69" s="255"/>
      <c r="P69" s="255">
        <v>0</v>
      </c>
      <c r="Q69" s="250">
        <v>1094.568</v>
      </c>
      <c r="R69" s="252">
        <f>+'[39]Таб 1'!Q69</f>
        <v>417.20600000000002</v>
      </c>
      <c r="S69" s="250">
        <f>R69*$A$8</f>
        <v>208.60300000000001</v>
      </c>
      <c r="T69" s="250">
        <f>R69*$A$9</f>
        <v>208.60300000000001</v>
      </c>
      <c r="U69" s="263">
        <f t="shared" si="14"/>
        <v>417.20600000000002</v>
      </c>
      <c r="V69" s="253">
        <f>[40]Лист1!$O69</f>
        <v>1</v>
      </c>
      <c r="W69" s="250">
        <f>S69*V69</f>
        <v>208.60300000000001</v>
      </c>
      <c r="X69" s="253">
        <f>[40]Лист1!$P69</f>
        <v>1</v>
      </c>
      <c r="Y69" s="250">
        <f>W69*X69</f>
        <v>208.60300000000001</v>
      </c>
      <c r="Z69" s="256"/>
      <c r="AA69" s="256"/>
      <c r="AB69" s="256">
        <f t="shared" si="4"/>
        <v>-677.36211749999995</v>
      </c>
      <c r="AC69" s="256">
        <f t="shared" si="5"/>
        <v>38.116038036344506</v>
      </c>
      <c r="AD69" s="257"/>
      <c r="AE69" s="253">
        <f>+[41]Лист1!Q69</f>
        <v>1</v>
      </c>
      <c r="AF69" s="250">
        <f>IF($P$287=0,U69*AE69,0)</f>
        <v>417.20600000000002</v>
      </c>
      <c r="AG69" s="253">
        <f>+[41]Лист1!R69</f>
        <v>1</v>
      </c>
      <c r="AH69" s="250">
        <f>AF69*AG69</f>
        <v>417.20600000000002</v>
      </c>
      <c r="AI69" s="253">
        <f>+[41]Лист1!S69</f>
        <v>1</v>
      </c>
      <c r="AJ69" s="250">
        <f>AH69*AI69</f>
        <v>417.20600000000002</v>
      </c>
      <c r="AK69" s="253">
        <f>+[41]Лист1!T69</f>
        <v>1</v>
      </c>
      <c r="AL69" s="250">
        <f>AJ69*AK69</f>
        <v>417.20600000000002</v>
      </c>
      <c r="AM69" s="227" t="s">
        <v>647</v>
      </c>
      <c r="AN69" s="227" t="s">
        <v>648</v>
      </c>
      <c r="AO69" s="227" t="s">
        <v>649</v>
      </c>
      <c r="AP69" s="227" t="s">
        <v>650</v>
      </c>
      <c r="AQ69" s="227" t="s">
        <v>651</v>
      </c>
      <c r="AR69" s="227" t="s">
        <v>652</v>
      </c>
      <c r="AS69" s="160" t="str">
        <f t="shared" ref="AS69:AX69" si="27">$A$3&amp;$A$2&amp;"'"&amp;AM69</f>
        <v>|'[УФ ВС 2018.xlsx]АЛРОСА Мирный пит'!i34</v>
      </c>
      <c r="AT69" s="160" t="str">
        <f t="shared" si="27"/>
        <v>|'[УФ ВС 2018.xlsx]АЛРОСА Мирный пит'!j34</v>
      </c>
      <c r="AU69" s="160" t="str">
        <f t="shared" si="27"/>
        <v>|'[УФ ВС 2018.xlsx]АЛРОСА Мирный пит'!q34</v>
      </c>
      <c r="AV69" s="160" t="str">
        <f t="shared" si="27"/>
        <v>|'[УФ ВС 2018.xlsx]АЛРОСА Мирный пит'!aa34</v>
      </c>
      <c r="AW69" s="160" t="str">
        <f t="shared" si="27"/>
        <v>|'[УФ ВС 2018.xlsx]АЛРОСА Мирный пит'!al34</v>
      </c>
      <c r="AX69" s="160" t="str">
        <f t="shared" si="27"/>
        <v>|'[УФ ВС 2018.xlsx]АЛРОСА Мирный пит'!ak34</v>
      </c>
      <c r="BC69" s="160">
        <v>1094.5681175</v>
      </c>
      <c r="BD69" s="555"/>
      <c r="BE69" s="339">
        <f>+U69-'[39]Таб 1'!T69</f>
        <v>0</v>
      </c>
    </row>
    <row r="70" spans="1:57" s="160" customFormat="1">
      <c r="A70" s="156" t="str">
        <f t="shared" si="8"/>
        <v>скр</v>
      </c>
      <c r="B70" s="69"/>
      <c r="C70" s="71"/>
      <c r="D70" s="207"/>
      <c r="E70" s="204" t="s">
        <v>532</v>
      </c>
      <c r="F70" s="208"/>
      <c r="G70" s="74" t="s">
        <v>173</v>
      </c>
      <c r="H70" s="255"/>
      <c r="I70" s="255"/>
      <c r="J70" s="255"/>
      <c r="K70" s="255"/>
      <c r="L70" s="251">
        <f t="shared" si="2"/>
        <v>0</v>
      </c>
      <c r="M70" s="251">
        <f t="shared" si="3"/>
        <v>0</v>
      </c>
      <c r="N70" s="255"/>
      <c r="O70" s="255"/>
      <c r="P70" s="255"/>
      <c r="Q70" s="250">
        <v>0</v>
      </c>
      <c r="R70" s="252">
        <f>+'[39]Таб 1'!Q70</f>
        <v>0</v>
      </c>
      <c r="S70" s="250">
        <f>R70*$A$8</f>
        <v>0</v>
      </c>
      <c r="T70" s="250">
        <f>R70*$A$9</f>
        <v>0</v>
      </c>
      <c r="U70" s="263">
        <f t="shared" si="14"/>
        <v>0</v>
      </c>
      <c r="V70" s="253">
        <f>[40]Лист1!$O70</f>
        <v>1</v>
      </c>
      <c r="W70" s="250">
        <f>S70*V70</f>
        <v>0</v>
      </c>
      <c r="X70" s="253">
        <f>[40]Лист1!$P70</f>
        <v>1</v>
      </c>
      <c r="Y70" s="250">
        <f>W70*X70</f>
        <v>0</v>
      </c>
      <c r="Z70" s="256"/>
      <c r="AA70" s="256"/>
      <c r="AB70" s="256">
        <f t="shared" si="4"/>
        <v>0</v>
      </c>
      <c r="AC70" s="256">
        <f t="shared" si="5"/>
        <v>0</v>
      </c>
      <c r="AD70" s="257"/>
      <c r="AE70" s="253">
        <f>+[41]Лист1!Q70</f>
        <v>1</v>
      </c>
      <c r="AF70" s="250">
        <f>IF($P$287=0,U70*AE70,0)</f>
        <v>0</v>
      </c>
      <c r="AG70" s="253">
        <f>+[41]Лист1!R70</f>
        <v>1</v>
      </c>
      <c r="AH70" s="250">
        <f>AF70*AG70</f>
        <v>0</v>
      </c>
      <c r="AI70" s="253">
        <f>+[41]Лист1!S70</f>
        <v>1</v>
      </c>
      <c r="AJ70" s="250">
        <f>AH70*AI70</f>
        <v>0</v>
      </c>
      <c r="AK70" s="253">
        <f>+[41]Лист1!T70</f>
        <v>1</v>
      </c>
      <c r="AL70" s="250">
        <f>AJ70*AK70</f>
        <v>0</v>
      </c>
      <c r="AM70" s="156"/>
      <c r="AN70" s="156"/>
      <c r="AO70" s="156"/>
      <c r="AP70" s="156"/>
      <c r="AQ70" s="156"/>
      <c r="AR70" s="156"/>
      <c r="BD70" s="340"/>
    </row>
    <row r="71" spans="1:57" s="160" customFormat="1">
      <c r="A71" s="156" t="str">
        <f t="shared" si="8"/>
        <v>скр</v>
      </c>
      <c r="B71" s="69"/>
      <c r="C71" s="71"/>
      <c r="D71" s="207"/>
      <c r="E71" s="204" t="s">
        <v>533</v>
      </c>
      <c r="F71" s="208"/>
      <c r="G71" s="74" t="s">
        <v>173</v>
      </c>
      <c r="H71" s="255"/>
      <c r="I71" s="255"/>
      <c r="J71" s="255"/>
      <c r="K71" s="255"/>
      <c r="L71" s="251">
        <f t="shared" si="2"/>
        <v>0</v>
      </c>
      <c r="M71" s="251">
        <f t="shared" si="3"/>
        <v>0</v>
      </c>
      <c r="N71" s="255"/>
      <c r="O71" s="255"/>
      <c r="P71" s="255"/>
      <c r="Q71" s="250">
        <v>0</v>
      </c>
      <c r="R71" s="252">
        <f>+'[39]Таб 1'!Q71</f>
        <v>0</v>
      </c>
      <c r="S71" s="250">
        <f>R71*$A$8</f>
        <v>0</v>
      </c>
      <c r="T71" s="250">
        <f>R71*$A$9</f>
        <v>0</v>
      </c>
      <c r="U71" s="263">
        <f t="shared" si="14"/>
        <v>0</v>
      </c>
      <c r="V71" s="253">
        <f>[40]Лист1!$O71</f>
        <v>1</v>
      </c>
      <c r="W71" s="250">
        <f>S71*V71</f>
        <v>0</v>
      </c>
      <c r="X71" s="253">
        <f>[40]Лист1!$P71</f>
        <v>1</v>
      </c>
      <c r="Y71" s="250">
        <f>W71*X71</f>
        <v>0</v>
      </c>
      <c r="Z71" s="256"/>
      <c r="AA71" s="256"/>
      <c r="AB71" s="256">
        <f t="shared" si="4"/>
        <v>0</v>
      </c>
      <c r="AC71" s="256">
        <f t="shared" si="5"/>
        <v>0</v>
      </c>
      <c r="AD71" s="257"/>
      <c r="AE71" s="253">
        <f>+[41]Лист1!Q71</f>
        <v>1</v>
      </c>
      <c r="AF71" s="250">
        <f>IF($P$287=0,U71*AE71,0)</f>
        <v>0</v>
      </c>
      <c r="AG71" s="253">
        <f>+[41]Лист1!R71</f>
        <v>1</v>
      </c>
      <c r="AH71" s="250">
        <f>AF71*AG71</f>
        <v>0</v>
      </c>
      <c r="AI71" s="253">
        <f>+[41]Лист1!S71</f>
        <v>1</v>
      </c>
      <c r="AJ71" s="250">
        <f>AH71*AI71</f>
        <v>0</v>
      </c>
      <c r="AK71" s="253">
        <f>+[41]Лист1!T71</f>
        <v>1</v>
      </c>
      <c r="AL71" s="250">
        <f>AJ71*AK71</f>
        <v>0</v>
      </c>
      <c r="AM71" s="156"/>
      <c r="AN71" s="156"/>
      <c r="AO71" s="156"/>
      <c r="AP71" s="156"/>
      <c r="AQ71" s="156"/>
      <c r="AR71" s="156"/>
      <c r="BD71" s="340"/>
    </row>
    <row r="72" spans="1:57" s="160" customFormat="1">
      <c r="A72" s="156" t="str">
        <f t="shared" si="8"/>
        <v>скр</v>
      </c>
      <c r="B72" s="69"/>
      <c r="C72" s="71"/>
      <c r="D72" s="207"/>
      <c r="E72" s="204" t="s">
        <v>534</v>
      </c>
      <c r="F72" s="208"/>
      <c r="G72" s="74" t="s">
        <v>173</v>
      </c>
      <c r="H72" s="255"/>
      <c r="I72" s="255"/>
      <c r="J72" s="255"/>
      <c r="K72" s="255"/>
      <c r="L72" s="251">
        <f t="shared" si="2"/>
        <v>0</v>
      </c>
      <c r="M72" s="251">
        <f t="shared" si="3"/>
        <v>0</v>
      </c>
      <c r="N72" s="255"/>
      <c r="O72" s="255"/>
      <c r="P72" s="255"/>
      <c r="Q72" s="250">
        <v>0</v>
      </c>
      <c r="R72" s="252">
        <f>+'[39]Таб 1'!Q72</f>
        <v>0</v>
      </c>
      <c r="S72" s="250">
        <f>R72*$A$8</f>
        <v>0</v>
      </c>
      <c r="T72" s="250">
        <f>R72*$A$9</f>
        <v>0</v>
      </c>
      <c r="U72" s="263">
        <f t="shared" si="14"/>
        <v>0</v>
      </c>
      <c r="V72" s="253">
        <f>[40]Лист1!$O72</f>
        <v>1</v>
      </c>
      <c r="W72" s="250">
        <f>S72*V72</f>
        <v>0</v>
      </c>
      <c r="X72" s="253">
        <f>[40]Лист1!$P72</f>
        <v>1</v>
      </c>
      <c r="Y72" s="250">
        <f>W72*X72</f>
        <v>0</v>
      </c>
      <c r="Z72" s="256"/>
      <c r="AA72" s="256"/>
      <c r="AB72" s="256">
        <f t="shared" si="4"/>
        <v>0</v>
      </c>
      <c r="AC72" s="256">
        <f t="shared" si="5"/>
        <v>0</v>
      </c>
      <c r="AD72" s="257"/>
      <c r="AE72" s="253">
        <f>+[41]Лист1!Q72</f>
        <v>1</v>
      </c>
      <c r="AF72" s="250">
        <f>IF($P$287=0,U72*AE72,0)</f>
        <v>0</v>
      </c>
      <c r="AG72" s="253">
        <f>+[41]Лист1!R72</f>
        <v>1</v>
      </c>
      <c r="AH72" s="250">
        <f>AF72*AG72</f>
        <v>0</v>
      </c>
      <c r="AI72" s="253">
        <f>+[41]Лист1!S72</f>
        <v>1</v>
      </c>
      <c r="AJ72" s="250">
        <f>AH72*AI72</f>
        <v>0</v>
      </c>
      <c r="AK72" s="253">
        <f>+[41]Лист1!T72</f>
        <v>1</v>
      </c>
      <c r="AL72" s="250">
        <f>AJ72*AK72</f>
        <v>0</v>
      </c>
      <c r="AM72" s="227"/>
      <c r="AN72" s="227"/>
      <c r="AO72" s="227"/>
      <c r="AP72" s="227"/>
      <c r="AQ72" s="227"/>
      <c r="AR72" s="227"/>
      <c r="BD72" s="340"/>
    </row>
    <row r="73" spans="1:57" s="156" customFormat="1">
      <c r="A73" s="156" t="str">
        <f t="shared" si="8"/>
        <v>скр</v>
      </c>
      <c r="B73" s="69"/>
      <c r="C73" s="71" t="s">
        <v>187</v>
      </c>
      <c r="D73" s="207" t="s">
        <v>188</v>
      </c>
      <c r="E73" s="207"/>
      <c r="F73" s="208"/>
      <c r="G73" s="70" t="s">
        <v>173</v>
      </c>
      <c r="H73" s="256">
        <f>SUM(H74:H82)</f>
        <v>0</v>
      </c>
      <c r="I73" s="256">
        <f>SUM(I74:I82)</f>
        <v>0</v>
      </c>
      <c r="J73" s="256">
        <f>SUM(J74:J82)</f>
        <v>0</v>
      </c>
      <c r="K73" s="256">
        <v>0</v>
      </c>
      <c r="L73" s="251">
        <f t="shared" si="2"/>
        <v>0</v>
      </c>
      <c r="M73" s="251">
        <f t="shared" si="3"/>
        <v>0</v>
      </c>
      <c r="N73" s="256">
        <f t="shared" ref="N73:U73" si="28">SUM(N74:N82)</f>
        <v>0</v>
      </c>
      <c r="O73" s="256">
        <f t="shared" si="28"/>
        <v>0</v>
      </c>
      <c r="P73" s="256">
        <f t="shared" si="28"/>
        <v>0</v>
      </c>
      <c r="Q73" s="256">
        <v>0</v>
      </c>
      <c r="R73" s="252">
        <f>+'[39]Таб 1'!Q73</f>
        <v>0</v>
      </c>
      <c r="S73" s="256">
        <f t="shared" si="28"/>
        <v>0</v>
      </c>
      <c r="T73" s="256">
        <f t="shared" si="28"/>
        <v>0</v>
      </c>
      <c r="U73" s="256">
        <f t="shared" si="28"/>
        <v>0</v>
      </c>
      <c r="V73" s="253">
        <f>[40]Лист1!$O73</f>
        <v>1</v>
      </c>
      <c r="W73" s="256">
        <f>SUM(W74:W82)</f>
        <v>0</v>
      </c>
      <c r="X73" s="253">
        <f>[40]Лист1!$P73</f>
        <v>1</v>
      </c>
      <c r="Y73" s="256">
        <f>SUM(Y74:Y82)</f>
        <v>0</v>
      </c>
      <c r="Z73" s="256"/>
      <c r="AA73" s="256"/>
      <c r="AB73" s="256">
        <f t="shared" si="4"/>
        <v>0</v>
      </c>
      <c r="AC73" s="256">
        <f t="shared" si="5"/>
        <v>0</v>
      </c>
      <c r="AD73" s="257"/>
      <c r="AE73" s="253">
        <f>+[41]Лист1!Q73</f>
        <v>1</v>
      </c>
      <c r="AF73" s="256">
        <f>SUM(AF74:AF82)</f>
        <v>0</v>
      </c>
      <c r="AG73" s="253">
        <f>+[41]Лист1!R73</f>
        <v>1</v>
      </c>
      <c r="AH73" s="256">
        <f>SUM(AH74:AH82)</f>
        <v>0</v>
      </c>
      <c r="AI73" s="253">
        <f>+[41]Лист1!S73</f>
        <v>1</v>
      </c>
      <c r="AJ73" s="256">
        <f>SUM(AJ74:AJ82)</f>
        <v>0</v>
      </c>
      <c r="AK73" s="253">
        <f>+[41]Лист1!T73</f>
        <v>1</v>
      </c>
      <c r="AL73" s="256">
        <f>SUM(AL74:AL82)</f>
        <v>0</v>
      </c>
      <c r="AM73" s="227"/>
      <c r="AN73" s="227"/>
      <c r="AO73" s="227"/>
      <c r="AP73" s="227"/>
      <c r="AQ73" s="227"/>
      <c r="AR73" s="227"/>
      <c r="AS73" s="160"/>
      <c r="AT73" s="160"/>
      <c r="AU73" s="160"/>
      <c r="AV73" s="160"/>
      <c r="AW73" s="160"/>
      <c r="AX73" s="160"/>
      <c r="BC73" s="156">
        <v>0</v>
      </c>
      <c r="BD73" s="341"/>
    </row>
    <row r="74" spans="1:57" s="156" customFormat="1">
      <c r="A74" s="156" t="str">
        <f t="shared" si="8"/>
        <v>скр</v>
      </c>
      <c r="B74" s="69"/>
      <c r="C74" s="72"/>
      <c r="D74" s="73" t="s">
        <v>189</v>
      </c>
      <c r="E74" s="499" t="s">
        <v>190</v>
      </c>
      <c r="F74" s="500"/>
      <c r="G74" s="74" t="s">
        <v>173</v>
      </c>
      <c r="H74" s="262">
        <v>0</v>
      </c>
      <c r="I74" s="262">
        <v>0</v>
      </c>
      <c r="J74" s="262">
        <v>0</v>
      </c>
      <c r="K74" s="262"/>
      <c r="L74" s="251">
        <f t="shared" si="2"/>
        <v>0</v>
      </c>
      <c r="M74" s="251">
        <f t="shared" si="3"/>
        <v>0</v>
      </c>
      <c r="N74" s="262">
        <v>0</v>
      </c>
      <c r="O74" s="262"/>
      <c r="P74" s="262">
        <v>0</v>
      </c>
      <c r="Q74" s="253">
        <v>0</v>
      </c>
      <c r="R74" s="252">
        <f>+'[39]Таб 1'!Q74</f>
        <v>0</v>
      </c>
      <c r="S74" s="250">
        <f t="shared" ref="S74:S84" si="29">R74*$A$8</f>
        <v>0</v>
      </c>
      <c r="T74" s="250">
        <f t="shared" ref="T74:T84" si="30">R74*$A$9</f>
        <v>0</v>
      </c>
      <c r="U74" s="263">
        <f t="shared" ref="U74:U84" si="31">+W74+Y74</f>
        <v>0</v>
      </c>
      <c r="V74" s="253">
        <f>[40]Лист1!$O74</f>
        <v>1</v>
      </c>
      <c r="W74" s="250">
        <f t="shared" ref="W74:W84" si="32">S74*V74</f>
        <v>0</v>
      </c>
      <c r="X74" s="253">
        <f>[40]Лист1!$P74</f>
        <v>1</v>
      </c>
      <c r="Y74" s="250">
        <f t="shared" ref="Y74:Y84" si="33">W74*X74</f>
        <v>0</v>
      </c>
      <c r="Z74" s="263"/>
      <c r="AA74" s="263"/>
      <c r="AB74" s="263">
        <f t="shared" si="4"/>
        <v>0</v>
      </c>
      <c r="AC74" s="263">
        <f t="shared" si="5"/>
        <v>0</v>
      </c>
      <c r="AD74" s="264"/>
      <c r="AE74" s="253">
        <f>+[41]Лист1!Q74</f>
        <v>1</v>
      </c>
      <c r="AF74" s="250">
        <f t="shared" ref="AF74:AF84" si="34">IF($P$287=0,U74*AE74,0)</f>
        <v>0</v>
      </c>
      <c r="AG74" s="253">
        <f>+[41]Лист1!R74</f>
        <v>1</v>
      </c>
      <c r="AH74" s="250">
        <f t="shared" ref="AH74:AH84" si="35">AF74*AG74</f>
        <v>0</v>
      </c>
      <c r="AI74" s="253">
        <f>+[41]Лист1!S74</f>
        <v>1</v>
      </c>
      <c r="AJ74" s="250">
        <f t="shared" ref="AJ74:AJ84" si="36">AH74*AI74</f>
        <v>0</v>
      </c>
      <c r="AK74" s="253">
        <f>+[41]Лист1!T74</f>
        <v>1</v>
      </c>
      <c r="AL74" s="250">
        <f t="shared" ref="AL74:AL84" si="37">AJ74*AK74</f>
        <v>0</v>
      </c>
      <c r="AM74" s="227" t="s">
        <v>653</v>
      </c>
      <c r="AN74" s="227" t="s">
        <v>654</v>
      </c>
      <c r="AO74" s="227" t="s">
        <v>655</v>
      </c>
      <c r="AP74" s="227" t="s">
        <v>656</v>
      </c>
      <c r="AQ74" s="227" t="s">
        <v>657</v>
      </c>
      <c r="AR74" s="227" t="s">
        <v>658</v>
      </c>
      <c r="AS74" s="160" t="str">
        <f t="shared" ref="AS74:AX84" si="38">$A$3&amp;$A$2&amp;"'"&amp;AM74</f>
        <v>|'[УФ ВС 2018.xlsx]АЛРОСА Мирный пит'!i36</v>
      </c>
      <c r="AT74" s="160" t="str">
        <f t="shared" si="38"/>
        <v>|'[УФ ВС 2018.xlsx]АЛРОСА Мирный пит'!j36</v>
      </c>
      <c r="AU74" s="160" t="str">
        <f t="shared" si="38"/>
        <v>|'[УФ ВС 2018.xlsx]АЛРОСА Мирный пит'!q36</v>
      </c>
      <c r="AV74" s="160" t="str">
        <f t="shared" si="38"/>
        <v>|'[УФ ВС 2018.xlsx]АЛРОСА Мирный пит'!aa36</v>
      </c>
      <c r="AW74" s="160" t="str">
        <f t="shared" si="38"/>
        <v>|'[УФ ВС 2018.xlsx]АЛРОСА Мирный пит'!al36</v>
      </c>
      <c r="AX74" s="160" t="str">
        <f t="shared" si="38"/>
        <v>|'[УФ ВС 2018.xlsx]АЛРОСА Мирный пит'!ak36</v>
      </c>
      <c r="BD74" s="342"/>
    </row>
    <row r="75" spans="1:57" s="156" customFormat="1">
      <c r="A75" s="156" t="str">
        <f t="shared" si="8"/>
        <v>скр</v>
      </c>
      <c r="B75" s="69"/>
      <c r="C75" s="72"/>
      <c r="D75" s="73" t="s">
        <v>191</v>
      </c>
      <c r="E75" s="499" t="s">
        <v>190</v>
      </c>
      <c r="F75" s="500"/>
      <c r="G75" s="74" t="s">
        <v>173</v>
      </c>
      <c r="H75" s="262">
        <v>0</v>
      </c>
      <c r="I75" s="262">
        <v>0</v>
      </c>
      <c r="J75" s="262">
        <v>0</v>
      </c>
      <c r="K75" s="262"/>
      <c r="L75" s="251">
        <f t="shared" si="2"/>
        <v>0</v>
      </c>
      <c r="M75" s="251">
        <f t="shared" si="3"/>
        <v>0</v>
      </c>
      <c r="N75" s="262">
        <v>0</v>
      </c>
      <c r="O75" s="262"/>
      <c r="P75" s="262">
        <v>0</v>
      </c>
      <c r="Q75" s="253">
        <v>0</v>
      </c>
      <c r="R75" s="252">
        <f>+'[39]Таб 1'!Q75</f>
        <v>0</v>
      </c>
      <c r="S75" s="250">
        <f t="shared" si="29"/>
        <v>0</v>
      </c>
      <c r="T75" s="250">
        <f t="shared" si="30"/>
        <v>0</v>
      </c>
      <c r="U75" s="263">
        <f t="shared" si="31"/>
        <v>0</v>
      </c>
      <c r="V75" s="253">
        <f>[40]Лист1!$O75</f>
        <v>1</v>
      </c>
      <c r="W75" s="250">
        <f t="shared" si="32"/>
        <v>0</v>
      </c>
      <c r="X75" s="253">
        <f>[40]Лист1!$P75</f>
        <v>1</v>
      </c>
      <c r="Y75" s="250">
        <f t="shared" si="33"/>
        <v>0</v>
      </c>
      <c r="Z75" s="263"/>
      <c r="AA75" s="263"/>
      <c r="AB75" s="263">
        <f t="shared" si="4"/>
        <v>0</v>
      </c>
      <c r="AC75" s="263">
        <f t="shared" si="5"/>
        <v>0</v>
      </c>
      <c r="AD75" s="264"/>
      <c r="AE75" s="253">
        <f>+[41]Лист1!Q75</f>
        <v>1</v>
      </c>
      <c r="AF75" s="250">
        <f t="shared" si="34"/>
        <v>0</v>
      </c>
      <c r="AG75" s="253">
        <f>+[41]Лист1!R75</f>
        <v>1</v>
      </c>
      <c r="AH75" s="250">
        <f t="shared" si="35"/>
        <v>0</v>
      </c>
      <c r="AI75" s="253">
        <f>+[41]Лист1!S75</f>
        <v>1</v>
      </c>
      <c r="AJ75" s="250">
        <f t="shared" si="36"/>
        <v>0</v>
      </c>
      <c r="AK75" s="253">
        <f>+[41]Лист1!T75</f>
        <v>1</v>
      </c>
      <c r="AL75" s="250">
        <f t="shared" si="37"/>
        <v>0</v>
      </c>
      <c r="AM75" s="227" t="s">
        <v>659</v>
      </c>
      <c r="AN75" s="227" t="s">
        <v>660</v>
      </c>
      <c r="AO75" s="227" t="s">
        <v>661</v>
      </c>
      <c r="AP75" s="227" t="s">
        <v>662</v>
      </c>
      <c r="AQ75" s="227" t="s">
        <v>663</v>
      </c>
      <c r="AR75" s="227" t="s">
        <v>664</v>
      </c>
      <c r="AS75" s="160" t="str">
        <f t="shared" si="38"/>
        <v>|'[УФ ВС 2018.xlsx]АЛРОСА Мирный пит'!i37</v>
      </c>
      <c r="AT75" s="160" t="str">
        <f t="shared" si="38"/>
        <v>|'[УФ ВС 2018.xlsx]АЛРОСА Мирный пит'!j37</v>
      </c>
      <c r="AU75" s="160" t="str">
        <f t="shared" si="38"/>
        <v>|'[УФ ВС 2018.xlsx]АЛРОСА Мирный пит'!q37</v>
      </c>
      <c r="AV75" s="160" t="str">
        <f t="shared" si="38"/>
        <v>|'[УФ ВС 2018.xlsx]АЛРОСА Мирный пит'!aa37</v>
      </c>
      <c r="AW75" s="160" t="str">
        <f t="shared" si="38"/>
        <v>|'[УФ ВС 2018.xlsx]АЛРОСА Мирный пит'!al37</v>
      </c>
      <c r="AX75" s="160" t="str">
        <f t="shared" si="38"/>
        <v>|'[УФ ВС 2018.xlsx]АЛРОСА Мирный пит'!ak37</v>
      </c>
      <c r="BD75" s="342"/>
    </row>
    <row r="76" spans="1:57" s="156" customFormat="1">
      <c r="A76" s="156" t="str">
        <f t="shared" si="8"/>
        <v>скр</v>
      </c>
      <c r="B76" s="69"/>
      <c r="C76" s="72"/>
      <c r="D76" s="73" t="s">
        <v>192</v>
      </c>
      <c r="E76" s="499" t="s">
        <v>190</v>
      </c>
      <c r="F76" s="500"/>
      <c r="G76" s="74" t="s">
        <v>173</v>
      </c>
      <c r="H76" s="262">
        <v>0</v>
      </c>
      <c r="I76" s="262">
        <v>0</v>
      </c>
      <c r="J76" s="262">
        <v>0</v>
      </c>
      <c r="K76" s="262"/>
      <c r="L76" s="251">
        <f t="shared" si="2"/>
        <v>0</v>
      </c>
      <c r="M76" s="251">
        <f t="shared" si="3"/>
        <v>0</v>
      </c>
      <c r="N76" s="262">
        <v>0</v>
      </c>
      <c r="O76" s="262"/>
      <c r="P76" s="262">
        <v>0</v>
      </c>
      <c r="Q76" s="253">
        <v>0</v>
      </c>
      <c r="R76" s="252">
        <f>+'[39]Таб 1'!Q76</f>
        <v>0</v>
      </c>
      <c r="S76" s="250">
        <f t="shared" si="29"/>
        <v>0</v>
      </c>
      <c r="T76" s="250">
        <f t="shared" si="30"/>
        <v>0</v>
      </c>
      <c r="U76" s="263">
        <f t="shared" si="31"/>
        <v>0</v>
      </c>
      <c r="V76" s="253">
        <f>[40]Лист1!$O76</f>
        <v>1</v>
      </c>
      <c r="W76" s="250">
        <f t="shared" si="32"/>
        <v>0</v>
      </c>
      <c r="X76" s="253">
        <f>[40]Лист1!$P76</f>
        <v>1</v>
      </c>
      <c r="Y76" s="250">
        <f t="shared" si="33"/>
        <v>0</v>
      </c>
      <c r="Z76" s="263"/>
      <c r="AA76" s="263"/>
      <c r="AB76" s="263">
        <f t="shared" si="4"/>
        <v>0</v>
      </c>
      <c r="AC76" s="263">
        <f t="shared" si="5"/>
        <v>0</v>
      </c>
      <c r="AD76" s="264"/>
      <c r="AE76" s="253">
        <f>+[41]Лист1!Q76</f>
        <v>1</v>
      </c>
      <c r="AF76" s="250">
        <f t="shared" si="34"/>
        <v>0</v>
      </c>
      <c r="AG76" s="253">
        <f>+[41]Лист1!R76</f>
        <v>1</v>
      </c>
      <c r="AH76" s="250">
        <f t="shared" si="35"/>
        <v>0</v>
      </c>
      <c r="AI76" s="253">
        <f>+[41]Лист1!S76</f>
        <v>1</v>
      </c>
      <c r="AJ76" s="250">
        <f t="shared" si="36"/>
        <v>0</v>
      </c>
      <c r="AK76" s="253">
        <f>+[41]Лист1!T76</f>
        <v>1</v>
      </c>
      <c r="AL76" s="250">
        <f t="shared" si="37"/>
        <v>0</v>
      </c>
      <c r="AM76" s="227" t="s">
        <v>665</v>
      </c>
      <c r="AN76" s="227" t="s">
        <v>666</v>
      </c>
      <c r="AO76" s="227" t="s">
        <v>667</v>
      </c>
      <c r="AP76" s="227" t="s">
        <v>668</v>
      </c>
      <c r="AQ76" s="227" t="s">
        <v>669</v>
      </c>
      <c r="AR76" s="227" t="s">
        <v>670</v>
      </c>
      <c r="AS76" s="160" t="str">
        <f t="shared" si="38"/>
        <v>|'[УФ ВС 2018.xlsx]АЛРОСА Мирный пит'!i38</v>
      </c>
      <c r="AT76" s="160" t="str">
        <f t="shared" si="38"/>
        <v>|'[УФ ВС 2018.xlsx]АЛРОСА Мирный пит'!j38</v>
      </c>
      <c r="AU76" s="160" t="str">
        <f t="shared" si="38"/>
        <v>|'[УФ ВС 2018.xlsx]АЛРОСА Мирный пит'!q38</v>
      </c>
      <c r="AV76" s="160" t="str">
        <f t="shared" si="38"/>
        <v>|'[УФ ВС 2018.xlsx]АЛРОСА Мирный пит'!aa38</v>
      </c>
      <c r="AW76" s="160" t="str">
        <f t="shared" si="38"/>
        <v>|'[УФ ВС 2018.xlsx]АЛРОСА Мирный пит'!al38</v>
      </c>
      <c r="AX76" s="160" t="str">
        <f t="shared" si="38"/>
        <v>|'[УФ ВС 2018.xlsx]АЛРОСА Мирный пит'!ak38</v>
      </c>
      <c r="BD76" s="342"/>
    </row>
    <row r="77" spans="1:57" s="156" customFormat="1">
      <c r="A77" s="156" t="str">
        <f t="shared" si="8"/>
        <v>скр</v>
      </c>
      <c r="B77" s="69"/>
      <c r="C77" s="72"/>
      <c r="D77" s="73" t="s">
        <v>193</v>
      </c>
      <c r="E77" s="499" t="s">
        <v>190</v>
      </c>
      <c r="F77" s="500"/>
      <c r="G77" s="74" t="s">
        <v>173</v>
      </c>
      <c r="H77" s="262">
        <v>0</v>
      </c>
      <c r="I77" s="262">
        <v>0</v>
      </c>
      <c r="J77" s="262">
        <v>0</v>
      </c>
      <c r="K77" s="262"/>
      <c r="L77" s="251">
        <f t="shared" si="2"/>
        <v>0</v>
      </c>
      <c r="M77" s="251">
        <f t="shared" si="3"/>
        <v>0</v>
      </c>
      <c r="N77" s="262">
        <v>0</v>
      </c>
      <c r="O77" s="262"/>
      <c r="P77" s="262">
        <v>0</v>
      </c>
      <c r="Q77" s="253">
        <v>0</v>
      </c>
      <c r="R77" s="252">
        <f>+'[39]Таб 1'!Q77</f>
        <v>0</v>
      </c>
      <c r="S77" s="250">
        <f t="shared" si="29"/>
        <v>0</v>
      </c>
      <c r="T77" s="250">
        <f t="shared" si="30"/>
        <v>0</v>
      </c>
      <c r="U77" s="263">
        <f t="shared" si="31"/>
        <v>0</v>
      </c>
      <c r="V77" s="253">
        <f>[40]Лист1!$O77</f>
        <v>1</v>
      </c>
      <c r="W77" s="250">
        <f t="shared" si="32"/>
        <v>0</v>
      </c>
      <c r="X77" s="253">
        <f>[40]Лист1!$P77</f>
        <v>1</v>
      </c>
      <c r="Y77" s="250">
        <f t="shared" si="33"/>
        <v>0</v>
      </c>
      <c r="Z77" s="263"/>
      <c r="AA77" s="263"/>
      <c r="AB77" s="263">
        <f t="shared" si="4"/>
        <v>0</v>
      </c>
      <c r="AC77" s="263">
        <f t="shared" si="5"/>
        <v>0</v>
      </c>
      <c r="AD77" s="264"/>
      <c r="AE77" s="253">
        <f>+[41]Лист1!Q77</f>
        <v>1</v>
      </c>
      <c r="AF77" s="250">
        <f t="shared" si="34"/>
        <v>0</v>
      </c>
      <c r="AG77" s="253">
        <f>+[41]Лист1!R77</f>
        <v>1</v>
      </c>
      <c r="AH77" s="250">
        <f t="shared" si="35"/>
        <v>0</v>
      </c>
      <c r="AI77" s="253">
        <f>+[41]Лист1!S77</f>
        <v>1</v>
      </c>
      <c r="AJ77" s="250">
        <f t="shared" si="36"/>
        <v>0</v>
      </c>
      <c r="AK77" s="253">
        <f>+[41]Лист1!T77</f>
        <v>1</v>
      </c>
      <c r="AL77" s="250">
        <f t="shared" si="37"/>
        <v>0</v>
      </c>
      <c r="AM77" s="227" t="s">
        <v>671</v>
      </c>
      <c r="AN77" s="227" t="s">
        <v>672</v>
      </c>
      <c r="AO77" s="227" t="s">
        <v>673</v>
      </c>
      <c r="AP77" s="227" t="s">
        <v>674</v>
      </c>
      <c r="AQ77" s="227" t="s">
        <v>675</v>
      </c>
      <c r="AR77" s="227" t="s">
        <v>676</v>
      </c>
      <c r="AS77" s="160" t="str">
        <f t="shared" si="38"/>
        <v>|'[УФ ВС 2018.xlsx]АЛРОСА Мирный пит'!i39</v>
      </c>
      <c r="AT77" s="160" t="str">
        <f t="shared" si="38"/>
        <v>|'[УФ ВС 2018.xlsx]АЛРОСА Мирный пит'!j39</v>
      </c>
      <c r="AU77" s="160" t="str">
        <f t="shared" si="38"/>
        <v>|'[УФ ВС 2018.xlsx]АЛРОСА Мирный пит'!q39</v>
      </c>
      <c r="AV77" s="160" t="str">
        <f t="shared" si="38"/>
        <v>|'[УФ ВС 2018.xlsx]АЛРОСА Мирный пит'!aa39</v>
      </c>
      <c r="AW77" s="160" t="str">
        <f t="shared" si="38"/>
        <v>|'[УФ ВС 2018.xlsx]АЛРОСА Мирный пит'!al39</v>
      </c>
      <c r="AX77" s="160" t="str">
        <f t="shared" si="38"/>
        <v>|'[УФ ВС 2018.xlsx]АЛРОСА Мирный пит'!ak39</v>
      </c>
      <c r="BD77" s="342"/>
    </row>
    <row r="78" spans="1:57" s="156" customFormat="1">
      <c r="A78" s="156" t="str">
        <f t="shared" si="8"/>
        <v>скр</v>
      </c>
      <c r="B78" s="69"/>
      <c r="C78" s="72"/>
      <c r="D78" s="73" t="s">
        <v>194</v>
      </c>
      <c r="E78" s="499" t="s">
        <v>190</v>
      </c>
      <c r="F78" s="500"/>
      <c r="G78" s="74" t="s">
        <v>173</v>
      </c>
      <c r="H78" s="262">
        <v>0</v>
      </c>
      <c r="I78" s="262">
        <v>0</v>
      </c>
      <c r="J78" s="262">
        <v>0</v>
      </c>
      <c r="K78" s="262"/>
      <c r="L78" s="251">
        <f t="shared" si="2"/>
        <v>0</v>
      </c>
      <c r="M78" s="251">
        <f t="shared" si="3"/>
        <v>0</v>
      </c>
      <c r="N78" s="262">
        <v>0</v>
      </c>
      <c r="O78" s="262"/>
      <c r="P78" s="262">
        <v>0</v>
      </c>
      <c r="Q78" s="253">
        <v>0</v>
      </c>
      <c r="R78" s="252">
        <f>+'[39]Таб 1'!Q78</f>
        <v>0</v>
      </c>
      <c r="S78" s="250">
        <f t="shared" si="29"/>
        <v>0</v>
      </c>
      <c r="T78" s="250">
        <f t="shared" si="30"/>
        <v>0</v>
      </c>
      <c r="U78" s="263">
        <f t="shared" si="31"/>
        <v>0</v>
      </c>
      <c r="V78" s="253">
        <f>[40]Лист1!$O78</f>
        <v>1</v>
      </c>
      <c r="W78" s="250">
        <f t="shared" si="32"/>
        <v>0</v>
      </c>
      <c r="X78" s="253">
        <f>[40]Лист1!$P78</f>
        <v>1</v>
      </c>
      <c r="Y78" s="250">
        <f t="shared" si="33"/>
        <v>0</v>
      </c>
      <c r="Z78" s="263"/>
      <c r="AA78" s="263"/>
      <c r="AB78" s="263">
        <f t="shared" si="4"/>
        <v>0</v>
      </c>
      <c r="AC78" s="263">
        <f t="shared" si="5"/>
        <v>0</v>
      </c>
      <c r="AD78" s="264"/>
      <c r="AE78" s="253">
        <f>+[41]Лист1!Q78</f>
        <v>1</v>
      </c>
      <c r="AF78" s="250">
        <f t="shared" si="34"/>
        <v>0</v>
      </c>
      <c r="AG78" s="253">
        <f>+[41]Лист1!R78</f>
        <v>1</v>
      </c>
      <c r="AH78" s="250">
        <f t="shared" si="35"/>
        <v>0</v>
      </c>
      <c r="AI78" s="253">
        <f>+[41]Лист1!S78</f>
        <v>1</v>
      </c>
      <c r="AJ78" s="250">
        <f t="shared" si="36"/>
        <v>0</v>
      </c>
      <c r="AK78" s="253">
        <f>+[41]Лист1!T78</f>
        <v>1</v>
      </c>
      <c r="AL78" s="250">
        <f t="shared" si="37"/>
        <v>0</v>
      </c>
      <c r="AM78" s="227" t="s">
        <v>677</v>
      </c>
      <c r="AN78" s="227" t="s">
        <v>678</v>
      </c>
      <c r="AO78" s="227" t="s">
        <v>679</v>
      </c>
      <c r="AP78" s="227" t="s">
        <v>680</v>
      </c>
      <c r="AQ78" s="227" t="s">
        <v>681</v>
      </c>
      <c r="AR78" s="227" t="s">
        <v>682</v>
      </c>
      <c r="AS78" s="160" t="str">
        <f t="shared" si="38"/>
        <v>|'[УФ ВС 2018.xlsx]АЛРОСА Мирный пит'!i40</v>
      </c>
      <c r="AT78" s="160" t="str">
        <f t="shared" si="38"/>
        <v>|'[УФ ВС 2018.xlsx]АЛРОСА Мирный пит'!j40</v>
      </c>
      <c r="AU78" s="160" t="str">
        <f t="shared" si="38"/>
        <v>|'[УФ ВС 2018.xlsx]АЛРОСА Мирный пит'!q40</v>
      </c>
      <c r="AV78" s="160" t="str">
        <f t="shared" si="38"/>
        <v>|'[УФ ВС 2018.xlsx]АЛРОСА Мирный пит'!aa40</v>
      </c>
      <c r="AW78" s="160" t="str">
        <f t="shared" si="38"/>
        <v>|'[УФ ВС 2018.xlsx]АЛРОСА Мирный пит'!al40</v>
      </c>
      <c r="AX78" s="160" t="str">
        <f t="shared" si="38"/>
        <v>|'[УФ ВС 2018.xlsx]АЛРОСА Мирный пит'!ak40</v>
      </c>
      <c r="BD78" s="342"/>
    </row>
    <row r="79" spans="1:57" s="156" customFormat="1">
      <c r="A79" s="156" t="str">
        <f t="shared" si="8"/>
        <v>скр</v>
      </c>
      <c r="B79" s="69"/>
      <c r="C79" s="72"/>
      <c r="D79" s="73" t="s">
        <v>195</v>
      </c>
      <c r="E79" s="499" t="s">
        <v>190</v>
      </c>
      <c r="F79" s="500"/>
      <c r="G79" s="74" t="s">
        <v>173</v>
      </c>
      <c r="H79" s="262">
        <v>0</v>
      </c>
      <c r="I79" s="262">
        <v>0</v>
      </c>
      <c r="J79" s="262">
        <v>0</v>
      </c>
      <c r="K79" s="262"/>
      <c r="L79" s="251">
        <f t="shared" si="2"/>
        <v>0</v>
      </c>
      <c r="M79" s="251">
        <f t="shared" si="3"/>
        <v>0</v>
      </c>
      <c r="N79" s="262">
        <v>0</v>
      </c>
      <c r="O79" s="262"/>
      <c r="P79" s="262">
        <v>0</v>
      </c>
      <c r="Q79" s="253">
        <v>0</v>
      </c>
      <c r="R79" s="252">
        <f>+'[39]Таб 1'!Q79</f>
        <v>0</v>
      </c>
      <c r="S79" s="250">
        <f t="shared" si="29"/>
        <v>0</v>
      </c>
      <c r="T79" s="250">
        <f t="shared" si="30"/>
        <v>0</v>
      </c>
      <c r="U79" s="263">
        <f t="shared" si="31"/>
        <v>0</v>
      </c>
      <c r="V79" s="253">
        <f>[40]Лист1!$O79</f>
        <v>1</v>
      </c>
      <c r="W79" s="250">
        <f t="shared" si="32"/>
        <v>0</v>
      </c>
      <c r="X79" s="253">
        <f>[40]Лист1!$P79</f>
        <v>1</v>
      </c>
      <c r="Y79" s="250">
        <f t="shared" si="33"/>
        <v>0</v>
      </c>
      <c r="Z79" s="263"/>
      <c r="AA79" s="263"/>
      <c r="AB79" s="263">
        <f t="shared" si="4"/>
        <v>0</v>
      </c>
      <c r="AC79" s="263">
        <f t="shared" si="5"/>
        <v>0</v>
      </c>
      <c r="AD79" s="264"/>
      <c r="AE79" s="253">
        <f>+[41]Лист1!Q79</f>
        <v>1</v>
      </c>
      <c r="AF79" s="250">
        <f t="shared" si="34"/>
        <v>0</v>
      </c>
      <c r="AG79" s="253">
        <f>+[41]Лист1!R79</f>
        <v>1</v>
      </c>
      <c r="AH79" s="250">
        <f t="shared" si="35"/>
        <v>0</v>
      </c>
      <c r="AI79" s="253">
        <f>+[41]Лист1!S79</f>
        <v>1</v>
      </c>
      <c r="AJ79" s="250">
        <f t="shared" si="36"/>
        <v>0</v>
      </c>
      <c r="AK79" s="253">
        <f>+[41]Лист1!T79</f>
        <v>1</v>
      </c>
      <c r="AL79" s="250">
        <f t="shared" si="37"/>
        <v>0</v>
      </c>
      <c r="AM79" s="227" t="s">
        <v>683</v>
      </c>
      <c r="AN79" s="227" t="s">
        <v>684</v>
      </c>
      <c r="AO79" s="227" t="s">
        <v>685</v>
      </c>
      <c r="AP79" s="227" t="s">
        <v>686</v>
      </c>
      <c r="AQ79" s="227" t="s">
        <v>687</v>
      </c>
      <c r="AR79" s="227" t="s">
        <v>688</v>
      </c>
      <c r="AS79" s="160" t="str">
        <f t="shared" si="38"/>
        <v>|'[УФ ВС 2018.xlsx]АЛРОСА Мирный пит'!i41</v>
      </c>
      <c r="AT79" s="160" t="str">
        <f t="shared" si="38"/>
        <v>|'[УФ ВС 2018.xlsx]АЛРОСА Мирный пит'!j41</v>
      </c>
      <c r="AU79" s="160" t="str">
        <f t="shared" si="38"/>
        <v>|'[УФ ВС 2018.xlsx]АЛРОСА Мирный пит'!q41</v>
      </c>
      <c r="AV79" s="160" t="str">
        <f t="shared" si="38"/>
        <v>|'[УФ ВС 2018.xlsx]АЛРОСА Мирный пит'!aa41</v>
      </c>
      <c r="AW79" s="160" t="str">
        <f t="shared" si="38"/>
        <v>|'[УФ ВС 2018.xlsx]АЛРОСА Мирный пит'!al41</v>
      </c>
      <c r="AX79" s="160" t="str">
        <f t="shared" si="38"/>
        <v>|'[УФ ВС 2018.xlsx]АЛРОСА Мирный пит'!ak41</v>
      </c>
      <c r="BD79" s="342"/>
    </row>
    <row r="80" spans="1:57" s="156" customFormat="1">
      <c r="A80" s="156" t="str">
        <f t="shared" si="8"/>
        <v>скр</v>
      </c>
      <c r="B80" s="69"/>
      <c r="C80" s="72"/>
      <c r="D80" s="73" t="s">
        <v>196</v>
      </c>
      <c r="E80" s="499" t="s">
        <v>190</v>
      </c>
      <c r="F80" s="500"/>
      <c r="G80" s="74" t="s">
        <v>173</v>
      </c>
      <c r="H80" s="262">
        <v>0</v>
      </c>
      <c r="I80" s="262">
        <v>0</v>
      </c>
      <c r="J80" s="262">
        <v>0</v>
      </c>
      <c r="K80" s="262"/>
      <c r="L80" s="251">
        <f t="shared" si="2"/>
        <v>0</v>
      </c>
      <c r="M80" s="251">
        <f t="shared" si="3"/>
        <v>0</v>
      </c>
      <c r="N80" s="262">
        <v>0</v>
      </c>
      <c r="O80" s="262"/>
      <c r="P80" s="262">
        <v>0</v>
      </c>
      <c r="Q80" s="253">
        <v>0</v>
      </c>
      <c r="R80" s="252">
        <f>+'[39]Таб 1'!Q80</f>
        <v>0</v>
      </c>
      <c r="S80" s="250">
        <f t="shared" si="29"/>
        <v>0</v>
      </c>
      <c r="T80" s="250">
        <f t="shared" si="30"/>
        <v>0</v>
      </c>
      <c r="U80" s="263">
        <f t="shared" si="31"/>
        <v>0</v>
      </c>
      <c r="V80" s="253">
        <f>[40]Лист1!$O80</f>
        <v>1</v>
      </c>
      <c r="W80" s="250">
        <f t="shared" si="32"/>
        <v>0</v>
      </c>
      <c r="X80" s="253">
        <f>[40]Лист1!$P80</f>
        <v>1</v>
      </c>
      <c r="Y80" s="250">
        <f t="shared" si="33"/>
        <v>0</v>
      </c>
      <c r="Z80" s="263"/>
      <c r="AA80" s="263"/>
      <c r="AB80" s="263">
        <f t="shared" si="4"/>
        <v>0</v>
      </c>
      <c r="AC80" s="263">
        <f t="shared" si="5"/>
        <v>0</v>
      </c>
      <c r="AD80" s="264"/>
      <c r="AE80" s="253">
        <f>+[41]Лист1!Q80</f>
        <v>1</v>
      </c>
      <c r="AF80" s="250">
        <f t="shared" si="34"/>
        <v>0</v>
      </c>
      <c r="AG80" s="253">
        <f>+[41]Лист1!R80</f>
        <v>1</v>
      </c>
      <c r="AH80" s="250">
        <f t="shared" si="35"/>
        <v>0</v>
      </c>
      <c r="AI80" s="253">
        <f>+[41]Лист1!S80</f>
        <v>1</v>
      </c>
      <c r="AJ80" s="250">
        <f t="shared" si="36"/>
        <v>0</v>
      </c>
      <c r="AK80" s="253">
        <f>+[41]Лист1!T80</f>
        <v>1</v>
      </c>
      <c r="AL80" s="250">
        <f t="shared" si="37"/>
        <v>0</v>
      </c>
      <c r="AM80" s="227" t="s">
        <v>689</v>
      </c>
      <c r="AN80" s="227" t="s">
        <v>690</v>
      </c>
      <c r="AO80" s="227" t="s">
        <v>691</v>
      </c>
      <c r="AP80" s="227" t="s">
        <v>692</v>
      </c>
      <c r="AQ80" s="227" t="s">
        <v>693</v>
      </c>
      <c r="AR80" s="227" t="s">
        <v>694</v>
      </c>
      <c r="AS80" s="160" t="str">
        <f t="shared" si="38"/>
        <v>|'[УФ ВС 2018.xlsx]АЛРОСА Мирный пит'!i42</v>
      </c>
      <c r="AT80" s="160" t="str">
        <f t="shared" si="38"/>
        <v>|'[УФ ВС 2018.xlsx]АЛРОСА Мирный пит'!j42</v>
      </c>
      <c r="AU80" s="160" t="str">
        <f t="shared" si="38"/>
        <v>|'[УФ ВС 2018.xlsx]АЛРОСА Мирный пит'!q42</v>
      </c>
      <c r="AV80" s="160" t="str">
        <f t="shared" si="38"/>
        <v>|'[УФ ВС 2018.xlsx]АЛРОСА Мирный пит'!aa42</v>
      </c>
      <c r="AW80" s="160" t="str">
        <f t="shared" si="38"/>
        <v>|'[УФ ВС 2018.xlsx]АЛРОСА Мирный пит'!al42</v>
      </c>
      <c r="AX80" s="160" t="str">
        <f t="shared" si="38"/>
        <v>|'[УФ ВС 2018.xlsx]АЛРОСА Мирный пит'!ak42</v>
      </c>
      <c r="BD80" s="342"/>
    </row>
    <row r="81" spans="1:57" s="156" customFormat="1">
      <c r="A81" s="156" t="str">
        <f t="shared" si="8"/>
        <v>скр</v>
      </c>
      <c r="B81" s="69"/>
      <c r="C81" s="72"/>
      <c r="D81" s="73" t="s">
        <v>197</v>
      </c>
      <c r="E81" s="499" t="s">
        <v>190</v>
      </c>
      <c r="F81" s="500"/>
      <c r="G81" s="74" t="s">
        <v>173</v>
      </c>
      <c r="H81" s="262">
        <v>0</v>
      </c>
      <c r="I81" s="262">
        <v>0</v>
      </c>
      <c r="J81" s="262">
        <v>0</v>
      </c>
      <c r="K81" s="262"/>
      <c r="L81" s="251">
        <f t="shared" si="2"/>
        <v>0</v>
      </c>
      <c r="M81" s="251">
        <f t="shared" si="3"/>
        <v>0</v>
      </c>
      <c r="N81" s="262">
        <v>0</v>
      </c>
      <c r="O81" s="262"/>
      <c r="P81" s="262">
        <v>0</v>
      </c>
      <c r="Q81" s="253">
        <v>0</v>
      </c>
      <c r="R81" s="252">
        <f>+'[39]Таб 1'!Q81</f>
        <v>0</v>
      </c>
      <c r="S81" s="250">
        <f t="shared" si="29"/>
        <v>0</v>
      </c>
      <c r="T81" s="250">
        <f t="shared" si="30"/>
        <v>0</v>
      </c>
      <c r="U81" s="263">
        <f t="shared" si="31"/>
        <v>0</v>
      </c>
      <c r="V81" s="253">
        <f>[40]Лист1!$O81</f>
        <v>1</v>
      </c>
      <c r="W81" s="250">
        <f t="shared" si="32"/>
        <v>0</v>
      </c>
      <c r="X81" s="253">
        <f>[40]Лист1!$P81</f>
        <v>1</v>
      </c>
      <c r="Y81" s="250">
        <f t="shared" si="33"/>
        <v>0</v>
      </c>
      <c r="Z81" s="263"/>
      <c r="AA81" s="263"/>
      <c r="AB81" s="263">
        <f t="shared" si="4"/>
        <v>0</v>
      </c>
      <c r="AC81" s="263">
        <f t="shared" si="5"/>
        <v>0</v>
      </c>
      <c r="AD81" s="264"/>
      <c r="AE81" s="253">
        <f>+[41]Лист1!Q81</f>
        <v>1</v>
      </c>
      <c r="AF81" s="250">
        <f t="shared" si="34"/>
        <v>0</v>
      </c>
      <c r="AG81" s="253">
        <f>+[41]Лист1!R81</f>
        <v>1</v>
      </c>
      <c r="AH81" s="250">
        <f t="shared" si="35"/>
        <v>0</v>
      </c>
      <c r="AI81" s="253">
        <f>+[41]Лист1!S81</f>
        <v>1</v>
      </c>
      <c r="AJ81" s="250">
        <f t="shared" si="36"/>
        <v>0</v>
      </c>
      <c r="AK81" s="253">
        <f>+[41]Лист1!T81</f>
        <v>1</v>
      </c>
      <c r="AL81" s="250">
        <f t="shared" si="37"/>
        <v>0</v>
      </c>
      <c r="AM81" s="227" t="s">
        <v>695</v>
      </c>
      <c r="AN81" s="227" t="s">
        <v>696</v>
      </c>
      <c r="AO81" s="227" t="s">
        <v>697</v>
      </c>
      <c r="AP81" s="227" t="s">
        <v>698</v>
      </c>
      <c r="AQ81" s="227" t="s">
        <v>699</v>
      </c>
      <c r="AR81" s="227" t="s">
        <v>700</v>
      </c>
      <c r="AS81" s="160" t="str">
        <f t="shared" si="38"/>
        <v>|'[УФ ВС 2018.xlsx]АЛРОСА Мирный пит'!i43</v>
      </c>
      <c r="AT81" s="160" t="str">
        <f t="shared" si="38"/>
        <v>|'[УФ ВС 2018.xlsx]АЛРОСА Мирный пит'!j43</v>
      </c>
      <c r="AU81" s="160" t="str">
        <f t="shared" si="38"/>
        <v>|'[УФ ВС 2018.xlsx]АЛРОСА Мирный пит'!q43</v>
      </c>
      <c r="AV81" s="160" t="str">
        <f t="shared" si="38"/>
        <v>|'[УФ ВС 2018.xlsx]АЛРОСА Мирный пит'!aa43</v>
      </c>
      <c r="AW81" s="160" t="str">
        <f t="shared" si="38"/>
        <v>|'[УФ ВС 2018.xlsx]АЛРОСА Мирный пит'!al43</v>
      </c>
      <c r="AX81" s="160" t="str">
        <f t="shared" si="38"/>
        <v>|'[УФ ВС 2018.xlsx]АЛРОСА Мирный пит'!ak43</v>
      </c>
      <c r="BD81" s="342"/>
    </row>
    <row r="82" spans="1:57" s="156" customFormat="1">
      <c r="A82" s="156" t="str">
        <f t="shared" si="8"/>
        <v>скр</v>
      </c>
      <c r="B82" s="69"/>
      <c r="C82" s="72"/>
      <c r="D82" s="73" t="s">
        <v>198</v>
      </c>
      <c r="E82" s="499" t="s">
        <v>190</v>
      </c>
      <c r="F82" s="500"/>
      <c r="G82" s="74" t="s">
        <v>173</v>
      </c>
      <c r="H82" s="262">
        <v>0</v>
      </c>
      <c r="I82" s="262">
        <v>0</v>
      </c>
      <c r="J82" s="262">
        <v>0</v>
      </c>
      <c r="K82" s="262"/>
      <c r="L82" s="251">
        <f t="shared" si="2"/>
        <v>0</v>
      </c>
      <c r="M82" s="251">
        <f t="shared" si="3"/>
        <v>0</v>
      </c>
      <c r="N82" s="262">
        <v>0</v>
      </c>
      <c r="O82" s="262"/>
      <c r="P82" s="262">
        <v>0</v>
      </c>
      <c r="Q82" s="253">
        <v>0</v>
      </c>
      <c r="R82" s="252">
        <f>+'[39]Таб 1'!Q82</f>
        <v>0</v>
      </c>
      <c r="S82" s="250">
        <f t="shared" si="29"/>
        <v>0</v>
      </c>
      <c r="T82" s="250">
        <f t="shared" si="30"/>
        <v>0</v>
      </c>
      <c r="U82" s="263">
        <f t="shared" si="31"/>
        <v>0</v>
      </c>
      <c r="V82" s="253">
        <f>[40]Лист1!$O82</f>
        <v>1</v>
      </c>
      <c r="W82" s="250">
        <f t="shared" si="32"/>
        <v>0</v>
      </c>
      <c r="X82" s="253">
        <f>[40]Лист1!$P82</f>
        <v>1</v>
      </c>
      <c r="Y82" s="250">
        <f t="shared" si="33"/>
        <v>0</v>
      </c>
      <c r="Z82" s="263"/>
      <c r="AA82" s="263"/>
      <c r="AB82" s="263">
        <f t="shared" si="4"/>
        <v>0</v>
      </c>
      <c r="AC82" s="263">
        <f t="shared" si="5"/>
        <v>0</v>
      </c>
      <c r="AD82" s="264"/>
      <c r="AE82" s="253">
        <f>+[41]Лист1!Q82</f>
        <v>1</v>
      </c>
      <c r="AF82" s="250">
        <f t="shared" si="34"/>
        <v>0</v>
      </c>
      <c r="AG82" s="253">
        <f>+[41]Лист1!R82</f>
        <v>1</v>
      </c>
      <c r="AH82" s="250">
        <f t="shared" si="35"/>
        <v>0</v>
      </c>
      <c r="AI82" s="253">
        <f>+[41]Лист1!S82</f>
        <v>1</v>
      </c>
      <c r="AJ82" s="250">
        <f t="shared" si="36"/>
        <v>0</v>
      </c>
      <c r="AK82" s="253">
        <f>+[41]Лист1!T82</f>
        <v>1</v>
      </c>
      <c r="AL82" s="250">
        <f t="shared" si="37"/>
        <v>0</v>
      </c>
      <c r="AM82" s="227" t="s">
        <v>701</v>
      </c>
      <c r="AN82" s="227" t="s">
        <v>702</v>
      </c>
      <c r="AO82" s="227" t="s">
        <v>703</v>
      </c>
      <c r="AP82" s="227" t="s">
        <v>704</v>
      </c>
      <c r="AQ82" s="227" t="s">
        <v>705</v>
      </c>
      <c r="AR82" s="227" t="s">
        <v>706</v>
      </c>
      <c r="AS82" s="160" t="str">
        <f t="shared" si="38"/>
        <v>|'[УФ ВС 2018.xlsx]АЛРОСА Мирный пит'!i44</v>
      </c>
      <c r="AT82" s="160" t="str">
        <f t="shared" si="38"/>
        <v>|'[УФ ВС 2018.xlsx]АЛРОСА Мирный пит'!j44</v>
      </c>
      <c r="AU82" s="160" t="str">
        <f t="shared" si="38"/>
        <v>|'[УФ ВС 2018.xlsx]АЛРОСА Мирный пит'!q44</v>
      </c>
      <c r="AV82" s="160" t="str">
        <f t="shared" si="38"/>
        <v>|'[УФ ВС 2018.xlsx]АЛРОСА Мирный пит'!aa44</v>
      </c>
      <c r="AW82" s="160" t="str">
        <f t="shared" si="38"/>
        <v>|'[УФ ВС 2018.xlsx]АЛРОСА Мирный пит'!al44</v>
      </c>
      <c r="AX82" s="160" t="str">
        <f t="shared" si="38"/>
        <v>|'[УФ ВС 2018.xlsx]АЛРОСА Мирный пит'!ak44</v>
      </c>
      <c r="BD82" s="342"/>
    </row>
    <row r="83" spans="1:57" s="160" customFormat="1" ht="15" customHeight="1">
      <c r="A83" s="156" t="str">
        <f t="shared" si="8"/>
        <v>скр</v>
      </c>
      <c r="B83" s="69" t="s">
        <v>367</v>
      </c>
      <c r="C83" s="206" t="s">
        <v>368</v>
      </c>
      <c r="D83" s="207"/>
      <c r="E83" s="207"/>
      <c r="F83" s="208"/>
      <c r="G83" s="70" t="s">
        <v>173</v>
      </c>
      <c r="H83" s="262">
        <v>0</v>
      </c>
      <c r="I83" s="262">
        <v>0</v>
      </c>
      <c r="J83" s="262">
        <v>0</v>
      </c>
      <c r="K83" s="262"/>
      <c r="L83" s="251">
        <f t="shared" si="2"/>
        <v>0</v>
      </c>
      <c r="M83" s="251">
        <f t="shared" si="3"/>
        <v>0</v>
      </c>
      <c r="N83" s="262">
        <v>0</v>
      </c>
      <c r="O83" s="262"/>
      <c r="P83" s="262">
        <v>0</v>
      </c>
      <c r="Q83" s="253">
        <v>0</v>
      </c>
      <c r="R83" s="252">
        <f>+'[39]Таб 1'!Q83</f>
        <v>0</v>
      </c>
      <c r="S83" s="250">
        <f t="shared" si="29"/>
        <v>0</v>
      </c>
      <c r="T83" s="250">
        <f t="shared" si="30"/>
        <v>0</v>
      </c>
      <c r="U83" s="263">
        <f t="shared" si="31"/>
        <v>0</v>
      </c>
      <c r="V83" s="253">
        <f>[40]Лист1!$O83</f>
        <v>1</v>
      </c>
      <c r="W83" s="250">
        <f t="shared" si="32"/>
        <v>0</v>
      </c>
      <c r="X83" s="253">
        <f>[40]Лист1!$P83</f>
        <v>1</v>
      </c>
      <c r="Y83" s="250">
        <f t="shared" si="33"/>
        <v>0</v>
      </c>
      <c r="Z83" s="263"/>
      <c r="AA83" s="263"/>
      <c r="AB83" s="263">
        <f t="shared" si="4"/>
        <v>0</v>
      </c>
      <c r="AC83" s="263">
        <f t="shared" si="5"/>
        <v>0</v>
      </c>
      <c r="AD83" s="264"/>
      <c r="AE83" s="253">
        <f>+[41]Лист1!Q83</f>
        <v>1</v>
      </c>
      <c r="AF83" s="250">
        <f t="shared" si="34"/>
        <v>0</v>
      </c>
      <c r="AG83" s="253">
        <f>+[41]Лист1!R83</f>
        <v>1</v>
      </c>
      <c r="AH83" s="250">
        <f t="shared" si="35"/>
        <v>0</v>
      </c>
      <c r="AI83" s="253">
        <f>+[41]Лист1!S83</f>
        <v>1</v>
      </c>
      <c r="AJ83" s="250">
        <f t="shared" si="36"/>
        <v>0</v>
      </c>
      <c r="AK83" s="253">
        <f>+[41]Лист1!T83</f>
        <v>1</v>
      </c>
      <c r="AL83" s="250">
        <f t="shared" si="37"/>
        <v>0</v>
      </c>
      <c r="AM83" s="227" t="s">
        <v>707</v>
      </c>
      <c r="AN83" s="227" t="s">
        <v>708</v>
      </c>
      <c r="AO83" s="227" t="s">
        <v>709</v>
      </c>
      <c r="AP83" s="227" t="s">
        <v>710</v>
      </c>
      <c r="AQ83" s="227" t="s">
        <v>711</v>
      </c>
      <c r="AR83" s="227" t="s">
        <v>712</v>
      </c>
      <c r="AS83" s="160" t="str">
        <f t="shared" si="38"/>
        <v>|'[УФ ВС 2018.xlsx]АЛРОСА Мирный пит'!i45</v>
      </c>
      <c r="AT83" s="160" t="str">
        <f t="shared" si="38"/>
        <v>|'[УФ ВС 2018.xlsx]АЛРОСА Мирный пит'!j45</v>
      </c>
      <c r="AU83" s="160" t="str">
        <f t="shared" si="38"/>
        <v>|'[УФ ВС 2018.xlsx]АЛРОСА Мирный пит'!q45</v>
      </c>
      <c r="AV83" s="160" t="str">
        <f t="shared" si="38"/>
        <v>|'[УФ ВС 2018.xlsx]АЛРОСА Мирный пит'!aa45</v>
      </c>
      <c r="AW83" s="160" t="str">
        <f t="shared" si="38"/>
        <v>|'[УФ ВС 2018.xlsx]АЛРОСА Мирный пит'!al45</v>
      </c>
      <c r="AX83" s="160" t="str">
        <f t="shared" si="38"/>
        <v>|'[УФ ВС 2018.xlsx]АЛРОСА Мирный пит'!ak45</v>
      </c>
      <c r="BD83" s="342"/>
    </row>
    <row r="84" spans="1:57" s="156" customFormat="1" ht="15" customHeight="1">
      <c r="A84" s="156" t="str">
        <f t="shared" si="8"/>
        <v>пок</v>
      </c>
      <c r="B84" s="69">
        <v>5</v>
      </c>
      <c r="C84" s="206" t="s">
        <v>199</v>
      </c>
      <c r="D84" s="207"/>
      <c r="E84" s="207"/>
      <c r="F84" s="208"/>
      <c r="G84" s="70" t="s">
        <v>173</v>
      </c>
      <c r="H84" s="262">
        <v>2704.768043659758</v>
      </c>
      <c r="I84" s="255">
        <v>2566.883986818862</v>
      </c>
      <c r="J84" s="255">
        <v>2481.2240297660537</v>
      </c>
      <c r="K84" s="255">
        <v>1699.5818199999999</v>
      </c>
      <c r="L84" s="251">
        <f t="shared" si="2"/>
        <v>-781.64220976605384</v>
      </c>
      <c r="M84" s="251">
        <f t="shared" si="3"/>
        <v>68.497717239996575</v>
      </c>
      <c r="N84" s="255">
        <v>2159</v>
      </c>
      <c r="O84" s="255"/>
      <c r="P84" s="255">
        <v>0</v>
      </c>
      <c r="Q84" s="250">
        <v>1982</v>
      </c>
      <c r="R84" s="252">
        <f>+'[39]Таб 1'!Q84</f>
        <v>1560.1604104929061</v>
      </c>
      <c r="S84" s="250">
        <f t="shared" si="29"/>
        <v>780.08020524645303</v>
      </c>
      <c r="T84" s="250">
        <f t="shared" si="30"/>
        <v>780.08020524645303</v>
      </c>
      <c r="U84" s="256">
        <f t="shared" si="31"/>
        <v>1560.1604104929061</v>
      </c>
      <c r="V84" s="253">
        <f>[40]Лист1!$O84</f>
        <v>1</v>
      </c>
      <c r="W84" s="250">
        <f t="shared" si="32"/>
        <v>780.08020524645303</v>
      </c>
      <c r="X84" s="253">
        <f>[40]Лист1!$P84</f>
        <v>1</v>
      </c>
      <c r="Y84" s="250">
        <f t="shared" si="33"/>
        <v>780.08020524645303</v>
      </c>
      <c r="Z84" s="256"/>
      <c r="AA84" s="256"/>
      <c r="AB84" s="256">
        <f t="shared" si="4"/>
        <v>-598.83958950709393</v>
      </c>
      <c r="AC84" s="256">
        <f t="shared" si="5"/>
        <v>72.263103774567199</v>
      </c>
      <c r="AD84" s="257"/>
      <c r="AE84" s="253">
        <f>+[41]Лист1!Q84</f>
        <v>1</v>
      </c>
      <c r="AF84" s="250">
        <f t="shared" si="34"/>
        <v>1560.1604104929061</v>
      </c>
      <c r="AG84" s="253">
        <f>+[41]Лист1!R84</f>
        <v>1</v>
      </c>
      <c r="AH84" s="250">
        <f t="shared" si="35"/>
        <v>1560.1604104929061</v>
      </c>
      <c r="AI84" s="253">
        <f>+[41]Лист1!S84</f>
        <v>1</v>
      </c>
      <c r="AJ84" s="250">
        <f t="shared" si="36"/>
        <v>1560.1604104929061</v>
      </c>
      <c r="AK84" s="253">
        <f>+[41]Лист1!T84</f>
        <v>1</v>
      </c>
      <c r="AL84" s="250">
        <f t="shared" si="37"/>
        <v>1560.1604104929061</v>
      </c>
      <c r="AM84" s="227" t="s">
        <v>713</v>
      </c>
      <c r="AN84" s="227" t="s">
        <v>714</v>
      </c>
      <c r="AO84" s="227" t="s">
        <v>715</v>
      </c>
      <c r="AP84" s="227" t="s">
        <v>716</v>
      </c>
      <c r="AQ84" s="227" t="s">
        <v>717</v>
      </c>
      <c r="AR84" s="227" t="s">
        <v>718</v>
      </c>
      <c r="AS84" s="160" t="str">
        <f t="shared" si="38"/>
        <v>|'[УФ ВС 2018.xlsx]АЛРОСА Мирный пит'!i46</v>
      </c>
      <c r="AT84" s="160" t="str">
        <f t="shared" si="38"/>
        <v>|'[УФ ВС 2018.xlsx]АЛРОСА Мирный пит'!j46</v>
      </c>
      <c r="AU84" s="160" t="str">
        <f t="shared" si="38"/>
        <v>|'[УФ ВС 2018.xlsx]АЛРОСА Мирный пит'!q46</v>
      </c>
      <c r="AV84" s="160" t="str">
        <f t="shared" si="38"/>
        <v>|'[УФ ВС 2018.xlsx]АЛРОСА Мирный пит'!aa46</v>
      </c>
      <c r="AW84" s="160" t="str">
        <f t="shared" si="38"/>
        <v>|'[УФ ВС 2018.xlsx]АЛРОСА Мирный пит'!al46</v>
      </c>
      <c r="AX84" s="160" t="str">
        <f t="shared" si="38"/>
        <v>|'[УФ ВС 2018.xlsx]АЛРОСА Мирный пит'!ak46</v>
      </c>
      <c r="BC84" s="156">
        <v>2128.5415170494889</v>
      </c>
      <c r="BD84" s="342" t="s">
        <v>1478</v>
      </c>
      <c r="BE84" s="339">
        <f>+U84-'[39]Таб 1'!T84</f>
        <v>0</v>
      </c>
    </row>
    <row r="85" spans="1:57" s="160" customFormat="1" ht="15" customHeight="1">
      <c r="A85" s="156" t="str">
        <f t="shared" si="8"/>
        <v>пок</v>
      </c>
      <c r="B85" s="77"/>
      <c r="C85" s="72" t="s">
        <v>199</v>
      </c>
      <c r="D85" s="204"/>
      <c r="E85" s="204"/>
      <c r="F85" s="205"/>
      <c r="G85" s="74" t="s">
        <v>11</v>
      </c>
      <c r="H85" s="263">
        <f>IF(H86=0,0,H84*100/H86)</f>
        <v>39.372538599081246</v>
      </c>
      <c r="I85" s="263">
        <f>IF(I86=0,0,I84*100/I86)</f>
        <v>39.37253859908126</v>
      </c>
      <c r="J85" s="263">
        <f>IF(J86=0,0,J84*100/J86)</f>
        <v>39.37253859908126</v>
      </c>
      <c r="K85" s="263">
        <v>33.853002801634851</v>
      </c>
      <c r="L85" s="251">
        <f t="shared" si="2"/>
        <v>-5.5195357974464088</v>
      </c>
      <c r="M85" s="251">
        <f t="shared" si="3"/>
        <v>85.981254971516606</v>
      </c>
      <c r="N85" s="263">
        <f t="shared" ref="N85:U85" si="39">IF(N86=0,0,N84*100/N86)</f>
        <v>31.96358774062724</v>
      </c>
      <c r="O85" s="263">
        <f t="shared" si="39"/>
        <v>0</v>
      </c>
      <c r="P85" s="263">
        <f t="shared" si="39"/>
        <v>0</v>
      </c>
      <c r="Q85" s="263">
        <v>31.733295783227298</v>
      </c>
      <c r="R85" s="252">
        <f>+'[39]Таб 1'!Q85</f>
        <v>31.963593914032103</v>
      </c>
      <c r="S85" s="263">
        <f t="shared" si="39"/>
        <v>31.963593914032103</v>
      </c>
      <c r="T85" s="263">
        <f t="shared" si="39"/>
        <v>31.963593914032103</v>
      </c>
      <c r="U85" s="263">
        <f t="shared" si="39"/>
        <v>31.963593914032103</v>
      </c>
      <c r="V85" s="253">
        <f>[40]Лист1!$O85</f>
        <v>1</v>
      </c>
      <c r="W85" s="263">
        <f>IF(W86=0,0,W84*100/W86)</f>
        <v>31.963593914032103</v>
      </c>
      <c r="X85" s="253">
        <f>[40]Лист1!$P85</f>
        <v>1</v>
      </c>
      <c r="Y85" s="263">
        <f>IF(Y86=0,0,Y84*100/Y86)</f>
        <v>31.963593914032103</v>
      </c>
      <c r="Z85" s="263"/>
      <c r="AA85" s="263"/>
      <c r="AB85" s="263">
        <f t="shared" si="4"/>
        <v>6.1734048628636629E-6</v>
      </c>
      <c r="AC85" s="263">
        <f t="shared" si="5"/>
        <v>100.00001931386713</v>
      </c>
      <c r="AD85" s="264"/>
      <c r="AE85" s="253">
        <f>+[41]Лист1!Q85</f>
        <v>1</v>
      </c>
      <c r="AF85" s="263">
        <f>IF(AF86=0,0,AF84*100/AF86)</f>
        <v>31.963593914032103</v>
      </c>
      <c r="AG85" s="253">
        <f>+[41]Лист1!R85</f>
        <v>1</v>
      </c>
      <c r="AH85" s="263">
        <f>IF(AH86=0,0,AH84*100/AH86)</f>
        <v>31.963593914032103</v>
      </c>
      <c r="AI85" s="253">
        <f>+[41]Лист1!S85</f>
        <v>1</v>
      </c>
      <c r="AJ85" s="263">
        <f>IF(AJ86=0,0,AJ84*100/AJ86)</f>
        <v>31.963593914032103</v>
      </c>
      <c r="AK85" s="253">
        <f>+[41]Лист1!T85</f>
        <v>1</v>
      </c>
      <c r="AL85" s="263">
        <f>IF(AL86=0,0,AL84*100/AL86)</f>
        <v>31.963593914032103</v>
      </c>
      <c r="AM85" s="227"/>
      <c r="AN85" s="227"/>
      <c r="AO85" s="227"/>
      <c r="AP85" s="227"/>
      <c r="AQ85" s="227"/>
      <c r="AR85" s="227"/>
      <c r="BC85" s="160">
        <v>31.963593914032106</v>
      </c>
      <c r="BD85" s="343"/>
      <c r="BE85" s="339">
        <f>+U85-'[39]Таб 1'!T85</f>
        <v>0</v>
      </c>
    </row>
    <row r="86" spans="1:57" s="160" customFormat="1" ht="15" customHeight="1">
      <c r="A86" s="156" t="str">
        <f t="shared" si="8"/>
        <v>пок</v>
      </c>
      <c r="B86" s="69">
        <v>6</v>
      </c>
      <c r="C86" s="206" t="s">
        <v>200</v>
      </c>
      <c r="D86" s="207"/>
      <c r="E86" s="207"/>
      <c r="F86" s="208"/>
      <c r="G86" s="70" t="s">
        <v>173</v>
      </c>
      <c r="H86" s="256">
        <f>H26+H84</f>
        <v>6869.6816103264246</v>
      </c>
      <c r="I86" s="256">
        <f>I26+I84</f>
        <v>6519.4779868188616</v>
      </c>
      <c r="J86" s="256">
        <f>J26+J84</f>
        <v>6301.9152893127193</v>
      </c>
      <c r="K86" s="256">
        <v>5020.4758199999997</v>
      </c>
      <c r="L86" s="251">
        <f t="shared" si="2"/>
        <v>-1281.4394693127197</v>
      </c>
      <c r="M86" s="251">
        <f t="shared" si="3"/>
        <v>79.665872826220223</v>
      </c>
      <c r="N86" s="256">
        <f t="shared" ref="N86:U86" si="40">N26+N84</f>
        <v>6754.5609007333314</v>
      </c>
      <c r="O86" s="256">
        <f t="shared" si="40"/>
        <v>0</v>
      </c>
      <c r="P86" s="256">
        <f t="shared" si="40"/>
        <v>0</v>
      </c>
      <c r="Q86" s="256">
        <v>6245.8057100000005</v>
      </c>
      <c r="R86" s="252">
        <f>+'[39]Таб 1'!Q86</f>
        <v>4881.0544104929058</v>
      </c>
      <c r="S86" s="256">
        <f t="shared" si="40"/>
        <v>2440.5272052464529</v>
      </c>
      <c r="T86" s="256">
        <f t="shared" si="40"/>
        <v>2440.5272052464529</v>
      </c>
      <c r="U86" s="256">
        <f t="shared" si="40"/>
        <v>4881.0544104929058</v>
      </c>
      <c r="V86" s="253">
        <f>[40]Лист1!$O86</f>
        <v>1</v>
      </c>
      <c r="W86" s="256">
        <f>W26+W84</f>
        <v>2440.5272052464529</v>
      </c>
      <c r="X86" s="253">
        <f>[40]Лист1!$P86</f>
        <v>1</v>
      </c>
      <c r="Y86" s="256">
        <f>Y26+Y84</f>
        <v>2440.5272052464529</v>
      </c>
      <c r="Z86" s="256"/>
      <c r="AA86" s="256"/>
      <c r="AB86" s="256">
        <f t="shared" si="4"/>
        <v>-1873.5064902404256</v>
      </c>
      <c r="AC86" s="256">
        <f t="shared" si="5"/>
        <v>72.263089817770066</v>
      </c>
      <c r="AD86" s="257"/>
      <c r="AE86" s="253">
        <f>+[41]Лист1!Q86</f>
        <v>1</v>
      </c>
      <c r="AF86" s="256">
        <f>AF26+AF84</f>
        <v>4881.0544104929058</v>
      </c>
      <c r="AG86" s="253">
        <f>+[41]Лист1!R86</f>
        <v>1</v>
      </c>
      <c r="AH86" s="256">
        <f>AH26+AH84</f>
        <v>4881.0544104929058</v>
      </c>
      <c r="AI86" s="253">
        <f>+[41]Лист1!S86</f>
        <v>1</v>
      </c>
      <c r="AJ86" s="256">
        <f>AJ26+AJ84</f>
        <v>4881.0544104929058</v>
      </c>
      <c r="AK86" s="253">
        <f>+[41]Лист1!T86</f>
        <v>1</v>
      </c>
      <c r="AL86" s="256">
        <f>AL26+AL84</f>
        <v>4881.0544104929058</v>
      </c>
      <c r="AM86" s="227"/>
      <c r="AN86" s="227"/>
      <c r="AO86" s="227"/>
      <c r="AP86" s="227"/>
      <c r="AQ86" s="227"/>
      <c r="AR86" s="227"/>
      <c r="BC86" s="160">
        <v>6659.2684251161545</v>
      </c>
      <c r="BD86" s="341"/>
      <c r="BE86" s="339">
        <f>+U86-'[39]Таб 1'!T86</f>
        <v>0</v>
      </c>
    </row>
    <row r="87" spans="1:57" s="160" customFormat="1">
      <c r="A87" s="156" t="str">
        <f t="shared" si="8"/>
        <v>скр</v>
      </c>
      <c r="B87" s="69">
        <v>7</v>
      </c>
      <c r="C87" s="206" t="s">
        <v>201</v>
      </c>
      <c r="D87" s="207"/>
      <c r="E87" s="207"/>
      <c r="F87" s="208"/>
      <c r="G87" s="70" t="s">
        <v>173</v>
      </c>
      <c r="H87" s="255">
        <v>6869.6816103264246</v>
      </c>
      <c r="I87" s="255">
        <v>0</v>
      </c>
      <c r="J87" s="255">
        <v>0</v>
      </c>
      <c r="K87" s="255"/>
      <c r="L87" s="251">
        <f t="shared" ref="L87:L124" si="41">K87-J87</f>
        <v>0</v>
      </c>
      <c r="M87" s="251">
        <f t="shared" ref="M87:M124" si="42">IF(J87=0,0,K87/J87*100)</f>
        <v>0</v>
      </c>
      <c r="N87" s="255">
        <v>0</v>
      </c>
      <c r="O87" s="255"/>
      <c r="P87" s="255">
        <v>0</v>
      </c>
      <c r="Q87" s="250">
        <v>0</v>
      </c>
      <c r="R87" s="252">
        <f>+'[39]Таб 1'!Q87</f>
        <v>0</v>
      </c>
      <c r="S87" s="250">
        <f>R87*$A$8</f>
        <v>0</v>
      </c>
      <c r="T87" s="250">
        <f>R87*$A$9</f>
        <v>0</v>
      </c>
      <c r="U87" s="256">
        <f>+W87+Y87</f>
        <v>0</v>
      </c>
      <c r="V87" s="253">
        <f>[40]Лист1!$O87</f>
        <v>1</v>
      </c>
      <c r="W87" s="250">
        <f>S87*V87</f>
        <v>0</v>
      </c>
      <c r="X87" s="253">
        <f>[40]Лист1!$P87</f>
        <v>1</v>
      </c>
      <c r="Y87" s="250">
        <f>W87*X87</f>
        <v>0</v>
      </c>
      <c r="Z87" s="256"/>
      <c r="AA87" s="256"/>
      <c r="AB87" s="256">
        <f t="shared" ref="AB87:AB124" si="43">U87-N87</f>
        <v>0</v>
      </c>
      <c r="AC87" s="256">
        <f t="shared" ref="AC87:AC124" si="44">IF(N87=0,0,U87/N87*100)</f>
        <v>0</v>
      </c>
      <c r="AD87" s="257"/>
      <c r="AE87" s="253">
        <f>+[41]Лист1!Q87</f>
        <v>1</v>
      </c>
      <c r="AF87" s="250">
        <f>IF($P$287=0,U87*AE87,0)</f>
        <v>0</v>
      </c>
      <c r="AG87" s="253">
        <f>+[41]Лист1!R87</f>
        <v>1</v>
      </c>
      <c r="AH87" s="250">
        <f>AF87*AG87</f>
        <v>0</v>
      </c>
      <c r="AI87" s="253">
        <f>+[41]Лист1!S87</f>
        <v>1</v>
      </c>
      <c r="AJ87" s="250">
        <f>AH87*AI87</f>
        <v>0</v>
      </c>
      <c r="AK87" s="253">
        <f>+[41]Лист1!T87</f>
        <v>1</v>
      </c>
      <c r="AL87" s="250">
        <f>AJ87*AK87</f>
        <v>0</v>
      </c>
      <c r="AM87" s="227" t="s">
        <v>719</v>
      </c>
      <c r="AN87" s="227" t="s">
        <v>720</v>
      </c>
      <c r="AO87" s="227" t="s">
        <v>721</v>
      </c>
      <c r="AP87" s="227" t="s">
        <v>722</v>
      </c>
      <c r="AQ87" s="227" t="s">
        <v>723</v>
      </c>
      <c r="AR87" s="227" t="s">
        <v>724</v>
      </c>
      <c r="AS87" s="160" t="str">
        <f t="shared" ref="AS87:AX90" si="45">$A$3&amp;$A$2&amp;"'"&amp;AM87</f>
        <v>|'[УФ ВС 2018.xlsx]АЛРОСА Мирный пит'!i49</v>
      </c>
      <c r="AT87" s="160" t="str">
        <f t="shared" si="45"/>
        <v>|'[УФ ВС 2018.xlsx]АЛРОСА Мирный пит'!j49</v>
      </c>
      <c r="AU87" s="160" t="str">
        <f t="shared" si="45"/>
        <v>|'[УФ ВС 2018.xlsx]АЛРОСА Мирный пит'!q49</v>
      </c>
      <c r="AV87" s="160" t="str">
        <f t="shared" si="45"/>
        <v>|'[УФ ВС 2018.xlsx]АЛРОСА Мирный пит'!aa49</v>
      </c>
      <c r="AW87" s="160" t="str">
        <f t="shared" si="45"/>
        <v>|'[УФ ВС 2018.xlsx]АЛРОСА Мирный пит'!al49</v>
      </c>
      <c r="AX87" s="160" t="str">
        <f t="shared" si="45"/>
        <v>|'[УФ ВС 2018.xlsx]АЛРОСА Мирный пит'!ak49</v>
      </c>
      <c r="BD87" s="342"/>
    </row>
    <row r="88" spans="1:57" s="156" customFormat="1">
      <c r="A88" s="156" t="str">
        <f t="shared" si="8"/>
        <v>пок</v>
      </c>
      <c r="B88" s="69">
        <v>8</v>
      </c>
      <c r="C88" s="206" t="s">
        <v>202</v>
      </c>
      <c r="D88" s="207"/>
      <c r="E88" s="207"/>
      <c r="F88" s="78" t="s">
        <v>203</v>
      </c>
      <c r="G88" s="70" t="s">
        <v>173</v>
      </c>
      <c r="H88" s="255">
        <v>7896.2816103264249</v>
      </c>
      <c r="I88" s="255">
        <v>7546.077986818862</v>
      </c>
      <c r="J88" s="255">
        <v>6301.9152893127193</v>
      </c>
      <c r="K88" s="255">
        <v>3408.4954100000004</v>
      </c>
      <c r="L88" s="251">
        <f t="shared" si="41"/>
        <v>-2893.4198793127189</v>
      </c>
      <c r="M88" s="251">
        <f t="shared" si="42"/>
        <v>54.086658635040585</v>
      </c>
      <c r="N88" s="255">
        <v>6754.5609007333314</v>
      </c>
      <c r="O88" s="255"/>
      <c r="P88" s="255">
        <v>0</v>
      </c>
      <c r="Q88" s="250">
        <v>6333.41</v>
      </c>
      <c r="R88" s="252">
        <f>+'[39]Таб 1'!Q88</f>
        <v>4968.6544104929062</v>
      </c>
      <c r="S88" s="250">
        <f>R88*$A$8</f>
        <v>2484.3272052464531</v>
      </c>
      <c r="T88" s="250">
        <f>R88*$A$9</f>
        <v>2484.3272052464531</v>
      </c>
      <c r="U88" s="256">
        <f>+W88+Y88</f>
        <v>4968.6544104929062</v>
      </c>
      <c r="V88" s="253">
        <f>[40]Лист1!$O88</f>
        <v>1</v>
      </c>
      <c r="W88" s="250">
        <f>S88*V88</f>
        <v>2484.3272052464531</v>
      </c>
      <c r="X88" s="253">
        <f>[40]Лист1!$P88</f>
        <v>1</v>
      </c>
      <c r="Y88" s="250">
        <f>W88*X88</f>
        <v>2484.3272052464531</v>
      </c>
      <c r="Z88" s="256"/>
      <c r="AA88" s="256"/>
      <c r="AB88" s="256">
        <f t="shared" si="43"/>
        <v>-1785.9064902404252</v>
      </c>
      <c r="AC88" s="256">
        <f t="shared" si="44"/>
        <v>73.55999129348983</v>
      </c>
      <c r="AD88" s="257"/>
      <c r="AE88" s="253">
        <f>+[41]Лист1!Q88</f>
        <v>1</v>
      </c>
      <c r="AF88" s="250">
        <f>IF($P$287=0,U88*AE88,0)</f>
        <v>4968.6544104929062</v>
      </c>
      <c r="AG88" s="253">
        <f>+[41]Лист1!R88</f>
        <v>1</v>
      </c>
      <c r="AH88" s="250">
        <f>AF88*AG88</f>
        <v>4968.6544104929062</v>
      </c>
      <c r="AI88" s="253">
        <f>+[41]Лист1!S88</f>
        <v>1</v>
      </c>
      <c r="AJ88" s="250">
        <f>AH88*AI88</f>
        <v>4968.6544104929062</v>
      </c>
      <c r="AK88" s="253">
        <f>+[41]Лист1!T88</f>
        <v>1</v>
      </c>
      <c r="AL88" s="250">
        <f>AJ88*AK88</f>
        <v>4968.6544104929062</v>
      </c>
      <c r="AM88" s="227" t="s">
        <v>725</v>
      </c>
      <c r="AN88" s="227" t="s">
        <v>726</v>
      </c>
      <c r="AO88" s="227" t="s">
        <v>727</v>
      </c>
      <c r="AP88" s="227" t="s">
        <v>728</v>
      </c>
      <c r="AQ88" s="227" t="s">
        <v>729</v>
      </c>
      <c r="AR88" s="227" t="s">
        <v>730</v>
      </c>
      <c r="AS88" s="160" t="str">
        <f t="shared" si="45"/>
        <v>|'[УФ ВС 2018.xlsx]АЛРОСА Мирный пит'!i50</v>
      </c>
      <c r="AT88" s="160" t="str">
        <f t="shared" si="45"/>
        <v>|'[УФ ВС 2018.xlsx]АЛРОСА Мирный пит'!j50</v>
      </c>
      <c r="AU88" s="160" t="str">
        <f t="shared" si="45"/>
        <v>|'[УФ ВС 2018.xlsx]АЛРОСА Мирный пит'!q50</v>
      </c>
      <c r="AV88" s="160" t="str">
        <f t="shared" si="45"/>
        <v>|'[УФ ВС 2018.xlsx]АЛРОСА Мирный пит'!aa50</v>
      </c>
      <c r="AW88" s="160" t="str">
        <f t="shared" si="45"/>
        <v>|'[УФ ВС 2018.xlsx]АЛРОСА Мирный пит'!al50</v>
      </c>
      <c r="AX88" s="160" t="str">
        <f t="shared" si="45"/>
        <v>|'[УФ ВС 2018.xlsx]АЛРОСА Мирный пит'!ak50</v>
      </c>
      <c r="BC88" s="156">
        <v>6746.8684251161549</v>
      </c>
      <c r="BD88" s="342"/>
      <c r="BE88" s="339">
        <f>+U88-'[39]Таб 1'!T88</f>
        <v>0</v>
      </c>
    </row>
    <row r="89" spans="1:57" s="160" customFormat="1">
      <c r="A89" s="156" t="str">
        <f t="shared" si="8"/>
        <v>скр</v>
      </c>
      <c r="B89" s="77"/>
      <c r="C89" s="72"/>
      <c r="D89" s="204" t="s">
        <v>204</v>
      </c>
      <c r="E89" s="204" t="s">
        <v>205</v>
      </c>
      <c r="F89" s="79"/>
      <c r="G89" s="74" t="s">
        <v>173</v>
      </c>
      <c r="H89" s="262">
        <v>0</v>
      </c>
      <c r="I89" s="262">
        <v>0</v>
      </c>
      <c r="J89" s="262">
        <v>0</v>
      </c>
      <c r="K89" s="262"/>
      <c r="L89" s="251">
        <f t="shared" si="41"/>
        <v>0</v>
      </c>
      <c r="M89" s="251">
        <f t="shared" si="42"/>
        <v>0</v>
      </c>
      <c r="N89" s="262">
        <v>0</v>
      </c>
      <c r="O89" s="262"/>
      <c r="P89" s="262">
        <v>0</v>
      </c>
      <c r="Q89" s="253">
        <v>0</v>
      </c>
      <c r="R89" s="252">
        <f>+'[39]Таб 1'!Q89</f>
        <v>0</v>
      </c>
      <c r="S89" s="250">
        <f>R89*$A$8</f>
        <v>0</v>
      </c>
      <c r="T89" s="250">
        <f>R89*$A$9</f>
        <v>0</v>
      </c>
      <c r="U89" s="263">
        <f>+W89+Y89</f>
        <v>0</v>
      </c>
      <c r="V89" s="253">
        <f>[40]Лист1!$O89</f>
        <v>1</v>
      </c>
      <c r="W89" s="250">
        <f>S89*V89</f>
        <v>0</v>
      </c>
      <c r="X89" s="253">
        <f>[40]Лист1!$P89</f>
        <v>1</v>
      </c>
      <c r="Y89" s="250">
        <f>W89*X89</f>
        <v>0</v>
      </c>
      <c r="Z89" s="263"/>
      <c r="AA89" s="263"/>
      <c r="AB89" s="263">
        <f t="shared" si="43"/>
        <v>0</v>
      </c>
      <c r="AC89" s="263">
        <f t="shared" si="44"/>
        <v>0</v>
      </c>
      <c r="AD89" s="264"/>
      <c r="AE89" s="253">
        <f>+[41]Лист1!Q89</f>
        <v>1</v>
      </c>
      <c r="AF89" s="250">
        <f>IF($P$287=0,U89*AE89,0)</f>
        <v>0</v>
      </c>
      <c r="AG89" s="253">
        <f>+[41]Лист1!R89</f>
        <v>1</v>
      </c>
      <c r="AH89" s="250">
        <f>AF89*AG89</f>
        <v>0</v>
      </c>
      <c r="AI89" s="253">
        <f>+[41]Лист1!S89</f>
        <v>1</v>
      </c>
      <c r="AJ89" s="250">
        <f>AH89*AI89</f>
        <v>0</v>
      </c>
      <c r="AK89" s="253">
        <f>+[41]Лист1!T89</f>
        <v>1</v>
      </c>
      <c r="AL89" s="250">
        <f>AJ89*AK89</f>
        <v>0</v>
      </c>
      <c r="AM89" s="227" t="s">
        <v>731</v>
      </c>
      <c r="AN89" s="227" t="s">
        <v>732</v>
      </c>
      <c r="AO89" s="227" t="s">
        <v>733</v>
      </c>
      <c r="AP89" s="227" t="s">
        <v>734</v>
      </c>
      <c r="AQ89" s="227" t="s">
        <v>735</v>
      </c>
      <c r="AR89" s="227" t="s">
        <v>736</v>
      </c>
      <c r="AS89" s="160" t="str">
        <f t="shared" si="45"/>
        <v>|'[УФ ВС 2018.xlsx]АЛРОСА Мирный пит'!i51</v>
      </c>
      <c r="AT89" s="160" t="str">
        <f t="shared" si="45"/>
        <v>|'[УФ ВС 2018.xlsx]АЛРОСА Мирный пит'!j51</v>
      </c>
      <c r="AU89" s="160" t="str">
        <f t="shared" si="45"/>
        <v>|'[УФ ВС 2018.xlsx]АЛРОСА Мирный пит'!q51</v>
      </c>
      <c r="AV89" s="160" t="str">
        <f t="shared" si="45"/>
        <v>|'[УФ ВС 2018.xlsx]АЛРОСА Мирный пит'!aa51</v>
      </c>
      <c r="AW89" s="160" t="str">
        <f t="shared" si="45"/>
        <v>|'[УФ ВС 2018.xlsx]АЛРОСА Мирный пит'!al51</v>
      </c>
      <c r="AX89" s="160" t="str">
        <f t="shared" si="45"/>
        <v>|'[УФ ВС 2018.xlsx]АЛРОСА Мирный пит'!ak51</v>
      </c>
      <c r="BD89" s="342"/>
    </row>
    <row r="90" spans="1:57" s="160" customFormat="1" ht="15" customHeight="1">
      <c r="A90" s="156" t="str">
        <f t="shared" si="8"/>
        <v>пок</v>
      </c>
      <c r="B90" s="69">
        <v>9</v>
      </c>
      <c r="C90" s="206" t="s">
        <v>206</v>
      </c>
      <c r="D90" s="207"/>
      <c r="E90" s="207"/>
      <c r="F90" s="208"/>
      <c r="G90" s="70" t="s">
        <v>173</v>
      </c>
      <c r="H90" s="255">
        <v>1026.5999999999999</v>
      </c>
      <c r="I90" s="255">
        <v>1026.5999999999999</v>
      </c>
      <c r="J90" s="255">
        <v>87.56</v>
      </c>
      <c r="K90" s="255">
        <v>87.6</v>
      </c>
      <c r="L90" s="251">
        <f t="shared" si="41"/>
        <v>3.9999999999992042E-2</v>
      </c>
      <c r="M90" s="251">
        <f t="shared" si="42"/>
        <v>100.04568296025582</v>
      </c>
      <c r="N90" s="255">
        <v>77.968117500000005</v>
      </c>
      <c r="O90" s="255"/>
      <c r="P90" s="255">
        <v>0</v>
      </c>
      <c r="Q90" s="250">
        <v>87.6</v>
      </c>
      <c r="R90" s="252">
        <f>+'[39]Таб 1'!Q90</f>
        <v>87.6</v>
      </c>
      <c r="S90" s="250">
        <f>R90*$A$8</f>
        <v>43.8</v>
      </c>
      <c r="T90" s="250">
        <f>R90*$A$9</f>
        <v>43.8</v>
      </c>
      <c r="U90" s="256">
        <f>+W90+Y90</f>
        <v>87.6</v>
      </c>
      <c r="V90" s="253">
        <f>[40]Лист1!$O90</f>
        <v>1</v>
      </c>
      <c r="W90" s="250">
        <f>S90*V90</f>
        <v>43.8</v>
      </c>
      <c r="X90" s="253">
        <f>[40]Лист1!$P90</f>
        <v>1</v>
      </c>
      <c r="Y90" s="250">
        <f>W90*X90</f>
        <v>43.8</v>
      </c>
      <c r="Z90" s="256"/>
      <c r="AA90" s="256"/>
      <c r="AB90" s="256">
        <f t="shared" si="43"/>
        <v>9.631882499999989</v>
      </c>
      <c r="AC90" s="256">
        <f t="shared" si="44"/>
        <v>112.35361684857914</v>
      </c>
      <c r="AD90" s="257"/>
      <c r="AE90" s="253">
        <f>+[41]Лист1!Q90</f>
        <v>1</v>
      </c>
      <c r="AF90" s="250">
        <f>IF($P$287=0,U90*AE90,0)</f>
        <v>87.6</v>
      </c>
      <c r="AG90" s="253">
        <f>+[41]Лист1!R90</f>
        <v>1</v>
      </c>
      <c r="AH90" s="250">
        <f>AF90*AG90</f>
        <v>87.6</v>
      </c>
      <c r="AI90" s="253">
        <f>+[41]Лист1!S90</f>
        <v>1</v>
      </c>
      <c r="AJ90" s="250">
        <f>AH90*AI90</f>
        <v>87.6</v>
      </c>
      <c r="AK90" s="253">
        <f>+[41]Лист1!T90</f>
        <v>1</v>
      </c>
      <c r="AL90" s="250">
        <f>AJ90*AK90</f>
        <v>87.6</v>
      </c>
      <c r="AM90" s="227" t="s">
        <v>737</v>
      </c>
      <c r="AN90" s="227" t="s">
        <v>738</v>
      </c>
      <c r="AO90" s="227" t="s">
        <v>739</v>
      </c>
      <c r="AP90" s="227" t="s">
        <v>740</v>
      </c>
      <c r="AQ90" s="227" t="s">
        <v>741</v>
      </c>
      <c r="AR90" s="227" t="s">
        <v>742</v>
      </c>
      <c r="AS90" s="160" t="str">
        <f t="shared" si="45"/>
        <v>|'[УФ ВС 2018.xlsx]АЛРОСА Мирный пит'!i52</v>
      </c>
      <c r="AT90" s="160" t="str">
        <f t="shared" si="45"/>
        <v>|'[УФ ВС 2018.xlsx]АЛРОСА Мирный пит'!j52</v>
      </c>
      <c r="AU90" s="160" t="str">
        <f t="shared" si="45"/>
        <v>|'[УФ ВС 2018.xlsx]АЛРОСА Мирный пит'!q52</v>
      </c>
      <c r="AV90" s="160" t="str">
        <f t="shared" si="45"/>
        <v>|'[УФ ВС 2018.xlsx]АЛРОСА Мирный пит'!aa52</v>
      </c>
      <c r="AW90" s="160" t="str">
        <f t="shared" si="45"/>
        <v>|'[УФ ВС 2018.xlsx]АЛРОСА Мирный пит'!al52</v>
      </c>
      <c r="AX90" s="160" t="str">
        <f t="shared" si="45"/>
        <v>|'[УФ ВС 2018.xlsx]АЛРОСА Мирный пит'!ak52</v>
      </c>
      <c r="BC90" s="160">
        <v>87.6</v>
      </c>
      <c r="BD90" s="342" t="s">
        <v>1479</v>
      </c>
      <c r="BE90" s="339">
        <f>+U90-'[39]Таб 1'!T90</f>
        <v>0</v>
      </c>
    </row>
    <row r="91" spans="1:57" s="160" customFormat="1">
      <c r="A91" s="156" t="str">
        <f>IF(SUM(J91,N91,P91,R91,S91,T91)=0,"скр","пок")</f>
        <v>пок</v>
      </c>
      <c r="B91" s="69">
        <v>10</v>
      </c>
      <c r="C91" s="206" t="s">
        <v>207</v>
      </c>
      <c r="D91" s="207"/>
      <c r="E91" s="207"/>
      <c r="F91" s="208"/>
      <c r="G91" s="70" t="s">
        <v>173</v>
      </c>
      <c r="H91" s="256">
        <f>H86+H90-H88</f>
        <v>0</v>
      </c>
      <c r="I91" s="256">
        <f>I86+I90-I88</f>
        <v>0</v>
      </c>
      <c r="J91" s="256">
        <f>J86+J90-J88</f>
        <v>87.5600000000004</v>
      </c>
      <c r="K91" s="256">
        <v>1699.5804099999996</v>
      </c>
      <c r="L91" s="251">
        <f t="shared" si="41"/>
        <v>1612.0204099999992</v>
      </c>
      <c r="M91" s="251">
        <f t="shared" si="42"/>
        <v>1941.0466080401918</v>
      </c>
      <c r="N91" s="256">
        <f t="shared" ref="N91:U91" si="46">N86+N90-N88</f>
        <v>77.968117499999607</v>
      </c>
      <c r="O91" s="256">
        <f t="shared" si="46"/>
        <v>0</v>
      </c>
      <c r="P91" s="256">
        <f t="shared" si="46"/>
        <v>0</v>
      </c>
      <c r="Q91" s="256">
        <v>-4.2899999989458593E-3</v>
      </c>
      <c r="R91" s="252">
        <f>+'[39]Таб 1'!Q91</f>
        <v>0</v>
      </c>
      <c r="S91" s="256">
        <f t="shared" si="46"/>
        <v>0</v>
      </c>
      <c r="T91" s="256">
        <f t="shared" si="46"/>
        <v>0</v>
      </c>
      <c r="U91" s="256">
        <f t="shared" si="46"/>
        <v>0</v>
      </c>
      <c r="V91" s="253">
        <f>[40]Лист1!$O91</f>
        <v>1</v>
      </c>
      <c r="W91" s="256">
        <f>W86+W90-W88</f>
        <v>0</v>
      </c>
      <c r="X91" s="253">
        <f>[40]Лист1!$P91</f>
        <v>1</v>
      </c>
      <c r="Y91" s="256">
        <f>Y86+Y90-Y88</f>
        <v>0</v>
      </c>
      <c r="Z91" s="256"/>
      <c r="AA91" s="256"/>
      <c r="AB91" s="256">
        <f t="shared" si="43"/>
        <v>-77.968117499999607</v>
      </c>
      <c r="AC91" s="256">
        <f t="shared" si="44"/>
        <v>0</v>
      </c>
      <c r="AD91" s="257"/>
      <c r="AE91" s="253">
        <f>+[41]Лист1!Q91</f>
        <v>1</v>
      </c>
      <c r="AF91" s="256">
        <f>AF86+AF90-AF88</f>
        <v>0</v>
      </c>
      <c r="AG91" s="253">
        <f>+[41]Лист1!R91</f>
        <v>1</v>
      </c>
      <c r="AH91" s="256">
        <f>AH86+AH90-AH88</f>
        <v>0</v>
      </c>
      <c r="AI91" s="253">
        <f>+[41]Лист1!S91</f>
        <v>1</v>
      </c>
      <c r="AJ91" s="256">
        <f>AJ86+AJ90-AJ88</f>
        <v>0</v>
      </c>
      <c r="AK91" s="253">
        <f>+[41]Лист1!T91</f>
        <v>1</v>
      </c>
      <c r="AL91" s="256">
        <f>AL86+AL90-AL88</f>
        <v>0</v>
      </c>
      <c r="AM91" s="227"/>
      <c r="AN91" s="227"/>
      <c r="AO91" s="227"/>
      <c r="AP91" s="227"/>
      <c r="AQ91" s="227"/>
      <c r="AR91" s="227"/>
      <c r="BC91" s="160">
        <v>0</v>
      </c>
      <c r="BD91" s="341"/>
      <c r="BE91" s="339">
        <f>+U91-'[39]Таб 1'!T91</f>
        <v>0</v>
      </c>
    </row>
    <row r="92" spans="1:57" s="156" customFormat="1">
      <c r="A92" s="156" t="s">
        <v>598</v>
      </c>
      <c r="B92" s="69">
        <v>11</v>
      </c>
      <c r="C92" s="549" t="s">
        <v>208</v>
      </c>
      <c r="D92" s="547"/>
      <c r="E92" s="547"/>
      <c r="F92" s="548"/>
      <c r="G92" s="70" t="s">
        <v>144</v>
      </c>
      <c r="H92" s="256"/>
      <c r="I92" s="256"/>
      <c r="J92" s="256"/>
      <c r="K92" s="256"/>
      <c r="L92" s="251">
        <f t="shared" si="41"/>
        <v>0</v>
      </c>
      <c r="M92" s="251">
        <f t="shared" si="42"/>
        <v>0</v>
      </c>
      <c r="N92" s="256"/>
      <c r="O92" s="256"/>
      <c r="P92" s="256"/>
      <c r="Q92" s="256"/>
      <c r="R92" s="252">
        <f>+'[39]Таб 1'!Q92</f>
        <v>0</v>
      </c>
      <c r="S92" s="256"/>
      <c r="T92" s="256"/>
      <c r="U92" s="256"/>
      <c r="V92" s="253">
        <f>[40]Лист1!$O92</f>
        <v>1</v>
      </c>
      <c r="W92" s="256"/>
      <c r="X92" s="253">
        <f>[40]Лист1!$P92</f>
        <v>1</v>
      </c>
      <c r="Y92" s="256"/>
      <c r="Z92" s="256"/>
      <c r="AA92" s="256"/>
      <c r="AB92" s="256">
        <f t="shared" si="43"/>
        <v>0</v>
      </c>
      <c r="AC92" s="256">
        <f t="shared" si="44"/>
        <v>0</v>
      </c>
      <c r="AD92" s="257"/>
      <c r="AE92" s="253">
        <f>+[41]Лист1!Q92</f>
        <v>1</v>
      </c>
      <c r="AF92" s="256"/>
      <c r="AG92" s="253">
        <f>+[41]Лист1!R92</f>
        <v>1</v>
      </c>
      <c r="AH92" s="256"/>
      <c r="AI92" s="253">
        <f>+[41]Лист1!S92</f>
        <v>1</v>
      </c>
      <c r="AJ92" s="256"/>
      <c r="AK92" s="253">
        <f>+[41]Лист1!T92</f>
        <v>1</v>
      </c>
      <c r="AL92" s="256"/>
      <c r="AM92" s="227"/>
      <c r="AN92" s="227"/>
      <c r="AO92" s="227"/>
      <c r="AP92" s="227"/>
      <c r="AQ92" s="227"/>
      <c r="AR92" s="227"/>
      <c r="AS92" s="160"/>
      <c r="AT92" s="160"/>
      <c r="AU92" s="160"/>
      <c r="AV92" s="160"/>
      <c r="AW92" s="160"/>
      <c r="AX92" s="160"/>
      <c r="BD92" s="341"/>
      <c r="BE92" s="339">
        <f>+U92-'[39]Таб 1'!T92</f>
        <v>0</v>
      </c>
    </row>
    <row r="93" spans="1:57" s="156" customFormat="1">
      <c r="A93" s="156" t="str">
        <f t="shared" ref="A93:A99" si="47">IF(SUM(J93,N93,P93,R93,S93,T93)=0,"скр","пок")</f>
        <v>скр</v>
      </c>
      <c r="B93" s="69"/>
      <c r="C93" s="80" t="s">
        <v>209</v>
      </c>
      <c r="D93" s="204" t="s">
        <v>210</v>
      </c>
      <c r="E93" s="204"/>
      <c r="F93" s="205"/>
      <c r="G93" s="74" t="s">
        <v>211</v>
      </c>
      <c r="H93" s="262">
        <v>0</v>
      </c>
      <c r="I93" s="262">
        <v>0</v>
      </c>
      <c r="J93" s="262">
        <v>0</v>
      </c>
      <c r="K93" s="262"/>
      <c r="L93" s="251">
        <f t="shared" si="41"/>
        <v>0</v>
      </c>
      <c r="M93" s="251">
        <f t="shared" si="42"/>
        <v>0</v>
      </c>
      <c r="N93" s="262">
        <v>0</v>
      </c>
      <c r="O93" s="262"/>
      <c r="P93" s="262">
        <v>0</v>
      </c>
      <c r="Q93" s="253">
        <v>0</v>
      </c>
      <c r="R93" s="252">
        <f>+'[39]Таб 1'!Q93</f>
        <v>0</v>
      </c>
      <c r="S93" s="250">
        <f>R93*$A$8</f>
        <v>0</v>
      </c>
      <c r="T93" s="250">
        <f>R93*$A$9</f>
        <v>0</v>
      </c>
      <c r="U93" s="263">
        <f>+W93+Y93</f>
        <v>0</v>
      </c>
      <c r="V93" s="253">
        <f>[40]Лист1!$O93</f>
        <v>1</v>
      </c>
      <c r="W93" s="250">
        <f>S93*V93</f>
        <v>0</v>
      </c>
      <c r="X93" s="253">
        <f>[40]Лист1!$P93</f>
        <v>1</v>
      </c>
      <c r="Y93" s="250">
        <f>W93*X93</f>
        <v>0</v>
      </c>
      <c r="Z93" s="263"/>
      <c r="AA93" s="263"/>
      <c r="AB93" s="263">
        <f t="shared" si="43"/>
        <v>0</v>
      </c>
      <c r="AC93" s="263">
        <f t="shared" si="44"/>
        <v>0</v>
      </c>
      <c r="AD93" s="264"/>
      <c r="AE93" s="253">
        <f>+[41]Лист1!Q93</f>
        <v>1</v>
      </c>
      <c r="AF93" s="250">
        <f>IF($P$287=0,U93*AE93,0)</f>
        <v>0</v>
      </c>
      <c r="AG93" s="253">
        <f>+[41]Лист1!R93</f>
        <v>1</v>
      </c>
      <c r="AH93" s="250">
        <f>AF93*AG93</f>
        <v>0</v>
      </c>
      <c r="AI93" s="253">
        <f>+[41]Лист1!S93</f>
        <v>1</v>
      </c>
      <c r="AJ93" s="250">
        <f>AH93*AI93</f>
        <v>0</v>
      </c>
      <c r="AK93" s="253">
        <f>+[41]Лист1!T93</f>
        <v>1</v>
      </c>
      <c r="AL93" s="250">
        <f>AJ93*AK93</f>
        <v>0</v>
      </c>
      <c r="AM93" s="227" t="s">
        <v>743</v>
      </c>
      <c r="AN93" s="227" t="s">
        <v>744</v>
      </c>
      <c r="AO93" s="227" t="s">
        <v>745</v>
      </c>
      <c r="AP93" s="227" t="s">
        <v>746</v>
      </c>
      <c r="AQ93" s="227" t="s">
        <v>747</v>
      </c>
      <c r="AR93" s="227" t="s">
        <v>748</v>
      </c>
      <c r="AS93" s="160" t="str">
        <f t="shared" ref="AS93:AX95" si="48">$A$3&amp;$A$2&amp;"'"&amp;AM93</f>
        <v>|'[УФ ВС 2018.xlsx]АЛРОСА Мирный пит'!i55</v>
      </c>
      <c r="AT93" s="160" t="str">
        <f t="shared" si="48"/>
        <v>|'[УФ ВС 2018.xlsx]АЛРОСА Мирный пит'!j55</v>
      </c>
      <c r="AU93" s="160" t="str">
        <f t="shared" si="48"/>
        <v>|'[УФ ВС 2018.xlsx]АЛРОСА Мирный пит'!q55</v>
      </c>
      <c r="AV93" s="160" t="str">
        <f t="shared" si="48"/>
        <v>|'[УФ ВС 2018.xlsx]АЛРОСА Мирный пит'!aa55</v>
      </c>
      <c r="AW93" s="160" t="str">
        <f t="shared" si="48"/>
        <v>|'[УФ ВС 2018.xlsx]АЛРОСА Мирный пит'!al55</v>
      </c>
      <c r="AX93" s="160" t="str">
        <f t="shared" si="48"/>
        <v>|'[УФ ВС 2018.xlsx]АЛРОСА Мирный пит'!ak55</v>
      </c>
      <c r="BD93" s="342"/>
    </row>
    <row r="94" spans="1:57" s="156" customFormat="1">
      <c r="A94" s="156" t="str">
        <f t="shared" si="47"/>
        <v>скр</v>
      </c>
      <c r="B94" s="69"/>
      <c r="C94" s="80" t="s">
        <v>212</v>
      </c>
      <c r="D94" s="204" t="s">
        <v>213</v>
      </c>
      <c r="E94" s="204"/>
      <c r="F94" s="205"/>
      <c r="G94" s="74" t="s">
        <v>211</v>
      </c>
      <c r="H94" s="262">
        <v>0</v>
      </c>
      <c r="I94" s="262">
        <v>0</v>
      </c>
      <c r="J94" s="262">
        <v>0</v>
      </c>
      <c r="K94" s="262"/>
      <c r="L94" s="251">
        <f t="shared" si="41"/>
        <v>0</v>
      </c>
      <c r="M94" s="251">
        <f t="shared" si="42"/>
        <v>0</v>
      </c>
      <c r="N94" s="262">
        <v>0</v>
      </c>
      <c r="O94" s="262"/>
      <c r="P94" s="262">
        <v>0</v>
      </c>
      <c r="Q94" s="253">
        <v>0</v>
      </c>
      <c r="R94" s="252">
        <f>+'[39]Таб 1'!Q94</f>
        <v>0</v>
      </c>
      <c r="S94" s="250">
        <f>R94*$A$8</f>
        <v>0</v>
      </c>
      <c r="T94" s="250">
        <f>R94*$A$9</f>
        <v>0</v>
      </c>
      <c r="U94" s="263">
        <f>+W94+Y94</f>
        <v>0</v>
      </c>
      <c r="V94" s="253">
        <f>[40]Лист1!$O94</f>
        <v>1</v>
      </c>
      <c r="W94" s="250">
        <f>S94*V94</f>
        <v>0</v>
      </c>
      <c r="X94" s="253">
        <f>[40]Лист1!$P94</f>
        <v>1</v>
      </c>
      <c r="Y94" s="250">
        <f>W94*X94</f>
        <v>0</v>
      </c>
      <c r="Z94" s="263"/>
      <c r="AA94" s="263"/>
      <c r="AB94" s="263">
        <f t="shared" si="43"/>
        <v>0</v>
      </c>
      <c r="AC94" s="263">
        <f t="shared" si="44"/>
        <v>0</v>
      </c>
      <c r="AD94" s="264"/>
      <c r="AE94" s="253">
        <f>+[41]Лист1!Q94</f>
        <v>1</v>
      </c>
      <c r="AF94" s="250">
        <f>IF($P$287=0,U94*AE94,0)</f>
        <v>0</v>
      </c>
      <c r="AG94" s="253">
        <f>+[41]Лист1!R94</f>
        <v>1</v>
      </c>
      <c r="AH94" s="250">
        <f>AF94*AG94</f>
        <v>0</v>
      </c>
      <c r="AI94" s="253">
        <f>+[41]Лист1!S94</f>
        <v>1</v>
      </c>
      <c r="AJ94" s="250">
        <f>AH94*AI94</f>
        <v>0</v>
      </c>
      <c r="AK94" s="253">
        <f>+[41]Лист1!T94</f>
        <v>1</v>
      </c>
      <c r="AL94" s="250">
        <f>AJ94*AK94</f>
        <v>0</v>
      </c>
      <c r="AM94" s="227" t="s">
        <v>749</v>
      </c>
      <c r="AN94" s="227" t="s">
        <v>750</v>
      </c>
      <c r="AO94" s="227" t="s">
        <v>751</v>
      </c>
      <c r="AP94" s="227" t="s">
        <v>752</v>
      </c>
      <c r="AQ94" s="227" t="s">
        <v>753</v>
      </c>
      <c r="AR94" s="227" t="s">
        <v>754</v>
      </c>
      <c r="AS94" s="160" t="str">
        <f t="shared" si="48"/>
        <v>|'[УФ ВС 2018.xlsx]АЛРОСА Мирный пит'!i56</v>
      </c>
      <c r="AT94" s="160" t="str">
        <f t="shared" si="48"/>
        <v>|'[УФ ВС 2018.xlsx]АЛРОСА Мирный пит'!j56</v>
      </c>
      <c r="AU94" s="160" t="str">
        <f t="shared" si="48"/>
        <v>|'[УФ ВС 2018.xlsx]АЛРОСА Мирный пит'!q56</v>
      </c>
      <c r="AV94" s="160" t="str">
        <f t="shared" si="48"/>
        <v>|'[УФ ВС 2018.xlsx]АЛРОСА Мирный пит'!aa56</v>
      </c>
      <c r="AW94" s="160" t="str">
        <f t="shared" si="48"/>
        <v>|'[УФ ВС 2018.xlsx]АЛРОСА Мирный пит'!al56</v>
      </c>
      <c r="AX94" s="160" t="str">
        <f t="shared" si="48"/>
        <v>|'[УФ ВС 2018.xlsx]АЛРОСА Мирный пит'!ak56</v>
      </c>
      <c r="BD94" s="342"/>
    </row>
    <row r="95" spans="1:57" s="156" customFormat="1">
      <c r="A95" s="156" t="str">
        <f t="shared" si="47"/>
        <v>скр</v>
      </c>
      <c r="B95" s="69"/>
      <c r="C95" s="80" t="s">
        <v>214</v>
      </c>
      <c r="D95" s="204" t="s">
        <v>215</v>
      </c>
      <c r="E95" s="204"/>
      <c r="F95" s="205"/>
      <c r="G95" s="74" t="s">
        <v>216</v>
      </c>
      <c r="H95" s="262">
        <v>0</v>
      </c>
      <c r="I95" s="262">
        <v>0</v>
      </c>
      <c r="J95" s="262">
        <v>0</v>
      </c>
      <c r="K95" s="262"/>
      <c r="L95" s="251">
        <f t="shared" si="41"/>
        <v>0</v>
      </c>
      <c r="M95" s="251">
        <f t="shared" si="42"/>
        <v>0</v>
      </c>
      <c r="N95" s="262">
        <v>0</v>
      </c>
      <c r="O95" s="262"/>
      <c r="P95" s="262">
        <v>0</v>
      </c>
      <c r="Q95" s="253">
        <v>0</v>
      </c>
      <c r="R95" s="252">
        <f>+'[39]Таб 1'!Q95</f>
        <v>0</v>
      </c>
      <c r="S95" s="250">
        <f>R95*$A$8</f>
        <v>0</v>
      </c>
      <c r="T95" s="250">
        <f>R95*$A$9</f>
        <v>0</v>
      </c>
      <c r="U95" s="263">
        <f>+W95+Y95</f>
        <v>0</v>
      </c>
      <c r="V95" s="253">
        <f>[40]Лист1!$O95</f>
        <v>1</v>
      </c>
      <c r="W95" s="250">
        <f>S95*V95</f>
        <v>0</v>
      </c>
      <c r="X95" s="253">
        <f>[40]Лист1!$P95</f>
        <v>1</v>
      </c>
      <c r="Y95" s="250">
        <f>W95*X95</f>
        <v>0</v>
      </c>
      <c r="Z95" s="263"/>
      <c r="AA95" s="263"/>
      <c r="AB95" s="263">
        <f t="shared" si="43"/>
        <v>0</v>
      </c>
      <c r="AC95" s="263">
        <f t="shared" si="44"/>
        <v>0</v>
      </c>
      <c r="AD95" s="264"/>
      <c r="AE95" s="253">
        <f>+[41]Лист1!Q95</f>
        <v>1</v>
      </c>
      <c r="AF95" s="250">
        <f>IF($P$287=0,U95*AE95,0)</f>
        <v>0</v>
      </c>
      <c r="AG95" s="253">
        <f>+[41]Лист1!R95</f>
        <v>1</v>
      </c>
      <c r="AH95" s="250">
        <f>AF95*AG95</f>
        <v>0</v>
      </c>
      <c r="AI95" s="253">
        <f>+[41]Лист1!S95</f>
        <v>1</v>
      </c>
      <c r="AJ95" s="250">
        <f>AH95*AI95</f>
        <v>0</v>
      </c>
      <c r="AK95" s="253">
        <f>+[41]Лист1!T95</f>
        <v>1</v>
      </c>
      <c r="AL95" s="250">
        <f>AJ95*AK95</f>
        <v>0</v>
      </c>
      <c r="AM95" s="227" t="s">
        <v>755</v>
      </c>
      <c r="AN95" s="227" t="s">
        <v>756</v>
      </c>
      <c r="AO95" s="227" t="s">
        <v>757</v>
      </c>
      <c r="AP95" s="227" t="s">
        <v>758</v>
      </c>
      <c r="AQ95" s="227" t="s">
        <v>759</v>
      </c>
      <c r="AR95" s="227" t="s">
        <v>760</v>
      </c>
      <c r="AS95" s="160" t="str">
        <f t="shared" si="48"/>
        <v>|'[УФ ВС 2018.xlsx]АЛРОСА Мирный пит'!i57</v>
      </c>
      <c r="AT95" s="160" t="str">
        <f t="shared" si="48"/>
        <v>|'[УФ ВС 2018.xlsx]АЛРОСА Мирный пит'!j57</v>
      </c>
      <c r="AU95" s="160" t="str">
        <f t="shared" si="48"/>
        <v>|'[УФ ВС 2018.xlsx]АЛРОСА Мирный пит'!q57</v>
      </c>
      <c r="AV95" s="160" t="str">
        <f t="shared" si="48"/>
        <v>|'[УФ ВС 2018.xlsx]АЛРОСА Мирный пит'!aa57</v>
      </c>
      <c r="AW95" s="160" t="str">
        <f t="shared" si="48"/>
        <v>|'[УФ ВС 2018.xlsx]АЛРОСА Мирный пит'!al57</v>
      </c>
      <c r="AX95" s="160" t="str">
        <f t="shared" si="48"/>
        <v>|'[УФ ВС 2018.xlsx]АЛРОСА Мирный пит'!ak57</v>
      </c>
      <c r="BD95" s="342"/>
    </row>
    <row r="96" spans="1:57" s="156" customFormat="1">
      <c r="A96" s="156" t="str">
        <f t="shared" si="47"/>
        <v>скр</v>
      </c>
      <c r="B96" s="69"/>
      <c r="C96" s="80" t="s">
        <v>217</v>
      </c>
      <c r="D96" s="204" t="s">
        <v>218</v>
      </c>
      <c r="E96" s="204"/>
      <c r="F96" s="205"/>
      <c r="G96" s="74" t="s">
        <v>211</v>
      </c>
      <c r="H96" s="263">
        <f>H97+H98+H99</f>
        <v>0</v>
      </c>
      <c r="I96" s="263">
        <f>I97+I98+I99</f>
        <v>0</v>
      </c>
      <c r="J96" s="263">
        <f>J97+J98+J99</f>
        <v>0</v>
      </c>
      <c r="K96" s="263">
        <v>0</v>
      </c>
      <c r="L96" s="251">
        <f t="shared" si="41"/>
        <v>0</v>
      </c>
      <c r="M96" s="251">
        <f t="shared" si="42"/>
        <v>0</v>
      </c>
      <c r="N96" s="263">
        <f t="shared" ref="N96:U96" si="49">N97+N98+N99</f>
        <v>0</v>
      </c>
      <c r="O96" s="263">
        <f t="shared" si="49"/>
        <v>0</v>
      </c>
      <c r="P96" s="263">
        <f t="shared" si="49"/>
        <v>0</v>
      </c>
      <c r="Q96" s="263">
        <v>0</v>
      </c>
      <c r="R96" s="252">
        <f>+'[39]Таб 1'!Q96</f>
        <v>0</v>
      </c>
      <c r="S96" s="263">
        <f t="shared" si="49"/>
        <v>0</v>
      </c>
      <c r="T96" s="263">
        <f t="shared" si="49"/>
        <v>0</v>
      </c>
      <c r="U96" s="263">
        <f t="shared" si="49"/>
        <v>0</v>
      </c>
      <c r="V96" s="253">
        <f>[40]Лист1!$O96</f>
        <v>1</v>
      </c>
      <c r="W96" s="263">
        <f>W97+W98+W99</f>
        <v>0</v>
      </c>
      <c r="X96" s="253">
        <f>[40]Лист1!$P96</f>
        <v>1</v>
      </c>
      <c r="Y96" s="263">
        <f>Y97+Y98+Y99</f>
        <v>0</v>
      </c>
      <c r="Z96" s="263"/>
      <c r="AA96" s="263"/>
      <c r="AB96" s="263">
        <f t="shared" si="43"/>
        <v>0</v>
      </c>
      <c r="AC96" s="263">
        <f t="shared" si="44"/>
        <v>0</v>
      </c>
      <c r="AD96" s="264"/>
      <c r="AE96" s="253">
        <f>+[41]Лист1!Q96</f>
        <v>1</v>
      </c>
      <c r="AF96" s="263">
        <f>AF97+AF98+AF99</f>
        <v>0</v>
      </c>
      <c r="AG96" s="253">
        <f>+[41]Лист1!R96</f>
        <v>1</v>
      </c>
      <c r="AH96" s="263">
        <f>AH97+AH98+AH99</f>
        <v>0</v>
      </c>
      <c r="AI96" s="253">
        <f>+[41]Лист1!S96</f>
        <v>1</v>
      </c>
      <c r="AJ96" s="263">
        <f>AJ97+AJ98+AJ99</f>
        <v>0</v>
      </c>
      <c r="AK96" s="253">
        <f>+[41]Лист1!T96</f>
        <v>1</v>
      </c>
      <c r="AL96" s="263">
        <f>AL97+AL98+AL99</f>
        <v>0</v>
      </c>
      <c r="AM96" s="227"/>
      <c r="AN96" s="227"/>
      <c r="AO96" s="227"/>
      <c r="AP96" s="227"/>
      <c r="AQ96" s="227"/>
      <c r="AR96" s="227"/>
      <c r="AS96" s="160"/>
      <c r="AT96" s="160"/>
      <c r="AU96" s="160"/>
      <c r="AV96" s="160"/>
      <c r="AW96" s="160"/>
      <c r="AX96" s="160"/>
      <c r="BC96" s="156">
        <v>0</v>
      </c>
      <c r="BD96" s="343"/>
    </row>
    <row r="97" spans="1:57" s="156" customFormat="1">
      <c r="A97" s="156" t="str">
        <f t="shared" si="47"/>
        <v>скр</v>
      </c>
      <c r="B97" s="69"/>
      <c r="C97" s="72"/>
      <c r="D97" s="73" t="s">
        <v>219</v>
      </c>
      <c r="E97" s="499"/>
      <c r="F97" s="500"/>
      <c r="G97" s="74" t="s">
        <v>211</v>
      </c>
      <c r="H97" s="262">
        <v>0</v>
      </c>
      <c r="I97" s="262">
        <v>0</v>
      </c>
      <c r="J97" s="262">
        <v>0</v>
      </c>
      <c r="K97" s="262"/>
      <c r="L97" s="251">
        <f t="shared" si="41"/>
        <v>0</v>
      </c>
      <c r="M97" s="251">
        <f t="shared" si="42"/>
        <v>0</v>
      </c>
      <c r="N97" s="262">
        <v>0</v>
      </c>
      <c r="O97" s="262"/>
      <c r="P97" s="262">
        <v>0</v>
      </c>
      <c r="Q97" s="253">
        <v>0</v>
      </c>
      <c r="R97" s="252">
        <f>+'[39]Таб 1'!Q97</f>
        <v>0</v>
      </c>
      <c r="S97" s="250">
        <f>R97*$A$8</f>
        <v>0</v>
      </c>
      <c r="T97" s="250">
        <f>R97*$A$9</f>
        <v>0</v>
      </c>
      <c r="U97" s="263">
        <f>+W97+Y97</f>
        <v>0</v>
      </c>
      <c r="V97" s="253">
        <f>[40]Лист1!$O97</f>
        <v>1</v>
      </c>
      <c r="W97" s="250">
        <f>S97*V97</f>
        <v>0</v>
      </c>
      <c r="X97" s="253">
        <f>[40]Лист1!$P97</f>
        <v>1</v>
      </c>
      <c r="Y97" s="250">
        <f>W97*X97</f>
        <v>0</v>
      </c>
      <c r="Z97" s="263"/>
      <c r="AA97" s="263"/>
      <c r="AB97" s="263">
        <f t="shared" si="43"/>
        <v>0</v>
      </c>
      <c r="AC97" s="263">
        <f t="shared" si="44"/>
        <v>0</v>
      </c>
      <c r="AD97" s="264"/>
      <c r="AE97" s="253">
        <f>+[41]Лист1!Q97</f>
        <v>1</v>
      </c>
      <c r="AF97" s="250">
        <f>IF($P$287=0,U97*AE97,0)</f>
        <v>0</v>
      </c>
      <c r="AG97" s="253">
        <f>+[41]Лист1!R97</f>
        <v>1</v>
      </c>
      <c r="AH97" s="250">
        <f>AF97*AG97</f>
        <v>0</v>
      </c>
      <c r="AI97" s="253">
        <f>+[41]Лист1!S97</f>
        <v>1</v>
      </c>
      <c r="AJ97" s="250">
        <f>AH97*AI97</f>
        <v>0</v>
      </c>
      <c r="AK97" s="253">
        <f>+[41]Лист1!T97</f>
        <v>1</v>
      </c>
      <c r="AL97" s="250">
        <f>AJ97*AK97</f>
        <v>0</v>
      </c>
      <c r="AM97" s="227" t="s">
        <v>761</v>
      </c>
      <c r="AN97" s="227" t="s">
        <v>762</v>
      </c>
      <c r="AO97" s="227" t="s">
        <v>763</v>
      </c>
      <c r="AP97" s="227" t="s">
        <v>764</v>
      </c>
      <c r="AQ97" s="227" t="s">
        <v>765</v>
      </c>
      <c r="AR97" s="227" t="s">
        <v>766</v>
      </c>
      <c r="AS97" s="160" t="str">
        <f t="shared" ref="AS97:AX99" si="50">$A$3&amp;$A$2&amp;"'"&amp;AM97</f>
        <v>|'[УФ ВС 2018.xlsx]АЛРОСА Мирный пит'!i59</v>
      </c>
      <c r="AT97" s="160" t="str">
        <f t="shared" si="50"/>
        <v>|'[УФ ВС 2018.xlsx]АЛРОСА Мирный пит'!j59</v>
      </c>
      <c r="AU97" s="160" t="str">
        <f t="shared" si="50"/>
        <v>|'[УФ ВС 2018.xlsx]АЛРОСА Мирный пит'!q59</v>
      </c>
      <c r="AV97" s="160" t="str">
        <f t="shared" si="50"/>
        <v>|'[УФ ВС 2018.xlsx]АЛРОСА Мирный пит'!aa59</v>
      </c>
      <c r="AW97" s="160" t="str">
        <f t="shared" si="50"/>
        <v>|'[УФ ВС 2018.xlsx]АЛРОСА Мирный пит'!al59</v>
      </c>
      <c r="AX97" s="160" t="str">
        <f t="shared" si="50"/>
        <v>|'[УФ ВС 2018.xlsx]АЛРОСА Мирный пит'!ak59</v>
      </c>
      <c r="BD97" s="342"/>
    </row>
    <row r="98" spans="1:57" s="156" customFormat="1">
      <c r="A98" s="156" t="str">
        <f t="shared" si="47"/>
        <v>скр</v>
      </c>
      <c r="B98" s="69"/>
      <c r="C98" s="72"/>
      <c r="D98" s="73" t="s">
        <v>220</v>
      </c>
      <c r="E98" s="499"/>
      <c r="F98" s="500"/>
      <c r="G98" s="74" t="s">
        <v>211</v>
      </c>
      <c r="H98" s="262">
        <v>0</v>
      </c>
      <c r="I98" s="262">
        <v>0</v>
      </c>
      <c r="J98" s="262">
        <v>0</v>
      </c>
      <c r="K98" s="262"/>
      <c r="L98" s="251">
        <f t="shared" si="41"/>
        <v>0</v>
      </c>
      <c r="M98" s="251">
        <f t="shared" si="42"/>
        <v>0</v>
      </c>
      <c r="N98" s="262">
        <v>0</v>
      </c>
      <c r="O98" s="262"/>
      <c r="P98" s="262">
        <v>0</v>
      </c>
      <c r="Q98" s="253">
        <v>0</v>
      </c>
      <c r="R98" s="252">
        <f>+'[39]Таб 1'!Q98</f>
        <v>0</v>
      </c>
      <c r="S98" s="250">
        <f>R98*$A$8</f>
        <v>0</v>
      </c>
      <c r="T98" s="250">
        <f>R98*$A$9</f>
        <v>0</v>
      </c>
      <c r="U98" s="263">
        <f>+W98+Y98</f>
        <v>0</v>
      </c>
      <c r="V98" s="253">
        <f>[40]Лист1!$O98</f>
        <v>1</v>
      </c>
      <c r="W98" s="250">
        <f>S98*V98</f>
        <v>0</v>
      </c>
      <c r="X98" s="253">
        <f>[40]Лист1!$P98</f>
        <v>1</v>
      </c>
      <c r="Y98" s="250">
        <f>W98*X98</f>
        <v>0</v>
      </c>
      <c r="Z98" s="263"/>
      <c r="AA98" s="263"/>
      <c r="AB98" s="263">
        <f t="shared" si="43"/>
        <v>0</v>
      </c>
      <c r="AC98" s="263">
        <f t="shared" si="44"/>
        <v>0</v>
      </c>
      <c r="AD98" s="264"/>
      <c r="AE98" s="253">
        <f>+[41]Лист1!Q98</f>
        <v>1</v>
      </c>
      <c r="AF98" s="250">
        <f>IF($P$287=0,U98*AE98,0)</f>
        <v>0</v>
      </c>
      <c r="AG98" s="253">
        <f>+[41]Лист1!R98</f>
        <v>1</v>
      </c>
      <c r="AH98" s="250">
        <f>AF98*AG98</f>
        <v>0</v>
      </c>
      <c r="AI98" s="253">
        <f>+[41]Лист1!S98</f>
        <v>1</v>
      </c>
      <c r="AJ98" s="250">
        <f>AH98*AI98</f>
        <v>0</v>
      </c>
      <c r="AK98" s="253">
        <f>+[41]Лист1!T98</f>
        <v>1</v>
      </c>
      <c r="AL98" s="250">
        <f>AJ98*AK98</f>
        <v>0</v>
      </c>
      <c r="AM98" s="227" t="s">
        <v>767</v>
      </c>
      <c r="AN98" s="227" t="s">
        <v>768</v>
      </c>
      <c r="AO98" s="227" t="s">
        <v>769</v>
      </c>
      <c r="AP98" s="227" t="s">
        <v>770</v>
      </c>
      <c r="AQ98" s="227" t="s">
        <v>771</v>
      </c>
      <c r="AR98" s="227" t="s">
        <v>772</v>
      </c>
      <c r="AS98" s="160" t="str">
        <f t="shared" si="50"/>
        <v>|'[УФ ВС 2018.xlsx]АЛРОСА Мирный пит'!i60</v>
      </c>
      <c r="AT98" s="160" t="str">
        <f t="shared" si="50"/>
        <v>|'[УФ ВС 2018.xlsx]АЛРОСА Мирный пит'!j60</v>
      </c>
      <c r="AU98" s="160" t="str">
        <f t="shared" si="50"/>
        <v>|'[УФ ВС 2018.xlsx]АЛРОСА Мирный пит'!q60</v>
      </c>
      <c r="AV98" s="160" t="str">
        <f t="shared" si="50"/>
        <v>|'[УФ ВС 2018.xlsx]АЛРОСА Мирный пит'!aa60</v>
      </c>
      <c r="AW98" s="160" t="str">
        <f t="shared" si="50"/>
        <v>|'[УФ ВС 2018.xlsx]АЛРОСА Мирный пит'!al60</v>
      </c>
      <c r="AX98" s="160" t="str">
        <f t="shared" si="50"/>
        <v>|'[УФ ВС 2018.xlsx]АЛРОСА Мирный пит'!ak60</v>
      </c>
      <c r="BD98" s="342"/>
    </row>
    <row r="99" spans="1:57" s="160" customFormat="1">
      <c r="A99" s="156" t="str">
        <f t="shared" si="47"/>
        <v>скр</v>
      </c>
      <c r="B99" s="69"/>
      <c r="C99" s="72"/>
      <c r="D99" s="73" t="s">
        <v>221</v>
      </c>
      <c r="E99" s="499"/>
      <c r="F99" s="500"/>
      <c r="G99" s="74" t="s">
        <v>211</v>
      </c>
      <c r="H99" s="262">
        <v>0</v>
      </c>
      <c r="I99" s="262">
        <v>0</v>
      </c>
      <c r="J99" s="262">
        <v>0</v>
      </c>
      <c r="K99" s="262"/>
      <c r="L99" s="251">
        <f t="shared" si="41"/>
        <v>0</v>
      </c>
      <c r="M99" s="251">
        <f t="shared" si="42"/>
        <v>0</v>
      </c>
      <c r="N99" s="262">
        <v>0</v>
      </c>
      <c r="O99" s="262"/>
      <c r="P99" s="262">
        <v>0</v>
      </c>
      <c r="Q99" s="253">
        <v>0</v>
      </c>
      <c r="R99" s="252">
        <f>+'[39]Таб 1'!Q99</f>
        <v>0</v>
      </c>
      <c r="S99" s="250">
        <f>R99*$A$8</f>
        <v>0</v>
      </c>
      <c r="T99" s="250">
        <f>R99*$A$9</f>
        <v>0</v>
      </c>
      <c r="U99" s="263">
        <f>+W99+Y99</f>
        <v>0</v>
      </c>
      <c r="V99" s="253">
        <f>[40]Лист1!$O99</f>
        <v>1</v>
      </c>
      <c r="W99" s="250">
        <f>S99*V99</f>
        <v>0</v>
      </c>
      <c r="X99" s="253">
        <f>[40]Лист1!$P99</f>
        <v>1</v>
      </c>
      <c r="Y99" s="250">
        <f>W99*X99</f>
        <v>0</v>
      </c>
      <c r="Z99" s="263"/>
      <c r="AA99" s="263"/>
      <c r="AB99" s="263">
        <f t="shared" si="43"/>
        <v>0</v>
      </c>
      <c r="AC99" s="263">
        <f t="shared" si="44"/>
        <v>0</v>
      </c>
      <c r="AD99" s="264"/>
      <c r="AE99" s="253">
        <f>+[41]Лист1!Q99</f>
        <v>1</v>
      </c>
      <c r="AF99" s="250">
        <f>IF($P$287=0,U99*AE99,0)</f>
        <v>0</v>
      </c>
      <c r="AG99" s="253">
        <f>+[41]Лист1!R99</f>
        <v>1</v>
      </c>
      <c r="AH99" s="250">
        <f>AF99*AG99</f>
        <v>0</v>
      </c>
      <c r="AI99" s="253">
        <f>+[41]Лист1!S99</f>
        <v>1</v>
      </c>
      <c r="AJ99" s="250">
        <f>AH99*AI99</f>
        <v>0</v>
      </c>
      <c r="AK99" s="253">
        <f>+[41]Лист1!T99</f>
        <v>1</v>
      </c>
      <c r="AL99" s="250">
        <f>AJ99*AK99</f>
        <v>0</v>
      </c>
      <c r="AM99" s="227" t="s">
        <v>773</v>
      </c>
      <c r="AN99" s="227" t="s">
        <v>774</v>
      </c>
      <c r="AO99" s="227" t="s">
        <v>775</v>
      </c>
      <c r="AP99" s="227" t="s">
        <v>776</v>
      </c>
      <c r="AQ99" s="227" t="s">
        <v>777</v>
      </c>
      <c r="AR99" s="227" t="s">
        <v>778</v>
      </c>
      <c r="AS99" s="160" t="str">
        <f t="shared" si="50"/>
        <v>|'[УФ ВС 2018.xlsx]АЛРОСА Мирный пит'!i61</v>
      </c>
      <c r="AT99" s="160" t="str">
        <f t="shared" si="50"/>
        <v>|'[УФ ВС 2018.xlsx]АЛРОСА Мирный пит'!j61</v>
      </c>
      <c r="AU99" s="160" t="str">
        <f t="shared" si="50"/>
        <v>|'[УФ ВС 2018.xlsx]АЛРОСА Мирный пит'!q61</v>
      </c>
      <c r="AV99" s="160" t="str">
        <f t="shared" si="50"/>
        <v>|'[УФ ВС 2018.xlsx]АЛРОСА Мирный пит'!aa61</v>
      </c>
      <c r="AW99" s="160" t="str">
        <f t="shared" si="50"/>
        <v>|'[УФ ВС 2018.xlsx]АЛРОСА Мирный пит'!al61</v>
      </c>
      <c r="AX99" s="160" t="str">
        <f t="shared" si="50"/>
        <v>|'[УФ ВС 2018.xlsx]АЛРОСА Мирный пит'!ak61</v>
      </c>
      <c r="BD99" s="342"/>
    </row>
    <row r="100" spans="1:57" s="156" customFormat="1">
      <c r="A100" s="156" t="s">
        <v>598</v>
      </c>
      <c r="B100" s="69">
        <v>12</v>
      </c>
      <c r="C100" s="549" t="s">
        <v>222</v>
      </c>
      <c r="D100" s="547"/>
      <c r="E100" s="547"/>
      <c r="F100" s="548"/>
      <c r="G100" s="70"/>
      <c r="H100" s="256"/>
      <c r="I100" s="256"/>
      <c r="J100" s="256"/>
      <c r="K100" s="256"/>
      <c r="L100" s="251">
        <f t="shared" si="41"/>
        <v>0</v>
      </c>
      <c r="M100" s="251">
        <f t="shared" si="42"/>
        <v>0</v>
      </c>
      <c r="N100" s="256"/>
      <c r="O100" s="256"/>
      <c r="P100" s="256"/>
      <c r="Q100" s="256">
        <v>0</v>
      </c>
      <c r="R100" s="252">
        <f>+'[39]Таб 1'!Q100</f>
        <v>0</v>
      </c>
      <c r="S100" s="256"/>
      <c r="T100" s="256"/>
      <c r="U100" s="256">
        <v>0</v>
      </c>
      <c r="V100" s="253">
        <f>[40]Лист1!$O100</f>
        <v>1</v>
      </c>
      <c r="W100" s="256"/>
      <c r="X100" s="253">
        <f>[40]Лист1!$P100</f>
        <v>1</v>
      </c>
      <c r="Y100" s="256"/>
      <c r="Z100" s="256"/>
      <c r="AA100" s="256"/>
      <c r="AB100" s="256">
        <f t="shared" si="43"/>
        <v>0</v>
      </c>
      <c r="AC100" s="256">
        <f t="shared" si="44"/>
        <v>0</v>
      </c>
      <c r="AD100" s="257"/>
      <c r="AE100" s="253">
        <f>+[41]Лист1!Q100</f>
        <v>1</v>
      </c>
      <c r="AF100" s="256"/>
      <c r="AG100" s="253">
        <f>+[41]Лист1!R100</f>
        <v>1</v>
      </c>
      <c r="AH100" s="256"/>
      <c r="AI100" s="253">
        <f>+[41]Лист1!S100</f>
        <v>1</v>
      </c>
      <c r="AJ100" s="256"/>
      <c r="AK100" s="253">
        <f>+[41]Лист1!T100</f>
        <v>1</v>
      </c>
      <c r="AL100" s="256"/>
      <c r="AM100" s="161"/>
      <c r="AN100" s="161"/>
      <c r="AO100" s="161"/>
      <c r="AP100" s="161"/>
      <c r="AQ100" s="161"/>
      <c r="AR100" s="161"/>
      <c r="AS100" s="160"/>
      <c r="AT100" s="160"/>
      <c r="AU100" s="160"/>
      <c r="AV100" s="160"/>
      <c r="AW100" s="160"/>
      <c r="AX100" s="160"/>
      <c r="BD100" s="341"/>
      <c r="BE100" s="339">
        <f>+U100-'[39]Таб 1'!T100</f>
        <v>0</v>
      </c>
    </row>
    <row r="101" spans="1:57" s="156" customFormat="1">
      <c r="A101" s="156" t="str">
        <f t="shared" ref="A101:A124" si="51">IF(SUM(J101,N101,P101,R101,S101,T101)=0,"скр","пок")</f>
        <v>скр</v>
      </c>
      <c r="B101" s="69"/>
      <c r="C101" s="80" t="s">
        <v>223</v>
      </c>
      <c r="D101" s="204" t="s">
        <v>210</v>
      </c>
      <c r="E101" s="204"/>
      <c r="F101" s="205"/>
      <c r="G101" s="74" t="s">
        <v>224</v>
      </c>
      <c r="H101" s="262">
        <v>0</v>
      </c>
      <c r="I101" s="262">
        <v>0</v>
      </c>
      <c r="J101" s="262">
        <v>0</v>
      </c>
      <c r="K101" s="262"/>
      <c r="L101" s="251">
        <f t="shared" si="41"/>
        <v>0</v>
      </c>
      <c r="M101" s="251">
        <f t="shared" si="42"/>
        <v>0</v>
      </c>
      <c r="N101" s="262">
        <v>0</v>
      </c>
      <c r="O101" s="262"/>
      <c r="P101" s="262">
        <v>0</v>
      </c>
      <c r="Q101" s="253">
        <v>0</v>
      </c>
      <c r="R101" s="252">
        <f>+'[39]Таб 1'!Q101</f>
        <v>0</v>
      </c>
      <c r="S101" s="250">
        <f>R101</f>
        <v>0</v>
      </c>
      <c r="T101" s="250">
        <f>R101</f>
        <v>0</v>
      </c>
      <c r="U101" s="263">
        <f t="shared" ref="U101:U107" si="52">IF(U93=0,0,U129/U93*1000)</f>
        <v>0</v>
      </c>
      <c r="V101" s="253">
        <f>[40]Лист1!$O101</f>
        <v>1</v>
      </c>
      <c r="W101" s="250">
        <f>S101*V101</f>
        <v>0</v>
      </c>
      <c r="X101" s="253">
        <f>[40]Лист1!$P101</f>
        <v>1</v>
      </c>
      <c r="Y101" s="250">
        <f>W101*X101</f>
        <v>0</v>
      </c>
      <c r="Z101" s="263"/>
      <c r="AA101" s="263"/>
      <c r="AB101" s="263">
        <f t="shared" si="43"/>
        <v>0</v>
      </c>
      <c r="AC101" s="263">
        <f t="shared" si="44"/>
        <v>0</v>
      </c>
      <c r="AD101" s="264"/>
      <c r="AE101" s="253">
        <f>+[41]Лист1!Q101</f>
        <v>1</v>
      </c>
      <c r="AF101" s="250">
        <f>IF($P$287=0,U101*AE101,0)</f>
        <v>0</v>
      </c>
      <c r="AG101" s="253">
        <f>+[41]Лист1!R101</f>
        <v>1</v>
      </c>
      <c r="AH101" s="250">
        <f>AF101*AG101</f>
        <v>0</v>
      </c>
      <c r="AI101" s="253">
        <f>+[41]Лист1!S101</f>
        <v>1</v>
      </c>
      <c r="AJ101" s="250">
        <f>AH101*AI101</f>
        <v>0</v>
      </c>
      <c r="AK101" s="253">
        <f>+[41]Лист1!T101</f>
        <v>1</v>
      </c>
      <c r="AL101" s="250">
        <f>AJ101*AK101</f>
        <v>0</v>
      </c>
      <c r="AM101" s="227" t="s">
        <v>779</v>
      </c>
      <c r="AN101" s="227" t="s">
        <v>780</v>
      </c>
      <c r="AO101" s="227" t="s">
        <v>781</v>
      </c>
      <c r="AP101" s="227" t="s">
        <v>782</v>
      </c>
      <c r="AQ101" s="227" t="s">
        <v>783</v>
      </c>
      <c r="AR101" s="227" t="s">
        <v>784</v>
      </c>
      <c r="AS101" s="160" t="str">
        <f t="shared" ref="AS101:AX103" si="53">$A$3&amp;$A$2&amp;"'"&amp;AM101</f>
        <v>|'[УФ ВС 2018.xlsx]АЛРОСА Мирный пит'!i63</v>
      </c>
      <c r="AT101" s="160" t="str">
        <f t="shared" si="53"/>
        <v>|'[УФ ВС 2018.xlsx]АЛРОСА Мирный пит'!j63</v>
      </c>
      <c r="AU101" s="160" t="str">
        <f t="shared" si="53"/>
        <v>|'[УФ ВС 2018.xlsx]АЛРОСА Мирный пит'!q63</v>
      </c>
      <c r="AV101" s="160" t="str">
        <f t="shared" si="53"/>
        <v>|'[УФ ВС 2018.xlsx]АЛРОСА Мирный пит'!aa63</v>
      </c>
      <c r="AW101" s="160" t="str">
        <f t="shared" si="53"/>
        <v>|'[УФ ВС 2018.xlsx]АЛРОСА Мирный пит'!al63</v>
      </c>
      <c r="AX101" s="160" t="str">
        <f t="shared" si="53"/>
        <v>|'[УФ ВС 2018.xlsx]АЛРОСА Мирный пит'!ak63</v>
      </c>
      <c r="BD101" s="342"/>
    </row>
    <row r="102" spans="1:57" s="156" customFormat="1">
      <c r="A102" s="156" t="str">
        <f t="shared" si="51"/>
        <v>скр</v>
      </c>
      <c r="B102" s="69"/>
      <c r="C102" s="80" t="s">
        <v>225</v>
      </c>
      <c r="D102" s="204" t="s">
        <v>213</v>
      </c>
      <c r="E102" s="204"/>
      <c r="F102" s="205"/>
      <c r="G102" s="74" t="s">
        <v>224</v>
      </c>
      <c r="H102" s="262">
        <v>0</v>
      </c>
      <c r="I102" s="262">
        <v>0</v>
      </c>
      <c r="J102" s="262">
        <v>0</v>
      </c>
      <c r="K102" s="262"/>
      <c r="L102" s="251">
        <f t="shared" si="41"/>
        <v>0</v>
      </c>
      <c r="M102" s="251">
        <f t="shared" si="42"/>
        <v>0</v>
      </c>
      <c r="N102" s="262">
        <v>0</v>
      </c>
      <c r="O102" s="262"/>
      <c r="P102" s="262">
        <v>0</v>
      </c>
      <c r="Q102" s="253">
        <v>0</v>
      </c>
      <c r="R102" s="252">
        <f>+'[39]Таб 1'!Q102</f>
        <v>0</v>
      </c>
      <c r="S102" s="250">
        <f>R102</f>
        <v>0</v>
      </c>
      <c r="T102" s="250">
        <f>R102</f>
        <v>0</v>
      </c>
      <c r="U102" s="263">
        <f t="shared" si="52"/>
        <v>0</v>
      </c>
      <c r="V102" s="253">
        <f>[40]Лист1!$O102</f>
        <v>1</v>
      </c>
      <c r="W102" s="250">
        <f>S102*V102</f>
        <v>0</v>
      </c>
      <c r="X102" s="253">
        <f>[40]Лист1!$P102</f>
        <v>1</v>
      </c>
      <c r="Y102" s="250">
        <f>W102*X102</f>
        <v>0</v>
      </c>
      <c r="Z102" s="263"/>
      <c r="AA102" s="263"/>
      <c r="AB102" s="263">
        <f t="shared" si="43"/>
        <v>0</v>
      </c>
      <c r="AC102" s="263">
        <f t="shared" si="44"/>
        <v>0</v>
      </c>
      <c r="AD102" s="264"/>
      <c r="AE102" s="253">
        <f>+[41]Лист1!Q102</f>
        <v>1</v>
      </c>
      <c r="AF102" s="250">
        <f>IF($P$287=0,U102*AE102,0)</f>
        <v>0</v>
      </c>
      <c r="AG102" s="253">
        <f>+[41]Лист1!R102</f>
        <v>1</v>
      </c>
      <c r="AH102" s="250">
        <f>AF102*AG102</f>
        <v>0</v>
      </c>
      <c r="AI102" s="253">
        <f>+[41]Лист1!S102</f>
        <v>1</v>
      </c>
      <c r="AJ102" s="250">
        <f>AH102*AI102</f>
        <v>0</v>
      </c>
      <c r="AK102" s="253">
        <f>+[41]Лист1!T102</f>
        <v>1</v>
      </c>
      <c r="AL102" s="250">
        <f>AJ102*AK102</f>
        <v>0</v>
      </c>
      <c r="AM102" s="227" t="s">
        <v>785</v>
      </c>
      <c r="AN102" s="227" t="s">
        <v>786</v>
      </c>
      <c r="AO102" s="227" t="s">
        <v>787</v>
      </c>
      <c r="AP102" s="227" t="s">
        <v>788</v>
      </c>
      <c r="AQ102" s="227" t="s">
        <v>789</v>
      </c>
      <c r="AR102" s="227" t="s">
        <v>790</v>
      </c>
      <c r="AS102" s="160" t="str">
        <f t="shared" si="53"/>
        <v>|'[УФ ВС 2018.xlsx]АЛРОСА Мирный пит'!i64</v>
      </c>
      <c r="AT102" s="160" t="str">
        <f t="shared" si="53"/>
        <v>|'[УФ ВС 2018.xlsx]АЛРОСА Мирный пит'!j64</v>
      </c>
      <c r="AU102" s="160" t="str">
        <f t="shared" si="53"/>
        <v>|'[УФ ВС 2018.xlsx]АЛРОСА Мирный пит'!q64</v>
      </c>
      <c r="AV102" s="160" t="str">
        <f t="shared" si="53"/>
        <v>|'[УФ ВС 2018.xlsx]АЛРОСА Мирный пит'!aa64</v>
      </c>
      <c r="AW102" s="160" t="str">
        <f t="shared" si="53"/>
        <v>|'[УФ ВС 2018.xlsx]АЛРОСА Мирный пит'!al64</v>
      </c>
      <c r="AX102" s="160" t="str">
        <f t="shared" si="53"/>
        <v>|'[УФ ВС 2018.xlsx]АЛРОСА Мирный пит'!ak64</v>
      </c>
      <c r="BD102" s="342"/>
    </row>
    <row r="103" spans="1:57" s="156" customFormat="1">
      <c r="A103" s="156" t="str">
        <f t="shared" si="51"/>
        <v>скр</v>
      </c>
      <c r="B103" s="69"/>
      <c r="C103" s="80" t="s">
        <v>226</v>
      </c>
      <c r="D103" s="204" t="s">
        <v>215</v>
      </c>
      <c r="E103" s="204"/>
      <c r="F103" s="205"/>
      <c r="G103" s="74" t="s">
        <v>227</v>
      </c>
      <c r="H103" s="262">
        <v>0</v>
      </c>
      <c r="I103" s="262">
        <v>0</v>
      </c>
      <c r="J103" s="262">
        <v>0</v>
      </c>
      <c r="K103" s="262"/>
      <c r="L103" s="251">
        <f t="shared" si="41"/>
        <v>0</v>
      </c>
      <c r="M103" s="251">
        <f t="shared" si="42"/>
        <v>0</v>
      </c>
      <c r="N103" s="262">
        <v>0</v>
      </c>
      <c r="O103" s="262"/>
      <c r="P103" s="262">
        <v>0</v>
      </c>
      <c r="Q103" s="253">
        <v>0</v>
      </c>
      <c r="R103" s="252">
        <f>+'[39]Таб 1'!Q103</f>
        <v>0</v>
      </c>
      <c r="S103" s="250">
        <f>R103</f>
        <v>0</v>
      </c>
      <c r="T103" s="250">
        <f>R103</f>
        <v>0</v>
      </c>
      <c r="U103" s="263">
        <f t="shared" si="52"/>
        <v>0</v>
      </c>
      <c r="V103" s="253">
        <f>[40]Лист1!$O103</f>
        <v>1</v>
      </c>
      <c r="W103" s="250">
        <f>S103*V103</f>
        <v>0</v>
      </c>
      <c r="X103" s="253">
        <f>[40]Лист1!$P103</f>
        <v>1</v>
      </c>
      <c r="Y103" s="250">
        <f>W103*X103</f>
        <v>0</v>
      </c>
      <c r="Z103" s="263"/>
      <c r="AA103" s="263"/>
      <c r="AB103" s="263">
        <f t="shared" si="43"/>
        <v>0</v>
      </c>
      <c r="AC103" s="263">
        <f t="shared" si="44"/>
        <v>0</v>
      </c>
      <c r="AD103" s="264"/>
      <c r="AE103" s="253">
        <f>+[41]Лист1!Q103</f>
        <v>1</v>
      </c>
      <c r="AF103" s="250">
        <f>IF($P$287=0,U103*AE103,0)</f>
        <v>0</v>
      </c>
      <c r="AG103" s="253">
        <f>+[41]Лист1!R103</f>
        <v>1</v>
      </c>
      <c r="AH103" s="250">
        <f>AF103*AG103</f>
        <v>0</v>
      </c>
      <c r="AI103" s="253">
        <f>+[41]Лист1!S103</f>
        <v>1</v>
      </c>
      <c r="AJ103" s="250">
        <f>AH103*AI103</f>
        <v>0</v>
      </c>
      <c r="AK103" s="253">
        <f>+[41]Лист1!T103</f>
        <v>1</v>
      </c>
      <c r="AL103" s="250">
        <f>AJ103*AK103</f>
        <v>0</v>
      </c>
      <c r="AM103" s="227" t="s">
        <v>791</v>
      </c>
      <c r="AN103" s="227" t="s">
        <v>792</v>
      </c>
      <c r="AO103" s="227" t="s">
        <v>793</v>
      </c>
      <c r="AP103" s="227" t="s">
        <v>794</v>
      </c>
      <c r="AQ103" s="227" t="s">
        <v>795</v>
      </c>
      <c r="AR103" s="227" t="s">
        <v>796</v>
      </c>
      <c r="AS103" s="160" t="str">
        <f t="shared" si="53"/>
        <v>|'[УФ ВС 2018.xlsx]АЛРОСА Мирный пит'!i65</v>
      </c>
      <c r="AT103" s="160" t="str">
        <f t="shared" si="53"/>
        <v>|'[УФ ВС 2018.xlsx]АЛРОСА Мирный пит'!j65</v>
      </c>
      <c r="AU103" s="160" t="str">
        <f t="shared" si="53"/>
        <v>|'[УФ ВС 2018.xlsx]АЛРОСА Мирный пит'!q65</v>
      </c>
      <c r="AV103" s="160" t="str">
        <f t="shared" si="53"/>
        <v>|'[УФ ВС 2018.xlsx]АЛРОСА Мирный пит'!aa65</v>
      </c>
      <c r="AW103" s="160" t="str">
        <f t="shared" si="53"/>
        <v>|'[УФ ВС 2018.xlsx]АЛРОСА Мирный пит'!al65</v>
      </c>
      <c r="AX103" s="160" t="str">
        <f t="shared" si="53"/>
        <v>|'[УФ ВС 2018.xlsx]АЛРОСА Мирный пит'!ak65</v>
      </c>
      <c r="BD103" s="342"/>
    </row>
    <row r="104" spans="1:57" s="156" customFormat="1">
      <c r="A104" s="156" t="str">
        <f t="shared" si="51"/>
        <v>скр</v>
      </c>
      <c r="B104" s="69"/>
      <c r="C104" s="80" t="s">
        <v>228</v>
      </c>
      <c r="D104" s="204" t="s">
        <v>218</v>
      </c>
      <c r="E104" s="204"/>
      <c r="F104" s="205"/>
      <c r="G104" s="74"/>
      <c r="H104" s="263"/>
      <c r="I104" s="263"/>
      <c r="J104" s="263"/>
      <c r="K104" s="263"/>
      <c r="L104" s="251">
        <f t="shared" si="41"/>
        <v>0</v>
      </c>
      <c r="M104" s="251">
        <f t="shared" si="42"/>
        <v>0</v>
      </c>
      <c r="N104" s="263"/>
      <c r="O104" s="263"/>
      <c r="P104" s="263"/>
      <c r="Q104" s="263">
        <v>0</v>
      </c>
      <c r="R104" s="252">
        <f>+'[39]Таб 1'!Q104</f>
        <v>0</v>
      </c>
      <c r="S104" s="263"/>
      <c r="T104" s="263"/>
      <c r="U104" s="263">
        <f t="shared" si="52"/>
        <v>0</v>
      </c>
      <c r="V104" s="253">
        <f>[40]Лист1!$O104</f>
        <v>1</v>
      </c>
      <c r="W104" s="263"/>
      <c r="X104" s="253">
        <f>[40]Лист1!$P104</f>
        <v>1</v>
      </c>
      <c r="Y104" s="263"/>
      <c r="Z104" s="263"/>
      <c r="AA104" s="263"/>
      <c r="AB104" s="263">
        <f t="shared" si="43"/>
        <v>0</v>
      </c>
      <c r="AC104" s="263">
        <f t="shared" si="44"/>
        <v>0</v>
      </c>
      <c r="AD104" s="264"/>
      <c r="AE104" s="253">
        <f>+[41]Лист1!Q104</f>
        <v>1</v>
      </c>
      <c r="AF104" s="263"/>
      <c r="AG104" s="253">
        <f>+[41]Лист1!R104</f>
        <v>1</v>
      </c>
      <c r="AH104" s="263"/>
      <c r="AI104" s="253">
        <f>+[41]Лист1!S104</f>
        <v>1</v>
      </c>
      <c r="AJ104" s="263"/>
      <c r="AK104" s="253">
        <f>+[41]Лист1!T104</f>
        <v>1</v>
      </c>
      <c r="AL104" s="263"/>
      <c r="AM104" s="227"/>
      <c r="AN104" s="227"/>
      <c r="AO104" s="227"/>
      <c r="AP104" s="227"/>
      <c r="AQ104" s="227"/>
      <c r="AR104" s="227"/>
      <c r="AS104" s="160"/>
      <c r="AT104" s="160"/>
      <c r="AU104" s="160"/>
      <c r="AV104" s="160"/>
      <c r="AW104" s="160"/>
      <c r="AX104" s="160"/>
      <c r="BD104" s="343"/>
    </row>
    <row r="105" spans="1:57" s="156" customFormat="1">
      <c r="A105" s="156" t="str">
        <f t="shared" si="51"/>
        <v>скр</v>
      </c>
      <c r="B105" s="69"/>
      <c r="C105" s="72"/>
      <c r="D105" s="73" t="s">
        <v>229</v>
      </c>
      <c r="E105" s="539">
        <f>E97</f>
        <v>0</v>
      </c>
      <c r="F105" s="540"/>
      <c r="G105" s="74" t="s">
        <v>224</v>
      </c>
      <c r="H105" s="262">
        <v>0</v>
      </c>
      <c r="I105" s="262">
        <v>0</v>
      </c>
      <c r="J105" s="262">
        <v>0</v>
      </c>
      <c r="K105" s="262"/>
      <c r="L105" s="251">
        <f t="shared" si="41"/>
        <v>0</v>
      </c>
      <c r="M105" s="251">
        <f t="shared" si="42"/>
        <v>0</v>
      </c>
      <c r="N105" s="262">
        <v>0</v>
      </c>
      <c r="O105" s="262"/>
      <c r="P105" s="262">
        <v>0</v>
      </c>
      <c r="Q105" s="253">
        <v>0</v>
      </c>
      <c r="R105" s="252">
        <f>+'[39]Таб 1'!Q105</f>
        <v>0</v>
      </c>
      <c r="S105" s="250">
        <f>R105</f>
        <v>0</v>
      </c>
      <c r="T105" s="250">
        <f>R105</f>
        <v>0</v>
      </c>
      <c r="U105" s="263">
        <f t="shared" si="52"/>
        <v>0</v>
      </c>
      <c r="V105" s="253">
        <f>[40]Лист1!$O105</f>
        <v>1.0309999999999999</v>
      </c>
      <c r="W105" s="250">
        <f>S105*V105</f>
        <v>0</v>
      </c>
      <c r="X105" s="253">
        <f>[40]Лист1!$P105</f>
        <v>1</v>
      </c>
      <c r="Y105" s="250">
        <f>W105*X105</f>
        <v>0</v>
      </c>
      <c r="Z105" s="263"/>
      <c r="AA105" s="263"/>
      <c r="AB105" s="263">
        <f t="shared" si="43"/>
        <v>0</v>
      </c>
      <c r="AC105" s="263">
        <f t="shared" si="44"/>
        <v>0</v>
      </c>
      <c r="AD105" s="264"/>
      <c r="AE105" s="253">
        <f>+[41]Лист1!Q105</f>
        <v>1.04</v>
      </c>
      <c r="AF105" s="250">
        <f>IF($P$287=0,U105*AE105,0)</f>
        <v>0</v>
      </c>
      <c r="AG105" s="253">
        <f>+[41]Лист1!R105</f>
        <v>1.04</v>
      </c>
      <c r="AH105" s="250">
        <f>AF105*AG105</f>
        <v>0</v>
      </c>
      <c r="AI105" s="253">
        <f>+[41]Лист1!S105</f>
        <v>1.04</v>
      </c>
      <c r="AJ105" s="250">
        <f>AH105*AI105</f>
        <v>0</v>
      </c>
      <c r="AK105" s="253">
        <f>+[41]Лист1!T105</f>
        <v>1.04</v>
      </c>
      <c r="AL105" s="250">
        <f>AJ105*AK105</f>
        <v>0</v>
      </c>
      <c r="AM105" s="227" t="s">
        <v>797</v>
      </c>
      <c r="AN105" s="227" t="s">
        <v>798</v>
      </c>
      <c r="AO105" s="227" t="s">
        <v>799</v>
      </c>
      <c r="AP105" s="227" t="s">
        <v>800</v>
      </c>
      <c r="AQ105" s="227" t="s">
        <v>801</v>
      </c>
      <c r="AR105" s="227" t="s">
        <v>802</v>
      </c>
      <c r="AS105" s="160" t="str">
        <f t="shared" ref="AS105:AX107" si="54">$A$3&amp;$A$2&amp;"'"&amp;AM105</f>
        <v>|'[УФ ВС 2018.xlsx]АЛРОСА Мирный пит'!i67</v>
      </c>
      <c r="AT105" s="160" t="str">
        <f t="shared" si="54"/>
        <v>|'[УФ ВС 2018.xlsx]АЛРОСА Мирный пит'!j67</v>
      </c>
      <c r="AU105" s="160" t="str">
        <f t="shared" si="54"/>
        <v>|'[УФ ВС 2018.xlsx]АЛРОСА Мирный пит'!q67</v>
      </c>
      <c r="AV105" s="160" t="str">
        <f t="shared" si="54"/>
        <v>|'[УФ ВС 2018.xlsx]АЛРОСА Мирный пит'!aa67</v>
      </c>
      <c r="AW105" s="160" t="str">
        <f t="shared" si="54"/>
        <v>|'[УФ ВС 2018.xlsx]АЛРОСА Мирный пит'!al67</v>
      </c>
      <c r="AX105" s="160" t="str">
        <f t="shared" si="54"/>
        <v>|'[УФ ВС 2018.xlsx]АЛРОСА Мирный пит'!ak67</v>
      </c>
      <c r="BD105" s="342"/>
    </row>
    <row r="106" spans="1:57" s="156" customFormat="1">
      <c r="A106" s="156" t="str">
        <f t="shared" si="51"/>
        <v>скр</v>
      </c>
      <c r="B106" s="69"/>
      <c r="C106" s="72"/>
      <c r="D106" s="73" t="s">
        <v>230</v>
      </c>
      <c r="E106" s="539">
        <f>E98</f>
        <v>0</v>
      </c>
      <c r="F106" s="540"/>
      <c r="G106" s="74" t="s">
        <v>224</v>
      </c>
      <c r="H106" s="262">
        <v>0</v>
      </c>
      <c r="I106" s="262">
        <v>0</v>
      </c>
      <c r="J106" s="262">
        <v>0</v>
      </c>
      <c r="K106" s="262"/>
      <c r="L106" s="251">
        <f t="shared" si="41"/>
        <v>0</v>
      </c>
      <c r="M106" s="251">
        <f t="shared" si="42"/>
        <v>0</v>
      </c>
      <c r="N106" s="262">
        <v>0</v>
      </c>
      <c r="O106" s="262"/>
      <c r="P106" s="262">
        <v>0</v>
      </c>
      <c r="Q106" s="253">
        <v>0</v>
      </c>
      <c r="R106" s="252">
        <f>+'[39]Таб 1'!Q106</f>
        <v>0</v>
      </c>
      <c r="S106" s="250">
        <f>R106</f>
        <v>0</v>
      </c>
      <c r="T106" s="250">
        <f>R106</f>
        <v>0</v>
      </c>
      <c r="U106" s="263">
        <f t="shared" si="52"/>
        <v>0</v>
      </c>
      <c r="V106" s="253">
        <f>[40]Лист1!$O106</f>
        <v>1</v>
      </c>
      <c r="W106" s="250">
        <f>S106*V106</f>
        <v>0</v>
      </c>
      <c r="X106" s="253">
        <f>[40]Лист1!$P106</f>
        <v>1</v>
      </c>
      <c r="Y106" s="250">
        <f>W106*X106</f>
        <v>0</v>
      </c>
      <c r="Z106" s="263"/>
      <c r="AA106" s="263"/>
      <c r="AB106" s="263">
        <f t="shared" si="43"/>
        <v>0</v>
      </c>
      <c r="AC106" s="263">
        <f t="shared" si="44"/>
        <v>0</v>
      </c>
      <c r="AD106" s="264"/>
      <c r="AE106" s="253">
        <f>+[41]Лист1!Q106</f>
        <v>1</v>
      </c>
      <c r="AF106" s="250">
        <f>IF($P$287=0,U106*AE106,0)</f>
        <v>0</v>
      </c>
      <c r="AG106" s="253">
        <f>+[41]Лист1!R106</f>
        <v>1</v>
      </c>
      <c r="AH106" s="250">
        <f>AF106*AG106</f>
        <v>0</v>
      </c>
      <c r="AI106" s="253">
        <f>+[41]Лист1!S106</f>
        <v>1</v>
      </c>
      <c r="AJ106" s="250">
        <f>AH106*AI106</f>
        <v>0</v>
      </c>
      <c r="AK106" s="253">
        <f>+[41]Лист1!T106</f>
        <v>1</v>
      </c>
      <c r="AL106" s="250">
        <f>AJ106*AK106</f>
        <v>0</v>
      </c>
      <c r="AM106" s="227" t="s">
        <v>803</v>
      </c>
      <c r="AN106" s="227" t="s">
        <v>804</v>
      </c>
      <c r="AO106" s="227" t="s">
        <v>805</v>
      </c>
      <c r="AP106" s="227" t="s">
        <v>806</v>
      </c>
      <c r="AQ106" s="227" t="s">
        <v>807</v>
      </c>
      <c r="AR106" s="227" t="s">
        <v>808</v>
      </c>
      <c r="AS106" s="160" t="str">
        <f t="shared" si="54"/>
        <v>|'[УФ ВС 2018.xlsx]АЛРОСА Мирный пит'!i68</v>
      </c>
      <c r="AT106" s="160" t="str">
        <f t="shared" si="54"/>
        <v>|'[УФ ВС 2018.xlsx]АЛРОСА Мирный пит'!j68</v>
      </c>
      <c r="AU106" s="160" t="str">
        <f t="shared" si="54"/>
        <v>|'[УФ ВС 2018.xlsx]АЛРОСА Мирный пит'!q68</v>
      </c>
      <c r="AV106" s="160" t="str">
        <f t="shared" si="54"/>
        <v>|'[УФ ВС 2018.xlsx]АЛРОСА Мирный пит'!aa68</v>
      </c>
      <c r="AW106" s="160" t="str">
        <f t="shared" si="54"/>
        <v>|'[УФ ВС 2018.xlsx]АЛРОСА Мирный пит'!al68</v>
      </c>
      <c r="AX106" s="160" t="str">
        <f t="shared" si="54"/>
        <v>|'[УФ ВС 2018.xlsx]АЛРОСА Мирный пит'!ak68</v>
      </c>
      <c r="BD106" s="342"/>
    </row>
    <row r="107" spans="1:57" s="160" customFormat="1">
      <c r="A107" s="156" t="str">
        <f t="shared" si="51"/>
        <v>скр</v>
      </c>
      <c r="B107" s="69"/>
      <c r="C107" s="72"/>
      <c r="D107" s="73" t="s">
        <v>231</v>
      </c>
      <c r="E107" s="539">
        <f>E99</f>
        <v>0</v>
      </c>
      <c r="F107" s="540"/>
      <c r="G107" s="74" t="s">
        <v>224</v>
      </c>
      <c r="H107" s="262">
        <v>0</v>
      </c>
      <c r="I107" s="262">
        <v>0</v>
      </c>
      <c r="J107" s="262">
        <v>0</v>
      </c>
      <c r="K107" s="262"/>
      <c r="L107" s="251">
        <f t="shared" si="41"/>
        <v>0</v>
      </c>
      <c r="M107" s="251">
        <f t="shared" si="42"/>
        <v>0</v>
      </c>
      <c r="N107" s="262">
        <v>0</v>
      </c>
      <c r="O107" s="262"/>
      <c r="P107" s="262">
        <v>0</v>
      </c>
      <c r="Q107" s="253">
        <v>0</v>
      </c>
      <c r="R107" s="252">
        <f>+'[39]Таб 1'!Q107</f>
        <v>0</v>
      </c>
      <c r="S107" s="250">
        <f>R107</f>
        <v>0</v>
      </c>
      <c r="T107" s="250">
        <f>R107</f>
        <v>0</v>
      </c>
      <c r="U107" s="263">
        <f t="shared" si="52"/>
        <v>0</v>
      </c>
      <c r="V107" s="253">
        <f>[40]Лист1!$O107</f>
        <v>1</v>
      </c>
      <c r="W107" s="250">
        <f>S107*V107</f>
        <v>0</v>
      </c>
      <c r="X107" s="253">
        <f>[40]Лист1!$P107</f>
        <v>1</v>
      </c>
      <c r="Y107" s="250">
        <f>W107*X107</f>
        <v>0</v>
      </c>
      <c r="Z107" s="263"/>
      <c r="AA107" s="263"/>
      <c r="AB107" s="263">
        <f t="shared" si="43"/>
        <v>0</v>
      </c>
      <c r="AC107" s="263">
        <f t="shared" si="44"/>
        <v>0</v>
      </c>
      <c r="AD107" s="264"/>
      <c r="AE107" s="253">
        <f>+[41]Лист1!Q107</f>
        <v>1</v>
      </c>
      <c r="AF107" s="250">
        <f>IF($P$287=0,U107*AE107,0)</f>
        <v>0</v>
      </c>
      <c r="AG107" s="253">
        <f>+[41]Лист1!R107</f>
        <v>1</v>
      </c>
      <c r="AH107" s="250">
        <f>AF107*AG107</f>
        <v>0</v>
      </c>
      <c r="AI107" s="253">
        <f>+[41]Лист1!S107</f>
        <v>1</v>
      </c>
      <c r="AJ107" s="250">
        <f>AH107*AI107</f>
        <v>0</v>
      </c>
      <c r="AK107" s="253">
        <f>+[41]Лист1!T107</f>
        <v>1</v>
      </c>
      <c r="AL107" s="250">
        <f>AJ107*AK107</f>
        <v>0</v>
      </c>
      <c r="AM107" s="227" t="s">
        <v>809</v>
      </c>
      <c r="AN107" s="227" t="s">
        <v>810</v>
      </c>
      <c r="AO107" s="227" t="s">
        <v>811</v>
      </c>
      <c r="AP107" s="227" t="s">
        <v>812</v>
      </c>
      <c r="AQ107" s="227" t="s">
        <v>813</v>
      </c>
      <c r="AR107" s="227" t="s">
        <v>814</v>
      </c>
      <c r="AS107" s="160" t="str">
        <f t="shared" si="54"/>
        <v>|'[УФ ВС 2018.xlsx]АЛРОСА Мирный пит'!i69</v>
      </c>
      <c r="AT107" s="160" t="str">
        <f t="shared" si="54"/>
        <v>|'[УФ ВС 2018.xlsx]АЛРОСА Мирный пит'!j69</v>
      </c>
      <c r="AU107" s="160" t="str">
        <f t="shared" si="54"/>
        <v>|'[УФ ВС 2018.xlsx]АЛРОСА Мирный пит'!q69</v>
      </c>
      <c r="AV107" s="160" t="str">
        <f t="shared" si="54"/>
        <v>|'[УФ ВС 2018.xlsx]АЛРОСА Мирный пит'!aa69</v>
      </c>
      <c r="AW107" s="160" t="str">
        <f t="shared" si="54"/>
        <v>|'[УФ ВС 2018.xlsx]АЛРОСА Мирный пит'!al69</v>
      </c>
      <c r="AX107" s="160" t="str">
        <f t="shared" si="54"/>
        <v>|'[УФ ВС 2018.xlsx]АЛРОСА Мирный пит'!ak69</v>
      </c>
      <c r="BD107" s="342"/>
    </row>
    <row r="108" spans="1:57" s="156" customFormat="1">
      <c r="A108" s="156" t="str">
        <f t="shared" si="51"/>
        <v>пок</v>
      </c>
      <c r="B108" s="69">
        <v>13</v>
      </c>
      <c r="C108" s="549" t="s">
        <v>232</v>
      </c>
      <c r="D108" s="547"/>
      <c r="E108" s="547"/>
      <c r="F108" s="548"/>
      <c r="G108" s="70" t="s">
        <v>233</v>
      </c>
      <c r="H108" s="256">
        <f>H109+H110+H111+H112</f>
        <v>7632.95</v>
      </c>
      <c r="I108" s="256">
        <f>I109+I110+I111+I112</f>
        <v>6208.8</v>
      </c>
      <c r="J108" s="256">
        <f>J109+J110+J111+J112</f>
        <v>6001.604994662579</v>
      </c>
      <c r="K108" s="256">
        <v>3915.7539999999999</v>
      </c>
      <c r="L108" s="251">
        <f t="shared" si="41"/>
        <v>-2085.8509946625791</v>
      </c>
      <c r="M108" s="251">
        <f t="shared" si="42"/>
        <v>65.245113656803582</v>
      </c>
      <c r="N108" s="256">
        <f t="shared" ref="N108:U108" si="55">N109+N110+N111+N112</f>
        <v>3453.5596999999998</v>
      </c>
      <c r="O108" s="256">
        <f t="shared" si="55"/>
        <v>0</v>
      </c>
      <c r="P108" s="256">
        <f t="shared" si="55"/>
        <v>0</v>
      </c>
      <c r="Q108" s="256">
        <v>3889</v>
      </c>
      <c r="R108" s="252">
        <f>+'[39]Таб 1'!Q108</f>
        <v>3915.7539999999999</v>
      </c>
      <c r="S108" s="256">
        <f t="shared" si="55"/>
        <v>1957.877</v>
      </c>
      <c r="T108" s="256">
        <f t="shared" si="55"/>
        <v>1957.877</v>
      </c>
      <c r="U108" s="256">
        <f t="shared" si="55"/>
        <v>3915.7539999999999</v>
      </c>
      <c r="V108" s="253">
        <f>[40]Лист1!$O108</f>
        <v>1</v>
      </c>
      <c r="W108" s="256">
        <f>W109+W110+W111+W112</f>
        <v>1957.877</v>
      </c>
      <c r="X108" s="253">
        <f>[40]Лист1!$P108</f>
        <v>1</v>
      </c>
      <c r="Y108" s="256">
        <f>Y109+Y110+Y111+Y112</f>
        <v>1957.877</v>
      </c>
      <c r="Z108" s="256"/>
      <c r="AA108" s="256"/>
      <c r="AB108" s="256">
        <f t="shared" si="43"/>
        <v>462.19430000000011</v>
      </c>
      <c r="AC108" s="256">
        <f t="shared" si="44"/>
        <v>113.38312755965967</v>
      </c>
      <c r="AD108" s="257"/>
      <c r="AE108" s="253">
        <f>+[41]Лист1!Q108</f>
        <v>1</v>
      </c>
      <c r="AF108" s="256">
        <f>AF109+AF110+AF111+AF112</f>
        <v>3915.7539999999999</v>
      </c>
      <c r="AG108" s="253">
        <f>+[41]Лист1!R108</f>
        <v>1</v>
      </c>
      <c r="AH108" s="256">
        <f>AH109+AH110+AH111+AH112</f>
        <v>3915.7539999999999</v>
      </c>
      <c r="AI108" s="253">
        <f>+[41]Лист1!S108</f>
        <v>1</v>
      </c>
      <c r="AJ108" s="256">
        <f>AJ109+AJ110+AJ111+AJ112</f>
        <v>3915.7539999999999</v>
      </c>
      <c r="AK108" s="253">
        <f>+[41]Лист1!T108</f>
        <v>1</v>
      </c>
      <c r="AL108" s="256">
        <f>AL109+AL110+AL111+AL112</f>
        <v>3915.7539999999999</v>
      </c>
      <c r="AM108" s="227"/>
      <c r="AN108" s="227"/>
      <c r="AO108" s="227"/>
      <c r="AP108" s="227"/>
      <c r="AQ108" s="227"/>
      <c r="AR108" s="227"/>
      <c r="AS108" s="160"/>
      <c r="AT108" s="160"/>
      <c r="AU108" s="160"/>
      <c r="AV108" s="160"/>
      <c r="AW108" s="160"/>
      <c r="AX108" s="160"/>
      <c r="BC108" s="156">
        <v>3915.7539999999999</v>
      </c>
      <c r="BD108" s="341"/>
      <c r="BE108" s="339">
        <f>+U108-'[39]Таб 1'!T108</f>
        <v>0</v>
      </c>
    </row>
    <row r="109" spans="1:57" s="156" customFormat="1">
      <c r="A109" s="156" t="str">
        <f t="shared" si="51"/>
        <v>пок</v>
      </c>
      <c r="B109" s="69"/>
      <c r="C109" s="72"/>
      <c r="D109" s="76" t="s">
        <v>234</v>
      </c>
      <c r="E109" s="81"/>
      <c r="F109" s="82"/>
      <c r="G109" s="83" t="s">
        <v>233</v>
      </c>
      <c r="H109" s="262">
        <v>0</v>
      </c>
      <c r="I109" s="262">
        <v>0</v>
      </c>
      <c r="J109" s="262">
        <v>0</v>
      </c>
      <c r="K109" s="262">
        <v>260.44400000000002</v>
      </c>
      <c r="L109" s="251">
        <f t="shared" si="41"/>
        <v>260.44400000000002</v>
      </c>
      <c r="M109" s="251">
        <f t="shared" si="42"/>
        <v>0</v>
      </c>
      <c r="N109" s="262">
        <v>0</v>
      </c>
      <c r="O109" s="262"/>
      <c r="P109" s="262"/>
      <c r="Q109" s="253">
        <v>31</v>
      </c>
      <c r="R109" s="252">
        <f>+'[39]Таб 1'!Q109</f>
        <v>260.44400000000002</v>
      </c>
      <c r="S109" s="250">
        <f>R109*$A$8</f>
        <v>130.22200000000001</v>
      </c>
      <c r="T109" s="250">
        <f>R109*$A$9</f>
        <v>130.22200000000001</v>
      </c>
      <c r="U109" s="263">
        <f>+W109+Y109</f>
        <v>260.44400000000002</v>
      </c>
      <c r="V109" s="253">
        <f>[40]Лист1!$O109</f>
        <v>1</v>
      </c>
      <c r="W109" s="250">
        <f>S109*V109</f>
        <v>130.22200000000001</v>
      </c>
      <c r="X109" s="253">
        <f>[40]Лист1!$P109</f>
        <v>1</v>
      </c>
      <c r="Y109" s="250">
        <f>W109*X109</f>
        <v>130.22200000000001</v>
      </c>
      <c r="Z109" s="263"/>
      <c r="AA109" s="263"/>
      <c r="AB109" s="263">
        <f t="shared" si="43"/>
        <v>260.44400000000002</v>
      </c>
      <c r="AC109" s="263">
        <f t="shared" si="44"/>
        <v>0</v>
      </c>
      <c r="AD109" s="264"/>
      <c r="AE109" s="253">
        <f>+[41]Лист1!Q109</f>
        <v>1</v>
      </c>
      <c r="AF109" s="250">
        <f>IF($P$287=0,U109*AE109,0)</f>
        <v>260.44400000000002</v>
      </c>
      <c r="AG109" s="253">
        <f>+[41]Лист1!R109</f>
        <v>1</v>
      </c>
      <c r="AH109" s="250">
        <f>AF109*AG109</f>
        <v>260.44400000000002</v>
      </c>
      <c r="AI109" s="253">
        <f>+[41]Лист1!S109</f>
        <v>1</v>
      </c>
      <c r="AJ109" s="250">
        <f>AH109*AI109</f>
        <v>260.44400000000002</v>
      </c>
      <c r="AK109" s="253">
        <f>+[41]Лист1!T109</f>
        <v>1</v>
      </c>
      <c r="AL109" s="250">
        <f>AJ109*AK109</f>
        <v>260.44400000000002</v>
      </c>
      <c r="AM109" s="227" t="s">
        <v>815</v>
      </c>
      <c r="AN109" s="227" t="s">
        <v>816</v>
      </c>
      <c r="AO109" s="227" t="s">
        <v>817</v>
      </c>
      <c r="AP109" s="227" t="s">
        <v>818</v>
      </c>
      <c r="AQ109" s="227" t="s">
        <v>819</v>
      </c>
      <c r="AR109" s="227" t="s">
        <v>820</v>
      </c>
      <c r="AS109" s="160" t="str">
        <f t="shared" ref="AS109:AX112" si="56">$A$3&amp;$A$2&amp;"'"&amp;AM109</f>
        <v>|'[УФ ВС 2018.xlsx]АЛРОСА Мирный пит'!i71</v>
      </c>
      <c r="AT109" s="160" t="str">
        <f t="shared" si="56"/>
        <v>|'[УФ ВС 2018.xlsx]АЛРОСА Мирный пит'!j71</v>
      </c>
      <c r="AU109" s="160" t="str">
        <f t="shared" si="56"/>
        <v>|'[УФ ВС 2018.xlsx]АЛРОСА Мирный пит'!q71</v>
      </c>
      <c r="AV109" s="160" t="str">
        <f t="shared" si="56"/>
        <v>|'[УФ ВС 2018.xlsx]АЛРОСА Мирный пит'!aa71</v>
      </c>
      <c r="AW109" s="160" t="str">
        <f t="shared" si="56"/>
        <v>|'[УФ ВС 2018.xlsx]АЛРОСА Мирный пит'!al71</v>
      </c>
      <c r="AX109" s="160" t="str">
        <f t="shared" si="56"/>
        <v>|'[УФ ВС 2018.xlsx]АЛРОСА Мирный пит'!ak71</v>
      </c>
      <c r="BC109" s="156">
        <v>260.44399999999996</v>
      </c>
      <c r="BD109" s="543" t="s">
        <v>1480</v>
      </c>
      <c r="BE109" s="339">
        <f>+U109-'[39]Таб 1'!T109</f>
        <v>0</v>
      </c>
    </row>
    <row r="110" spans="1:57" s="156" customFormat="1">
      <c r="A110" s="156" t="str">
        <f t="shared" si="51"/>
        <v>пок</v>
      </c>
      <c r="B110" s="69"/>
      <c r="C110" s="72"/>
      <c r="D110" s="76" t="s">
        <v>235</v>
      </c>
      <c r="E110" s="81"/>
      <c r="F110" s="82"/>
      <c r="G110" s="83" t="s">
        <v>233</v>
      </c>
      <c r="H110" s="262">
        <v>6660.15</v>
      </c>
      <c r="I110" s="262">
        <v>5236</v>
      </c>
      <c r="J110" s="262">
        <v>5061.26848216294</v>
      </c>
      <c r="K110" s="262">
        <v>2897.84</v>
      </c>
      <c r="L110" s="251">
        <f t="shared" si="41"/>
        <v>-2163.4284821629399</v>
      </c>
      <c r="M110" s="251">
        <f t="shared" si="42"/>
        <v>57.25521201281154</v>
      </c>
      <c r="N110" s="262">
        <v>2713.1489999999999</v>
      </c>
      <c r="O110" s="262"/>
      <c r="P110" s="262"/>
      <c r="Q110" s="253">
        <v>3033</v>
      </c>
      <c r="R110" s="252">
        <f>+'[39]Таб 1'!Q110</f>
        <v>2897.84</v>
      </c>
      <c r="S110" s="250">
        <f>R110*$A$8</f>
        <v>1448.92</v>
      </c>
      <c r="T110" s="250">
        <f>R110*$A$9</f>
        <v>1448.92</v>
      </c>
      <c r="U110" s="263">
        <f>+W110+Y110</f>
        <v>2897.84</v>
      </c>
      <c r="V110" s="253">
        <f>[40]Лист1!$O110</f>
        <v>1</v>
      </c>
      <c r="W110" s="250">
        <f>S110*V110</f>
        <v>1448.92</v>
      </c>
      <c r="X110" s="253">
        <f>[40]Лист1!$P110</f>
        <v>1</v>
      </c>
      <c r="Y110" s="250">
        <f>W110*X110</f>
        <v>1448.92</v>
      </c>
      <c r="Z110" s="263"/>
      <c r="AA110" s="263"/>
      <c r="AB110" s="263">
        <f t="shared" si="43"/>
        <v>184.69100000000026</v>
      </c>
      <c r="AC110" s="263">
        <f t="shared" si="44"/>
        <v>106.80725607034485</v>
      </c>
      <c r="AD110" s="264"/>
      <c r="AE110" s="253">
        <f>+[41]Лист1!Q110</f>
        <v>1</v>
      </c>
      <c r="AF110" s="250">
        <f>IF($P$287=0,U110*AE110,0)</f>
        <v>2897.84</v>
      </c>
      <c r="AG110" s="253">
        <f>+[41]Лист1!R110</f>
        <v>1</v>
      </c>
      <c r="AH110" s="250">
        <f>AF110*AG110</f>
        <v>2897.84</v>
      </c>
      <c r="AI110" s="253">
        <f>+[41]Лист1!S110</f>
        <v>1</v>
      </c>
      <c r="AJ110" s="250">
        <f>AH110*AI110</f>
        <v>2897.84</v>
      </c>
      <c r="AK110" s="253">
        <f>+[41]Лист1!T110</f>
        <v>1</v>
      </c>
      <c r="AL110" s="250">
        <f>AJ110*AK110</f>
        <v>2897.84</v>
      </c>
      <c r="AM110" s="227" t="s">
        <v>821</v>
      </c>
      <c r="AN110" s="227" t="s">
        <v>822</v>
      </c>
      <c r="AO110" s="227" t="s">
        <v>823</v>
      </c>
      <c r="AP110" s="227" t="s">
        <v>824</v>
      </c>
      <c r="AQ110" s="227" t="s">
        <v>825</v>
      </c>
      <c r="AR110" s="227" t="s">
        <v>826</v>
      </c>
      <c r="AS110" s="160" t="str">
        <f t="shared" si="56"/>
        <v>|'[УФ ВС 2018.xlsx]АЛРОСА Мирный пит'!i72</v>
      </c>
      <c r="AT110" s="160" t="str">
        <f t="shared" si="56"/>
        <v>|'[УФ ВС 2018.xlsx]АЛРОСА Мирный пит'!j72</v>
      </c>
      <c r="AU110" s="160" t="str">
        <f t="shared" si="56"/>
        <v>|'[УФ ВС 2018.xlsx]АЛРОСА Мирный пит'!q72</v>
      </c>
      <c r="AV110" s="160" t="str">
        <f t="shared" si="56"/>
        <v>|'[УФ ВС 2018.xlsx]АЛРОСА Мирный пит'!aa72</v>
      </c>
      <c r="AW110" s="160" t="str">
        <f t="shared" si="56"/>
        <v>|'[УФ ВС 2018.xlsx]АЛРОСА Мирный пит'!al72</v>
      </c>
      <c r="AX110" s="160" t="str">
        <f t="shared" si="56"/>
        <v>|'[УФ ВС 2018.xlsx]АЛРОСА Мирный пит'!ak72</v>
      </c>
      <c r="BC110" s="156">
        <v>2897.84</v>
      </c>
      <c r="BD110" s="544"/>
      <c r="BE110" s="339">
        <f>+U110-'[39]Таб 1'!T110</f>
        <v>0</v>
      </c>
    </row>
    <row r="111" spans="1:57" s="156" customFormat="1">
      <c r="A111" s="156" t="str">
        <f t="shared" si="51"/>
        <v>скр</v>
      </c>
      <c r="B111" s="69"/>
      <c r="C111" s="72"/>
      <c r="D111" s="76" t="s">
        <v>236</v>
      </c>
      <c r="E111" s="81"/>
      <c r="F111" s="82"/>
      <c r="G111" s="83" t="s">
        <v>233</v>
      </c>
      <c r="H111" s="262">
        <v>0</v>
      </c>
      <c r="I111" s="262">
        <v>0</v>
      </c>
      <c r="J111" s="262">
        <v>0</v>
      </c>
      <c r="K111" s="262"/>
      <c r="L111" s="251">
        <f t="shared" si="41"/>
        <v>0</v>
      </c>
      <c r="M111" s="251">
        <f t="shared" si="42"/>
        <v>0</v>
      </c>
      <c r="N111" s="262">
        <v>0</v>
      </c>
      <c r="O111" s="262"/>
      <c r="P111" s="262">
        <v>0</v>
      </c>
      <c r="Q111" s="253">
        <v>0</v>
      </c>
      <c r="R111" s="252">
        <f>+'[39]Таб 1'!Q111</f>
        <v>0</v>
      </c>
      <c r="S111" s="250">
        <f>R111*$A$8</f>
        <v>0</v>
      </c>
      <c r="T111" s="250">
        <f>R111*$A$9</f>
        <v>0</v>
      </c>
      <c r="U111" s="263">
        <f>+W111+Y111</f>
        <v>0</v>
      </c>
      <c r="V111" s="253">
        <f>[40]Лист1!$O111</f>
        <v>1</v>
      </c>
      <c r="W111" s="250">
        <f>S111*V111</f>
        <v>0</v>
      </c>
      <c r="X111" s="253">
        <f>[40]Лист1!$P111</f>
        <v>1</v>
      </c>
      <c r="Y111" s="250">
        <f>W111*X111</f>
        <v>0</v>
      </c>
      <c r="Z111" s="263"/>
      <c r="AA111" s="263"/>
      <c r="AB111" s="263">
        <f t="shared" si="43"/>
        <v>0</v>
      </c>
      <c r="AC111" s="263">
        <f t="shared" si="44"/>
        <v>0</v>
      </c>
      <c r="AD111" s="264"/>
      <c r="AE111" s="253">
        <f>+[41]Лист1!Q111</f>
        <v>1</v>
      </c>
      <c r="AF111" s="250">
        <f>IF($P$287=0,U111*AE111,0)</f>
        <v>0</v>
      </c>
      <c r="AG111" s="253">
        <f>+[41]Лист1!R111</f>
        <v>1</v>
      </c>
      <c r="AH111" s="250">
        <f>AF111*AG111</f>
        <v>0</v>
      </c>
      <c r="AI111" s="253">
        <f>+[41]Лист1!S111</f>
        <v>1</v>
      </c>
      <c r="AJ111" s="250">
        <f>AH111*AI111</f>
        <v>0</v>
      </c>
      <c r="AK111" s="253">
        <f>+[41]Лист1!T111</f>
        <v>1</v>
      </c>
      <c r="AL111" s="250">
        <f>AJ111*AK111</f>
        <v>0</v>
      </c>
      <c r="AM111" s="227" t="s">
        <v>827</v>
      </c>
      <c r="AN111" s="227" t="s">
        <v>828</v>
      </c>
      <c r="AO111" s="227" t="s">
        <v>829</v>
      </c>
      <c r="AP111" s="227" t="s">
        <v>830</v>
      </c>
      <c r="AQ111" s="227" t="s">
        <v>831</v>
      </c>
      <c r="AR111" s="227" t="s">
        <v>832</v>
      </c>
      <c r="AS111" s="160" t="str">
        <f t="shared" si="56"/>
        <v>|'[УФ ВС 2018.xlsx]АЛРОСА Мирный пит'!i73</v>
      </c>
      <c r="AT111" s="160" t="str">
        <f t="shared" si="56"/>
        <v>|'[УФ ВС 2018.xlsx]АЛРОСА Мирный пит'!j73</v>
      </c>
      <c r="AU111" s="160" t="str">
        <f t="shared" si="56"/>
        <v>|'[УФ ВС 2018.xlsx]АЛРОСА Мирный пит'!q73</v>
      </c>
      <c r="AV111" s="160" t="str">
        <f t="shared" si="56"/>
        <v>|'[УФ ВС 2018.xlsx]АЛРОСА Мирный пит'!aa73</v>
      </c>
      <c r="AW111" s="160" t="str">
        <f t="shared" si="56"/>
        <v>|'[УФ ВС 2018.xlsx]АЛРОСА Мирный пит'!al73</v>
      </c>
      <c r="AX111" s="160" t="str">
        <f t="shared" si="56"/>
        <v>|'[УФ ВС 2018.xlsx]АЛРОСА Мирный пит'!ak73</v>
      </c>
      <c r="BD111" s="544"/>
    </row>
    <row r="112" spans="1:57" s="160" customFormat="1">
      <c r="A112" s="156" t="str">
        <f t="shared" si="51"/>
        <v>пок</v>
      </c>
      <c r="B112" s="69"/>
      <c r="C112" s="72"/>
      <c r="D112" s="76" t="s">
        <v>237</v>
      </c>
      <c r="E112" s="81"/>
      <c r="F112" s="82"/>
      <c r="G112" s="83" t="s">
        <v>233</v>
      </c>
      <c r="H112" s="262">
        <v>972.8</v>
      </c>
      <c r="I112" s="262">
        <v>972.8</v>
      </c>
      <c r="J112" s="262">
        <v>940.33651249963862</v>
      </c>
      <c r="K112" s="262">
        <v>757.47</v>
      </c>
      <c r="L112" s="251">
        <f t="shared" si="41"/>
        <v>-182.86651249963859</v>
      </c>
      <c r="M112" s="251">
        <f t="shared" si="42"/>
        <v>80.553077534601343</v>
      </c>
      <c r="N112" s="262">
        <v>740.41070000000002</v>
      </c>
      <c r="O112" s="262"/>
      <c r="P112" s="262">
        <v>0</v>
      </c>
      <c r="Q112" s="253">
        <v>825</v>
      </c>
      <c r="R112" s="252">
        <f>+'[39]Таб 1'!Q112</f>
        <v>757.47</v>
      </c>
      <c r="S112" s="250">
        <f>R112*$A$8</f>
        <v>378.73500000000001</v>
      </c>
      <c r="T112" s="250">
        <f>R112*$A$9</f>
        <v>378.73500000000001</v>
      </c>
      <c r="U112" s="263">
        <f>+W112+Y112</f>
        <v>757.47</v>
      </c>
      <c r="V112" s="253">
        <f>[40]Лист1!$O112</f>
        <v>1</v>
      </c>
      <c r="W112" s="250">
        <f>S112*V112</f>
        <v>378.73500000000001</v>
      </c>
      <c r="X112" s="253">
        <f>[40]Лист1!$P112</f>
        <v>1</v>
      </c>
      <c r="Y112" s="250">
        <f>W112*X112</f>
        <v>378.73500000000001</v>
      </c>
      <c r="Z112" s="263"/>
      <c r="AA112" s="263"/>
      <c r="AB112" s="263">
        <f t="shared" si="43"/>
        <v>17.059300000000007</v>
      </c>
      <c r="AC112" s="263">
        <f t="shared" si="44"/>
        <v>102.30403207301029</v>
      </c>
      <c r="AD112" s="264"/>
      <c r="AE112" s="253">
        <f>+[41]Лист1!Q112</f>
        <v>1</v>
      </c>
      <c r="AF112" s="250">
        <f>IF($P$287=0,U112*AE112,0)</f>
        <v>757.47</v>
      </c>
      <c r="AG112" s="253">
        <f>+[41]Лист1!R112</f>
        <v>1</v>
      </c>
      <c r="AH112" s="250">
        <f>AF112*AG112</f>
        <v>757.47</v>
      </c>
      <c r="AI112" s="253">
        <f>+[41]Лист1!S112</f>
        <v>1</v>
      </c>
      <c r="AJ112" s="250">
        <f>AH112*AI112</f>
        <v>757.47</v>
      </c>
      <c r="AK112" s="253">
        <f>+[41]Лист1!T112</f>
        <v>1</v>
      </c>
      <c r="AL112" s="250">
        <f>AJ112*AK112</f>
        <v>757.47</v>
      </c>
      <c r="AM112" s="227" t="s">
        <v>833</v>
      </c>
      <c r="AN112" s="227" t="s">
        <v>834</v>
      </c>
      <c r="AO112" s="227" t="s">
        <v>835</v>
      </c>
      <c r="AP112" s="227" t="s">
        <v>836</v>
      </c>
      <c r="AQ112" s="227" t="s">
        <v>837</v>
      </c>
      <c r="AR112" s="227" t="s">
        <v>838</v>
      </c>
      <c r="AS112" s="160" t="str">
        <f t="shared" si="56"/>
        <v>|'[УФ ВС 2018.xlsx]АЛРОСА Мирный пит'!i74</v>
      </c>
      <c r="AT112" s="160" t="str">
        <f t="shared" si="56"/>
        <v>|'[УФ ВС 2018.xlsx]АЛРОСА Мирный пит'!j74</v>
      </c>
      <c r="AU112" s="160" t="str">
        <f t="shared" si="56"/>
        <v>|'[УФ ВС 2018.xlsx]АЛРОСА Мирный пит'!q74</v>
      </c>
      <c r="AV112" s="160" t="str">
        <f t="shared" si="56"/>
        <v>|'[УФ ВС 2018.xlsx]АЛРОСА Мирный пит'!aa74</v>
      </c>
      <c r="AW112" s="160" t="str">
        <f t="shared" si="56"/>
        <v>|'[УФ ВС 2018.xlsx]АЛРОСА Мирный пит'!al74</v>
      </c>
      <c r="AX112" s="160" t="str">
        <f t="shared" si="56"/>
        <v>|'[УФ ВС 2018.xlsx]АЛРОСА Мирный пит'!ak74</v>
      </c>
      <c r="BC112" s="160">
        <v>757.47</v>
      </c>
      <c r="BD112" s="545"/>
      <c r="BE112" s="339">
        <f>+U112-'[39]Таб 1'!T112</f>
        <v>0</v>
      </c>
    </row>
    <row r="113" spans="1:57" s="156" customFormat="1">
      <c r="A113" s="156" t="str">
        <f t="shared" si="51"/>
        <v>пок</v>
      </c>
      <c r="B113" s="69">
        <v>14</v>
      </c>
      <c r="C113" s="71" t="s">
        <v>238</v>
      </c>
      <c r="D113" s="84"/>
      <c r="E113" s="85"/>
      <c r="F113" s="86"/>
      <c r="G113" s="87" t="s">
        <v>239</v>
      </c>
      <c r="H113" s="256">
        <f>IF(H108=0,0,H147/H108)</f>
        <v>5.8569723565200871</v>
      </c>
      <c r="I113" s="256">
        <f>IF(I108=0,0,I147/I108)</f>
        <v>3.1977951681484345</v>
      </c>
      <c r="J113" s="256">
        <f>IF(J108=0,0,J147/J108)</f>
        <v>3.1977951681484345</v>
      </c>
      <c r="K113" s="256">
        <v>2.9802119470451918</v>
      </c>
      <c r="L113" s="251">
        <f t="shared" si="41"/>
        <v>-0.21758322110324269</v>
      </c>
      <c r="M113" s="251">
        <f t="shared" si="42"/>
        <v>93.195836203942164</v>
      </c>
      <c r="N113" s="256">
        <f t="shared" ref="N113:U113" si="57">IF(N108=0,0,N147/N108)</f>
        <v>3.8235031395713817</v>
      </c>
      <c r="O113" s="256">
        <f t="shared" si="57"/>
        <v>0</v>
      </c>
      <c r="P113" s="256">
        <f t="shared" si="57"/>
        <v>0</v>
      </c>
      <c r="Q113" s="256">
        <v>4.0195079086140399</v>
      </c>
      <c r="R113" s="252">
        <f>+'[39]Таб 1'!Q113</f>
        <v>3.8320602457917428</v>
      </c>
      <c r="S113" s="256">
        <f t="shared" si="57"/>
        <v>3.8320602457917428</v>
      </c>
      <c r="T113" s="256">
        <f t="shared" si="57"/>
        <v>3.8320602457917428</v>
      </c>
      <c r="U113" s="256">
        <f t="shared" si="57"/>
        <v>4.5026707888052977</v>
      </c>
      <c r="V113" s="267">
        <v>1.175</v>
      </c>
      <c r="W113" s="256">
        <f>IF(W108=0,0,W147/W108)</f>
        <v>4.5026707888052977</v>
      </c>
      <c r="X113" s="253">
        <f>[40]Лист1!$P113</f>
        <v>1</v>
      </c>
      <c r="Y113" s="256">
        <f>IF(Y108=0,0,Y147/Y108)</f>
        <v>4.5026707888052977</v>
      </c>
      <c r="Z113" s="256"/>
      <c r="AA113" s="256"/>
      <c r="AB113" s="256">
        <f t="shared" si="43"/>
        <v>0.67916764923391604</v>
      </c>
      <c r="AC113" s="256">
        <f t="shared" si="44"/>
        <v>117.76296826344574</v>
      </c>
      <c r="AD113" s="257"/>
      <c r="AE113" s="253">
        <f>+[41]Лист1!Q113</f>
        <v>1</v>
      </c>
      <c r="AF113" s="256">
        <f>IF(AF108=0,0,AF147/AF108)</f>
        <v>4.68277762035751</v>
      </c>
      <c r="AG113" s="253">
        <f>+[41]Лист1!R113</f>
        <v>1</v>
      </c>
      <c r="AH113" s="256">
        <f>IF(AH108=0,0,AH147/AH108)</f>
        <v>4.8700887251718097</v>
      </c>
      <c r="AI113" s="253">
        <f>+[41]Лист1!S113</f>
        <v>1</v>
      </c>
      <c r="AJ113" s="256">
        <f>IF(AJ108=0,0,AJ147/AJ108)</f>
        <v>5.0648922741786837</v>
      </c>
      <c r="AK113" s="253">
        <f>+[41]Лист1!T113</f>
        <v>1</v>
      </c>
      <c r="AL113" s="256">
        <f>IF(AL108=0,0,AL147/AL108)</f>
        <v>5.2674879651458317</v>
      </c>
      <c r="AM113" s="227"/>
      <c r="AN113" s="227"/>
      <c r="AO113" s="227"/>
      <c r="AP113" s="227"/>
      <c r="AQ113" s="227"/>
      <c r="AR113" s="227"/>
      <c r="AS113" s="160"/>
      <c r="AT113" s="160"/>
      <c r="AU113" s="160"/>
      <c r="AV113" s="160"/>
      <c r="AW113" s="160"/>
      <c r="AX113" s="160"/>
      <c r="BC113" s="156">
        <v>0</v>
      </c>
      <c r="BD113" s="341"/>
      <c r="BE113" s="339">
        <f>+U113-'[39]Таб 1'!T113</f>
        <v>0</v>
      </c>
    </row>
    <row r="114" spans="1:57" s="156" customFormat="1">
      <c r="A114" s="156" t="str">
        <f t="shared" si="51"/>
        <v>пок</v>
      </c>
      <c r="B114" s="69"/>
      <c r="C114" s="80"/>
      <c r="D114" s="76" t="s">
        <v>240</v>
      </c>
      <c r="E114" s="76"/>
      <c r="F114" s="82"/>
      <c r="G114" s="83" t="s">
        <v>239</v>
      </c>
      <c r="H114" s="262">
        <v>0</v>
      </c>
      <c r="I114" s="262">
        <v>0</v>
      </c>
      <c r="J114" s="262">
        <v>0</v>
      </c>
      <c r="K114" s="262">
        <v>3.0549459181412266</v>
      </c>
      <c r="L114" s="251">
        <f t="shared" si="41"/>
        <v>3.0549459181412266</v>
      </c>
      <c r="M114" s="251">
        <f t="shared" si="42"/>
        <v>0</v>
      </c>
      <c r="N114" s="262">
        <v>0</v>
      </c>
      <c r="O114" s="262"/>
      <c r="P114" s="262"/>
      <c r="Q114" s="253">
        <v>4.12848565</v>
      </c>
      <c r="R114" s="252">
        <f>+'[39]Таб 1'!Q114</f>
        <v>3.92815</v>
      </c>
      <c r="S114" s="250">
        <f>R114</f>
        <v>3.92815</v>
      </c>
      <c r="T114" s="250">
        <f>R114</f>
        <v>3.92815</v>
      </c>
      <c r="U114" s="263">
        <f>IF(U109=0,0,U148/U109)</f>
        <v>4.6155762500000002</v>
      </c>
      <c r="V114" s="253">
        <f>+V113</f>
        <v>1.175</v>
      </c>
      <c r="W114" s="250">
        <f>S114*V114</f>
        <v>4.6155762500000002</v>
      </c>
      <c r="X114" s="253">
        <f>[40]Лист1!$P114</f>
        <v>1</v>
      </c>
      <c r="Y114" s="250">
        <f>W114*X114</f>
        <v>4.6155762500000002</v>
      </c>
      <c r="Z114" s="263"/>
      <c r="AA114" s="263"/>
      <c r="AB114" s="263">
        <f t="shared" si="43"/>
        <v>4.6155762500000002</v>
      </c>
      <c r="AC114" s="263">
        <f t="shared" si="44"/>
        <v>0</v>
      </c>
      <c r="AD114" s="264"/>
      <c r="AE114" s="253">
        <f>+[41]Лист1!Q114</f>
        <v>1.04</v>
      </c>
      <c r="AF114" s="250">
        <f>IF($P$287=0,U114*AE114,0)</f>
        <v>4.8001993000000001</v>
      </c>
      <c r="AG114" s="253">
        <f>+[41]Лист1!R114</f>
        <v>1.04</v>
      </c>
      <c r="AH114" s="250">
        <f>AF114*AG114</f>
        <v>4.9922072719999999</v>
      </c>
      <c r="AI114" s="253">
        <f>+[41]Лист1!S114</f>
        <v>1.04</v>
      </c>
      <c r="AJ114" s="250">
        <f>AH114*AI114</f>
        <v>5.1918955628800001</v>
      </c>
      <c r="AK114" s="253">
        <f>+[41]Лист1!T114</f>
        <v>1.04</v>
      </c>
      <c r="AL114" s="250">
        <f>AJ114*AK114</f>
        <v>5.3995713853952001</v>
      </c>
      <c r="AM114" s="227" t="s">
        <v>839</v>
      </c>
      <c r="AN114" s="227" t="s">
        <v>840</v>
      </c>
      <c r="AO114" s="227" t="s">
        <v>841</v>
      </c>
      <c r="AP114" s="227" t="s">
        <v>842</v>
      </c>
      <c r="AQ114" s="227" t="s">
        <v>843</v>
      </c>
      <c r="AR114" s="227" t="s">
        <v>844</v>
      </c>
      <c r="AS114" s="160" t="str">
        <f t="shared" ref="AS114:AX117" si="58">$A$3&amp;$A$2&amp;"'"&amp;AM114</f>
        <v>|'[УФ ВС 2018.xlsx]АЛРОСА Мирный пит'!i76</v>
      </c>
      <c r="AT114" s="160" t="str">
        <f t="shared" si="58"/>
        <v>|'[УФ ВС 2018.xlsx]АЛРОСА Мирный пит'!j76</v>
      </c>
      <c r="AU114" s="160" t="str">
        <f t="shared" si="58"/>
        <v>|'[УФ ВС 2018.xlsx]АЛРОСА Мирный пит'!q76</v>
      </c>
      <c r="AV114" s="160" t="str">
        <f t="shared" si="58"/>
        <v>|'[УФ ВС 2018.xlsx]АЛРОСА Мирный пит'!aa76</v>
      </c>
      <c r="AW114" s="160" t="str">
        <f t="shared" si="58"/>
        <v>|'[УФ ВС 2018.xlsx]АЛРОСА Мирный пит'!al76</v>
      </c>
      <c r="AX114" s="160" t="str">
        <f t="shared" si="58"/>
        <v>|'[УФ ВС 2018.xlsx]АЛРОСА Мирный пит'!ak76</v>
      </c>
      <c r="BC114" s="156">
        <v>0</v>
      </c>
      <c r="BD114" s="342"/>
    </row>
    <row r="115" spans="1:57" s="156" customFormat="1">
      <c r="A115" s="156" t="str">
        <f t="shared" si="51"/>
        <v>пок</v>
      </c>
      <c r="B115" s="69"/>
      <c r="C115" s="80"/>
      <c r="D115" s="76" t="s">
        <v>241</v>
      </c>
      <c r="E115" s="76"/>
      <c r="F115" s="82"/>
      <c r="G115" s="83" t="s">
        <v>239</v>
      </c>
      <c r="H115" s="262">
        <v>6.7124579999999998</v>
      </c>
      <c r="I115" s="262">
        <v>3.2290999999999999</v>
      </c>
      <c r="J115" s="262">
        <v>3.2290999999999999</v>
      </c>
      <c r="K115" s="262">
        <v>3.0135285537398087</v>
      </c>
      <c r="L115" s="251">
        <f t="shared" si="41"/>
        <v>-0.2155714462601912</v>
      </c>
      <c r="M115" s="251">
        <f t="shared" si="42"/>
        <v>93.324101258549092</v>
      </c>
      <c r="N115" s="262">
        <v>3.8749079999999996</v>
      </c>
      <c r="O115" s="262"/>
      <c r="P115" s="262"/>
      <c r="Q115" s="253">
        <v>4.0725198999999996</v>
      </c>
      <c r="R115" s="252">
        <f>+'[39]Таб 1'!Q115</f>
        <v>3.8748999999999998</v>
      </c>
      <c r="S115" s="250">
        <f>R115</f>
        <v>3.8748999999999998</v>
      </c>
      <c r="T115" s="250">
        <f>R115</f>
        <v>3.8748999999999998</v>
      </c>
      <c r="U115" s="263">
        <f>IF(U110=0,0,U149/U110)</f>
        <v>4.5530074999999997</v>
      </c>
      <c r="V115" s="253">
        <f>+V114</f>
        <v>1.175</v>
      </c>
      <c r="W115" s="250">
        <f>S115*V115</f>
        <v>4.5530074999999997</v>
      </c>
      <c r="X115" s="253">
        <f>[40]Лист1!$P115</f>
        <v>1</v>
      </c>
      <c r="Y115" s="250">
        <f>W115*X115</f>
        <v>4.5530074999999997</v>
      </c>
      <c r="Z115" s="263"/>
      <c r="AA115" s="263"/>
      <c r="AB115" s="263">
        <f t="shared" si="43"/>
        <v>0.67809950000000008</v>
      </c>
      <c r="AC115" s="263">
        <f t="shared" si="44"/>
        <v>117.49975741359538</v>
      </c>
      <c r="AD115" s="264"/>
      <c r="AE115" s="253">
        <f>+[41]Лист1!Q115</f>
        <v>1.04</v>
      </c>
      <c r="AF115" s="250">
        <f>IF($P$287=0,U115*AE115,0)</f>
        <v>4.7351277999999999</v>
      </c>
      <c r="AG115" s="253">
        <f>+[41]Лист1!R115</f>
        <v>1.04</v>
      </c>
      <c r="AH115" s="250">
        <f>AF115*AG115</f>
        <v>4.9245329120000001</v>
      </c>
      <c r="AI115" s="253">
        <f>+[41]Лист1!S115</f>
        <v>1.04</v>
      </c>
      <c r="AJ115" s="250">
        <f>AH115*AI115</f>
        <v>5.1215142284800006</v>
      </c>
      <c r="AK115" s="253">
        <f>+[41]Лист1!T115</f>
        <v>1.04</v>
      </c>
      <c r="AL115" s="250">
        <f>AJ115*AK115</f>
        <v>5.3263747976192004</v>
      </c>
      <c r="AM115" s="227" t="s">
        <v>845</v>
      </c>
      <c r="AN115" s="227" t="s">
        <v>846</v>
      </c>
      <c r="AO115" s="227" t="s">
        <v>847</v>
      </c>
      <c r="AP115" s="227" t="s">
        <v>848</v>
      </c>
      <c r="AQ115" s="227" t="s">
        <v>849</v>
      </c>
      <c r="AR115" s="227" t="s">
        <v>850</v>
      </c>
      <c r="AS115" s="160" t="str">
        <f t="shared" si="58"/>
        <v>|'[УФ ВС 2018.xlsx]АЛРОСА Мирный пит'!i77</v>
      </c>
      <c r="AT115" s="160" t="str">
        <f t="shared" si="58"/>
        <v>|'[УФ ВС 2018.xlsx]АЛРОСА Мирный пит'!j77</v>
      </c>
      <c r="AU115" s="160" t="str">
        <f t="shared" si="58"/>
        <v>|'[УФ ВС 2018.xlsx]АЛРОСА Мирный пит'!q77</v>
      </c>
      <c r="AV115" s="160" t="str">
        <f t="shared" si="58"/>
        <v>|'[УФ ВС 2018.xlsx]АЛРОСА Мирный пит'!aa77</v>
      </c>
      <c r="AW115" s="160" t="str">
        <f t="shared" si="58"/>
        <v>|'[УФ ВС 2018.xlsx]АЛРОСА Мирный пит'!al77</v>
      </c>
      <c r="AX115" s="160" t="str">
        <f t="shared" si="58"/>
        <v>|'[УФ ВС 2018.xlsx]АЛРОСА Мирный пит'!ak77</v>
      </c>
      <c r="BC115" s="156">
        <v>0</v>
      </c>
      <c r="BD115" s="342"/>
      <c r="BE115" s="339">
        <f>+U115-'[39]Таб 1'!T115</f>
        <v>0</v>
      </c>
    </row>
    <row r="116" spans="1:57" s="156" customFormat="1">
      <c r="A116" s="156" t="str">
        <f t="shared" si="51"/>
        <v>скр</v>
      </c>
      <c r="B116" s="69"/>
      <c r="C116" s="80"/>
      <c r="D116" s="76" t="s">
        <v>242</v>
      </c>
      <c r="E116" s="76"/>
      <c r="F116" s="82"/>
      <c r="G116" s="83" t="s">
        <v>239</v>
      </c>
      <c r="H116" s="262">
        <v>0</v>
      </c>
      <c r="I116" s="262">
        <v>0</v>
      </c>
      <c r="J116" s="262">
        <v>0</v>
      </c>
      <c r="K116" s="262"/>
      <c r="L116" s="251">
        <f t="shared" si="41"/>
        <v>0</v>
      </c>
      <c r="M116" s="251">
        <f t="shared" si="42"/>
        <v>0</v>
      </c>
      <c r="N116" s="262">
        <v>0</v>
      </c>
      <c r="O116" s="262"/>
      <c r="P116" s="262"/>
      <c r="Q116" s="253">
        <v>0</v>
      </c>
      <c r="R116" s="252">
        <f>+'[39]Таб 1'!Q116</f>
        <v>0</v>
      </c>
      <c r="S116" s="250">
        <f>R116</f>
        <v>0</v>
      </c>
      <c r="T116" s="250">
        <f>R116</f>
        <v>0</v>
      </c>
      <c r="U116" s="263">
        <f>IF(U111=0,0,U150/U111)</f>
        <v>0</v>
      </c>
      <c r="V116" s="253">
        <f>+V115</f>
        <v>1.175</v>
      </c>
      <c r="W116" s="250">
        <f>S116*V116</f>
        <v>0</v>
      </c>
      <c r="X116" s="253">
        <f>[40]Лист1!$P116</f>
        <v>1</v>
      </c>
      <c r="Y116" s="250">
        <f>W116*X116</f>
        <v>0</v>
      </c>
      <c r="Z116" s="263"/>
      <c r="AA116" s="263"/>
      <c r="AB116" s="263">
        <f t="shared" si="43"/>
        <v>0</v>
      </c>
      <c r="AC116" s="263">
        <f t="shared" si="44"/>
        <v>0</v>
      </c>
      <c r="AD116" s="264"/>
      <c r="AE116" s="253">
        <f>+[41]Лист1!Q116</f>
        <v>1.04</v>
      </c>
      <c r="AF116" s="250">
        <f>IF($P$287=0,U116*AE116,0)</f>
        <v>0</v>
      </c>
      <c r="AG116" s="253">
        <f>+[41]Лист1!R116</f>
        <v>1.04</v>
      </c>
      <c r="AH116" s="250">
        <f>AF116*AG116</f>
        <v>0</v>
      </c>
      <c r="AI116" s="253">
        <f>+[41]Лист1!S116</f>
        <v>1.04</v>
      </c>
      <c r="AJ116" s="250">
        <f>AH116*AI116</f>
        <v>0</v>
      </c>
      <c r="AK116" s="253">
        <f>+[41]Лист1!T116</f>
        <v>1.04</v>
      </c>
      <c r="AL116" s="250">
        <f>AJ116*AK116</f>
        <v>0</v>
      </c>
      <c r="AM116" s="227" t="s">
        <v>851</v>
      </c>
      <c r="AN116" s="227" t="s">
        <v>852</v>
      </c>
      <c r="AO116" s="227" t="s">
        <v>853</v>
      </c>
      <c r="AP116" s="227" t="s">
        <v>854</v>
      </c>
      <c r="AQ116" s="227" t="s">
        <v>855</v>
      </c>
      <c r="AR116" s="227" t="s">
        <v>856</v>
      </c>
      <c r="AS116" s="160" t="str">
        <f t="shared" si="58"/>
        <v>|'[УФ ВС 2018.xlsx]АЛРОСА Мирный пит'!i78</v>
      </c>
      <c r="AT116" s="160" t="str">
        <f t="shared" si="58"/>
        <v>|'[УФ ВС 2018.xlsx]АЛРОСА Мирный пит'!j78</v>
      </c>
      <c r="AU116" s="160" t="str">
        <f t="shared" si="58"/>
        <v>|'[УФ ВС 2018.xlsx]АЛРОСА Мирный пит'!q78</v>
      </c>
      <c r="AV116" s="160" t="str">
        <f t="shared" si="58"/>
        <v>|'[УФ ВС 2018.xlsx]АЛРОСА Мирный пит'!aa78</v>
      </c>
      <c r="AW116" s="160" t="str">
        <f t="shared" si="58"/>
        <v>|'[УФ ВС 2018.xlsx]АЛРОСА Мирный пит'!al78</v>
      </c>
      <c r="AX116" s="160" t="str">
        <f t="shared" si="58"/>
        <v>|'[УФ ВС 2018.xlsx]АЛРОСА Мирный пит'!ak78</v>
      </c>
      <c r="BD116" s="342"/>
    </row>
    <row r="117" spans="1:57" s="160" customFormat="1">
      <c r="A117" s="156" t="str">
        <f t="shared" si="51"/>
        <v>пок</v>
      </c>
      <c r="B117" s="69"/>
      <c r="C117" s="80"/>
      <c r="D117" s="76" t="s">
        <v>243</v>
      </c>
      <c r="E117" s="76"/>
      <c r="F117" s="82"/>
      <c r="G117" s="83" t="s">
        <v>239</v>
      </c>
      <c r="H117" s="262">
        <v>0</v>
      </c>
      <c r="I117" s="262">
        <v>3.0293000000000001</v>
      </c>
      <c r="J117" s="262">
        <v>3.0293000000000001</v>
      </c>
      <c r="K117" s="262">
        <v>2.8270570895431621</v>
      </c>
      <c r="L117" s="251">
        <f t="shared" si="41"/>
        <v>-0.20224291045683795</v>
      </c>
      <c r="M117" s="251">
        <f t="shared" si="42"/>
        <v>93.323774124159442</v>
      </c>
      <c r="N117" s="262">
        <v>3.6351359999999997</v>
      </c>
      <c r="O117" s="262"/>
      <c r="P117" s="262"/>
      <c r="Q117" s="253">
        <v>3.82052163</v>
      </c>
      <c r="R117" s="252">
        <f>+'[39]Таб 1'!Q117</f>
        <v>3.6351300000000002</v>
      </c>
      <c r="S117" s="250">
        <f>R117</f>
        <v>3.6351300000000002</v>
      </c>
      <c r="T117" s="250">
        <f>R117</f>
        <v>3.6351300000000002</v>
      </c>
      <c r="U117" s="263">
        <f>IF(U112=0,0,U151/U112)</f>
        <v>4.2712777500000003</v>
      </c>
      <c r="V117" s="253">
        <f>+V116</f>
        <v>1.175</v>
      </c>
      <c r="W117" s="250">
        <f>S117*V117</f>
        <v>4.2712777500000003</v>
      </c>
      <c r="X117" s="253">
        <f>[40]Лист1!$P117</f>
        <v>1</v>
      </c>
      <c r="Y117" s="250">
        <f>W117*X117</f>
        <v>4.2712777500000003</v>
      </c>
      <c r="Z117" s="263"/>
      <c r="AA117" s="263"/>
      <c r="AB117" s="263">
        <f t="shared" si="43"/>
        <v>0.63614175000000062</v>
      </c>
      <c r="AC117" s="263">
        <f t="shared" si="44"/>
        <v>117.49980605952572</v>
      </c>
      <c r="AD117" s="264"/>
      <c r="AE117" s="253">
        <f>+[41]Лист1!Q117</f>
        <v>1.04</v>
      </c>
      <c r="AF117" s="250">
        <f>IF($P$287=0,U117*AE117,0)</f>
        <v>4.4421288600000004</v>
      </c>
      <c r="AG117" s="253">
        <f>+[41]Лист1!R117</f>
        <v>1.04</v>
      </c>
      <c r="AH117" s="250">
        <f>AF117*AG117</f>
        <v>4.6198140144000002</v>
      </c>
      <c r="AI117" s="253">
        <f>+[41]Лист1!S117</f>
        <v>1.04</v>
      </c>
      <c r="AJ117" s="250">
        <f>AH117*AI117</f>
        <v>4.8046065749760007</v>
      </c>
      <c r="AK117" s="253">
        <f>+[41]Лист1!T117</f>
        <v>1.04</v>
      </c>
      <c r="AL117" s="250">
        <f>AJ117*AK117</f>
        <v>4.9967908379750412</v>
      </c>
      <c r="AM117" s="227" t="s">
        <v>857</v>
      </c>
      <c r="AN117" s="227" t="s">
        <v>858</v>
      </c>
      <c r="AO117" s="227" t="s">
        <v>859</v>
      </c>
      <c r="AP117" s="227" t="s">
        <v>860</v>
      </c>
      <c r="AQ117" s="227" t="s">
        <v>861</v>
      </c>
      <c r="AR117" s="227" t="s">
        <v>862</v>
      </c>
      <c r="AS117" s="160" t="str">
        <f t="shared" si="58"/>
        <v>|'[УФ ВС 2018.xlsx]АЛРОСА Мирный пит'!i79</v>
      </c>
      <c r="AT117" s="160" t="str">
        <f t="shared" si="58"/>
        <v>|'[УФ ВС 2018.xlsx]АЛРОСА Мирный пит'!j79</v>
      </c>
      <c r="AU117" s="160" t="str">
        <f t="shared" si="58"/>
        <v>|'[УФ ВС 2018.xlsx]АЛРОСА Мирный пит'!q79</v>
      </c>
      <c r="AV117" s="160" t="str">
        <f t="shared" si="58"/>
        <v>|'[УФ ВС 2018.xlsx]АЛРОСА Мирный пит'!aa79</v>
      </c>
      <c r="AW117" s="160" t="str">
        <f t="shared" si="58"/>
        <v>|'[УФ ВС 2018.xlsx]АЛРОСА Мирный пит'!al79</v>
      </c>
      <c r="AX117" s="160" t="str">
        <f t="shared" si="58"/>
        <v>|'[УФ ВС 2018.xlsx]АЛРОСА Мирный пит'!ak79</v>
      </c>
      <c r="BC117" s="160">
        <v>0</v>
      </c>
      <c r="BD117" s="342"/>
      <c r="BE117" s="339">
        <f>+U117-'[39]Таб 1'!T117</f>
        <v>0</v>
      </c>
    </row>
    <row r="118" spans="1:57" s="156" customFormat="1">
      <c r="A118" s="156" t="str">
        <f t="shared" si="51"/>
        <v>пок</v>
      </c>
      <c r="B118" s="69">
        <v>15</v>
      </c>
      <c r="C118" s="546" t="s">
        <v>244</v>
      </c>
      <c r="D118" s="547"/>
      <c r="E118" s="547"/>
      <c r="F118" s="548"/>
      <c r="G118" s="70" t="s">
        <v>245</v>
      </c>
      <c r="H118" s="256">
        <f>H119+H120</f>
        <v>13500</v>
      </c>
      <c r="I118" s="256">
        <f>I119+I120</f>
        <v>16025.832916145735</v>
      </c>
      <c r="J118" s="256">
        <f>J119+J120</f>
        <v>16025.832916145735</v>
      </c>
      <c r="K118" s="256">
        <v>27307</v>
      </c>
      <c r="L118" s="251">
        <f t="shared" si="41"/>
        <v>11281.167083854265</v>
      </c>
      <c r="M118" s="251">
        <f t="shared" si="42"/>
        <v>170.39363971209693</v>
      </c>
      <c r="N118" s="256">
        <f t="shared" ref="N118:U118" si="59">N119+N120</f>
        <v>17760</v>
      </c>
      <c r="O118" s="256">
        <f t="shared" si="59"/>
        <v>0</v>
      </c>
      <c r="P118" s="256">
        <f t="shared" si="59"/>
        <v>0</v>
      </c>
      <c r="Q118" s="256">
        <v>17760</v>
      </c>
      <c r="R118" s="252">
        <f>+'[39]Таб 1'!Q118</f>
        <v>17760</v>
      </c>
      <c r="S118" s="256">
        <f t="shared" si="59"/>
        <v>8880</v>
      </c>
      <c r="T118" s="256">
        <f t="shared" si="59"/>
        <v>8880</v>
      </c>
      <c r="U118" s="256">
        <f t="shared" si="59"/>
        <v>17760</v>
      </c>
      <c r="V118" s="253">
        <f>[40]Лист1!$O118</f>
        <v>1</v>
      </c>
      <c r="W118" s="256">
        <f>W119+W120</f>
        <v>8880</v>
      </c>
      <c r="X118" s="253">
        <f>[40]Лист1!$P118</f>
        <v>1</v>
      </c>
      <c r="Y118" s="256">
        <f>Y119+Y120</f>
        <v>8880</v>
      </c>
      <c r="Z118" s="256"/>
      <c r="AA118" s="256"/>
      <c r="AB118" s="256">
        <f t="shared" si="43"/>
        <v>0</v>
      </c>
      <c r="AC118" s="256">
        <f t="shared" si="44"/>
        <v>100</v>
      </c>
      <c r="AD118" s="257"/>
      <c r="AE118" s="253">
        <f>+[41]Лист1!Q118</f>
        <v>1</v>
      </c>
      <c r="AF118" s="256">
        <f>AF119+AF120</f>
        <v>17760</v>
      </c>
      <c r="AG118" s="253">
        <f>+[41]Лист1!R118</f>
        <v>1</v>
      </c>
      <c r="AH118" s="256">
        <f>AH119+AH120</f>
        <v>17760</v>
      </c>
      <c r="AI118" s="253">
        <f>+[41]Лист1!S118</f>
        <v>1</v>
      </c>
      <c r="AJ118" s="256">
        <f>AJ119+AJ120</f>
        <v>17760</v>
      </c>
      <c r="AK118" s="253">
        <f>+[41]Лист1!T118</f>
        <v>1</v>
      </c>
      <c r="AL118" s="256">
        <f>AL119+AL120</f>
        <v>17760</v>
      </c>
      <c r="AM118" s="227"/>
      <c r="AN118" s="227"/>
      <c r="AO118" s="227"/>
      <c r="AP118" s="227"/>
      <c r="AQ118" s="227"/>
      <c r="AR118" s="227"/>
      <c r="AS118" s="160"/>
      <c r="AT118" s="160"/>
      <c r="AU118" s="160"/>
      <c r="AV118" s="160"/>
      <c r="AW118" s="160"/>
      <c r="AX118" s="160"/>
      <c r="BC118" s="156">
        <v>17760</v>
      </c>
      <c r="BD118" s="341"/>
      <c r="BE118" s="339">
        <f>+U118-'[39]Таб 1'!T118</f>
        <v>0</v>
      </c>
    </row>
    <row r="119" spans="1:57" s="156" customFormat="1">
      <c r="A119" s="156" t="str">
        <f t="shared" si="51"/>
        <v>пок</v>
      </c>
      <c r="B119" s="77"/>
      <c r="C119" s="88"/>
      <c r="D119" s="204" t="s">
        <v>246</v>
      </c>
      <c r="E119" s="204"/>
      <c r="F119" s="205"/>
      <c r="G119" s="74" t="s">
        <v>245</v>
      </c>
      <c r="H119" s="262">
        <v>9240</v>
      </c>
      <c r="I119" s="262">
        <v>10968.792307050859</v>
      </c>
      <c r="J119" s="262">
        <v>10968.792307050859</v>
      </c>
      <c r="K119" s="262">
        <v>27307</v>
      </c>
      <c r="L119" s="251">
        <f t="shared" si="41"/>
        <v>16338.207692949141</v>
      </c>
      <c r="M119" s="251">
        <f t="shared" si="42"/>
        <v>248.95174633260916</v>
      </c>
      <c r="N119" s="262">
        <v>10940</v>
      </c>
      <c r="O119" s="262"/>
      <c r="P119" s="262">
        <v>0</v>
      </c>
      <c r="Q119" s="253">
        <v>13500</v>
      </c>
      <c r="R119" s="252">
        <f>+'[39]Таб 1'!Q119</f>
        <v>10940</v>
      </c>
      <c r="S119" s="250">
        <f>R119*$A$8</f>
        <v>5470</v>
      </c>
      <c r="T119" s="250">
        <f>R119*$A$9</f>
        <v>5470</v>
      </c>
      <c r="U119" s="263">
        <f>+W119+Y119</f>
        <v>10940</v>
      </c>
      <c r="V119" s="253">
        <f>[40]Лист1!$O119</f>
        <v>1</v>
      </c>
      <c r="W119" s="250">
        <f>S119*V119</f>
        <v>5470</v>
      </c>
      <c r="X119" s="253">
        <f>[40]Лист1!$P119</f>
        <v>1</v>
      </c>
      <c r="Y119" s="250">
        <f>W119*X119</f>
        <v>5470</v>
      </c>
      <c r="Z119" s="263"/>
      <c r="AA119" s="263"/>
      <c r="AB119" s="263">
        <f t="shared" si="43"/>
        <v>0</v>
      </c>
      <c r="AC119" s="263">
        <f t="shared" si="44"/>
        <v>100</v>
      </c>
      <c r="AD119" s="264"/>
      <c r="AE119" s="253">
        <f>+[41]Лист1!Q119</f>
        <v>1</v>
      </c>
      <c r="AF119" s="250">
        <f>IF($P$287=0,U119*AE119,0)</f>
        <v>10940</v>
      </c>
      <c r="AG119" s="253">
        <f>+[41]Лист1!R119</f>
        <v>1</v>
      </c>
      <c r="AH119" s="250">
        <f>AF119*AG119</f>
        <v>10940</v>
      </c>
      <c r="AI119" s="253">
        <f>+[41]Лист1!S119</f>
        <v>1</v>
      </c>
      <c r="AJ119" s="250">
        <f>AH119*AI119</f>
        <v>10940</v>
      </c>
      <c r="AK119" s="253">
        <f>+[41]Лист1!T119</f>
        <v>1</v>
      </c>
      <c r="AL119" s="250">
        <f>AJ119*AK119</f>
        <v>10940</v>
      </c>
      <c r="AM119" s="227" t="s">
        <v>863</v>
      </c>
      <c r="AN119" s="227" t="s">
        <v>864</v>
      </c>
      <c r="AO119" s="227" t="s">
        <v>865</v>
      </c>
      <c r="AP119" s="227" t="s">
        <v>866</v>
      </c>
      <c r="AQ119" s="227" t="s">
        <v>867</v>
      </c>
      <c r="AR119" s="227" t="s">
        <v>868</v>
      </c>
      <c r="AS119" s="160" t="str">
        <f t="shared" ref="AS119:AX123" si="60">$A$3&amp;$A$2&amp;"'"&amp;AM119</f>
        <v>|'[УФ ВС 2018.xlsx]АЛРОСА Мирный пит'!i81</v>
      </c>
      <c r="AT119" s="160" t="str">
        <f t="shared" si="60"/>
        <v>|'[УФ ВС 2018.xlsx]АЛРОСА Мирный пит'!j81</v>
      </c>
      <c r="AU119" s="160" t="str">
        <f t="shared" si="60"/>
        <v>|'[УФ ВС 2018.xlsx]АЛРОСА Мирный пит'!q81</v>
      </c>
      <c r="AV119" s="160" t="str">
        <f t="shared" si="60"/>
        <v>|'[УФ ВС 2018.xlsx]АЛРОСА Мирный пит'!aa81</v>
      </c>
      <c r="AW119" s="160" t="str">
        <f t="shared" si="60"/>
        <v>|'[УФ ВС 2018.xlsx]АЛРОСА Мирный пит'!al81</v>
      </c>
      <c r="AX119" s="160" t="str">
        <f t="shared" si="60"/>
        <v>|'[УФ ВС 2018.xlsx]АЛРОСА Мирный пит'!ak81</v>
      </c>
      <c r="BC119" s="156">
        <v>10940</v>
      </c>
      <c r="BD119" s="543" t="s">
        <v>1481</v>
      </c>
      <c r="BE119" s="339">
        <f>+U119-'[39]Таб 1'!T119</f>
        <v>0</v>
      </c>
    </row>
    <row r="120" spans="1:57" s="160" customFormat="1">
      <c r="A120" s="156" t="str">
        <f t="shared" si="51"/>
        <v>пок</v>
      </c>
      <c r="B120" s="77"/>
      <c r="C120" s="89"/>
      <c r="D120" s="204" t="s">
        <v>247</v>
      </c>
      <c r="E120" s="90"/>
      <c r="F120" s="91"/>
      <c r="G120" s="74" t="s">
        <v>245</v>
      </c>
      <c r="H120" s="262">
        <v>4260</v>
      </c>
      <c r="I120" s="262">
        <v>5057.0406090948763</v>
      </c>
      <c r="J120" s="262">
        <v>5057.0406090948763</v>
      </c>
      <c r="K120" s="262"/>
      <c r="L120" s="251">
        <f t="shared" si="41"/>
        <v>-5057.0406090948763</v>
      </c>
      <c r="M120" s="251">
        <f t="shared" si="42"/>
        <v>0</v>
      </c>
      <c r="N120" s="262">
        <v>6820</v>
      </c>
      <c r="O120" s="262"/>
      <c r="P120" s="262">
        <v>0</v>
      </c>
      <c r="Q120" s="253">
        <v>4260</v>
      </c>
      <c r="R120" s="252">
        <f>+'[39]Таб 1'!Q120</f>
        <v>6820</v>
      </c>
      <c r="S120" s="250">
        <f>R120*$A$8</f>
        <v>3410</v>
      </c>
      <c r="T120" s="250">
        <f>R120*$A$9</f>
        <v>3410</v>
      </c>
      <c r="U120" s="263">
        <f>+W120+Y120</f>
        <v>6820</v>
      </c>
      <c r="V120" s="253">
        <f>[40]Лист1!$O120</f>
        <v>1</v>
      </c>
      <c r="W120" s="250">
        <f>S120*V120</f>
        <v>3410</v>
      </c>
      <c r="X120" s="253">
        <f>[40]Лист1!$P120</f>
        <v>1</v>
      </c>
      <c r="Y120" s="250">
        <f>W120*X120</f>
        <v>3410</v>
      </c>
      <c r="Z120" s="263"/>
      <c r="AA120" s="263"/>
      <c r="AB120" s="263">
        <f t="shared" si="43"/>
        <v>0</v>
      </c>
      <c r="AC120" s="263">
        <f t="shared" si="44"/>
        <v>100</v>
      </c>
      <c r="AD120" s="264"/>
      <c r="AE120" s="253">
        <f>+[41]Лист1!Q120</f>
        <v>1</v>
      </c>
      <c r="AF120" s="250">
        <f>IF($P$287=0,U120*AE120,0)</f>
        <v>6820</v>
      </c>
      <c r="AG120" s="253">
        <f>+[41]Лист1!R120</f>
        <v>1</v>
      </c>
      <c r="AH120" s="250">
        <f>AF120*AG120</f>
        <v>6820</v>
      </c>
      <c r="AI120" s="253">
        <f>+[41]Лист1!S120</f>
        <v>1</v>
      </c>
      <c r="AJ120" s="250">
        <f>AH120*AI120</f>
        <v>6820</v>
      </c>
      <c r="AK120" s="253">
        <f>+[41]Лист1!T120</f>
        <v>1</v>
      </c>
      <c r="AL120" s="250">
        <f>AJ120*AK120</f>
        <v>6820</v>
      </c>
      <c r="AM120" s="227" t="s">
        <v>869</v>
      </c>
      <c r="AN120" s="227" t="s">
        <v>870</v>
      </c>
      <c r="AO120" s="227" t="s">
        <v>871</v>
      </c>
      <c r="AP120" s="227" t="s">
        <v>872</v>
      </c>
      <c r="AQ120" s="227" t="s">
        <v>873</v>
      </c>
      <c r="AR120" s="227" t="s">
        <v>874</v>
      </c>
      <c r="AS120" s="160" t="str">
        <f t="shared" si="60"/>
        <v>|'[УФ ВС 2018.xlsx]АЛРОСА Мирный пит'!i82</v>
      </c>
      <c r="AT120" s="160" t="str">
        <f t="shared" si="60"/>
        <v>|'[УФ ВС 2018.xlsx]АЛРОСА Мирный пит'!j82</v>
      </c>
      <c r="AU120" s="160" t="str">
        <f t="shared" si="60"/>
        <v>|'[УФ ВС 2018.xlsx]АЛРОСА Мирный пит'!q82</v>
      </c>
      <c r="AV120" s="160" t="str">
        <f t="shared" si="60"/>
        <v>|'[УФ ВС 2018.xlsx]АЛРОСА Мирный пит'!aa82</v>
      </c>
      <c r="AW120" s="160" t="str">
        <f t="shared" si="60"/>
        <v>|'[УФ ВС 2018.xlsx]АЛРОСА Мирный пит'!al82</v>
      </c>
      <c r="AX120" s="160" t="str">
        <f t="shared" si="60"/>
        <v>|'[УФ ВС 2018.xlsx]АЛРОСА Мирный пит'!ak82</v>
      </c>
      <c r="BC120" s="160">
        <v>6820</v>
      </c>
      <c r="BD120" s="545"/>
      <c r="BE120" s="339">
        <f>+U120-'[39]Таб 1'!T120</f>
        <v>0</v>
      </c>
    </row>
    <row r="121" spans="1:57" s="160" customFormat="1">
      <c r="A121" s="156" t="str">
        <f t="shared" si="51"/>
        <v>пок</v>
      </c>
      <c r="B121" s="69">
        <v>16</v>
      </c>
      <c r="C121" s="549" t="s">
        <v>248</v>
      </c>
      <c r="D121" s="547"/>
      <c r="E121" s="547"/>
      <c r="F121" s="548"/>
      <c r="G121" s="70" t="s">
        <v>249</v>
      </c>
      <c r="H121" s="262">
        <v>2128.1377862967479</v>
      </c>
      <c r="I121" s="255">
        <v>2220.1197607314039</v>
      </c>
      <c r="J121" s="255">
        <v>2499.3177875706847</v>
      </c>
      <c r="K121" s="255">
        <v>1568.59</v>
      </c>
      <c r="L121" s="251">
        <f t="shared" si="41"/>
        <v>-930.72778757068477</v>
      </c>
      <c r="M121" s="251">
        <f t="shared" si="42"/>
        <v>62.760726459065289</v>
      </c>
      <c r="N121" s="255">
        <v>2606.9725780718345</v>
      </c>
      <c r="O121" s="255"/>
      <c r="P121" s="255">
        <v>0</v>
      </c>
      <c r="Q121" s="250">
        <v>2948.29673</v>
      </c>
      <c r="R121" s="252">
        <f>+'[39]Таб 1'!Q121</f>
        <v>2606.9725799056828</v>
      </c>
      <c r="S121" s="250">
        <f>R121</f>
        <v>2606.9725799056828</v>
      </c>
      <c r="T121" s="250">
        <f>R121</f>
        <v>2606.9725799056828</v>
      </c>
      <c r="U121" s="256">
        <f>IF(U118=0,0,U153/U118*1000)</f>
        <v>2656.88</v>
      </c>
      <c r="V121" s="253">
        <f>[41]Лист1!$O121</f>
        <v>1.0278</v>
      </c>
      <c r="W121" s="252">
        <f>+'[39]Таб 1'!V121</f>
        <v>2656.88</v>
      </c>
      <c r="X121" s="253">
        <f>[40]Лист1!$P121</f>
        <v>1</v>
      </c>
      <c r="Y121" s="250">
        <f>W121*X121</f>
        <v>2656.88</v>
      </c>
      <c r="Z121" s="256"/>
      <c r="AA121" s="256"/>
      <c r="AB121" s="256">
        <f t="shared" si="43"/>
        <v>49.907421928165604</v>
      </c>
      <c r="AC121" s="256">
        <f t="shared" si="44"/>
        <v>101.91438231257031</v>
      </c>
      <c r="AD121" s="257"/>
      <c r="AE121" s="253">
        <f>+[41]Лист1!Q121</f>
        <v>1.04</v>
      </c>
      <c r="AF121" s="250">
        <f>IF($P$287=0,U121*AE121,0)</f>
        <v>2763.1552000000001</v>
      </c>
      <c r="AG121" s="253">
        <f>+[41]Лист1!R121</f>
        <v>1.04</v>
      </c>
      <c r="AH121" s="250">
        <f>AF121*AG121</f>
        <v>2873.6814080000004</v>
      </c>
      <c r="AI121" s="253">
        <f>+[41]Лист1!S121</f>
        <v>1.04</v>
      </c>
      <c r="AJ121" s="250">
        <f>AH121*AI121</f>
        <v>2988.6286643200006</v>
      </c>
      <c r="AK121" s="253">
        <f>+[41]Лист1!T121</f>
        <v>1.04</v>
      </c>
      <c r="AL121" s="250">
        <f>AJ121*AK121</f>
        <v>3108.1738108928007</v>
      </c>
      <c r="AM121" s="227" t="s">
        <v>875</v>
      </c>
      <c r="AN121" s="227" t="s">
        <v>876</v>
      </c>
      <c r="AO121" s="227" t="s">
        <v>877</v>
      </c>
      <c r="AP121" s="227" t="s">
        <v>878</v>
      </c>
      <c r="AQ121" s="227" t="s">
        <v>879</v>
      </c>
      <c r="AR121" s="227" t="s">
        <v>880</v>
      </c>
      <c r="AS121" s="160" t="str">
        <f t="shared" si="60"/>
        <v>|'[УФ ВС 2018.xlsx]АЛРОСА Мирный пит'!i83</v>
      </c>
      <c r="AT121" s="160" t="str">
        <f t="shared" si="60"/>
        <v>|'[УФ ВС 2018.xlsx]АЛРОСА Мирный пит'!j83</v>
      </c>
      <c r="AU121" s="160" t="str">
        <f t="shared" si="60"/>
        <v>|'[УФ ВС 2018.xlsx]АЛРОСА Мирный пит'!q83</v>
      </c>
      <c r="AV121" s="160" t="str">
        <f t="shared" si="60"/>
        <v>|'[УФ ВС 2018.xlsx]АЛРОСА Мирный пит'!aa83</v>
      </c>
      <c r="AW121" s="160" t="str">
        <f t="shared" si="60"/>
        <v>|'[УФ ВС 2018.xlsx]АЛРОСА Мирный пит'!al83</v>
      </c>
      <c r="AX121" s="160" t="str">
        <f t="shared" si="60"/>
        <v>|'[УФ ВС 2018.xlsx]АЛРОСА Мирный пит'!ak83</v>
      </c>
      <c r="BE121" s="339">
        <f>+U121-'[39]Таб 1'!T121</f>
        <v>0</v>
      </c>
    </row>
    <row r="122" spans="1:57" s="160" customFormat="1">
      <c r="A122" s="156" t="str">
        <f t="shared" si="51"/>
        <v>пок</v>
      </c>
      <c r="B122" s="69">
        <v>17</v>
      </c>
      <c r="C122" s="549" t="s">
        <v>250</v>
      </c>
      <c r="D122" s="547"/>
      <c r="E122" s="547"/>
      <c r="F122" s="548"/>
      <c r="G122" s="70" t="s">
        <v>227</v>
      </c>
      <c r="H122" s="262">
        <v>14.53792240737204</v>
      </c>
      <c r="I122" s="255">
        <v>13.557502332074719</v>
      </c>
      <c r="J122" s="255">
        <v>17.66211782752227</v>
      </c>
      <c r="K122" s="255">
        <v>21.830504647797071</v>
      </c>
      <c r="L122" s="251">
        <f t="shared" si="41"/>
        <v>4.1683868202748009</v>
      </c>
      <c r="M122" s="251">
        <f t="shared" si="42"/>
        <v>123.60071912655542</v>
      </c>
      <c r="N122" s="255">
        <v>17.787675612176066</v>
      </c>
      <c r="O122" s="255"/>
      <c r="P122" s="255">
        <v>0</v>
      </c>
      <c r="Q122" s="250">
        <v>21.682129999999997</v>
      </c>
      <c r="R122" s="252">
        <f>+'[39]Таб 1'!Q122</f>
        <v>17.787675612176066</v>
      </c>
      <c r="S122" s="250">
        <f>R122</f>
        <v>17.787675612176066</v>
      </c>
      <c r="T122" s="250">
        <f>R122</f>
        <v>17.787675612176066</v>
      </c>
      <c r="U122" s="268">
        <f>IF(U88=0,0,U126/U88)</f>
        <v>19.902106281678051</v>
      </c>
      <c r="V122" s="253">
        <f>[40]Лист1!$O122</f>
        <v>1.05</v>
      </c>
      <c r="W122" s="250">
        <v>19.902106281678051</v>
      </c>
      <c r="X122" s="253">
        <f>[40]Лист1!$P122</f>
        <v>1</v>
      </c>
      <c r="Y122" s="250">
        <f>W122*X122</f>
        <v>19.902106281678051</v>
      </c>
      <c r="Z122" s="256"/>
      <c r="AA122" s="256"/>
      <c r="AB122" s="256">
        <f t="shared" si="43"/>
        <v>2.114430669501985</v>
      </c>
      <c r="AC122" s="256">
        <f t="shared" si="44"/>
        <v>111.8870543605743</v>
      </c>
      <c r="AD122" s="257"/>
      <c r="AE122" s="253">
        <f>+[41]Лист1!Q122</f>
        <v>1.04</v>
      </c>
      <c r="AF122" s="250">
        <f>IF($P$287=0,U122*AE122,0)</f>
        <v>20.698190532945173</v>
      </c>
      <c r="AG122" s="253">
        <f>+[41]Лист1!R122</f>
        <v>1.04</v>
      </c>
      <c r="AH122" s="250">
        <f>AF122*AG122</f>
        <v>21.526118154262981</v>
      </c>
      <c r="AI122" s="253">
        <f>+[41]Лист1!S122</f>
        <v>1.04</v>
      </c>
      <c r="AJ122" s="250">
        <f>AH122*AI122</f>
        <v>22.3871628804335</v>
      </c>
      <c r="AK122" s="253">
        <f>+[41]Лист1!T122</f>
        <v>1.04</v>
      </c>
      <c r="AL122" s="250">
        <f>AJ122*AK122</f>
        <v>23.282649395650843</v>
      </c>
      <c r="AM122" s="227" t="s">
        <v>881</v>
      </c>
      <c r="AN122" s="227" t="s">
        <v>882</v>
      </c>
      <c r="AO122" s="227" t="s">
        <v>883</v>
      </c>
      <c r="AP122" s="227" t="s">
        <v>884</v>
      </c>
      <c r="AQ122" s="227" t="s">
        <v>885</v>
      </c>
      <c r="AR122" s="227" t="s">
        <v>886</v>
      </c>
      <c r="AS122" s="160" t="str">
        <f t="shared" si="60"/>
        <v>|'[УФ ВС 2018.xlsx]АЛРОСА Мирный пит'!i84</v>
      </c>
      <c r="AT122" s="160" t="str">
        <f t="shared" si="60"/>
        <v>|'[УФ ВС 2018.xlsx]АЛРОСА Мирный пит'!j84</v>
      </c>
      <c r="AU122" s="160" t="str">
        <f t="shared" si="60"/>
        <v>|'[УФ ВС 2018.xlsx]АЛРОСА Мирный пит'!q84</v>
      </c>
      <c r="AV122" s="160" t="str">
        <f t="shared" si="60"/>
        <v>|'[УФ ВС 2018.xlsx]АЛРОСА Мирный пит'!aa84</v>
      </c>
      <c r="AW122" s="160" t="str">
        <f t="shared" si="60"/>
        <v>|'[УФ ВС 2018.xlsx]АЛРОСА Мирный пит'!al84</v>
      </c>
      <c r="AX122" s="160" t="str">
        <f t="shared" si="60"/>
        <v>|'[УФ ВС 2018.xlsx]АЛРОСА Мирный пит'!ak84</v>
      </c>
      <c r="BE122" s="339">
        <f>+U122-'[39]Таб 1'!T122</f>
        <v>0</v>
      </c>
    </row>
    <row r="123" spans="1:57" s="160" customFormat="1">
      <c r="A123" s="156" t="str">
        <f t="shared" si="51"/>
        <v>пок</v>
      </c>
      <c r="B123" s="69">
        <v>18</v>
      </c>
      <c r="C123" s="550" t="s">
        <v>251</v>
      </c>
      <c r="D123" s="551"/>
      <c r="E123" s="551"/>
      <c r="F123" s="552"/>
      <c r="G123" s="70" t="s">
        <v>100</v>
      </c>
      <c r="H123" s="262">
        <v>92</v>
      </c>
      <c r="I123" s="255">
        <v>92.852499283930584</v>
      </c>
      <c r="J123" s="255">
        <v>92.852499283930584</v>
      </c>
      <c r="K123" s="255">
        <v>76.489999999999995</v>
      </c>
      <c r="L123" s="251">
        <f t="shared" si="41"/>
        <v>-16.362499283930589</v>
      </c>
      <c r="M123" s="251">
        <f t="shared" si="42"/>
        <v>82.37796568738959</v>
      </c>
      <c r="N123" s="255">
        <v>86</v>
      </c>
      <c r="O123" s="255"/>
      <c r="P123" s="255">
        <v>0</v>
      </c>
      <c r="Q123" s="250">
        <v>86</v>
      </c>
      <c r="R123" s="252">
        <f>+'[39]Таб 1'!Q123</f>
        <v>86.004975203619921</v>
      </c>
      <c r="S123" s="250">
        <f>R123</f>
        <v>86.004975203619921</v>
      </c>
      <c r="T123" s="250">
        <f>R123</f>
        <v>86.004975203619921</v>
      </c>
      <c r="U123" s="256">
        <f>+Y123</f>
        <v>86.004975203619921</v>
      </c>
      <c r="V123" s="253">
        <f>[40]Лист1!$O123</f>
        <v>1</v>
      </c>
      <c r="W123" s="250">
        <f>S123*V123</f>
        <v>86.004975203619921</v>
      </c>
      <c r="X123" s="253">
        <f>[40]Лист1!$P123</f>
        <v>1</v>
      </c>
      <c r="Y123" s="250">
        <f>W123*X123</f>
        <v>86.004975203619921</v>
      </c>
      <c r="Z123" s="256"/>
      <c r="AA123" s="256"/>
      <c r="AB123" s="256">
        <f t="shared" si="43"/>
        <v>4.975203619920876E-3</v>
      </c>
      <c r="AC123" s="256">
        <f t="shared" si="44"/>
        <v>100.00578512048828</v>
      </c>
      <c r="AD123" s="257"/>
      <c r="AE123" s="253">
        <f>+[41]Лист1!Q123</f>
        <v>1</v>
      </c>
      <c r="AF123" s="250">
        <f>IF($P$287=0,U123*AE123,0)</f>
        <v>86.004975203619921</v>
      </c>
      <c r="AG123" s="253">
        <f>+[41]Лист1!R123</f>
        <v>1</v>
      </c>
      <c r="AH123" s="250">
        <f>AF123*AG123</f>
        <v>86.004975203619921</v>
      </c>
      <c r="AI123" s="253">
        <f>+[41]Лист1!S123</f>
        <v>1</v>
      </c>
      <c r="AJ123" s="250">
        <f>AH123*AI123</f>
        <v>86.004975203619921</v>
      </c>
      <c r="AK123" s="253">
        <f>+[41]Лист1!T123</f>
        <v>1</v>
      </c>
      <c r="AL123" s="250">
        <f>AJ123*AK123</f>
        <v>86.004975203619921</v>
      </c>
      <c r="AM123" s="227" t="s">
        <v>887</v>
      </c>
      <c r="AN123" s="227" t="s">
        <v>888</v>
      </c>
      <c r="AO123" s="227" t="s">
        <v>889</v>
      </c>
      <c r="AP123" s="227" t="s">
        <v>890</v>
      </c>
      <c r="AQ123" s="227" t="s">
        <v>891</v>
      </c>
      <c r="AR123" s="227" t="s">
        <v>892</v>
      </c>
      <c r="AS123" s="160" t="str">
        <f t="shared" si="60"/>
        <v>|'[УФ ВС 2018.xlsx]АЛРОСА Мирный пит'!i85</v>
      </c>
      <c r="AT123" s="160" t="str">
        <f t="shared" si="60"/>
        <v>|'[УФ ВС 2018.xlsx]АЛРОСА Мирный пит'!j85</v>
      </c>
      <c r="AU123" s="160" t="str">
        <f t="shared" si="60"/>
        <v>|'[УФ ВС 2018.xlsx]АЛРОСА Мирный пит'!q85</v>
      </c>
      <c r="AV123" s="160" t="str">
        <f t="shared" si="60"/>
        <v>|'[УФ ВС 2018.xlsx]АЛРОСА Мирный пит'!aa85</v>
      </c>
      <c r="AW123" s="160" t="str">
        <f t="shared" si="60"/>
        <v>|'[УФ ВС 2018.xlsx]АЛРОСА Мирный пит'!al85</v>
      </c>
      <c r="AX123" s="160" t="str">
        <f t="shared" si="60"/>
        <v>|'[УФ ВС 2018.xlsx]АЛРОСА Мирный пит'!ak85</v>
      </c>
      <c r="BE123" s="339">
        <f>+U123-'[39]Таб 1'!T123</f>
        <v>0</v>
      </c>
    </row>
    <row r="124" spans="1:57" s="160" customFormat="1">
      <c r="A124" s="156" t="str">
        <f t="shared" si="51"/>
        <v>пок</v>
      </c>
      <c r="B124" s="92">
        <v>19</v>
      </c>
      <c r="C124" s="587" t="s">
        <v>252</v>
      </c>
      <c r="D124" s="588"/>
      <c r="E124" s="588"/>
      <c r="F124" s="589"/>
      <c r="G124" s="93" t="s">
        <v>253</v>
      </c>
      <c r="H124" s="269">
        <f>IF(H123=0,0,H136/H123/12*1000)</f>
        <v>48598.339288585979</v>
      </c>
      <c r="I124" s="269">
        <f>IF(I123=0,0,I136/I123/12*1000)</f>
        <v>62263.769394674389</v>
      </c>
      <c r="J124" s="269">
        <f>IF(J123=0,0,J136/J123/12*1000)</f>
        <v>64538.264890661834</v>
      </c>
      <c r="K124" s="269">
        <v>66445.110254063722</v>
      </c>
      <c r="L124" s="251">
        <f t="shared" si="41"/>
        <v>1906.8453634018879</v>
      </c>
      <c r="M124" s="251">
        <f t="shared" si="42"/>
        <v>102.95459657403619</v>
      </c>
      <c r="N124" s="269">
        <f>IF(N123=0,0,N136/N123/12*1000)</f>
        <v>66256.956408830432</v>
      </c>
      <c r="O124" s="269">
        <f>IF(O123=0,0,O136/O123/12*1000)</f>
        <v>0</v>
      </c>
      <c r="P124" s="269">
        <f>IF(P123=0,0,P136/P123/12*1000)</f>
        <v>0</v>
      </c>
      <c r="Q124" s="269">
        <v>68907.235658914724</v>
      </c>
      <c r="R124" s="252">
        <f>+'[39]Таб 1'!Q124</f>
        <v>66256.956408830389</v>
      </c>
      <c r="S124" s="269">
        <f>IF(S123=0,0,S136/S123/6*1000)</f>
        <v>66256.956408830389</v>
      </c>
      <c r="T124" s="269">
        <f>IF(T123=0,0,T136/T123/6*1000)</f>
        <v>66256.956408830389</v>
      </c>
      <c r="U124" s="269">
        <f>IF(U123=0,0,U136/U123/12*1000)</f>
        <v>66256.956408830389</v>
      </c>
      <c r="V124" s="253">
        <f>[40]Лист1!$O124</f>
        <v>1</v>
      </c>
      <c r="W124" s="269">
        <f>IF(W123=0,0,W136/W123/6*1000)</f>
        <v>66256.956408830389</v>
      </c>
      <c r="X124" s="253">
        <f>[40]Лист1!$P124</f>
        <v>1</v>
      </c>
      <c r="Y124" s="269">
        <f>IF(Y123=0,0,Y136/Y123/6*1000)</f>
        <v>66256.956408830389</v>
      </c>
      <c r="Z124" s="269"/>
      <c r="AA124" s="269"/>
      <c r="AB124" s="269">
        <f t="shared" si="43"/>
        <v>0</v>
      </c>
      <c r="AC124" s="269">
        <f t="shared" si="44"/>
        <v>99.999999999999929</v>
      </c>
      <c r="AD124" s="270"/>
      <c r="AE124" s="253">
        <f>+[41]Лист1!Q124</f>
        <v>1</v>
      </c>
      <c r="AF124" s="269">
        <f>IF(AF123=0,0,AF136/AF123/12*1000)</f>
        <v>66840.017625228094</v>
      </c>
      <c r="AG124" s="253">
        <f>+[41]Лист1!R124</f>
        <v>1</v>
      </c>
      <c r="AH124" s="269">
        <f>IF(AH123=0,0,AH136/AH123/12*1000)</f>
        <v>67775.777871981292</v>
      </c>
      <c r="AI124" s="253">
        <f>+[41]Лист1!S124</f>
        <v>1</v>
      </c>
      <c r="AJ124" s="269">
        <f>IF(AJ123=0,0,AJ136/AJ123/12*1000)</f>
        <v>69077.072807123346</v>
      </c>
      <c r="AK124" s="253">
        <f>+[41]Лист1!T124</f>
        <v>1</v>
      </c>
      <c r="AL124" s="269">
        <f>IF(AL123=0,0,AL136/AL123/12*1000)</f>
        <v>70762.553383617153</v>
      </c>
      <c r="AM124" s="227"/>
      <c r="AN124" s="227"/>
      <c r="AO124" s="227"/>
      <c r="AP124" s="227"/>
      <c r="AQ124" s="227"/>
      <c r="AR124" s="227"/>
      <c r="BE124" s="339">
        <f>+U124-'[39]Таб 1'!T124</f>
        <v>0</v>
      </c>
    </row>
    <row r="125" spans="1:57" s="160" customFormat="1">
      <c r="A125" s="156" t="s">
        <v>598</v>
      </c>
      <c r="B125" s="210"/>
      <c r="C125" s="559" t="s">
        <v>254</v>
      </c>
      <c r="D125" s="560"/>
      <c r="E125" s="560"/>
      <c r="F125" s="561"/>
      <c r="G125" s="66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>
        <v>0</v>
      </c>
      <c r="R125" s="252">
        <f>+'[39]Таб 1'!Q125</f>
        <v>0</v>
      </c>
      <c r="S125" s="248"/>
      <c r="T125" s="248"/>
      <c r="U125" s="248">
        <f>+W125+Y125</f>
        <v>0</v>
      </c>
      <c r="V125" s="253">
        <f>[40]Лист1!$O125</f>
        <v>1</v>
      </c>
      <c r="W125" s="248"/>
      <c r="X125" s="253">
        <f>[40]Лист1!$P125</f>
        <v>1</v>
      </c>
      <c r="Y125" s="248"/>
      <c r="Z125" s="248"/>
      <c r="AA125" s="248"/>
      <c r="AB125" s="248"/>
      <c r="AC125" s="248"/>
      <c r="AD125" s="249"/>
      <c r="AE125" s="253">
        <f>+[41]Лист1!Q125</f>
        <v>1</v>
      </c>
      <c r="AF125" s="248"/>
      <c r="AG125" s="253">
        <f>+[41]Лист1!R125</f>
        <v>1</v>
      </c>
      <c r="AH125" s="248"/>
      <c r="AI125" s="253">
        <f>+[41]Лист1!S125</f>
        <v>1</v>
      </c>
      <c r="AJ125" s="248"/>
      <c r="AK125" s="253">
        <f>+[41]Лист1!T125</f>
        <v>1</v>
      </c>
      <c r="AL125" s="248"/>
      <c r="AM125" s="227"/>
      <c r="AN125" s="227"/>
      <c r="AO125" s="227"/>
      <c r="AP125" s="227"/>
      <c r="AQ125" s="227"/>
      <c r="AR125" s="227"/>
      <c r="BE125" s="339">
        <f>+U125-'[39]Таб 1'!T125</f>
        <v>0</v>
      </c>
    </row>
    <row r="126" spans="1:57" s="156" customFormat="1">
      <c r="A126" s="156" t="str">
        <f t="shared" ref="A126:A189" si="61">IF(SUM(J126,N126,P126,R126,S126,T126)=0,"скр","пок")</f>
        <v>пок</v>
      </c>
      <c r="B126" s="94" t="s">
        <v>542</v>
      </c>
      <c r="C126" s="590" t="s">
        <v>543</v>
      </c>
      <c r="D126" s="591"/>
      <c r="E126" s="591"/>
      <c r="F126" s="592"/>
      <c r="G126" s="68" t="s">
        <v>160</v>
      </c>
      <c r="H126" s="251">
        <f>H88*H122</f>
        <v>114795.52935768431</v>
      </c>
      <c r="I126" s="251">
        <f>I88*I122</f>
        <v>102305.96990431442</v>
      </c>
      <c r="J126" s="251">
        <f>J88*J122</f>
        <v>111305.17037890534</v>
      </c>
      <c r="K126" s="251">
        <v>74409.174889999995</v>
      </c>
      <c r="L126" s="251">
        <f t="shared" ref="L126:L189" si="62">K126-J126</f>
        <v>-36895.995488905348</v>
      </c>
      <c r="M126" s="251">
        <f t="shared" ref="M126:M189" si="63">IF(J126=0,0,K126/J126*100)</f>
        <v>66.851499024435341</v>
      </c>
      <c r="N126" s="251">
        <f t="shared" ref="N126:T126" si="64">N88*N122</f>
        <v>120147.93820493229</v>
      </c>
      <c r="O126" s="251">
        <f t="shared" si="64"/>
        <v>0</v>
      </c>
      <c r="P126" s="251">
        <f t="shared" si="64"/>
        <v>0</v>
      </c>
      <c r="Q126" s="251">
        <v>137321.81896329997</v>
      </c>
      <c r="R126" s="252">
        <f>+'[39]Таб 1'!Q126</f>
        <v>88380.812882855724</v>
      </c>
      <c r="S126" s="251">
        <f t="shared" si="64"/>
        <v>44190.406441427862</v>
      </c>
      <c r="T126" s="251">
        <f t="shared" si="64"/>
        <v>44190.406441427862</v>
      </c>
      <c r="U126" s="251">
        <f>+W126+Y126</f>
        <v>98886.688154558229</v>
      </c>
      <c r="V126" s="253">
        <f>[40]Лист1!$O126</f>
        <v>1</v>
      </c>
      <c r="W126" s="251">
        <f>W88*W122</f>
        <v>49443.344077279115</v>
      </c>
      <c r="X126" s="253">
        <f>[40]Лист1!$P126</f>
        <v>1</v>
      </c>
      <c r="Y126" s="251">
        <f>Y88*Y122</f>
        <v>49443.344077279115</v>
      </c>
      <c r="Z126" s="251">
        <f t="shared" ref="Z126:Z189" si="65">IF(T$26=0,0,T126/T$26)</f>
        <v>26.613560349368491</v>
      </c>
      <c r="AA126" s="251">
        <f t="shared" ref="AA126:AA189" si="66">IF($T$286=0,0,T126/$T$286*100)</f>
        <v>19.303717246362059</v>
      </c>
      <c r="AB126" s="251">
        <f t="shared" ref="AB126:AB189" si="67">U126-N126</f>
        <v>-21261.250050374059</v>
      </c>
      <c r="AC126" s="251">
        <f t="shared" ref="AC126:AC189" si="68">IF(N126=0,0,U126/N126*100)</f>
        <v>82.30410744618068</v>
      </c>
      <c r="AD126" s="254">
        <f t="shared" ref="AD126:AD189" si="69">IF($N$286=0,0,AB126/$N$286*100)</f>
        <v>-4.2250454183901089</v>
      </c>
      <c r="AE126" s="253">
        <f>+[41]Лист1!Q126</f>
        <v>1</v>
      </c>
      <c r="AF126" s="251">
        <f>AF88*AF122</f>
        <v>102842.15568074054</v>
      </c>
      <c r="AG126" s="253">
        <f>+[41]Лист1!R126</f>
        <v>1</v>
      </c>
      <c r="AH126" s="251">
        <f>AH88*AH122</f>
        <v>106955.84190797019</v>
      </c>
      <c r="AI126" s="253">
        <f>+[41]Лист1!S126</f>
        <v>1</v>
      </c>
      <c r="AJ126" s="251">
        <f>AJ88*AJ122</f>
        <v>111234.07558428899</v>
      </c>
      <c r="AK126" s="253">
        <f>+[41]Лист1!T126</f>
        <v>1</v>
      </c>
      <c r="AL126" s="251">
        <f>AL88*AL122</f>
        <v>115683.43860766056</v>
      </c>
      <c r="AM126" s="227"/>
      <c r="AN126" s="227"/>
      <c r="AO126" s="227"/>
      <c r="AP126" s="227"/>
      <c r="AQ126" s="227"/>
      <c r="AR126" s="227"/>
      <c r="AS126" s="160"/>
      <c r="AT126" s="160"/>
      <c r="AU126" s="160"/>
      <c r="AV126" s="160"/>
      <c r="AW126" s="160"/>
      <c r="AX126" s="160"/>
      <c r="BE126" s="339">
        <f>+U126-'[39]Таб 1'!T126</f>
        <v>0</v>
      </c>
    </row>
    <row r="127" spans="1:57" s="161" customFormat="1">
      <c r="A127" s="156" t="str">
        <f t="shared" si="61"/>
        <v>скр</v>
      </c>
      <c r="B127" s="95"/>
      <c r="C127" s="96" t="s">
        <v>255</v>
      </c>
      <c r="D127" s="204" t="s">
        <v>256</v>
      </c>
      <c r="E127" s="216"/>
      <c r="F127" s="217"/>
      <c r="G127" s="74" t="s">
        <v>160</v>
      </c>
      <c r="H127" s="263">
        <f>H89*H122</f>
        <v>0</v>
      </c>
      <c r="I127" s="263">
        <f>I89*I122</f>
        <v>0</v>
      </c>
      <c r="J127" s="263">
        <f>J89*J122</f>
        <v>0</v>
      </c>
      <c r="K127" s="263">
        <v>0</v>
      </c>
      <c r="L127" s="251">
        <f t="shared" si="62"/>
        <v>0</v>
      </c>
      <c r="M127" s="251">
        <f t="shared" si="63"/>
        <v>0</v>
      </c>
      <c r="N127" s="263">
        <f t="shared" ref="N127:T127" si="70">N89*N122</f>
        <v>0</v>
      </c>
      <c r="O127" s="263">
        <f t="shared" si="70"/>
        <v>0</v>
      </c>
      <c r="P127" s="263">
        <f t="shared" si="70"/>
        <v>0</v>
      </c>
      <c r="Q127" s="263">
        <v>0</v>
      </c>
      <c r="R127" s="252">
        <f>+'[39]Таб 1'!Q127</f>
        <v>0</v>
      </c>
      <c r="S127" s="263">
        <f t="shared" si="70"/>
        <v>0</v>
      </c>
      <c r="T127" s="263">
        <f t="shared" si="70"/>
        <v>0</v>
      </c>
      <c r="U127" s="263">
        <f>+W127+Y127</f>
        <v>0</v>
      </c>
      <c r="V127" s="253">
        <f>[40]Лист1!$O127</f>
        <v>1</v>
      </c>
      <c r="W127" s="263">
        <f>W89*W122</f>
        <v>0</v>
      </c>
      <c r="X127" s="253">
        <f>[40]Лист1!$P127</f>
        <v>1</v>
      </c>
      <c r="Y127" s="263">
        <f>Y89*Y122</f>
        <v>0</v>
      </c>
      <c r="Z127" s="271">
        <f t="shared" si="65"/>
        <v>0</v>
      </c>
      <c r="AA127" s="271">
        <f t="shared" si="66"/>
        <v>0</v>
      </c>
      <c r="AB127" s="263">
        <f t="shared" si="67"/>
        <v>0</v>
      </c>
      <c r="AC127" s="263">
        <f t="shared" si="68"/>
        <v>0</v>
      </c>
      <c r="AD127" s="264">
        <f t="shared" si="69"/>
        <v>0</v>
      </c>
      <c r="AE127" s="253">
        <f>+[41]Лист1!Q127</f>
        <v>1</v>
      </c>
      <c r="AF127" s="263">
        <f>AF89*AF122</f>
        <v>0</v>
      </c>
      <c r="AG127" s="253">
        <f>+[41]Лист1!R127</f>
        <v>1</v>
      </c>
      <c r="AH127" s="263">
        <f>AH89*AH122</f>
        <v>0</v>
      </c>
      <c r="AI127" s="253">
        <f>+[41]Лист1!S127</f>
        <v>1</v>
      </c>
      <c r="AJ127" s="263">
        <f>AJ89*AJ122</f>
        <v>0</v>
      </c>
      <c r="AK127" s="253">
        <f>+[41]Лист1!T127</f>
        <v>1</v>
      </c>
      <c r="AL127" s="263">
        <f>AL89*AL122</f>
        <v>0</v>
      </c>
      <c r="AM127" s="227"/>
      <c r="AN127" s="227"/>
      <c r="AO127" s="227"/>
      <c r="AP127" s="227"/>
      <c r="AQ127" s="227"/>
      <c r="AR127" s="227"/>
      <c r="AS127" s="160"/>
      <c r="AT127" s="160"/>
      <c r="AU127" s="160"/>
      <c r="AV127" s="160"/>
      <c r="AW127" s="160"/>
      <c r="AX127" s="160"/>
    </row>
    <row r="128" spans="1:57">
      <c r="A128" s="156" t="str">
        <f t="shared" si="61"/>
        <v>скр</v>
      </c>
      <c r="B128" s="95"/>
      <c r="C128" s="206" t="s">
        <v>544</v>
      </c>
      <c r="D128" s="207"/>
      <c r="E128" s="207"/>
      <c r="F128" s="208"/>
      <c r="G128" s="70" t="s">
        <v>160</v>
      </c>
      <c r="H128" s="256">
        <f>H129+H130+H131+H132</f>
        <v>0</v>
      </c>
      <c r="I128" s="256">
        <f>I129+I130+I131+I132</f>
        <v>0</v>
      </c>
      <c r="J128" s="256">
        <f>J129+J130+J131+J132</f>
        <v>0</v>
      </c>
      <c r="K128" s="256">
        <v>0</v>
      </c>
      <c r="L128" s="251">
        <f t="shared" si="62"/>
        <v>0</v>
      </c>
      <c r="M128" s="251">
        <f t="shared" si="63"/>
        <v>0</v>
      </c>
      <c r="N128" s="256">
        <f t="shared" ref="N128:U128" si="71">N129+N130+N131+N132</f>
        <v>0</v>
      </c>
      <c r="O128" s="256">
        <f t="shared" si="71"/>
        <v>0</v>
      </c>
      <c r="P128" s="256">
        <f t="shared" si="71"/>
        <v>0</v>
      </c>
      <c r="Q128" s="256">
        <v>0</v>
      </c>
      <c r="R128" s="252">
        <f>+'[39]Таб 1'!Q128</f>
        <v>0</v>
      </c>
      <c r="S128" s="256">
        <f t="shared" si="71"/>
        <v>0</v>
      </c>
      <c r="T128" s="256">
        <f t="shared" si="71"/>
        <v>0</v>
      </c>
      <c r="U128" s="256">
        <f t="shared" si="71"/>
        <v>0</v>
      </c>
      <c r="V128" s="253">
        <f>[40]Лист1!$O128</f>
        <v>1</v>
      </c>
      <c r="W128" s="256">
        <f>W129+W130+W131+W132</f>
        <v>0</v>
      </c>
      <c r="X128" s="253">
        <f>[40]Лист1!$P128</f>
        <v>1</v>
      </c>
      <c r="Y128" s="256">
        <f>Y129+Y130+Y131+Y132</f>
        <v>0</v>
      </c>
      <c r="Z128" s="251">
        <f t="shared" si="65"/>
        <v>0</v>
      </c>
      <c r="AA128" s="251">
        <f t="shared" si="66"/>
        <v>0</v>
      </c>
      <c r="AB128" s="256">
        <f t="shared" si="67"/>
        <v>0</v>
      </c>
      <c r="AC128" s="256">
        <f t="shared" si="68"/>
        <v>0</v>
      </c>
      <c r="AD128" s="257">
        <f t="shared" si="69"/>
        <v>0</v>
      </c>
      <c r="AE128" s="253">
        <f>+[41]Лист1!Q128</f>
        <v>1</v>
      </c>
      <c r="AF128" s="256">
        <f>AF129+AF130+AF131+AF132</f>
        <v>0</v>
      </c>
      <c r="AG128" s="253">
        <f>+[41]Лист1!R128</f>
        <v>1</v>
      </c>
      <c r="AH128" s="256">
        <f>AH129+AH130+AH131+AH132</f>
        <v>0</v>
      </c>
      <c r="AI128" s="253">
        <f>+[41]Лист1!S128</f>
        <v>1</v>
      </c>
      <c r="AJ128" s="256">
        <f>AJ129+AJ130+AJ131+AJ132</f>
        <v>0</v>
      </c>
      <c r="AK128" s="253">
        <f>+[41]Лист1!T128</f>
        <v>1</v>
      </c>
      <c r="AL128" s="256">
        <f>AL129+AL130+AL131+AL132</f>
        <v>0</v>
      </c>
      <c r="AM128" s="227"/>
      <c r="AN128" s="227"/>
      <c r="AO128" s="227"/>
      <c r="AP128" s="227"/>
      <c r="AQ128" s="227"/>
      <c r="AR128" s="227"/>
      <c r="AS128" s="160"/>
      <c r="AT128" s="160"/>
      <c r="AU128" s="160"/>
      <c r="AV128" s="160"/>
      <c r="AW128" s="160"/>
      <c r="AX128" s="160"/>
    </row>
    <row r="129" spans="1:57">
      <c r="A129" s="156" t="str">
        <f t="shared" si="61"/>
        <v>скр</v>
      </c>
      <c r="B129" s="95" t="s">
        <v>542</v>
      </c>
      <c r="C129" s="80" t="s">
        <v>145</v>
      </c>
      <c r="D129" s="204" t="s">
        <v>210</v>
      </c>
      <c r="E129" s="204"/>
      <c r="F129" s="205"/>
      <c r="G129" s="74" t="s">
        <v>160</v>
      </c>
      <c r="H129" s="263">
        <f t="shared" ref="H129:J131" si="72">H93*H101/1000</f>
        <v>0</v>
      </c>
      <c r="I129" s="263">
        <f t="shared" si="72"/>
        <v>0</v>
      </c>
      <c r="J129" s="263">
        <f t="shared" si="72"/>
        <v>0</v>
      </c>
      <c r="K129" s="263">
        <v>0</v>
      </c>
      <c r="L129" s="251">
        <f t="shared" si="62"/>
        <v>0</v>
      </c>
      <c r="M129" s="251">
        <f t="shared" si="63"/>
        <v>0</v>
      </c>
      <c r="N129" s="263">
        <f t="shared" ref="N129:T131" si="73">N93*N101/1000</f>
        <v>0</v>
      </c>
      <c r="O129" s="263">
        <f t="shared" si="73"/>
        <v>0</v>
      </c>
      <c r="P129" s="263">
        <f t="shared" si="73"/>
        <v>0</v>
      </c>
      <c r="Q129" s="263">
        <v>0</v>
      </c>
      <c r="R129" s="252">
        <f>+'[39]Таб 1'!Q129</f>
        <v>0</v>
      </c>
      <c r="S129" s="263">
        <f t="shared" si="73"/>
        <v>0</v>
      </c>
      <c r="T129" s="263">
        <f t="shared" si="73"/>
        <v>0</v>
      </c>
      <c r="U129" s="263">
        <f t="shared" ref="U129:U136" si="74">+W129+Y129</f>
        <v>0</v>
      </c>
      <c r="V129" s="253">
        <f>[40]Лист1!$O129</f>
        <v>1</v>
      </c>
      <c r="W129" s="263">
        <f>W93*W101/1000</f>
        <v>0</v>
      </c>
      <c r="X129" s="253">
        <f>[40]Лист1!$P129</f>
        <v>1</v>
      </c>
      <c r="Y129" s="263">
        <f>Y93*Y101/1000</f>
        <v>0</v>
      </c>
      <c r="Z129" s="271">
        <f t="shared" si="65"/>
        <v>0</v>
      </c>
      <c r="AA129" s="271">
        <f t="shared" si="66"/>
        <v>0</v>
      </c>
      <c r="AB129" s="263">
        <f t="shared" si="67"/>
        <v>0</v>
      </c>
      <c r="AC129" s="263">
        <f t="shared" si="68"/>
        <v>0</v>
      </c>
      <c r="AD129" s="264">
        <f t="shared" si="69"/>
        <v>0</v>
      </c>
      <c r="AE129" s="253">
        <f>+[41]Лист1!Q129</f>
        <v>1</v>
      </c>
      <c r="AF129" s="263">
        <f>AF93*AF101/1000</f>
        <v>0</v>
      </c>
      <c r="AG129" s="253">
        <f>+[41]Лист1!R129</f>
        <v>1</v>
      </c>
      <c r="AH129" s="263">
        <f>AH93*AH101/1000</f>
        <v>0</v>
      </c>
      <c r="AI129" s="253">
        <f>+[41]Лист1!S129</f>
        <v>1</v>
      </c>
      <c r="AJ129" s="263">
        <f>AJ93*AJ101/1000</f>
        <v>0</v>
      </c>
      <c r="AK129" s="253">
        <f>+[41]Лист1!T129</f>
        <v>1</v>
      </c>
      <c r="AL129" s="263">
        <f>AL93*AL101/1000</f>
        <v>0</v>
      </c>
      <c r="AM129" s="227"/>
      <c r="AN129" s="227"/>
      <c r="AO129" s="227"/>
      <c r="AP129" s="227"/>
      <c r="AQ129" s="227"/>
      <c r="AR129" s="227"/>
      <c r="AS129" s="160"/>
      <c r="AT129" s="160"/>
      <c r="AU129" s="160"/>
      <c r="AV129" s="160"/>
      <c r="AW129" s="160"/>
      <c r="AX129" s="160"/>
    </row>
    <row r="130" spans="1:57">
      <c r="A130" s="156" t="str">
        <f t="shared" si="61"/>
        <v>скр</v>
      </c>
      <c r="B130" s="95" t="s">
        <v>542</v>
      </c>
      <c r="C130" s="80" t="s">
        <v>146</v>
      </c>
      <c r="D130" s="204" t="s">
        <v>213</v>
      </c>
      <c r="E130" s="204"/>
      <c r="F130" s="205"/>
      <c r="G130" s="74" t="s">
        <v>160</v>
      </c>
      <c r="H130" s="263">
        <f t="shared" si="72"/>
        <v>0</v>
      </c>
      <c r="I130" s="263">
        <f t="shared" si="72"/>
        <v>0</v>
      </c>
      <c r="J130" s="263">
        <f t="shared" si="72"/>
        <v>0</v>
      </c>
      <c r="K130" s="263">
        <v>0</v>
      </c>
      <c r="L130" s="251">
        <f t="shared" si="62"/>
        <v>0</v>
      </c>
      <c r="M130" s="251">
        <f t="shared" si="63"/>
        <v>0</v>
      </c>
      <c r="N130" s="263">
        <f t="shared" si="73"/>
        <v>0</v>
      </c>
      <c r="O130" s="263">
        <f t="shared" si="73"/>
        <v>0</v>
      </c>
      <c r="P130" s="263">
        <f t="shared" si="73"/>
        <v>0</v>
      </c>
      <c r="Q130" s="263">
        <v>0</v>
      </c>
      <c r="R130" s="252">
        <f>+'[39]Таб 1'!Q130</f>
        <v>0</v>
      </c>
      <c r="S130" s="263">
        <f t="shared" si="73"/>
        <v>0</v>
      </c>
      <c r="T130" s="263">
        <f t="shared" si="73"/>
        <v>0</v>
      </c>
      <c r="U130" s="263">
        <f t="shared" si="74"/>
        <v>0</v>
      </c>
      <c r="V130" s="253">
        <f>[40]Лист1!$O130</f>
        <v>1</v>
      </c>
      <c r="W130" s="263">
        <f>W94*W102/1000</f>
        <v>0</v>
      </c>
      <c r="X130" s="253">
        <f>[40]Лист1!$P130</f>
        <v>1</v>
      </c>
      <c r="Y130" s="263">
        <f>Y94*Y102/1000</f>
        <v>0</v>
      </c>
      <c r="Z130" s="271">
        <f t="shared" si="65"/>
        <v>0</v>
      </c>
      <c r="AA130" s="271">
        <f t="shared" si="66"/>
        <v>0</v>
      </c>
      <c r="AB130" s="263">
        <f t="shared" si="67"/>
        <v>0</v>
      </c>
      <c r="AC130" s="263">
        <f t="shared" si="68"/>
        <v>0</v>
      </c>
      <c r="AD130" s="264">
        <f t="shared" si="69"/>
        <v>0</v>
      </c>
      <c r="AE130" s="253">
        <f>+[41]Лист1!Q130</f>
        <v>1</v>
      </c>
      <c r="AF130" s="263">
        <f>AF94*AF102/1000</f>
        <v>0</v>
      </c>
      <c r="AG130" s="253">
        <f>+[41]Лист1!R130</f>
        <v>1</v>
      </c>
      <c r="AH130" s="263">
        <f>AH94*AH102/1000</f>
        <v>0</v>
      </c>
      <c r="AI130" s="253">
        <f>+[41]Лист1!S130</f>
        <v>1</v>
      </c>
      <c r="AJ130" s="263">
        <f>AJ94*AJ102/1000</f>
        <v>0</v>
      </c>
      <c r="AK130" s="253">
        <f>+[41]Лист1!T130</f>
        <v>1</v>
      </c>
      <c r="AL130" s="263">
        <f>AL94*AL102/1000</f>
        <v>0</v>
      </c>
      <c r="AM130" s="227"/>
      <c r="AN130" s="227"/>
      <c r="AO130" s="227"/>
      <c r="AP130" s="227"/>
      <c r="AQ130" s="227"/>
      <c r="AR130" s="227"/>
      <c r="AS130" s="160"/>
      <c r="AT130" s="160"/>
      <c r="AU130" s="160"/>
      <c r="AV130" s="160"/>
      <c r="AW130" s="160"/>
      <c r="AX130" s="160"/>
    </row>
    <row r="131" spans="1:57">
      <c r="A131" s="156" t="str">
        <f t="shared" si="61"/>
        <v>скр</v>
      </c>
      <c r="B131" s="95" t="s">
        <v>542</v>
      </c>
      <c r="C131" s="80" t="s">
        <v>147</v>
      </c>
      <c r="D131" s="204" t="s">
        <v>215</v>
      </c>
      <c r="E131" s="204"/>
      <c r="F131" s="205"/>
      <c r="G131" s="74" t="s">
        <v>160</v>
      </c>
      <c r="H131" s="263">
        <f t="shared" si="72"/>
        <v>0</v>
      </c>
      <c r="I131" s="263">
        <f t="shared" si="72"/>
        <v>0</v>
      </c>
      <c r="J131" s="263">
        <f t="shared" si="72"/>
        <v>0</v>
      </c>
      <c r="K131" s="263">
        <v>0</v>
      </c>
      <c r="L131" s="251">
        <f t="shared" si="62"/>
        <v>0</v>
      </c>
      <c r="M131" s="251">
        <f t="shared" si="63"/>
        <v>0</v>
      </c>
      <c r="N131" s="263">
        <f t="shared" si="73"/>
        <v>0</v>
      </c>
      <c r="O131" s="263">
        <f t="shared" si="73"/>
        <v>0</v>
      </c>
      <c r="P131" s="263">
        <f t="shared" si="73"/>
        <v>0</v>
      </c>
      <c r="Q131" s="263">
        <v>0</v>
      </c>
      <c r="R131" s="252">
        <f>+'[39]Таб 1'!Q131</f>
        <v>0</v>
      </c>
      <c r="S131" s="263">
        <f t="shared" si="73"/>
        <v>0</v>
      </c>
      <c r="T131" s="263">
        <f t="shared" si="73"/>
        <v>0</v>
      </c>
      <c r="U131" s="263">
        <f t="shared" si="74"/>
        <v>0</v>
      </c>
      <c r="V131" s="253">
        <f>[40]Лист1!$O131</f>
        <v>1</v>
      </c>
      <c r="W131" s="263">
        <f>W95*W103/1000</f>
        <v>0</v>
      </c>
      <c r="X131" s="253">
        <f>[40]Лист1!$P131</f>
        <v>1</v>
      </c>
      <c r="Y131" s="263">
        <f>Y95*Y103/1000</f>
        <v>0</v>
      </c>
      <c r="Z131" s="271">
        <f t="shared" si="65"/>
        <v>0</v>
      </c>
      <c r="AA131" s="271">
        <f t="shared" si="66"/>
        <v>0</v>
      </c>
      <c r="AB131" s="263">
        <f t="shared" si="67"/>
        <v>0</v>
      </c>
      <c r="AC131" s="263">
        <f t="shared" si="68"/>
        <v>0</v>
      </c>
      <c r="AD131" s="264">
        <f t="shared" si="69"/>
        <v>0</v>
      </c>
      <c r="AE131" s="253">
        <f>+[41]Лист1!Q131</f>
        <v>1</v>
      </c>
      <c r="AF131" s="263">
        <f>AF95*AF103/1000</f>
        <v>0</v>
      </c>
      <c r="AG131" s="253">
        <f>+[41]Лист1!R131</f>
        <v>1</v>
      </c>
      <c r="AH131" s="263">
        <f>AH95*AH103/1000</f>
        <v>0</v>
      </c>
      <c r="AI131" s="253">
        <f>+[41]Лист1!S131</f>
        <v>1</v>
      </c>
      <c r="AJ131" s="263">
        <f>AJ95*AJ103/1000</f>
        <v>0</v>
      </c>
      <c r="AK131" s="253">
        <f>+[41]Лист1!T131</f>
        <v>1</v>
      </c>
      <c r="AL131" s="263">
        <f>AL95*AL103/1000</f>
        <v>0</v>
      </c>
      <c r="AM131" s="227"/>
      <c r="AN131" s="227"/>
      <c r="AO131" s="227"/>
      <c r="AP131" s="227"/>
      <c r="AQ131" s="227"/>
      <c r="AR131" s="227"/>
      <c r="AS131" s="160"/>
      <c r="AT131" s="160"/>
      <c r="AU131" s="160"/>
      <c r="AV131" s="160"/>
      <c r="AW131" s="160"/>
      <c r="AX131" s="160"/>
    </row>
    <row r="132" spans="1:57">
      <c r="A132" s="156" t="str">
        <f t="shared" si="61"/>
        <v>скр</v>
      </c>
      <c r="B132" s="95"/>
      <c r="C132" s="80" t="s">
        <v>148</v>
      </c>
      <c r="D132" s="204" t="s">
        <v>218</v>
      </c>
      <c r="E132" s="204"/>
      <c r="F132" s="205"/>
      <c r="G132" s="74" t="s">
        <v>160</v>
      </c>
      <c r="H132" s="263">
        <f>H133+H134+H135</f>
        <v>0</v>
      </c>
      <c r="I132" s="263">
        <f>I133+I134+I135</f>
        <v>0</v>
      </c>
      <c r="J132" s="263">
        <f>J133+J134+J135</f>
        <v>0</v>
      </c>
      <c r="K132" s="263">
        <v>0</v>
      </c>
      <c r="L132" s="251">
        <f t="shared" si="62"/>
        <v>0</v>
      </c>
      <c r="M132" s="251">
        <f t="shared" si="63"/>
        <v>0</v>
      </c>
      <c r="N132" s="263">
        <f t="shared" ref="N132:T132" si="75">N133+N134+N135</f>
        <v>0</v>
      </c>
      <c r="O132" s="263">
        <f t="shared" si="75"/>
        <v>0</v>
      </c>
      <c r="P132" s="263">
        <f t="shared" si="75"/>
        <v>0</v>
      </c>
      <c r="Q132" s="263">
        <v>0</v>
      </c>
      <c r="R132" s="252">
        <f>+'[39]Таб 1'!Q132</f>
        <v>0</v>
      </c>
      <c r="S132" s="263">
        <f t="shared" si="75"/>
        <v>0</v>
      </c>
      <c r="T132" s="263">
        <f t="shared" si="75"/>
        <v>0</v>
      </c>
      <c r="U132" s="263">
        <f t="shared" si="74"/>
        <v>0</v>
      </c>
      <c r="V132" s="253">
        <f>[40]Лист1!$O132</f>
        <v>1</v>
      </c>
      <c r="W132" s="263">
        <f>W133+W134+W135</f>
        <v>0</v>
      </c>
      <c r="X132" s="253">
        <f>[40]Лист1!$P132</f>
        <v>1</v>
      </c>
      <c r="Y132" s="263">
        <f>Y133+Y134+Y135</f>
        <v>0</v>
      </c>
      <c r="Z132" s="271">
        <f t="shared" si="65"/>
        <v>0</v>
      </c>
      <c r="AA132" s="271">
        <f t="shared" si="66"/>
        <v>0</v>
      </c>
      <c r="AB132" s="263">
        <f t="shared" si="67"/>
        <v>0</v>
      </c>
      <c r="AC132" s="263">
        <f t="shared" si="68"/>
        <v>0</v>
      </c>
      <c r="AD132" s="264">
        <f t="shared" si="69"/>
        <v>0</v>
      </c>
      <c r="AE132" s="253">
        <f>+[41]Лист1!Q132</f>
        <v>1</v>
      </c>
      <c r="AF132" s="263">
        <f>AF133+AF134+AF135</f>
        <v>0</v>
      </c>
      <c r="AG132" s="253">
        <f>+[41]Лист1!R132</f>
        <v>1</v>
      </c>
      <c r="AH132" s="263">
        <f>AH133+AH134+AH135</f>
        <v>0</v>
      </c>
      <c r="AI132" s="253">
        <f>+[41]Лист1!S132</f>
        <v>1</v>
      </c>
      <c r="AJ132" s="263">
        <f>AJ133+AJ134+AJ135</f>
        <v>0</v>
      </c>
      <c r="AK132" s="253">
        <f>+[41]Лист1!T132</f>
        <v>1</v>
      </c>
      <c r="AL132" s="263">
        <f>AL133+AL134+AL135</f>
        <v>0</v>
      </c>
      <c r="AM132" s="227"/>
      <c r="AN132" s="227"/>
      <c r="AO132" s="227"/>
      <c r="AP132" s="227"/>
      <c r="AQ132" s="227"/>
      <c r="AR132" s="227"/>
      <c r="AS132" s="160"/>
      <c r="AT132" s="160"/>
      <c r="AU132" s="160"/>
      <c r="AV132" s="160"/>
      <c r="AW132" s="160"/>
      <c r="AX132" s="160"/>
    </row>
    <row r="133" spans="1:57">
      <c r="A133" s="156" t="str">
        <f t="shared" si="61"/>
        <v>скр</v>
      </c>
      <c r="B133" s="95" t="s">
        <v>542</v>
      </c>
      <c r="C133" s="72"/>
      <c r="D133" s="73" t="s">
        <v>257</v>
      </c>
      <c r="E133" s="539">
        <f>E97</f>
        <v>0</v>
      </c>
      <c r="F133" s="540"/>
      <c r="G133" s="74" t="s">
        <v>160</v>
      </c>
      <c r="H133" s="263">
        <f t="shared" ref="H133:J135" si="76">H97*H105/1000</f>
        <v>0</v>
      </c>
      <c r="I133" s="263">
        <f t="shared" si="76"/>
        <v>0</v>
      </c>
      <c r="J133" s="263">
        <f t="shared" si="76"/>
        <v>0</v>
      </c>
      <c r="K133" s="263">
        <v>0</v>
      </c>
      <c r="L133" s="251">
        <f t="shared" si="62"/>
        <v>0</v>
      </c>
      <c r="M133" s="251">
        <f t="shared" si="63"/>
        <v>0</v>
      </c>
      <c r="N133" s="263">
        <f t="shared" ref="N133:T135" si="77">N97*N105/1000</f>
        <v>0</v>
      </c>
      <c r="O133" s="263">
        <f t="shared" si="77"/>
        <v>0</v>
      </c>
      <c r="P133" s="263">
        <f t="shared" si="77"/>
        <v>0</v>
      </c>
      <c r="Q133" s="263">
        <v>0</v>
      </c>
      <c r="R133" s="252">
        <f>+'[39]Таб 1'!Q133</f>
        <v>0</v>
      </c>
      <c r="S133" s="263">
        <f t="shared" si="77"/>
        <v>0</v>
      </c>
      <c r="T133" s="263">
        <f t="shared" si="77"/>
        <v>0</v>
      </c>
      <c r="U133" s="263">
        <f t="shared" si="74"/>
        <v>0</v>
      </c>
      <c r="V133" s="253">
        <f>[40]Лист1!$O133</f>
        <v>1</v>
      </c>
      <c r="W133" s="263">
        <f>W97*W105/1000</f>
        <v>0</v>
      </c>
      <c r="X133" s="253">
        <f>[40]Лист1!$P133</f>
        <v>1</v>
      </c>
      <c r="Y133" s="263">
        <f>Y97*Y105/1000</f>
        <v>0</v>
      </c>
      <c r="Z133" s="271">
        <f t="shared" si="65"/>
        <v>0</v>
      </c>
      <c r="AA133" s="271">
        <f t="shared" si="66"/>
        <v>0</v>
      </c>
      <c r="AB133" s="263">
        <f t="shared" si="67"/>
        <v>0</v>
      </c>
      <c r="AC133" s="263">
        <f t="shared" si="68"/>
        <v>0</v>
      </c>
      <c r="AD133" s="264">
        <f t="shared" si="69"/>
        <v>0</v>
      </c>
      <c r="AE133" s="253">
        <f>+[41]Лист1!Q133</f>
        <v>1</v>
      </c>
      <c r="AF133" s="263">
        <f>AF97*AF105/1000</f>
        <v>0</v>
      </c>
      <c r="AG133" s="253">
        <f>+[41]Лист1!R133</f>
        <v>1</v>
      </c>
      <c r="AH133" s="263">
        <f>AH97*AH105/1000</f>
        <v>0</v>
      </c>
      <c r="AI133" s="253">
        <f>+[41]Лист1!S133</f>
        <v>1</v>
      </c>
      <c r="AJ133" s="263">
        <f>AJ97*AJ105/1000</f>
        <v>0</v>
      </c>
      <c r="AK133" s="253">
        <f>+[41]Лист1!T133</f>
        <v>1</v>
      </c>
      <c r="AL133" s="263">
        <f>AL97*AL105/1000</f>
        <v>0</v>
      </c>
      <c r="AM133" s="227"/>
      <c r="AN133" s="227"/>
      <c r="AO133" s="227"/>
      <c r="AP133" s="227"/>
      <c r="AQ133" s="227"/>
      <c r="AR133" s="227"/>
      <c r="AS133" s="160"/>
      <c r="AT133" s="160"/>
      <c r="AU133" s="160"/>
      <c r="AV133" s="160"/>
      <c r="AW133" s="160"/>
      <c r="AX133" s="160"/>
    </row>
    <row r="134" spans="1:57">
      <c r="A134" s="156" t="str">
        <f t="shared" si="61"/>
        <v>скр</v>
      </c>
      <c r="B134" s="95" t="s">
        <v>542</v>
      </c>
      <c r="C134" s="72"/>
      <c r="D134" s="73" t="s">
        <v>258</v>
      </c>
      <c r="E134" s="539">
        <f>E98</f>
        <v>0</v>
      </c>
      <c r="F134" s="540"/>
      <c r="G134" s="74" t="s">
        <v>160</v>
      </c>
      <c r="H134" s="263">
        <f t="shared" si="76"/>
        <v>0</v>
      </c>
      <c r="I134" s="263">
        <f t="shared" si="76"/>
        <v>0</v>
      </c>
      <c r="J134" s="263">
        <f t="shared" si="76"/>
        <v>0</v>
      </c>
      <c r="K134" s="263">
        <v>0</v>
      </c>
      <c r="L134" s="251">
        <f t="shared" si="62"/>
        <v>0</v>
      </c>
      <c r="M134" s="251">
        <f t="shared" si="63"/>
        <v>0</v>
      </c>
      <c r="N134" s="263">
        <f t="shared" si="77"/>
        <v>0</v>
      </c>
      <c r="O134" s="263">
        <f t="shared" si="77"/>
        <v>0</v>
      </c>
      <c r="P134" s="263">
        <f t="shared" si="77"/>
        <v>0</v>
      </c>
      <c r="Q134" s="263">
        <v>0</v>
      </c>
      <c r="R134" s="252">
        <f>+'[39]Таб 1'!Q134</f>
        <v>0</v>
      </c>
      <c r="S134" s="263">
        <f t="shared" si="77"/>
        <v>0</v>
      </c>
      <c r="T134" s="263">
        <f t="shared" si="77"/>
        <v>0</v>
      </c>
      <c r="U134" s="263">
        <f t="shared" si="74"/>
        <v>0</v>
      </c>
      <c r="V134" s="253">
        <f>[40]Лист1!$O134</f>
        <v>1</v>
      </c>
      <c r="W134" s="263">
        <f>W98*W106/1000</f>
        <v>0</v>
      </c>
      <c r="X134" s="253">
        <f>[40]Лист1!$P134</f>
        <v>1</v>
      </c>
      <c r="Y134" s="263">
        <f>Y98*Y106/1000</f>
        <v>0</v>
      </c>
      <c r="Z134" s="271">
        <f t="shared" si="65"/>
        <v>0</v>
      </c>
      <c r="AA134" s="271">
        <f t="shared" si="66"/>
        <v>0</v>
      </c>
      <c r="AB134" s="263">
        <f t="shared" si="67"/>
        <v>0</v>
      </c>
      <c r="AC134" s="263">
        <f t="shared" si="68"/>
        <v>0</v>
      </c>
      <c r="AD134" s="264">
        <f t="shared" si="69"/>
        <v>0</v>
      </c>
      <c r="AE134" s="253">
        <f>+[41]Лист1!Q134</f>
        <v>1</v>
      </c>
      <c r="AF134" s="263">
        <f>AF98*AF106/1000</f>
        <v>0</v>
      </c>
      <c r="AG134" s="253">
        <f>+[41]Лист1!R134</f>
        <v>1</v>
      </c>
      <c r="AH134" s="263">
        <f>AH98*AH106/1000</f>
        <v>0</v>
      </c>
      <c r="AI134" s="253">
        <f>+[41]Лист1!S134</f>
        <v>1</v>
      </c>
      <c r="AJ134" s="263">
        <f>AJ98*AJ106/1000</f>
        <v>0</v>
      </c>
      <c r="AK134" s="253">
        <f>+[41]Лист1!T134</f>
        <v>1</v>
      </c>
      <c r="AL134" s="263">
        <f>AL98*AL106/1000</f>
        <v>0</v>
      </c>
      <c r="AM134" s="227"/>
      <c r="AN134" s="227"/>
      <c r="AO134" s="227"/>
      <c r="AP134" s="227"/>
      <c r="AQ134" s="227"/>
      <c r="AR134" s="227"/>
      <c r="AS134" s="160"/>
      <c r="AT134" s="160"/>
      <c r="AU134" s="160"/>
      <c r="AV134" s="160"/>
      <c r="AW134" s="160"/>
      <c r="AX134" s="160"/>
    </row>
    <row r="135" spans="1:57" s="161" customFormat="1">
      <c r="A135" s="156" t="str">
        <f t="shared" si="61"/>
        <v>скр</v>
      </c>
      <c r="B135" s="95" t="s">
        <v>542</v>
      </c>
      <c r="C135" s="72"/>
      <c r="D135" s="73" t="s">
        <v>259</v>
      </c>
      <c r="E135" s="539">
        <f>E99</f>
        <v>0</v>
      </c>
      <c r="F135" s="540"/>
      <c r="G135" s="74" t="s">
        <v>160</v>
      </c>
      <c r="H135" s="263">
        <f t="shared" si="76"/>
        <v>0</v>
      </c>
      <c r="I135" s="263">
        <f t="shared" si="76"/>
        <v>0</v>
      </c>
      <c r="J135" s="263">
        <f t="shared" si="76"/>
        <v>0</v>
      </c>
      <c r="K135" s="263">
        <v>0</v>
      </c>
      <c r="L135" s="251">
        <f t="shared" si="62"/>
        <v>0</v>
      </c>
      <c r="M135" s="251">
        <f t="shared" si="63"/>
        <v>0</v>
      </c>
      <c r="N135" s="263">
        <f t="shared" si="77"/>
        <v>0</v>
      </c>
      <c r="O135" s="263">
        <f t="shared" si="77"/>
        <v>0</v>
      </c>
      <c r="P135" s="263">
        <f t="shared" si="77"/>
        <v>0</v>
      </c>
      <c r="Q135" s="263">
        <v>0</v>
      </c>
      <c r="R135" s="252">
        <f>+'[39]Таб 1'!Q135</f>
        <v>0</v>
      </c>
      <c r="S135" s="263">
        <f t="shared" si="77"/>
        <v>0</v>
      </c>
      <c r="T135" s="263">
        <f t="shared" si="77"/>
        <v>0</v>
      </c>
      <c r="U135" s="263">
        <f t="shared" si="74"/>
        <v>0</v>
      </c>
      <c r="V135" s="253">
        <f>[40]Лист1!$O135</f>
        <v>1</v>
      </c>
      <c r="W135" s="263">
        <f>W99*W107/1000</f>
        <v>0</v>
      </c>
      <c r="X135" s="253">
        <f>[40]Лист1!$P135</f>
        <v>1</v>
      </c>
      <c r="Y135" s="263">
        <f>Y99*Y107/1000</f>
        <v>0</v>
      </c>
      <c r="Z135" s="271">
        <f t="shared" si="65"/>
        <v>0</v>
      </c>
      <c r="AA135" s="271">
        <f t="shared" si="66"/>
        <v>0</v>
      </c>
      <c r="AB135" s="263">
        <f t="shared" si="67"/>
        <v>0</v>
      </c>
      <c r="AC135" s="263">
        <f t="shared" si="68"/>
        <v>0</v>
      </c>
      <c r="AD135" s="264">
        <f t="shared" si="69"/>
        <v>0</v>
      </c>
      <c r="AE135" s="253">
        <f>+[41]Лист1!Q135</f>
        <v>1</v>
      </c>
      <c r="AF135" s="263">
        <f>AF99*AF107/1000</f>
        <v>0</v>
      </c>
      <c r="AG135" s="253">
        <f>+[41]Лист1!R135</f>
        <v>1</v>
      </c>
      <c r="AH135" s="263">
        <f>AH99*AH107/1000</f>
        <v>0</v>
      </c>
      <c r="AI135" s="253">
        <f>+[41]Лист1!S135</f>
        <v>1</v>
      </c>
      <c r="AJ135" s="263">
        <f>AJ99*AJ107/1000</f>
        <v>0</v>
      </c>
      <c r="AK135" s="253">
        <f>+[41]Лист1!T135</f>
        <v>1</v>
      </c>
      <c r="AL135" s="263">
        <f>AL99*AL107/1000</f>
        <v>0</v>
      </c>
      <c r="AM135" s="227"/>
      <c r="AN135" s="227"/>
      <c r="AO135" s="227"/>
      <c r="AP135" s="227"/>
      <c r="AQ135" s="227"/>
      <c r="AR135" s="227"/>
      <c r="AS135" s="160"/>
      <c r="AT135" s="160"/>
      <c r="AU135" s="160"/>
      <c r="AV135" s="160"/>
      <c r="AW135" s="160"/>
      <c r="AX135" s="160"/>
    </row>
    <row r="136" spans="1:57" s="161" customFormat="1">
      <c r="A136" s="156" t="str">
        <f t="shared" si="61"/>
        <v>пок</v>
      </c>
      <c r="B136" s="95" t="s">
        <v>545</v>
      </c>
      <c r="C136" s="97" t="s">
        <v>546</v>
      </c>
      <c r="D136" s="207"/>
      <c r="E136" s="207"/>
      <c r="F136" s="208"/>
      <c r="G136" s="70" t="s">
        <v>160</v>
      </c>
      <c r="H136" s="255">
        <v>53652.566574598924</v>
      </c>
      <c r="I136" s="255">
        <v>69376.159237605869</v>
      </c>
      <c r="J136" s="255">
        <v>71910.470334555604</v>
      </c>
      <c r="K136" s="255">
        <v>60988.637799999997</v>
      </c>
      <c r="L136" s="251">
        <f t="shared" si="62"/>
        <v>-10921.832534555608</v>
      </c>
      <c r="M136" s="251">
        <f t="shared" si="63"/>
        <v>84.811902239349877</v>
      </c>
      <c r="N136" s="255">
        <v>68377.179013913003</v>
      </c>
      <c r="O136" s="255"/>
      <c r="P136" s="255">
        <v>0</v>
      </c>
      <c r="Q136" s="250">
        <v>71112.267200000002</v>
      </c>
      <c r="R136" s="252">
        <f>+'[39]Таб 1'!Q136</f>
        <v>68381.134716105415</v>
      </c>
      <c r="S136" s="250">
        <f>R136*$A$8</f>
        <v>34190.567358052707</v>
      </c>
      <c r="T136" s="250">
        <f>R136*$A$9</f>
        <v>34190.567358052707</v>
      </c>
      <c r="U136" s="256">
        <f t="shared" si="74"/>
        <v>68381.134716105415</v>
      </c>
      <c r="V136" s="253">
        <f>[40]Лист1!$O136</f>
        <v>1</v>
      </c>
      <c r="W136" s="250">
        <f>S136*V136</f>
        <v>34190.567358052707</v>
      </c>
      <c r="X136" s="253">
        <f>[40]Лист1!$P136</f>
        <v>1</v>
      </c>
      <c r="Y136" s="250">
        <f>W136*X136</f>
        <v>34190.567358052707</v>
      </c>
      <c r="Z136" s="251">
        <f t="shared" si="65"/>
        <v>20.591182590021067</v>
      </c>
      <c r="AA136" s="251">
        <f t="shared" si="66"/>
        <v>14.935482561070101</v>
      </c>
      <c r="AB136" s="256">
        <f t="shared" si="67"/>
        <v>3.9557021924119908</v>
      </c>
      <c r="AC136" s="256">
        <f t="shared" si="68"/>
        <v>100.00578512048823</v>
      </c>
      <c r="AD136" s="257">
        <f t="shared" si="69"/>
        <v>7.8607896454667534E-4</v>
      </c>
      <c r="AE136" s="253">
        <f>+[41]Лист1!Q136</f>
        <v>1.0087999999999999</v>
      </c>
      <c r="AF136" s="250">
        <f>IF($P$287=0,U136*AE136,0)</f>
        <v>68982.888701607139</v>
      </c>
      <c r="AG136" s="253">
        <f>+[41]Лист1!R136</f>
        <v>1.014</v>
      </c>
      <c r="AH136" s="250">
        <f>AF136*AG136</f>
        <v>69948.649143429633</v>
      </c>
      <c r="AI136" s="253">
        <f>+[41]Лист1!S136</f>
        <v>1.0192000000000001</v>
      </c>
      <c r="AJ136" s="250">
        <f>AH136*AI136</f>
        <v>71291.663206983489</v>
      </c>
      <c r="AK136" s="253">
        <f>+[41]Лист1!T136</f>
        <v>1.0244</v>
      </c>
      <c r="AL136" s="250">
        <f>AJ136*AK136</f>
        <v>73031.17978923388</v>
      </c>
      <c r="AM136" s="227" t="s">
        <v>893</v>
      </c>
      <c r="AN136" s="227" t="s">
        <v>894</v>
      </c>
      <c r="AO136" s="227" t="s">
        <v>895</v>
      </c>
      <c r="AP136" s="227" t="s">
        <v>896</v>
      </c>
      <c r="AQ136" s="227" t="s">
        <v>897</v>
      </c>
      <c r="AR136" s="227" t="s">
        <v>898</v>
      </c>
      <c r="AS136" s="160" t="str">
        <f t="shared" ref="AS136:AX136" si="78">$A$3&amp;$A$2&amp;"'"&amp;AM136</f>
        <v>|'[УФ ВС 2018.xlsx]АЛРОСА Мирный пит'!i98</v>
      </c>
      <c r="AT136" s="160" t="str">
        <f t="shared" si="78"/>
        <v>|'[УФ ВС 2018.xlsx]АЛРОСА Мирный пит'!j98</v>
      </c>
      <c r="AU136" s="160" t="str">
        <f t="shared" si="78"/>
        <v>|'[УФ ВС 2018.xlsx]АЛРОСА Мирный пит'!q98</v>
      </c>
      <c r="AV136" s="160" t="str">
        <f t="shared" si="78"/>
        <v>|'[УФ ВС 2018.xlsx]АЛРОСА Мирный пит'!aa98</v>
      </c>
      <c r="AW136" s="160" t="str">
        <f t="shared" si="78"/>
        <v>|'[УФ ВС 2018.xlsx]АЛРОСА Мирный пит'!al98</v>
      </c>
      <c r="AX136" s="160" t="str">
        <f t="shared" si="78"/>
        <v>|'[УФ ВС 2018.xlsx]АЛРОСА Мирный пит'!ak98</v>
      </c>
      <c r="BE136" s="339">
        <f>+U136-'[39]Таб 1'!T136</f>
        <v>0</v>
      </c>
    </row>
    <row r="137" spans="1:57">
      <c r="A137" s="156" t="str">
        <f t="shared" si="61"/>
        <v>пок</v>
      </c>
      <c r="B137" s="95"/>
      <c r="C137" s="97" t="s">
        <v>547</v>
      </c>
      <c r="D137" s="207"/>
      <c r="E137" s="207"/>
      <c r="F137" s="208"/>
      <c r="G137" s="70" t="s">
        <v>160</v>
      </c>
      <c r="H137" s="256">
        <f>H138+H139</f>
        <v>16638.261429597151</v>
      </c>
      <c r="I137" s="256">
        <f>I138+I139</f>
        <v>18634.852801148809</v>
      </c>
      <c r="J137" s="256">
        <f>J138+J139</f>
        <v>19315.583973974775</v>
      </c>
      <c r="K137" s="256">
        <v>17956.663269999997</v>
      </c>
      <c r="L137" s="251">
        <f t="shared" si="62"/>
        <v>-1358.920703974778</v>
      </c>
      <c r="M137" s="251">
        <f t="shared" si="63"/>
        <v>92.964640852662058</v>
      </c>
      <c r="N137" s="256">
        <f t="shared" ref="N137:U137" si="79">N138+N139</f>
        <v>20704.60980541286</v>
      </c>
      <c r="O137" s="256">
        <f t="shared" si="79"/>
        <v>0</v>
      </c>
      <c r="P137" s="256">
        <f t="shared" si="79"/>
        <v>0</v>
      </c>
      <c r="Q137" s="256">
        <v>21475.9046944</v>
      </c>
      <c r="R137" s="252">
        <f>+'[39]Таб 1'!Q137</f>
        <v>20651.102684263835</v>
      </c>
      <c r="S137" s="256">
        <f t="shared" si="79"/>
        <v>10325.551342131917</v>
      </c>
      <c r="T137" s="256">
        <f t="shared" si="79"/>
        <v>10325.551342131917</v>
      </c>
      <c r="U137" s="256">
        <f t="shared" si="79"/>
        <v>20651.102684263835</v>
      </c>
      <c r="V137" s="253">
        <f>[40]Лист1!$O137</f>
        <v>1</v>
      </c>
      <c r="W137" s="256">
        <f>W138+W139</f>
        <v>10325.551342131917</v>
      </c>
      <c r="X137" s="253">
        <f>[40]Лист1!$P137</f>
        <v>1</v>
      </c>
      <c r="Y137" s="256">
        <f>Y138+Y139</f>
        <v>10325.551342131917</v>
      </c>
      <c r="Z137" s="251">
        <f t="shared" si="65"/>
        <v>6.2185371421863618</v>
      </c>
      <c r="AA137" s="251">
        <f t="shared" si="66"/>
        <v>4.51051573344317</v>
      </c>
      <c r="AB137" s="256">
        <f t="shared" si="67"/>
        <v>-53.507121149024897</v>
      </c>
      <c r="AC137" s="256">
        <f t="shared" si="68"/>
        <v>99.741569043551664</v>
      </c>
      <c r="AD137" s="257">
        <f t="shared" si="69"/>
        <v>-1.0632959798991443E-2</v>
      </c>
      <c r="AE137" s="253">
        <f>+[41]Лист1!Q137</f>
        <v>1</v>
      </c>
      <c r="AF137" s="256">
        <f>AF138+AF139</f>
        <v>20832.832387885352</v>
      </c>
      <c r="AG137" s="253">
        <f>+[41]Лист1!R137</f>
        <v>1</v>
      </c>
      <c r="AH137" s="256">
        <f>AH138+AH139</f>
        <v>21124.492041315745</v>
      </c>
      <c r="AI137" s="253">
        <f>+[41]Лист1!S137</f>
        <v>1</v>
      </c>
      <c r="AJ137" s="256">
        <f>AJ138+AJ139</f>
        <v>21530.082288509009</v>
      </c>
      <c r="AK137" s="253">
        <f>+[41]Лист1!T137</f>
        <v>1</v>
      </c>
      <c r="AL137" s="256">
        <f>AL138+AL139</f>
        <v>22055.416296348631</v>
      </c>
      <c r="AM137" s="227"/>
      <c r="AN137" s="227"/>
      <c r="AO137" s="227"/>
      <c r="AP137" s="227"/>
      <c r="AQ137" s="227"/>
      <c r="AR137" s="227"/>
      <c r="AS137" s="160"/>
      <c r="AT137" s="160"/>
      <c r="AU137" s="160"/>
      <c r="AV137" s="160"/>
      <c r="AW137" s="160"/>
      <c r="AX137" s="160"/>
      <c r="BE137" s="339">
        <f>+U137-'[39]Таб 1'!T137</f>
        <v>0</v>
      </c>
    </row>
    <row r="138" spans="1:57">
      <c r="A138" s="156" t="str">
        <f t="shared" si="61"/>
        <v>пок</v>
      </c>
      <c r="B138" s="95" t="s">
        <v>545</v>
      </c>
      <c r="C138" s="72"/>
      <c r="D138" s="204" t="s">
        <v>260</v>
      </c>
      <c r="E138" s="204"/>
      <c r="F138" s="205"/>
      <c r="G138" s="74" t="s">
        <v>160</v>
      </c>
      <c r="H138" s="262">
        <v>16095.769972379676</v>
      </c>
      <c r="I138" s="262">
        <v>18027.26236906524</v>
      </c>
      <c r="J138" s="262">
        <v>18685.798263407192</v>
      </c>
      <c r="K138" s="262">
        <v>17841.136999999999</v>
      </c>
      <c r="L138" s="251">
        <f t="shared" si="62"/>
        <v>-844.66126340719347</v>
      </c>
      <c r="M138" s="251">
        <f t="shared" si="63"/>
        <v>95.479661872079021</v>
      </c>
      <c r="N138" s="262">
        <v>20513.153704173903</v>
      </c>
      <c r="O138" s="262"/>
      <c r="P138" s="262">
        <v>0</v>
      </c>
      <c r="Q138" s="253">
        <v>21333.68016</v>
      </c>
      <c r="R138" s="252">
        <f>+'[39]Таб 1'!Q138</f>
        <v>20514.340414831622</v>
      </c>
      <c r="S138" s="250">
        <f>R138*$A$8</f>
        <v>10257.170207415811</v>
      </c>
      <c r="T138" s="250">
        <f>R138*$A$9</f>
        <v>10257.170207415811</v>
      </c>
      <c r="U138" s="263">
        <f>+W138+Y138</f>
        <v>20514.340414831622</v>
      </c>
      <c r="V138" s="253">
        <f>[40]Лист1!$O138</f>
        <v>1</v>
      </c>
      <c r="W138" s="250">
        <f>S138*V138</f>
        <v>10257.170207415811</v>
      </c>
      <c r="X138" s="253">
        <f>[40]Лист1!$P138</f>
        <v>1</v>
      </c>
      <c r="Y138" s="250">
        <f>W138*X138</f>
        <v>10257.170207415811</v>
      </c>
      <c r="Z138" s="271">
        <f t="shared" si="65"/>
        <v>6.1773547770063191</v>
      </c>
      <c r="AA138" s="271">
        <f t="shared" si="66"/>
        <v>4.4806447683210298</v>
      </c>
      <c r="AB138" s="263">
        <f t="shared" si="67"/>
        <v>1.1867106577192317</v>
      </c>
      <c r="AC138" s="263">
        <f t="shared" si="68"/>
        <v>100.00578512048821</v>
      </c>
      <c r="AD138" s="264">
        <f t="shared" si="69"/>
        <v>2.3582368936313509E-4</v>
      </c>
      <c r="AE138" s="253">
        <f>+[41]Лист1!Q138</f>
        <v>1.0087999999999999</v>
      </c>
      <c r="AF138" s="250">
        <f>IF($P$287=0,U138*AE138,0)</f>
        <v>20694.866610482139</v>
      </c>
      <c r="AG138" s="253">
        <f>+[41]Лист1!R138</f>
        <v>1.014</v>
      </c>
      <c r="AH138" s="250">
        <f>AF138*AG138</f>
        <v>20984.594743028887</v>
      </c>
      <c r="AI138" s="253">
        <f>+[41]Лист1!S138</f>
        <v>1.0192000000000001</v>
      </c>
      <c r="AJ138" s="250">
        <f>AH138*AI138</f>
        <v>21387.498962095044</v>
      </c>
      <c r="AK138" s="253">
        <f>+[41]Лист1!T138</f>
        <v>1.0244</v>
      </c>
      <c r="AL138" s="250">
        <f>AJ138*AK138</f>
        <v>21909.353936770163</v>
      </c>
      <c r="AM138" s="227" t="s">
        <v>899</v>
      </c>
      <c r="AN138" s="227" t="s">
        <v>900</v>
      </c>
      <c r="AO138" s="227" t="s">
        <v>901</v>
      </c>
      <c r="AP138" s="227" t="s">
        <v>902</v>
      </c>
      <c r="AQ138" s="227" t="s">
        <v>903</v>
      </c>
      <c r="AR138" s="227" t="s">
        <v>904</v>
      </c>
      <c r="AS138" s="160" t="str">
        <f t="shared" ref="AS138:AX140" si="80">$A$3&amp;$A$2&amp;"'"&amp;AM138</f>
        <v>|'[УФ ВС 2018.xlsx]АЛРОСА Мирный пит'!i100</v>
      </c>
      <c r="AT138" s="160" t="str">
        <f t="shared" si="80"/>
        <v>|'[УФ ВС 2018.xlsx]АЛРОСА Мирный пит'!j100</v>
      </c>
      <c r="AU138" s="160" t="str">
        <f t="shared" si="80"/>
        <v>|'[УФ ВС 2018.xlsx]АЛРОСА Мирный пит'!q100</v>
      </c>
      <c r="AV138" s="160" t="str">
        <f t="shared" si="80"/>
        <v>|'[УФ ВС 2018.xlsx]АЛРОСА Мирный пит'!aa100</v>
      </c>
      <c r="AW138" s="160" t="str">
        <f t="shared" si="80"/>
        <v>|'[УФ ВС 2018.xlsx]АЛРОСА Мирный пит'!al100</v>
      </c>
      <c r="AX138" s="160" t="str">
        <f t="shared" si="80"/>
        <v>|'[УФ ВС 2018.xlsx]АЛРОСА Мирный пит'!ak100</v>
      </c>
      <c r="BE138" s="339">
        <f>+U138-'[39]Таб 1'!T138</f>
        <v>0</v>
      </c>
    </row>
    <row r="139" spans="1:57" s="161" customFormat="1">
      <c r="A139" s="156" t="str">
        <f t="shared" si="61"/>
        <v>пок</v>
      </c>
      <c r="B139" s="95" t="s">
        <v>545</v>
      </c>
      <c r="C139" s="72"/>
      <c r="D139" s="204" t="s">
        <v>261</v>
      </c>
      <c r="E139" s="204"/>
      <c r="F139" s="205"/>
      <c r="G139" s="74" t="s">
        <v>160</v>
      </c>
      <c r="H139" s="262">
        <v>542.491457217473</v>
      </c>
      <c r="I139" s="262">
        <v>607.59043208356979</v>
      </c>
      <c r="J139" s="262">
        <v>629.78571056758256</v>
      </c>
      <c r="K139" s="262">
        <v>115.52627</v>
      </c>
      <c r="L139" s="251">
        <f t="shared" si="62"/>
        <v>-514.2594405675826</v>
      </c>
      <c r="M139" s="251">
        <f t="shared" si="63"/>
        <v>18.343742651112887</v>
      </c>
      <c r="N139" s="262">
        <v>191.45610123895642</v>
      </c>
      <c r="O139" s="262"/>
      <c r="P139" s="262">
        <v>0</v>
      </c>
      <c r="Q139" s="253">
        <v>142.22453440000001</v>
      </c>
      <c r="R139" s="252">
        <f>+'[39]Таб 1'!Q139</f>
        <v>136.76226943221084</v>
      </c>
      <c r="S139" s="250">
        <f>R139*$A$8</f>
        <v>68.381134716105421</v>
      </c>
      <c r="T139" s="250">
        <f>R139*$A$9</f>
        <v>68.381134716105421</v>
      </c>
      <c r="U139" s="263">
        <f>+W139+Y139</f>
        <v>136.76226943221084</v>
      </c>
      <c r="V139" s="253">
        <f>[40]Лист1!$O139</f>
        <v>1</v>
      </c>
      <c r="W139" s="250">
        <f>S139*V139</f>
        <v>68.381134716105421</v>
      </c>
      <c r="X139" s="253">
        <f>[40]Лист1!$P139</f>
        <v>1</v>
      </c>
      <c r="Y139" s="250">
        <f>W139*X139</f>
        <v>68.381134716105421</v>
      </c>
      <c r="Z139" s="271">
        <f t="shared" si="65"/>
        <v>4.1182365180042139E-2</v>
      </c>
      <c r="AA139" s="271">
        <f t="shared" si="66"/>
        <v>2.9870965122140207E-2</v>
      </c>
      <c r="AB139" s="263">
        <f t="shared" si="67"/>
        <v>-54.693831806745578</v>
      </c>
      <c r="AC139" s="263">
        <f t="shared" si="68"/>
        <v>71.432703657491601</v>
      </c>
      <c r="AD139" s="264">
        <f t="shared" si="69"/>
        <v>-1.0868783488354865E-2</v>
      </c>
      <c r="AE139" s="253">
        <f>+[41]Лист1!Q139</f>
        <v>1.0087999999999999</v>
      </c>
      <c r="AF139" s="250">
        <f>IF($P$287=0,U139*AE139,0)</f>
        <v>137.96577740321428</v>
      </c>
      <c r="AG139" s="253">
        <f>+[41]Лист1!R139</f>
        <v>1.014</v>
      </c>
      <c r="AH139" s="250">
        <f>AF139*AG139</f>
        <v>139.89729828685927</v>
      </c>
      <c r="AI139" s="253">
        <f>+[41]Лист1!S139</f>
        <v>1.0192000000000001</v>
      </c>
      <c r="AJ139" s="250">
        <f>AH139*AI139</f>
        <v>142.58332641396697</v>
      </c>
      <c r="AK139" s="253">
        <f>+[41]Лист1!T139</f>
        <v>1.0244</v>
      </c>
      <c r="AL139" s="250">
        <f>AJ139*AK139</f>
        <v>146.06235957846775</v>
      </c>
      <c r="AM139" s="227" t="s">
        <v>905</v>
      </c>
      <c r="AN139" s="227" t="s">
        <v>906</v>
      </c>
      <c r="AO139" s="227" t="s">
        <v>907</v>
      </c>
      <c r="AP139" s="227" t="s">
        <v>908</v>
      </c>
      <c r="AQ139" s="227" t="s">
        <v>909</v>
      </c>
      <c r="AR139" s="227" t="s">
        <v>910</v>
      </c>
      <c r="AS139" s="160" t="str">
        <f t="shared" si="80"/>
        <v>|'[УФ ВС 2018.xlsx]АЛРОСА Мирный пит'!i101</v>
      </c>
      <c r="AT139" s="160" t="str">
        <f t="shared" si="80"/>
        <v>|'[УФ ВС 2018.xlsx]АЛРОСА Мирный пит'!j101</v>
      </c>
      <c r="AU139" s="160" t="str">
        <f t="shared" si="80"/>
        <v>|'[УФ ВС 2018.xlsx]АЛРОСА Мирный пит'!q101</v>
      </c>
      <c r="AV139" s="160" t="str">
        <f t="shared" si="80"/>
        <v>|'[УФ ВС 2018.xlsx]АЛРОСА Мирный пит'!aa101</v>
      </c>
      <c r="AW139" s="160" t="str">
        <f t="shared" si="80"/>
        <v>|'[УФ ВС 2018.xlsx]АЛРОСА Мирный пит'!al101</v>
      </c>
      <c r="AX139" s="160" t="str">
        <f t="shared" si="80"/>
        <v>|'[УФ ВС 2018.xlsx]АЛРОСА Мирный пит'!ak101</v>
      </c>
      <c r="BE139" s="339">
        <f>+U139-'[39]Таб 1'!T139</f>
        <v>0</v>
      </c>
    </row>
    <row r="140" spans="1:57" s="161" customFormat="1">
      <c r="A140" s="156" t="str">
        <f t="shared" si="61"/>
        <v>пок</v>
      </c>
      <c r="B140" s="95" t="s">
        <v>548</v>
      </c>
      <c r="C140" s="206" t="s">
        <v>549</v>
      </c>
      <c r="D140" s="207"/>
      <c r="E140" s="207"/>
      <c r="F140" s="208"/>
      <c r="G140" s="70" t="s">
        <v>160</v>
      </c>
      <c r="H140" s="262">
        <v>57712.9</v>
      </c>
      <c r="I140" s="255">
        <v>59843.644106666623</v>
      </c>
      <c r="J140" s="255">
        <v>72254.769</v>
      </c>
      <c r="K140" s="255">
        <v>62933.741000000002</v>
      </c>
      <c r="L140" s="251">
        <f t="shared" si="62"/>
        <v>-9321.0279999999984</v>
      </c>
      <c r="M140" s="251">
        <f t="shared" si="63"/>
        <v>87.099774687536552</v>
      </c>
      <c r="N140" s="255">
        <v>70846.618661243047</v>
      </c>
      <c r="O140" s="255"/>
      <c r="P140" s="255">
        <v>0</v>
      </c>
      <c r="Q140" s="250">
        <v>62932.913370000031</v>
      </c>
      <c r="R140" s="252">
        <f>+'[39]Таб 1'!Q140</f>
        <v>60488.054630000064</v>
      </c>
      <c r="S140" s="250">
        <f>R140*$A$8</f>
        <v>30244.027315000032</v>
      </c>
      <c r="T140" s="250">
        <f>R140*$A$9</f>
        <v>30244.027315000032</v>
      </c>
      <c r="U140" s="256">
        <f>+W140+Y140</f>
        <v>60488.054630000064</v>
      </c>
      <c r="V140" s="253">
        <f>[40]Лист1!$O140</f>
        <v>1</v>
      </c>
      <c r="W140" s="250">
        <f>S140*V140</f>
        <v>30244.027315000032</v>
      </c>
      <c r="X140" s="253">
        <f>[40]Лист1!$P140</f>
        <v>1</v>
      </c>
      <c r="Y140" s="250">
        <f>W140*X140</f>
        <v>30244.027315000032</v>
      </c>
      <c r="Z140" s="251">
        <f t="shared" si="65"/>
        <v>18.214388845292884</v>
      </c>
      <c r="AA140" s="251">
        <f t="shared" si="66"/>
        <v>13.211513509246355</v>
      </c>
      <c r="AB140" s="256">
        <f t="shared" si="67"/>
        <v>-10358.564031242982</v>
      </c>
      <c r="AC140" s="256">
        <f t="shared" si="68"/>
        <v>85.37888719746384</v>
      </c>
      <c r="AD140" s="257">
        <f t="shared" si="69"/>
        <v>-2.0584586229695256</v>
      </c>
      <c r="AE140" s="253">
        <f>+[41]Лист1!Q140</f>
        <v>1</v>
      </c>
      <c r="AF140" s="250">
        <f>IF($P$287=0,U140*AE140,0)</f>
        <v>60488.054630000064</v>
      </c>
      <c r="AG140" s="253">
        <f>+[41]Лист1!R140</f>
        <v>1</v>
      </c>
      <c r="AH140" s="250">
        <f>AF140*AG140</f>
        <v>60488.054630000064</v>
      </c>
      <c r="AI140" s="253">
        <f>+[41]Лист1!S140</f>
        <v>1</v>
      </c>
      <c r="AJ140" s="250">
        <f>AH140*AI140</f>
        <v>60488.054630000064</v>
      </c>
      <c r="AK140" s="253">
        <f>+[41]Лист1!T140</f>
        <v>1</v>
      </c>
      <c r="AL140" s="250">
        <f>AJ140*AK140</f>
        <v>60488.054630000064</v>
      </c>
      <c r="AM140" s="227" t="s">
        <v>911</v>
      </c>
      <c r="AN140" s="227" t="s">
        <v>912</v>
      </c>
      <c r="AO140" s="227" t="s">
        <v>913</v>
      </c>
      <c r="AP140" s="227" t="s">
        <v>914</v>
      </c>
      <c r="AQ140" s="227" t="s">
        <v>915</v>
      </c>
      <c r="AR140" s="227" t="s">
        <v>916</v>
      </c>
      <c r="AS140" s="160" t="str">
        <f t="shared" si="80"/>
        <v>|'[УФ ВС 2018.xlsx]АЛРОСА Мирный пит'!i102</v>
      </c>
      <c r="AT140" s="160" t="str">
        <f t="shared" si="80"/>
        <v>|'[УФ ВС 2018.xlsx]АЛРОСА Мирный пит'!j102</v>
      </c>
      <c r="AU140" s="160" t="str">
        <f t="shared" si="80"/>
        <v>|'[УФ ВС 2018.xlsx]АЛРОСА Мирный пит'!q102</v>
      </c>
      <c r="AV140" s="160" t="str">
        <f t="shared" si="80"/>
        <v>|'[УФ ВС 2018.xlsx]АЛРОСА Мирный пит'!aa102</v>
      </c>
      <c r="AW140" s="160" t="str">
        <f t="shared" si="80"/>
        <v>|'[УФ ВС 2018.xlsx]АЛРОСА Мирный пит'!al102</v>
      </c>
      <c r="AX140" s="160" t="str">
        <f t="shared" si="80"/>
        <v>|'[УФ ВС 2018.xlsx]АЛРОСА Мирный пит'!ak102</v>
      </c>
      <c r="BE140" s="339">
        <f>+U140-'[39]Таб 1'!T140</f>
        <v>0</v>
      </c>
    </row>
    <row r="141" spans="1:57" s="161" customFormat="1">
      <c r="A141" s="156" t="str">
        <f t="shared" si="61"/>
        <v>пок</v>
      </c>
      <c r="B141" s="95"/>
      <c r="C141" s="206" t="s">
        <v>550</v>
      </c>
      <c r="D141" s="207"/>
      <c r="E141" s="207"/>
      <c r="F141" s="208"/>
      <c r="G141" s="70" t="s">
        <v>160</v>
      </c>
      <c r="H141" s="256">
        <f>H142+H145</f>
        <v>23961.235714285714</v>
      </c>
      <c r="I141" s="256">
        <f>I142+I145</f>
        <v>16994.559120000002</v>
      </c>
      <c r="J141" s="256">
        <f>J142+J145</f>
        <v>17615.370364653601</v>
      </c>
      <c r="K141" s="256">
        <v>32482.655999999995</v>
      </c>
      <c r="L141" s="251">
        <f t="shared" si="62"/>
        <v>14867.285635346394</v>
      </c>
      <c r="M141" s="251">
        <f t="shared" si="63"/>
        <v>184.39950638323552</v>
      </c>
      <c r="N141" s="256">
        <f t="shared" ref="N141:U141" si="81">N142+N145</f>
        <v>25042.195470599996</v>
      </c>
      <c r="O141" s="256">
        <f t="shared" si="81"/>
        <v>0</v>
      </c>
      <c r="P141" s="256">
        <f t="shared" si="81"/>
        <v>0</v>
      </c>
      <c r="Q141" s="256">
        <v>35726.877333333337</v>
      </c>
      <c r="R141" s="252">
        <f>+'[39]Таб 1'!Q141</f>
        <v>25042.195470599996</v>
      </c>
      <c r="S141" s="256">
        <f t="shared" si="81"/>
        <v>12521.097735299998</v>
      </c>
      <c r="T141" s="256">
        <f t="shared" si="81"/>
        <v>12521.097735299998</v>
      </c>
      <c r="U141" s="256">
        <f t="shared" si="81"/>
        <v>25042.195470599996</v>
      </c>
      <c r="V141" s="253">
        <f>[40]Лист1!$O141</f>
        <v>1</v>
      </c>
      <c r="W141" s="256">
        <f>W142+W145</f>
        <v>12521.097735299998</v>
      </c>
      <c r="X141" s="253">
        <f>[40]Лист1!$P141</f>
        <v>1</v>
      </c>
      <c r="Y141" s="256">
        <f>Y142+Y145</f>
        <v>12521.097735299998</v>
      </c>
      <c r="Z141" s="251">
        <f t="shared" si="65"/>
        <v>7.5407993963673627</v>
      </c>
      <c r="AA141" s="251">
        <f t="shared" si="66"/>
        <v>5.4695973574414056</v>
      </c>
      <c r="AB141" s="256">
        <f t="shared" si="67"/>
        <v>0</v>
      </c>
      <c r="AC141" s="256">
        <f t="shared" si="68"/>
        <v>100</v>
      </c>
      <c r="AD141" s="257">
        <f t="shared" si="69"/>
        <v>0</v>
      </c>
      <c r="AE141" s="253">
        <f>+[41]Лист1!Q141</f>
        <v>1</v>
      </c>
      <c r="AF141" s="256">
        <f>AF142+AF145</f>
        <v>25262.566790741275</v>
      </c>
      <c r="AG141" s="253">
        <f>+[41]Лист1!R141</f>
        <v>1</v>
      </c>
      <c r="AH141" s="256">
        <f>AH142+AH145</f>
        <v>25616.242725811651</v>
      </c>
      <c r="AI141" s="253">
        <f>+[41]Лист1!S141</f>
        <v>1</v>
      </c>
      <c r="AJ141" s="256">
        <f>AJ142+AJ145</f>
        <v>26108.074586147239</v>
      </c>
      <c r="AK141" s="253">
        <f>+[41]Лист1!T141</f>
        <v>1</v>
      </c>
      <c r="AL141" s="256">
        <f>AL142+AL145</f>
        <v>26745.111606049235</v>
      </c>
      <c r="AM141" s="227"/>
      <c r="AN141" s="227"/>
      <c r="AO141" s="227"/>
      <c r="AP141" s="227"/>
      <c r="AQ141" s="227"/>
      <c r="AR141" s="227"/>
      <c r="AS141" s="160"/>
      <c r="AT141" s="160"/>
      <c r="AU141" s="160"/>
      <c r="AV141" s="160"/>
      <c r="AW141" s="160"/>
      <c r="AX141" s="160"/>
      <c r="BE141" s="339">
        <f>+U141-'[39]Таб 1'!T141</f>
        <v>0</v>
      </c>
    </row>
    <row r="142" spans="1:57">
      <c r="A142" s="156" t="str">
        <f t="shared" si="61"/>
        <v>пок</v>
      </c>
      <c r="B142" s="95"/>
      <c r="C142" s="71" t="s">
        <v>262</v>
      </c>
      <c r="D142" s="207" t="s">
        <v>263</v>
      </c>
      <c r="E142" s="207"/>
      <c r="F142" s="208"/>
      <c r="G142" s="70" t="s">
        <v>160</v>
      </c>
      <c r="H142" s="256">
        <f>H143+H144</f>
        <v>22090.95</v>
      </c>
      <c r="I142" s="256">
        <f>I143+I144</f>
        <v>12273.048480000001</v>
      </c>
      <c r="J142" s="256">
        <f>J143+J144</f>
        <v>12721.382940974401</v>
      </c>
      <c r="K142" s="256">
        <v>25563.415999999997</v>
      </c>
      <c r="L142" s="251">
        <f t="shared" si="62"/>
        <v>12842.033059025596</v>
      </c>
      <c r="M142" s="251">
        <f t="shared" si="63"/>
        <v>200.94840410520612</v>
      </c>
      <c r="N142" s="256">
        <f t="shared" ref="N142:U142" si="82">N143+N144</f>
        <v>18815.284134899997</v>
      </c>
      <c r="O142" s="256">
        <f t="shared" si="82"/>
        <v>0</v>
      </c>
      <c r="P142" s="256">
        <f t="shared" si="82"/>
        <v>0</v>
      </c>
      <c r="Q142" s="256">
        <v>29393</v>
      </c>
      <c r="R142" s="252">
        <f>+'[39]Таб 1'!Q142</f>
        <v>18815.284134899997</v>
      </c>
      <c r="S142" s="256">
        <f t="shared" si="82"/>
        <v>9407.6420674499986</v>
      </c>
      <c r="T142" s="256">
        <f t="shared" si="82"/>
        <v>9407.6420674499986</v>
      </c>
      <c r="U142" s="256">
        <f t="shared" si="82"/>
        <v>18815.284134899997</v>
      </c>
      <c r="V142" s="253">
        <f>[40]Лист1!$O142</f>
        <v>1</v>
      </c>
      <c r="W142" s="256">
        <f>W143+W144</f>
        <v>9407.6420674499986</v>
      </c>
      <c r="X142" s="253">
        <f>[40]Лист1!$P142</f>
        <v>1</v>
      </c>
      <c r="Y142" s="256">
        <f>Y143+Y144</f>
        <v>9407.6420674499986</v>
      </c>
      <c r="Z142" s="251">
        <f t="shared" si="65"/>
        <v>5.6657286064836754</v>
      </c>
      <c r="AA142" s="251">
        <f t="shared" si="66"/>
        <v>4.1095449679952729</v>
      </c>
      <c r="AB142" s="256">
        <f t="shared" si="67"/>
        <v>0</v>
      </c>
      <c r="AC142" s="256">
        <f t="shared" si="68"/>
        <v>100</v>
      </c>
      <c r="AD142" s="257">
        <f t="shared" si="69"/>
        <v>0</v>
      </c>
      <c r="AE142" s="253">
        <f>+[41]Лист1!Q142</f>
        <v>1</v>
      </c>
      <c r="AF142" s="256">
        <f>AF143+AF144</f>
        <v>18980.858635287117</v>
      </c>
      <c r="AG142" s="253">
        <f>+[41]Лист1!R142</f>
        <v>1</v>
      </c>
      <c r="AH142" s="256">
        <f>AH143+AH144</f>
        <v>19246.590656181135</v>
      </c>
      <c r="AI142" s="253">
        <f>+[41]Лист1!S142</f>
        <v>1</v>
      </c>
      <c r="AJ142" s="256">
        <f>AJ143+AJ144</f>
        <v>19616.125196779816</v>
      </c>
      <c r="AK142" s="253">
        <f>+[41]Лист1!T142</f>
        <v>1</v>
      </c>
      <c r="AL142" s="256">
        <f>AL143+AL144</f>
        <v>20094.758651581244</v>
      </c>
      <c r="AM142" s="227"/>
      <c r="AN142" s="227"/>
      <c r="AO142" s="227"/>
      <c r="AP142" s="227"/>
      <c r="AQ142" s="227"/>
      <c r="AR142" s="227"/>
      <c r="AS142" s="160"/>
      <c r="AT142" s="160"/>
      <c r="AU142" s="160"/>
      <c r="AV142" s="160"/>
      <c r="AW142" s="160"/>
      <c r="AX142" s="160"/>
      <c r="BE142" s="339">
        <f>+U142-'[39]Таб 1'!T142</f>
        <v>0</v>
      </c>
    </row>
    <row r="143" spans="1:57">
      <c r="A143" s="156" t="str">
        <f t="shared" si="61"/>
        <v>скр</v>
      </c>
      <c r="B143" s="95" t="s">
        <v>545</v>
      </c>
      <c r="C143" s="80"/>
      <c r="D143" s="90" t="s">
        <v>204</v>
      </c>
      <c r="E143" s="90" t="s">
        <v>264</v>
      </c>
      <c r="F143" s="91"/>
      <c r="G143" s="74" t="s">
        <v>160</v>
      </c>
      <c r="H143" s="262">
        <v>0</v>
      </c>
      <c r="I143" s="262">
        <v>0</v>
      </c>
      <c r="J143" s="262">
        <v>0</v>
      </c>
      <c r="K143" s="262"/>
      <c r="L143" s="251">
        <f t="shared" si="62"/>
        <v>0</v>
      </c>
      <c r="M143" s="251">
        <f t="shared" si="63"/>
        <v>0</v>
      </c>
      <c r="N143" s="262">
        <v>0</v>
      </c>
      <c r="O143" s="262"/>
      <c r="P143" s="262">
        <v>0</v>
      </c>
      <c r="Q143" s="253">
        <v>0</v>
      </c>
      <c r="R143" s="252">
        <f>+'[39]Таб 1'!Q143</f>
        <v>0</v>
      </c>
      <c r="S143" s="250">
        <f>R143*$A$8</f>
        <v>0</v>
      </c>
      <c r="T143" s="250">
        <f>R143*$A$9</f>
        <v>0</v>
      </c>
      <c r="U143" s="263">
        <f>+W143+Y143</f>
        <v>0</v>
      </c>
      <c r="V143" s="253">
        <f>[40]Лист1!$O143</f>
        <v>1</v>
      </c>
      <c r="W143" s="250">
        <f>S143*V143</f>
        <v>0</v>
      </c>
      <c r="X143" s="253">
        <f>[40]Лист1!$P143</f>
        <v>1</v>
      </c>
      <c r="Y143" s="250">
        <f>W143*X143</f>
        <v>0</v>
      </c>
      <c r="Z143" s="271">
        <f t="shared" si="65"/>
        <v>0</v>
      </c>
      <c r="AA143" s="271">
        <f t="shared" si="66"/>
        <v>0</v>
      </c>
      <c r="AB143" s="263">
        <f t="shared" si="67"/>
        <v>0</v>
      </c>
      <c r="AC143" s="263">
        <f t="shared" si="68"/>
        <v>0</v>
      </c>
      <c r="AD143" s="264">
        <f t="shared" si="69"/>
        <v>0</v>
      </c>
      <c r="AE143" s="253">
        <f>+[41]Лист1!Q143</f>
        <v>1.0087999999999999</v>
      </c>
      <c r="AF143" s="250">
        <f>IF($P$287=0,U143*AE143,0)</f>
        <v>0</v>
      </c>
      <c r="AG143" s="253">
        <f>+[41]Лист1!R143</f>
        <v>1.014</v>
      </c>
      <c r="AH143" s="250">
        <f>AF143*AG143</f>
        <v>0</v>
      </c>
      <c r="AI143" s="253">
        <f>+[41]Лист1!S143</f>
        <v>1.0192000000000001</v>
      </c>
      <c r="AJ143" s="250">
        <f>AH143*AI143</f>
        <v>0</v>
      </c>
      <c r="AK143" s="253">
        <f>+[41]Лист1!T143</f>
        <v>1.0244</v>
      </c>
      <c r="AL143" s="250">
        <f>AJ143*AK143</f>
        <v>0</v>
      </c>
      <c r="AM143" s="227" t="s">
        <v>918</v>
      </c>
      <c r="AN143" s="227" t="s">
        <v>919</v>
      </c>
      <c r="AO143" s="227" t="s">
        <v>920</v>
      </c>
      <c r="AP143" s="227" t="s">
        <v>921</v>
      </c>
      <c r="AQ143" s="227" t="s">
        <v>922</v>
      </c>
      <c r="AR143" s="227" t="s">
        <v>923</v>
      </c>
      <c r="AS143" s="160" t="str">
        <f t="shared" ref="AS143:AX146" si="83">$A$3&amp;$A$2&amp;"'"&amp;AM143</f>
        <v>|'[УФ ВС 2018.xlsx]АЛРОСА Мирный пит'!i105</v>
      </c>
      <c r="AT143" s="160" t="str">
        <f t="shared" si="83"/>
        <v>|'[УФ ВС 2018.xlsx]АЛРОСА Мирный пит'!j105</v>
      </c>
      <c r="AU143" s="160" t="str">
        <f t="shared" si="83"/>
        <v>|'[УФ ВС 2018.xlsx]АЛРОСА Мирный пит'!q105</v>
      </c>
      <c r="AV143" s="160" t="str">
        <f t="shared" si="83"/>
        <v>|'[УФ ВС 2018.xlsx]АЛРОСА Мирный пит'!aa105</v>
      </c>
      <c r="AW143" s="160" t="str">
        <f t="shared" si="83"/>
        <v>|'[УФ ВС 2018.xlsx]АЛРОСА Мирный пит'!al105</v>
      </c>
      <c r="AX143" s="160" t="str">
        <f t="shared" si="83"/>
        <v>|'[УФ ВС 2018.xlsx]АЛРОСА Мирный пит'!ak105</v>
      </c>
    </row>
    <row r="144" spans="1:57" s="161" customFormat="1">
      <c r="A144" s="156" t="str">
        <f t="shared" si="61"/>
        <v>пок</v>
      </c>
      <c r="B144" s="95" t="s">
        <v>545</v>
      </c>
      <c r="C144" s="80"/>
      <c r="D144" s="90"/>
      <c r="E144" s="90" t="s">
        <v>265</v>
      </c>
      <c r="F144" s="91"/>
      <c r="G144" s="74" t="s">
        <v>160</v>
      </c>
      <c r="H144" s="262">
        <v>22090.95</v>
      </c>
      <c r="I144" s="262">
        <v>12273.048480000001</v>
      </c>
      <c r="J144" s="262">
        <v>12721.382940974401</v>
      </c>
      <c r="K144" s="262">
        <v>25563.415999999997</v>
      </c>
      <c r="L144" s="251">
        <f t="shared" si="62"/>
        <v>12842.033059025596</v>
      </c>
      <c r="M144" s="251">
        <f t="shared" si="63"/>
        <v>200.94840410520612</v>
      </c>
      <c r="N144" s="262">
        <v>18815.284134899997</v>
      </c>
      <c r="O144" s="262"/>
      <c r="P144" s="262">
        <v>0</v>
      </c>
      <c r="Q144" s="253">
        <v>29393</v>
      </c>
      <c r="R144" s="252">
        <f>+'[39]Таб 1'!Q144</f>
        <v>18815.284134899997</v>
      </c>
      <c r="S144" s="250">
        <f>R144*$A$8</f>
        <v>9407.6420674499986</v>
      </c>
      <c r="T144" s="250">
        <f>R144*$A$9</f>
        <v>9407.6420674499986</v>
      </c>
      <c r="U144" s="263">
        <f>+W144+Y144</f>
        <v>18815.284134899997</v>
      </c>
      <c r="V144" s="253">
        <f>[40]Лист1!$O144</f>
        <v>1</v>
      </c>
      <c r="W144" s="250">
        <f>S144*V144</f>
        <v>9407.6420674499986</v>
      </c>
      <c r="X144" s="253">
        <f>[40]Лист1!$P144</f>
        <v>1</v>
      </c>
      <c r="Y144" s="250">
        <f>W144*X144</f>
        <v>9407.6420674499986</v>
      </c>
      <c r="Z144" s="271">
        <f t="shared" si="65"/>
        <v>5.6657286064836754</v>
      </c>
      <c r="AA144" s="271">
        <f t="shared" si="66"/>
        <v>4.1095449679952729</v>
      </c>
      <c r="AB144" s="263">
        <f t="shared" si="67"/>
        <v>0</v>
      </c>
      <c r="AC144" s="263">
        <f t="shared" si="68"/>
        <v>100</v>
      </c>
      <c r="AD144" s="264">
        <f t="shared" si="69"/>
        <v>0</v>
      </c>
      <c r="AE144" s="253">
        <f>+[41]Лист1!Q144</f>
        <v>1.0087999999999999</v>
      </c>
      <c r="AF144" s="250">
        <f>IF($P$287=0,U144*AE144,0)</f>
        <v>18980.858635287117</v>
      </c>
      <c r="AG144" s="253">
        <f>+[41]Лист1!R144</f>
        <v>1.014</v>
      </c>
      <c r="AH144" s="250">
        <f>AF144*AG144</f>
        <v>19246.590656181135</v>
      </c>
      <c r="AI144" s="253">
        <f>+[41]Лист1!S144</f>
        <v>1.0192000000000001</v>
      </c>
      <c r="AJ144" s="250">
        <f>AH144*AI144</f>
        <v>19616.125196779816</v>
      </c>
      <c r="AK144" s="253">
        <f>+[41]Лист1!T144</f>
        <v>1.0244</v>
      </c>
      <c r="AL144" s="250">
        <f>AJ144*AK144</f>
        <v>20094.758651581244</v>
      </c>
      <c r="AM144" s="227" t="s">
        <v>924</v>
      </c>
      <c r="AN144" s="227" t="s">
        <v>925</v>
      </c>
      <c r="AO144" s="227" t="s">
        <v>926</v>
      </c>
      <c r="AP144" s="227" t="s">
        <v>927</v>
      </c>
      <c r="AQ144" s="227" t="s">
        <v>928</v>
      </c>
      <c r="AR144" s="227" t="s">
        <v>929</v>
      </c>
      <c r="AS144" s="160" t="str">
        <f t="shared" si="83"/>
        <v>|'[УФ ВС 2018.xlsx]АЛРОСА Мирный пит'!i106</v>
      </c>
      <c r="AT144" s="160" t="str">
        <f t="shared" si="83"/>
        <v>|'[УФ ВС 2018.xlsx]АЛРОСА Мирный пит'!j106</v>
      </c>
      <c r="AU144" s="160" t="str">
        <f t="shared" si="83"/>
        <v>|'[УФ ВС 2018.xlsx]АЛРОСА Мирный пит'!q106</v>
      </c>
      <c r="AV144" s="160" t="str">
        <f t="shared" si="83"/>
        <v>|'[УФ ВС 2018.xlsx]АЛРОСА Мирный пит'!aa106</v>
      </c>
      <c r="AW144" s="160" t="str">
        <f t="shared" si="83"/>
        <v>|'[УФ ВС 2018.xlsx]АЛРОСА Мирный пит'!al106</v>
      </c>
      <c r="AX144" s="160" t="str">
        <f t="shared" si="83"/>
        <v>|'[УФ ВС 2018.xlsx]АЛРОСА Мирный пит'!ak106</v>
      </c>
      <c r="BE144" s="339">
        <f>+U144-'[39]Таб 1'!T144</f>
        <v>0</v>
      </c>
    </row>
    <row r="145" spans="1:57" s="161" customFormat="1">
      <c r="A145" s="156" t="str">
        <f t="shared" si="61"/>
        <v>пок</v>
      </c>
      <c r="B145" s="95" t="s">
        <v>545</v>
      </c>
      <c r="C145" s="71" t="s">
        <v>266</v>
      </c>
      <c r="D145" s="207" t="s">
        <v>267</v>
      </c>
      <c r="E145" s="207"/>
      <c r="F145" s="208"/>
      <c r="G145" s="70" t="s">
        <v>160</v>
      </c>
      <c r="H145" s="262">
        <v>1870.2857142857142</v>
      </c>
      <c r="I145" s="255">
        <v>4721.5106400000004</v>
      </c>
      <c r="J145" s="255">
        <v>4893.9874236792002</v>
      </c>
      <c r="K145" s="255">
        <v>6919.24</v>
      </c>
      <c r="L145" s="251">
        <f t="shared" si="62"/>
        <v>2025.2525763207996</v>
      </c>
      <c r="M145" s="251">
        <f t="shared" si="63"/>
        <v>141.38246384781789</v>
      </c>
      <c r="N145" s="255">
        <v>6226.9113356999997</v>
      </c>
      <c r="O145" s="255"/>
      <c r="P145" s="255">
        <v>0</v>
      </c>
      <c r="Q145" s="250">
        <v>6333.8773333333338</v>
      </c>
      <c r="R145" s="252">
        <f>+'[39]Таб 1'!Q145</f>
        <v>6226.9113356999997</v>
      </c>
      <c r="S145" s="250">
        <f>R145*$A$8</f>
        <v>3113.4556678499998</v>
      </c>
      <c r="T145" s="250">
        <f>R145*$A$9</f>
        <v>3113.4556678499998</v>
      </c>
      <c r="U145" s="256">
        <f>+W145+Y145</f>
        <v>6226.9113356999997</v>
      </c>
      <c r="V145" s="253">
        <f>[40]Лист1!$O145</f>
        <v>1</v>
      </c>
      <c r="W145" s="250">
        <f>S145*V145</f>
        <v>3113.4556678499998</v>
      </c>
      <c r="X145" s="253">
        <f>[40]Лист1!$P145</f>
        <v>1</v>
      </c>
      <c r="Y145" s="250">
        <f>W145*X145</f>
        <v>3113.4556678499998</v>
      </c>
      <c r="Z145" s="251">
        <f t="shared" si="65"/>
        <v>1.875070789883688</v>
      </c>
      <c r="AA145" s="251">
        <f t="shared" si="66"/>
        <v>1.3600523894461329</v>
      </c>
      <c r="AB145" s="256">
        <f t="shared" si="67"/>
        <v>0</v>
      </c>
      <c r="AC145" s="256">
        <f t="shared" si="68"/>
        <v>100</v>
      </c>
      <c r="AD145" s="257">
        <f t="shared" si="69"/>
        <v>0</v>
      </c>
      <c r="AE145" s="253">
        <f>+[41]Лист1!Q145</f>
        <v>1.0087999999999999</v>
      </c>
      <c r="AF145" s="250">
        <f>IF($P$287=0,U145*AE145,0)</f>
        <v>6281.7081554541592</v>
      </c>
      <c r="AG145" s="253">
        <f>+[41]Лист1!R145</f>
        <v>1.014</v>
      </c>
      <c r="AH145" s="250">
        <f>AF145*AG145</f>
        <v>6369.6520696305179</v>
      </c>
      <c r="AI145" s="253">
        <f>+[41]Лист1!S145</f>
        <v>1.0192000000000001</v>
      </c>
      <c r="AJ145" s="250">
        <f>AH145*AI145</f>
        <v>6491.9493893674244</v>
      </c>
      <c r="AK145" s="253">
        <f>+[41]Лист1!T145</f>
        <v>1.0244</v>
      </c>
      <c r="AL145" s="250">
        <f>AJ145*AK145</f>
        <v>6650.3529544679895</v>
      </c>
      <c r="AM145" s="227" t="s">
        <v>930</v>
      </c>
      <c r="AN145" s="227" t="s">
        <v>931</v>
      </c>
      <c r="AO145" s="227" t="s">
        <v>932</v>
      </c>
      <c r="AP145" s="227" t="s">
        <v>933</v>
      </c>
      <c r="AQ145" s="227" t="s">
        <v>934</v>
      </c>
      <c r="AR145" s="227" t="s">
        <v>935</v>
      </c>
      <c r="AS145" s="160" t="str">
        <f t="shared" si="83"/>
        <v>|'[УФ ВС 2018.xlsx]АЛРОСА Мирный пит'!i107</v>
      </c>
      <c r="AT145" s="160" t="str">
        <f t="shared" si="83"/>
        <v>|'[УФ ВС 2018.xlsx]АЛРОСА Мирный пит'!j107</v>
      </c>
      <c r="AU145" s="160" t="str">
        <f t="shared" si="83"/>
        <v>|'[УФ ВС 2018.xlsx]АЛРОСА Мирный пит'!q107</v>
      </c>
      <c r="AV145" s="160" t="str">
        <f t="shared" si="83"/>
        <v>|'[УФ ВС 2018.xlsx]АЛРОСА Мирный пит'!aa107</v>
      </c>
      <c r="AW145" s="160" t="str">
        <f t="shared" si="83"/>
        <v>|'[УФ ВС 2018.xlsx]АЛРОСА Мирный пит'!al107</v>
      </c>
      <c r="AX145" s="160" t="str">
        <f t="shared" si="83"/>
        <v>|'[УФ ВС 2018.xlsx]АЛРОСА Мирный пит'!ak107</v>
      </c>
      <c r="BE145" s="339">
        <f>+U145-'[39]Таб 1'!T145</f>
        <v>0</v>
      </c>
    </row>
    <row r="146" spans="1:57" s="161" customFormat="1">
      <c r="A146" s="156" t="str">
        <f t="shared" si="61"/>
        <v>пок</v>
      </c>
      <c r="B146" s="95" t="s">
        <v>545</v>
      </c>
      <c r="C146" s="206" t="s">
        <v>551</v>
      </c>
      <c r="D146" s="207"/>
      <c r="E146" s="207"/>
      <c r="F146" s="208"/>
      <c r="G146" s="70" t="s">
        <v>160</v>
      </c>
      <c r="H146" s="262">
        <v>7275</v>
      </c>
      <c r="I146" s="255">
        <v>10165.335912440682</v>
      </c>
      <c r="J146" s="255">
        <v>10536.675633322138</v>
      </c>
      <c r="K146" s="255">
        <v>33234.821000000004</v>
      </c>
      <c r="L146" s="251">
        <f t="shared" si="62"/>
        <v>22698.145366677865</v>
      </c>
      <c r="M146" s="251">
        <f t="shared" si="63"/>
        <v>315.4203674534233</v>
      </c>
      <c r="N146" s="255">
        <v>27152.320506299995</v>
      </c>
      <c r="O146" s="255"/>
      <c r="P146" s="255">
        <v>0</v>
      </c>
      <c r="Q146" s="250">
        <v>35385.070548849995</v>
      </c>
      <c r="R146" s="252">
        <f>+'[39]Таб 1'!Q146</f>
        <v>27152.320506299995</v>
      </c>
      <c r="S146" s="250">
        <f>R146*$A$8</f>
        <v>13576.160253149998</v>
      </c>
      <c r="T146" s="250">
        <f>R146*$A$9</f>
        <v>13576.160253149998</v>
      </c>
      <c r="U146" s="256">
        <f>+W146+Y146</f>
        <v>27152.320506299995</v>
      </c>
      <c r="V146" s="253">
        <f>[40]Лист1!$O146</f>
        <v>1</v>
      </c>
      <c r="W146" s="250">
        <f>S146*V146</f>
        <v>13576.160253149998</v>
      </c>
      <c r="X146" s="253">
        <f>[40]Лист1!$P146</f>
        <v>1</v>
      </c>
      <c r="Y146" s="250">
        <f>W146*X146</f>
        <v>13576.160253149998</v>
      </c>
      <c r="Z146" s="251">
        <f t="shared" si="65"/>
        <v>8.1762081253722627</v>
      </c>
      <c r="AA146" s="251">
        <f t="shared" si="66"/>
        <v>5.9304808423852728</v>
      </c>
      <c r="AB146" s="256">
        <f t="shared" si="67"/>
        <v>0</v>
      </c>
      <c r="AC146" s="256">
        <f t="shared" si="68"/>
        <v>100</v>
      </c>
      <c r="AD146" s="257">
        <f t="shared" si="69"/>
        <v>0</v>
      </c>
      <c r="AE146" s="253">
        <f>+[41]Лист1!Q146</f>
        <v>1.0087999999999999</v>
      </c>
      <c r="AF146" s="250">
        <f>IF($P$287=0,U146*AE146,0)</f>
        <v>27391.260926755433</v>
      </c>
      <c r="AG146" s="253">
        <f>+[41]Лист1!R146</f>
        <v>1.014</v>
      </c>
      <c r="AH146" s="250">
        <f>AF146*AG146</f>
        <v>27774.738579730008</v>
      </c>
      <c r="AI146" s="253">
        <f>+[41]Лист1!S146</f>
        <v>1.0192000000000001</v>
      </c>
      <c r="AJ146" s="250">
        <f>AH146*AI146</f>
        <v>28308.013560460826</v>
      </c>
      <c r="AK146" s="253">
        <f>+[41]Лист1!T146</f>
        <v>1.0244</v>
      </c>
      <c r="AL146" s="250">
        <f>AJ146*AK146</f>
        <v>28998.72909133607</v>
      </c>
      <c r="AM146" s="227" t="s">
        <v>936</v>
      </c>
      <c r="AN146" s="227" t="s">
        <v>937</v>
      </c>
      <c r="AO146" s="227" t="s">
        <v>938</v>
      </c>
      <c r="AP146" s="227" t="s">
        <v>939</v>
      </c>
      <c r="AQ146" s="227" t="s">
        <v>940</v>
      </c>
      <c r="AR146" s="227" t="s">
        <v>941</v>
      </c>
      <c r="AS146" s="160" t="str">
        <f t="shared" si="83"/>
        <v>|'[УФ ВС 2018.xlsx]АЛРОСА Мирный пит'!i108</v>
      </c>
      <c r="AT146" s="160" t="str">
        <f t="shared" si="83"/>
        <v>|'[УФ ВС 2018.xlsx]АЛРОСА Мирный пит'!j108</v>
      </c>
      <c r="AU146" s="160" t="str">
        <f t="shared" si="83"/>
        <v>|'[УФ ВС 2018.xlsx]АЛРОСА Мирный пит'!q108</v>
      </c>
      <c r="AV146" s="160" t="str">
        <f t="shared" si="83"/>
        <v>|'[УФ ВС 2018.xlsx]АЛРОСА Мирный пит'!aa108</v>
      </c>
      <c r="AW146" s="160" t="str">
        <f t="shared" si="83"/>
        <v>|'[УФ ВС 2018.xlsx]АЛРОСА Мирный пит'!al108</v>
      </c>
      <c r="AX146" s="160" t="str">
        <f t="shared" si="83"/>
        <v>|'[УФ ВС 2018.xlsx]АЛРОСА Мирный пит'!ak108</v>
      </c>
      <c r="BE146" s="339">
        <f>+U146-'[39]Таб 1'!T146</f>
        <v>0</v>
      </c>
    </row>
    <row r="147" spans="1:57">
      <c r="A147" s="156" t="str">
        <f t="shared" si="61"/>
        <v>пок</v>
      </c>
      <c r="B147" s="95"/>
      <c r="C147" s="206" t="s">
        <v>552</v>
      </c>
      <c r="D147" s="207"/>
      <c r="E147" s="207"/>
      <c r="F147" s="208"/>
      <c r="G147" s="70" t="s">
        <v>160</v>
      </c>
      <c r="H147" s="256">
        <f>H148+H149+H150+H151</f>
        <v>44705.977148699996</v>
      </c>
      <c r="I147" s="256">
        <f>I148+I149+I150+I151</f>
        <v>19854.47064</v>
      </c>
      <c r="J147" s="256">
        <f>J148+J149+J150+J151</f>
        <v>19191.903453067505</v>
      </c>
      <c r="K147" s="256">
        <v>11669.776852489998</v>
      </c>
      <c r="L147" s="251">
        <f t="shared" si="62"/>
        <v>-7522.1266005775069</v>
      </c>
      <c r="M147" s="251">
        <f t="shared" si="63"/>
        <v>60.80572925467056</v>
      </c>
      <c r="N147" s="256">
        <f t="shared" ref="N147:U147" si="84">N148+N149+N150+N151</f>
        <v>13204.696355647198</v>
      </c>
      <c r="O147" s="256">
        <f t="shared" si="84"/>
        <v>0</v>
      </c>
      <c r="P147" s="256">
        <f t="shared" si="84"/>
        <v>0</v>
      </c>
      <c r="Q147" s="256">
        <v>15631.8662566</v>
      </c>
      <c r="R147" s="252">
        <f>+'[39]Таб 1'!Q147</f>
        <v>15005.4052357</v>
      </c>
      <c r="S147" s="256">
        <f t="shared" si="84"/>
        <v>7502.70261785</v>
      </c>
      <c r="T147" s="256">
        <f t="shared" si="84"/>
        <v>7502.70261785</v>
      </c>
      <c r="U147" s="256">
        <f t="shared" si="84"/>
        <v>17631.3511519475</v>
      </c>
      <c r="V147" s="253">
        <f>[40]Лист1!$O147</f>
        <v>1</v>
      </c>
      <c r="W147" s="256">
        <f>W148+W149+W150+W151</f>
        <v>8815.6755759737498</v>
      </c>
      <c r="X147" s="253">
        <f>[40]Лист1!$P147</f>
        <v>1</v>
      </c>
      <c r="Y147" s="256">
        <f>Y148+Y149+Y150+Y151</f>
        <v>8815.6755759737498</v>
      </c>
      <c r="Z147" s="251">
        <f t="shared" si="65"/>
        <v>4.5184836479875603</v>
      </c>
      <c r="AA147" s="251">
        <f t="shared" si="66"/>
        <v>3.277409319836913</v>
      </c>
      <c r="AB147" s="256">
        <f t="shared" si="67"/>
        <v>4426.6547963003013</v>
      </c>
      <c r="AC147" s="256">
        <f t="shared" si="68"/>
        <v>133.52333652418423</v>
      </c>
      <c r="AD147" s="257">
        <f t="shared" si="69"/>
        <v>0.87966688325431464</v>
      </c>
      <c r="AE147" s="253">
        <f>+[41]Лист1!Q147</f>
        <v>1</v>
      </c>
      <c r="AF147" s="256">
        <f>AF148+AF149+AF150+AF151</f>
        <v>18336.605198025401</v>
      </c>
      <c r="AG147" s="253">
        <f>+[41]Лист1!R147</f>
        <v>1</v>
      </c>
      <c r="AH147" s="256">
        <f>AH148+AH149+AH150+AH151</f>
        <v>19070.069405946415</v>
      </c>
      <c r="AI147" s="253">
        <f>+[41]Лист1!S147</f>
        <v>1</v>
      </c>
      <c r="AJ147" s="256">
        <f>AJ148+AJ149+AJ150+AJ151</f>
        <v>19832.872182184277</v>
      </c>
      <c r="AK147" s="253">
        <f>+[41]Лист1!T147</f>
        <v>1</v>
      </c>
      <c r="AL147" s="256">
        <f>AL148+AL149+AL150+AL151</f>
        <v>20626.187069471649</v>
      </c>
      <c r="AM147" s="227"/>
      <c r="AN147" s="227"/>
      <c r="AO147" s="227"/>
      <c r="AP147" s="227"/>
      <c r="AQ147" s="227"/>
      <c r="AR147" s="227"/>
      <c r="AS147" s="160"/>
      <c r="AT147" s="160"/>
      <c r="AU147" s="160"/>
      <c r="AV147" s="160"/>
      <c r="AW147" s="160"/>
      <c r="AX147" s="160"/>
      <c r="BE147" s="339">
        <f>+U147-'[39]Таб 1'!T147</f>
        <v>0</v>
      </c>
    </row>
    <row r="148" spans="1:57">
      <c r="A148" s="156" t="str">
        <f t="shared" si="61"/>
        <v>пок</v>
      </c>
      <c r="B148" s="95" t="s">
        <v>542</v>
      </c>
      <c r="C148" s="72"/>
      <c r="D148" s="76" t="s">
        <v>268</v>
      </c>
      <c r="E148" s="204"/>
      <c r="F148" s="205"/>
      <c r="G148" s="74" t="s">
        <v>160</v>
      </c>
      <c r="H148" s="263">
        <f t="shared" ref="H148:J151" si="85">H109*H114</f>
        <v>0</v>
      </c>
      <c r="I148" s="263">
        <f t="shared" si="85"/>
        <v>0</v>
      </c>
      <c r="J148" s="263">
        <f t="shared" si="85"/>
        <v>0</v>
      </c>
      <c r="K148" s="263">
        <v>795.64233470437364</v>
      </c>
      <c r="L148" s="251">
        <f t="shared" si="62"/>
        <v>795.64233470437364</v>
      </c>
      <c r="M148" s="251">
        <f t="shared" si="63"/>
        <v>0</v>
      </c>
      <c r="N148" s="263">
        <f t="shared" ref="N148:T151" si="86">N109*N114</f>
        <v>0</v>
      </c>
      <c r="O148" s="263">
        <f t="shared" si="86"/>
        <v>0</v>
      </c>
      <c r="P148" s="263">
        <f t="shared" si="86"/>
        <v>0</v>
      </c>
      <c r="Q148" s="263">
        <v>127.98305515</v>
      </c>
      <c r="R148" s="252">
        <f>+'[39]Таб 1'!Q148</f>
        <v>1023.0630986000001</v>
      </c>
      <c r="S148" s="263">
        <f t="shared" si="86"/>
        <v>511.53154930000005</v>
      </c>
      <c r="T148" s="263">
        <f t="shared" si="86"/>
        <v>511.53154930000005</v>
      </c>
      <c r="U148" s="263">
        <f>+W148+Y148</f>
        <v>1202.0991408550001</v>
      </c>
      <c r="V148" s="253">
        <f>[40]Лист1!$O148</f>
        <v>1</v>
      </c>
      <c r="W148" s="263">
        <f>W109*W114</f>
        <v>601.04957042750004</v>
      </c>
      <c r="X148" s="253">
        <f>[40]Лист1!$P148</f>
        <v>1</v>
      </c>
      <c r="Y148" s="263">
        <f>Y109*Y114</f>
        <v>601.04957042750004</v>
      </c>
      <c r="Z148" s="271">
        <f t="shared" si="65"/>
        <v>0.30806857990649511</v>
      </c>
      <c r="AA148" s="271">
        <f t="shared" si="66"/>
        <v>0.22345258135085971</v>
      </c>
      <c r="AB148" s="263">
        <f t="shared" si="67"/>
        <v>1202.0991408550001</v>
      </c>
      <c r="AC148" s="263">
        <f t="shared" si="68"/>
        <v>0</v>
      </c>
      <c r="AD148" s="264">
        <f t="shared" si="69"/>
        <v>0.23888169583099131</v>
      </c>
      <c r="AE148" s="253">
        <f>+[41]Лист1!Q148</f>
        <v>1</v>
      </c>
      <c r="AF148" s="263">
        <f>AF109*AF114</f>
        <v>1250.1831064892001</v>
      </c>
      <c r="AG148" s="253">
        <f>+[41]Лист1!R148</f>
        <v>1</v>
      </c>
      <c r="AH148" s="263">
        <f>AH109*AH114</f>
        <v>1300.190430748768</v>
      </c>
      <c r="AI148" s="253">
        <f>+[41]Лист1!S148</f>
        <v>1</v>
      </c>
      <c r="AJ148" s="263">
        <f>AJ109*AJ114</f>
        <v>1352.1980479787189</v>
      </c>
      <c r="AK148" s="253">
        <f>+[41]Лист1!T148</f>
        <v>1</v>
      </c>
      <c r="AL148" s="263">
        <f>AL109*AL114</f>
        <v>1406.2859698978675</v>
      </c>
      <c r="AM148" s="227"/>
      <c r="AN148" s="227"/>
      <c r="AO148" s="227"/>
      <c r="AP148" s="227"/>
      <c r="AQ148" s="227"/>
      <c r="AR148" s="227"/>
      <c r="AS148" s="160"/>
      <c r="AT148" s="160"/>
      <c r="AU148" s="160"/>
      <c r="AV148" s="160"/>
      <c r="AW148" s="160"/>
      <c r="AX148" s="160"/>
    </row>
    <row r="149" spans="1:57">
      <c r="A149" s="156" t="str">
        <f t="shared" si="61"/>
        <v>пок</v>
      </c>
      <c r="B149" s="95" t="s">
        <v>542</v>
      </c>
      <c r="C149" s="72"/>
      <c r="D149" s="76" t="s">
        <v>269</v>
      </c>
      <c r="E149" s="204"/>
      <c r="F149" s="205"/>
      <c r="G149" s="74" t="s">
        <v>160</v>
      </c>
      <c r="H149" s="263">
        <f t="shared" si="85"/>
        <v>44705.977148699996</v>
      </c>
      <c r="I149" s="263">
        <f t="shared" si="85"/>
        <v>16907.567599999998</v>
      </c>
      <c r="J149" s="263">
        <f t="shared" si="85"/>
        <v>16343.34205575235</v>
      </c>
      <c r="K149" s="263">
        <v>8732.7235841693673</v>
      </c>
      <c r="L149" s="251">
        <f t="shared" si="62"/>
        <v>-7610.6184715829822</v>
      </c>
      <c r="M149" s="251">
        <f t="shared" si="63"/>
        <v>53.432912034633205</v>
      </c>
      <c r="N149" s="263">
        <f t="shared" si="86"/>
        <v>10513.202765291999</v>
      </c>
      <c r="O149" s="263">
        <f t="shared" si="86"/>
        <v>0</v>
      </c>
      <c r="P149" s="263">
        <f t="shared" si="86"/>
        <v>0</v>
      </c>
      <c r="Q149" s="263">
        <v>12351.9528567</v>
      </c>
      <c r="R149" s="252">
        <f>+'[39]Таб 1'!Q149</f>
        <v>11228.840216000001</v>
      </c>
      <c r="S149" s="263">
        <f t="shared" si="86"/>
        <v>5614.4201080000003</v>
      </c>
      <c r="T149" s="263">
        <f t="shared" si="86"/>
        <v>5614.4201080000003</v>
      </c>
      <c r="U149" s="263">
        <f>+W149+Y149</f>
        <v>13193.8872538</v>
      </c>
      <c r="V149" s="253">
        <f>[40]Лист1!$O149</f>
        <v>1</v>
      </c>
      <c r="W149" s="263">
        <f>W110*W115</f>
        <v>6596.9436268999998</v>
      </c>
      <c r="X149" s="253">
        <f>[40]Лист1!$P149</f>
        <v>1</v>
      </c>
      <c r="Y149" s="263">
        <f>Y110*Y115</f>
        <v>6596.9436268999998</v>
      </c>
      <c r="Z149" s="271">
        <f t="shared" si="65"/>
        <v>3.3812702892654811</v>
      </c>
      <c r="AA149" s="271">
        <f t="shared" si="66"/>
        <v>2.4525499309623373</v>
      </c>
      <c r="AB149" s="263">
        <f t="shared" si="67"/>
        <v>2680.6844885080009</v>
      </c>
      <c r="AC149" s="263">
        <f t="shared" si="68"/>
        <v>125.4982667827728</v>
      </c>
      <c r="AD149" s="264">
        <f t="shared" si="69"/>
        <v>0.53270685822731756</v>
      </c>
      <c r="AE149" s="253">
        <f>+[41]Лист1!Q149</f>
        <v>1</v>
      </c>
      <c r="AF149" s="263">
        <f>AF110*AF115</f>
        <v>13721.642743952001</v>
      </c>
      <c r="AG149" s="253">
        <f>+[41]Лист1!R149</f>
        <v>1</v>
      </c>
      <c r="AH149" s="263">
        <f>AH110*AH115</f>
        <v>14270.508453710081</v>
      </c>
      <c r="AI149" s="253">
        <f>+[41]Лист1!S149</f>
        <v>1</v>
      </c>
      <c r="AJ149" s="263">
        <f>AJ110*AJ115</f>
        <v>14841.328791858487</v>
      </c>
      <c r="AK149" s="253">
        <f>+[41]Лист1!T149</f>
        <v>1</v>
      </c>
      <c r="AL149" s="263">
        <f>AL110*AL115</f>
        <v>15434.981943532825</v>
      </c>
      <c r="AM149" s="227"/>
      <c r="AN149" s="227"/>
      <c r="AO149" s="227"/>
      <c r="AP149" s="227"/>
      <c r="AQ149" s="227"/>
      <c r="AR149" s="227"/>
      <c r="AS149" s="160"/>
      <c r="AT149" s="160"/>
      <c r="AU149" s="160"/>
      <c r="AV149" s="160"/>
      <c r="AW149" s="160"/>
      <c r="AX149" s="160"/>
      <c r="BE149" s="339">
        <f>+U149-'[39]Таб 1'!T149</f>
        <v>0</v>
      </c>
    </row>
    <row r="150" spans="1:57">
      <c r="A150" s="156" t="str">
        <f t="shared" si="61"/>
        <v>скр</v>
      </c>
      <c r="B150" s="95" t="s">
        <v>542</v>
      </c>
      <c r="C150" s="72"/>
      <c r="D150" s="76" t="s">
        <v>270</v>
      </c>
      <c r="E150" s="204"/>
      <c r="F150" s="205"/>
      <c r="G150" s="74" t="s">
        <v>160</v>
      </c>
      <c r="H150" s="263">
        <f t="shared" si="85"/>
        <v>0</v>
      </c>
      <c r="I150" s="263">
        <f t="shared" si="85"/>
        <v>0</v>
      </c>
      <c r="J150" s="263">
        <f t="shared" si="85"/>
        <v>0</v>
      </c>
      <c r="K150" s="263">
        <v>0</v>
      </c>
      <c r="L150" s="251">
        <f t="shared" si="62"/>
        <v>0</v>
      </c>
      <c r="M150" s="251">
        <f t="shared" si="63"/>
        <v>0</v>
      </c>
      <c r="N150" s="263">
        <f t="shared" si="86"/>
        <v>0</v>
      </c>
      <c r="O150" s="263">
        <f t="shared" si="86"/>
        <v>0</v>
      </c>
      <c r="P150" s="263">
        <f t="shared" si="86"/>
        <v>0</v>
      </c>
      <c r="Q150" s="263">
        <v>0</v>
      </c>
      <c r="R150" s="252">
        <f>+'[39]Таб 1'!Q150</f>
        <v>0</v>
      </c>
      <c r="S150" s="263">
        <f t="shared" si="86"/>
        <v>0</v>
      </c>
      <c r="T150" s="263">
        <f t="shared" si="86"/>
        <v>0</v>
      </c>
      <c r="U150" s="263">
        <f>+W150+Y150</f>
        <v>0</v>
      </c>
      <c r="V150" s="253">
        <f>[40]Лист1!$O150</f>
        <v>1</v>
      </c>
      <c r="W150" s="263">
        <f>W111*W116</f>
        <v>0</v>
      </c>
      <c r="X150" s="253">
        <f>[40]Лист1!$P150</f>
        <v>1</v>
      </c>
      <c r="Y150" s="263">
        <f>Y111*Y116</f>
        <v>0</v>
      </c>
      <c r="Z150" s="271">
        <f t="shared" si="65"/>
        <v>0</v>
      </c>
      <c r="AA150" s="271">
        <f t="shared" si="66"/>
        <v>0</v>
      </c>
      <c r="AB150" s="263">
        <f t="shared" si="67"/>
        <v>0</v>
      </c>
      <c r="AC150" s="263">
        <f t="shared" si="68"/>
        <v>0</v>
      </c>
      <c r="AD150" s="264">
        <f t="shared" si="69"/>
        <v>0</v>
      </c>
      <c r="AE150" s="253">
        <f>+[41]Лист1!Q150</f>
        <v>1</v>
      </c>
      <c r="AF150" s="263">
        <f>AF111*AF116</f>
        <v>0</v>
      </c>
      <c r="AG150" s="253">
        <f>+[41]Лист1!R150</f>
        <v>1</v>
      </c>
      <c r="AH150" s="263">
        <f>AH111*AH116</f>
        <v>0</v>
      </c>
      <c r="AI150" s="253">
        <f>+[41]Лист1!S150</f>
        <v>1</v>
      </c>
      <c r="AJ150" s="263">
        <f>AJ111*AJ116</f>
        <v>0</v>
      </c>
      <c r="AK150" s="253">
        <f>+[41]Лист1!T150</f>
        <v>1</v>
      </c>
      <c r="AL150" s="263">
        <f>AL111*AL116</f>
        <v>0</v>
      </c>
      <c r="AM150" s="227"/>
      <c r="AN150" s="227"/>
      <c r="AO150" s="227"/>
      <c r="AP150" s="227"/>
      <c r="AQ150" s="227"/>
      <c r="AR150" s="227"/>
      <c r="AS150" s="160"/>
      <c r="AT150" s="160"/>
      <c r="AU150" s="160"/>
      <c r="AV150" s="160"/>
      <c r="AW150" s="160"/>
      <c r="AX150" s="160"/>
    </row>
    <row r="151" spans="1:57" s="161" customFormat="1">
      <c r="A151" s="156" t="str">
        <f t="shared" si="61"/>
        <v>пок</v>
      </c>
      <c r="B151" s="95" t="s">
        <v>542</v>
      </c>
      <c r="C151" s="72"/>
      <c r="D151" s="76" t="s">
        <v>271</v>
      </c>
      <c r="E151" s="204"/>
      <c r="F151" s="205"/>
      <c r="G151" s="74" t="s">
        <v>160</v>
      </c>
      <c r="H151" s="263">
        <f t="shared" si="85"/>
        <v>0</v>
      </c>
      <c r="I151" s="263">
        <f t="shared" si="85"/>
        <v>2946.9030400000001</v>
      </c>
      <c r="J151" s="263">
        <f t="shared" si="85"/>
        <v>2848.5613973151553</v>
      </c>
      <c r="K151" s="263">
        <v>2141.4109336162592</v>
      </c>
      <c r="L151" s="251">
        <f t="shared" si="62"/>
        <v>-707.15046369889615</v>
      </c>
      <c r="M151" s="251">
        <f t="shared" si="63"/>
        <v>75.17517212845037</v>
      </c>
      <c r="N151" s="263">
        <f t="shared" si="86"/>
        <v>2691.4935903552</v>
      </c>
      <c r="O151" s="263">
        <f t="shared" si="86"/>
        <v>0</v>
      </c>
      <c r="P151" s="263">
        <f t="shared" si="86"/>
        <v>0</v>
      </c>
      <c r="Q151" s="263">
        <v>3151.9303447500001</v>
      </c>
      <c r="R151" s="252">
        <f>+'[39]Таб 1'!Q151</f>
        <v>2753.5019211000003</v>
      </c>
      <c r="S151" s="263">
        <f t="shared" si="86"/>
        <v>1376.7509605500002</v>
      </c>
      <c r="T151" s="263">
        <f t="shared" si="86"/>
        <v>1376.7509605500002</v>
      </c>
      <c r="U151" s="263">
        <f>+W151+Y151</f>
        <v>3235.3647572925001</v>
      </c>
      <c r="V151" s="253">
        <f>[40]Лист1!$O151</f>
        <v>1</v>
      </c>
      <c r="W151" s="263">
        <f>W112*W117</f>
        <v>1617.6823786462501</v>
      </c>
      <c r="X151" s="253">
        <f>[40]Лист1!$P151</f>
        <v>1</v>
      </c>
      <c r="Y151" s="263">
        <f>Y112*Y117</f>
        <v>1617.6823786462501</v>
      </c>
      <c r="Z151" s="271">
        <f t="shared" si="65"/>
        <v>0.82914477881558413</v>
      </c>
      <c r="AA151" s="271">
        <f t="shared" si="66"/>
        <v>0.60140680752371556</v>
      </c>
      <c r="AB151" s="263">
        <f t="shared" si="67"/>
        <v>543.87116693730013</v>
      </c>
      <c r="AC151" s="263">
        <f t="shared" si="68"/>
        <v>120.20703927686208</v>
      </c>
      <c r="AD151" s="264">
        <f t="shared" si="69"/>
        <v>0.10807832919600578</v>
      </c>
      <c r="AE151" s="253">
        <f>+[41]Лист1!Q151</f>
        <v>1</v>
      </c>
      <c r="AF151" s="263">
        <f>AF112*AF117</f>
        <v>3364.7793475842004</v>
      </c>
      <c r="AG151" s="253">
        <f>+[41]Лист1!R151</f>
        <v>1</v>
      </c>
      <c r="AH151" s="263">
        <f>AH112*AH117</f>
        <v>3499.3705214875681</v>
      </c>
      <c r="AI151" s="253">
        <f>+[41]Лист1!S151</f>
        <v>1</v>
      </c>
      <c r="AJ151" s="263">
        <f>AJ112*AJ117</f>
        <v>3639.3453423470714</v>
      </c>
      <c r="AK151" s="253">
        <f>+[41]Лист1!T151</f>
        <v>1</v>
      </c>
      <c r="AL151" s="263">
        <f>AL112*AL117</f>
        <v>3784.9191560409545</v>
      </c>
      <c r="AM151" s="227"/>
      <c r="AN151" s="227"/>
      <c r="AO151" s="227"/>
      <c r="AP151" s="227"/>
      <c r="AQ151" s="227"/>
      <c r="AR151" s="227"/>
      <c r="AS151" s="160"/>
      <c r="AT151" s="160"/>
      <c r="AU151" s="160"/>
      <c r="AV151" s="160"/>
      <c r="AW151" s="160"/>
      <c r="AX151" s="160"/>
      <c r="BE151" s="339">
        <f>+U151-'[39]Таб 1'!T151</f>
        <v>0</v>
      </c>
    </row>
    <row r="152" spans="1:57" s="161" customFormat="1">
      <c r="A152" s="156" t="str">
        <f t="shared" si="61"/>
        <v>пок</v>
      </c>
      <c r="B152" s="95"/>
      <c r="C152" s="206" t="s">
        <v>553</v>
      </c>
      <c r="D152" s="98"/>
      <c r="E152" s="207"/>
      <c r="F152" s="208"/>
      <c r="G152" s="70" t="s">
        <v>160</v>
      </c>
      <c r="H152" s="256">
        <f>H153+H154+H157+H158+H166+H182</f>
        <v>46037.955843646101</v>
      </c>
      <c r="I152" s="256">
        <f>I153+I154+I157+I158+I166+I182</f>
        <v>57564.087719962474</v>
      </c>
      <c r="J152" s="256">
        <f>J153+J154+J157+J158+J166+J182</f>
        <v>63476.202798247381</v>
      </c>
      <c r="K152" s="256">
        <v>72163.112129999994</v>
      </c>
      <c r="L152" s="251">
        <f t="shared" si="62"/>
        <v>8686.9093317526131</v>
      </c>
      <c r="M152" s="251">
        <f t="shared" si="63"/>
        <v>113.68530086678791</v>
      </c>
      <c r="N152" s="256">
        <f t="shared" ref="N152:U152" si="87">N153+N154+N157+N158+N166+N182</f>
        <v>73358.738762137335</v>
      </c>
      <c r="O152" s="256">
        <f t="shared" si="87"/>
        <v>0</v>
      </c>
      <c r="P152" s="256">
        <f t="shared" si="87"/>
        <v>0</v>
      </c>
      <c r="Q152" s="256">
        <v>83235.53815469968</v>
      </c>
      <c r="R152" s="252">
        <f>+'[39]Таб 1'!Q152</f>
        <v>69833.069059458328</v>
      </c>
      <c r="S152" s="256">
        <f t="shared" si="87"/>
        <v>34916.534529729164</v>
      </c>
      <c r="T152" s="256">
        <f t="shared" si="87"/>
        <v>34916.534529729164</v>
      </c>
      <c r="U152" s="256">
        <f t="shared" si="87"/>
        <v>70719.424840333406</v>
      </c>
      <c r="V152" s="253">
        <f>[40]Лист1!$O152</f>
        <v>1</v>
      </c>
      <c r="W152" s="256">
        <f>W153+W154+W157+W158+W166+W182</f>
        <v>35359.712420166703</v>
      </c>
      <c r="X152" s="253">
        <f>[40]Лист1!$P152</f>
        <v>1</v>
      </c>
      <c r="Y152" s="256">
        <f>Y153+Y154+Y157+Y158+Y166+Y182</f>
        <v>35359.712420166703</v>
      </c>
      <c r="Z152" s="251">
        <f t="shared" si="65"/>
        <v>21.028394480359303</v>
      </c>
      <c r="AA152" s="251">
        <f t="shared" si="66"/>
        <v>15.252607162102185</v>
      </c>
      <c r="AB152" s="256">
        <f t="shared" si="67"/>
        <v>-2639.3139218039287</v>
      </c>
      <c r="AC152" s="256">
        <f t="shared" si="68"/>
        <v>96.402181980851935</v>
      </c>
      <c r="AD152" s="257">
        <f t="shared" si="69"/>
        <v>-0.52448568012654229</v>
      </c>
      <c r="AE152" s="253">
        <f>+[41]Лист1!Q152</f>
        <v>1</v>
      </c>
      <c r="AF152" s="256">
        <f>AF153+AF154+AF157+AF158+AF166+AF182</f>
        <v>72714.227905687629</v>
      </c>
      <c r="AG152" s="253">
        <f>+[41]Лист1!R152</f>
        <v>1</v>
      </c>
      <c r="AH152" s="256">
        <f>AH153+AH154+AH157+AH158+AH166+AH182</f>
        <v>74849.469199109037</v>
      </c>
      <c r="AI152" s="253">
        <f>+[41]Лист1!S152</f>
        <v>1</v>
      </c>
      <c r="AJ152" s="256">
        <f>AJ153+AJ154+AJ157+AJ158+AJ166+AJ182</f>
        <v>77130.531988278657</v>
      </c>
      <c r="AK152" s="253">
        <f>+[41]Лист1!T152</f>
        <v>1</v>
      </c>
      <c r="AL152" s="256">
        <f>AL153+AL154+AL157+AL158+AL166+AL182</f>
        <v>79563.991072385252</v>
      </c>
      <c r="AM152" s="227"/>
      <c r="AN152" s="227"/>
      <c r="AO152" s="227"/>
      <c r="AP152" s="227"/>
      <c r="AQ152" s="227"/>
      <c r="AR152" s="227"/>
      <c r="AS152" s="160"/>
      <c r="AT152" s="160"/>
      <c r="AU152" s="160"/>
      <c r="AV152" s="160"/>
      <c r="AW152" s="160"/>
      <c r="AX152" s="160"/>
      <c r="BE152" s="339">
        <f>+U152-'[39]Таб 1'!T152</f>
        <v>0</v>
      </c>
    </row>
    <row r="153" spans="1:57" s="161" customFormat="1">
      <c r="A153" s="156" t="str">
        <f t="shared" si="61"/>
        <v>пок</v>
      </c>
      <c r="B153" s="95" t="s">
        <v>542</v>
      </c>
      <c r="C153" s="71" t="s">
        <v>272</v>
      </c>
      <c r="D153" s="207" t="s">
        <v>273</v>
      </c>
      <c r="E153" s="207"/>
      <c r="F153" s="208"/>
      <c r="G153" s="70" t="s">
        <v>160</v>
      </c>
      <c r="H153" s="256">
        <f>H118*H121/1000</f>
        <v>28729.860115006097</v>
      </c>
      <c r="I153" s="256">
        <f>I118*I121/1000</f>
        <v>35579.26833931492</v>
      </c>
      <c r="J153" s="256">
        <f>J118*J121/1000</f>
        <v>40053.649267958812</v>
      </c>
      <c r="K153" s="256">
        <v>42833.487129999994</v>
      </c>
      <c r="L153" s="251">
        <f t="shared" si="62"/>
        <v>2779.8378620411822</v>
      </c>
      <c r="M153" s="251">
        <f t="shared" si="63"/>
        <v>106.9402861233544</v>
      </c>
      <c r="N153" s="256">
        <f t="shared" ref="N153:T153" si="88">N118*N121/1000</f>
        <v>46299.832986555775</v>
      </c>
      <c r="O153" s="256">
        <f t="shared" si="88"/>
        <v>0</v>
      </c>
      <c r="P153" s="256">
        <f t="shared" si="88"/>
        <v>0</v>
      </c>
      <c r="Q153" s="256">
        <v>52361.749924800002</v>
      </c>
      <c r="R153" s="252">
        <f>+'[39]Таб 1'!Q153</f>
        <v>46299.833019124926</v>
      </c>
      <c r="S153" s="256">
        <f t="shared" si="88"/>
        <v>23149.916509562463</v>
      </c>
      <c r="T153" s="256">
        <f t="shared" si="88"/>
        <v>23149.916509562463</v>
      </c>
      <c r="U153" s="256">
        <f>+W153+Y153</f>
        <v>47186.188800000004</v>
      </c>
      <c r="V153" s="253">
        <f>[40]Лист1!$O153</f>
        <v>1</v>
      </c>
      <c r="W153" s="256">
        <f>W118*W121/1000</f>
        <v>23593.094400000002</v>
      </c>
      <c r="X153" s="253">
        <f>[40]Лист1!$P153</f>
        <v>1</v>
      </c>
      <c r="Y153" s="256">
        <f>Y118*Y121/1000</f>
        <v>23593.094400000002</v>
      </c>
      <c r="Z153" s="251">
        <f t="shared" si="65"/>
        <v>13.941978581407575</v>
      </c>
      <c r="AA153" s="251">
        <f t="shared" si="66"/>
        <v>10.11258955424632</v>
      </c>
      <c r="AB153" s="256">
        <f t="shared" si="67"/>
        <v>886.35581344422826</v>
      </c>
      <c r="AC153" s="256">
        <f t="shared" si="68"/>
        <v>101.91438231257032</v>
      </c>
      <c r="AD153" s="257">
        <f t="shared" si="69"/>
        <v>0.17613703614713327</v>
      </c>
      <c r="AE153" s="253">
        <f>+[41]Лист1!Q153</f>
        <v>1</v>
      </c>
      <c r="AF153" s="256">
        <f>AF118*AF121/1000</f>
        <v>49073.636352000009</v>
      </c>
      <c r="AG153" s="253">
        <f>+[41]Лист1!R153</f>
        <v>1</v>
      </c>
      <c r="AH153" s="256">
        <f>AH118*AH121/1000</f>
        <v>51036.581806080008</v>
      </c>
      <c r="AI153" s="253">
        <f>+[41]Лист1!S153</f>
        <v>1</v>
      </c>
      <c r="AJ153" s="256">
        <f>AJ118*AJ121/1000</f>
        <v>53078.045078323208</v>
      </c>
      <c r="AK153" s="253">
        <f>+[41]Лист1!T153</f>
        <v>1</v>
      </c>
      <c r="AL153" s="256">
        <f>AL118*AL121/1000</f>
        <v>55201.166881456142</v>
      </c>
      <c r="AM153" s="227"/>
      <c r="AN153" s="227"/>
      <c r="AO153" s="227"/>
      <c r="AP153" s="227"/>
      <c r="AQ153" s="227"/>
      <c r="AR153" s="227"/>
      <c r="AS153" s="160"/>
      <c r="AT153" s="160"/>
      <c r="AU153" s="160"/>
      <c r="AV153" s="160"/>
      <c r="AW153" s="160"/>
      <c r="AX153" s="160"/>
      <c r="BE153" s="339">
        <f>+U153-'[39]Таб 1'!T153</f>
        <v>0</v>
      </c>
    </row>
    <row r="154" spans="1:57">
      <c r="A154" s="156" t="str">
        <f t="shared" si="61"/>
        <v>скр</v>
      </c>
      <c r="B154" s="95"/>
      <c r="C154" s="71" t="s">
        <v>274</v>
      </c>
      <c r="D154" s="99" t="s">
        <v>275</v>
      </c>
      <c r="E154" s="207"/>
      <c r="F154" s="208"/>
      <c r="G154" s="70" t="s">
        <v>160</v>
      </c>
      <c r="H154" s="256">
        <f>H155+H156</f>
        <v>0</v>
      </c>
      <c r="I154" s="256">
        <f>I155+I156</f>
        <v>0</v>
      </c>
      <c r="J154" s="256">
        <f>J155+J156</f>
        <v>0</v>
      </c>
      <c r="K154" s="256">
        <v>0</v>
      </c>
      <c r="L154" s="251">
        <f t="shared" si="62"/>
        <v>0</v>
      </c>
      <c r="M154" s="251">
        <f t="shared" si="63"/>
        <v>0</v>
      </c>
      <c r="N154" s="256">
        <f t="shared" ref="N154:U154" si="89">N155+N156</f>
        <v>0</v>
      </c>
      <c r="O154" s="256">
        <f t="shared" si="89"/>
        <v>0</v>
      </c>
      <c r="P154" s="256">
        <f t="shared" si="89"/>
        <v>0</v>
      </c>
      <c r="Q154" s="256">
        <v>0</v>
      </c>
      <c r="R154" s="252">
        <f>+'[39]Таб 1'!Q154</f>
        <v>0</v>
      </c>
      <c r="S154" s="256">
        <f t="shared" si="89"/>
        <v>0</v>
      </c>
      <c r="T154" s="256">
        <f t="shared" si="89"/>
        <v>0</v>
      </c>
      <c r="U154" s="256">
        <f t="shared" si="89"/>
        <v>0</v>
      </c>
      <c r="V154" s="253">
        <f>[40]Лист1!$O154</f>
        <v>1</v>
      </c>
      <c r="W154" s="256">
        <f>W155+W156</f>
        <v>0</v>
      </c>
      <c r="X154" s="253">
        <f>[40]Лист1!$P154</f>
        <v>1</v>
      </c>
      <c r="Y154" s="256">
        <f>Y155+Y156</f>
        <v>0</v>
      </c>
      <c r="Z154" s="251">
        <f t="shared" si="65"/>
        <v>0</v>
      </c>
      <c r="AA154" s="251">
        <f t="shared" si="66"/>
        <v>0</v>
      </c>
      <c r="AB154" s="256">
        <f t="shared" si="67"/>
        <v>0</v>
      </c>
      <c r="AC154" s="256">
        <f t="shared" si="68"/>
        <v>0</v>
      </c>
      <c r="AD154" s="257">
        <f t="shared" si="69"/>
        <v>0</v>
      </c>
      <c r="AE154" s="253">
        <f>+[41]Лист1!Q154</f>
        <v>1</v>
      </c>
      <c r="AF154" s="256">
        <f>AF155+AF156</f>
        <v>0</v>
      </c>
      <c r="AG154" s="253">
        <f>+[41]Лист1!R154</f>
        <v>1</v>
      </c>
      <c r="AH154" s="256">
        <f>AH155+AH156</f>
        <v>0</v>
      </c>
      <c r="AI154" s="253">
        <f>+[41]Лист1!S154</f>
        <v>1</v>
      </c>
      <c r="AJ154" s="256">
        <f>AJ155+AJ156</f>
        <v>0</v>
      </c>
      <c r="AK154" s="253">
        <f>+[41]Лист1!T154</f>
        <v>1</v>
      </c>
      <c r="AL154" s="256">
        <f>AL155+AL156</f>
        <v>0</v>
      </c>
      <c r="AM154" s="227"/>
      <c r="AN154" s="227"/>
      <c r="AO154" s="227"/>
      <c r="AP154" s="227"/>
      <c r="AQ154" s="227"/>
      <c r="AR154" s="227"/>
      <c r="AS154" s="160"/>
      <c r="AT154" s="160"/>
      <c r="AU154" s="160"/>
      <c r="AV154" s="160"/>
      <c r="AW154" s="160"/>
      <c r="AX154" s="160"/>
    </row>
    <row r="155" spans="1:57">
      <c r="A155" s="156" t="str">
        <f t="shared" si="61"/>
        <v>скр</v>
      </c>
      <c r="B155" s="95" t="s">
        <v>554</v>
      </c>
      <c r="C155" s="72"/>
      <c r="D155" s="73" t="s">
        <v>276</v>
      </c>
      <c r="E155" s="204" t="s">
        <v>277</v>
      </c>
      <c r="F155" s="205"/>
      <c r="G155" s="74" t="s">
        <v>160</v>
      </c>
      <c r="H155" s="262">
        <v>0</v>
      </c>
      <c r="I155" s="262">
        <v>0</v>
      </c>
      <c r="J155" s="262">
        <v>0</v>
      </c>
      <c r="K155" s="262"/>
      <c r="L155" s="251">
        <f t="shared" si="62"/>
        <v>0</v>
      </c>
      <c r="M155" s="251">
        <f t="shared" si="63"/>
        <v>0</v>
      </c>
      <c r="N155" s="262">
        <v>0</v>
      </c>
      <c r="O155" s="262"/>
      <c r="P155" s="262">
        <v>0</v>
      </c>
      <c r="Q155" s="253">
        <v>0</v>
      </c>
      <c r="R155" s="252">
        <f>+'[39]Таб 1'!Q155</f>
        <v>0</v>
      </c>
      <c r="S155" s="250">
        <f>R155*$A$8</f>
        <v>0</v>
      </c>
      <c r="T155" s="250">
        <f>R155*$A$9</f>
        <v>0</v>
      </c>
      <c r="U155" s="263">
        <f>+W155+Y155</f>
        <v>0</v>
      </c>
      <c r="V155" s="253">
        <f>[40]Лист1!$O155</f>
        <v>1</v>
      </c>
      <c r="W155" s="250">
        <f>S155*V155</f>
        <v>0</v>
      </c>
      <c r="X155" s="253">
        <f>[40]Лист1!$P155</f>
        <v>1</v>
      </c>
      <c r="Y155" s="250">
        <f>W155*X155</f>
        <v>0</v>
      </c>
      <c r="Z155" s="271">
        <f t="shared" si="65"/>
        <v>0</v>
      </c>
      <c r="AA155" s="271">
        <f t="shared" si="66"/>
        <v>0</v>
      </c>
      <c r="AB155" s="263">
        <f t="shared" si="67"/>
        <v>0</v>
      </c>
      <c r="AC155" s="263">
        <f t="shared" si="68"/>
        <v>0</v>
      </c>
      <c r="AD155" s="264">
        <f t="shared" si="69"/>
        <v>0</v>
      </c>
      <c r="AE155" s="253">
        <f>+[41]Лист1!Q155</f>
        <v>1</v>
      </c>
      <c r="AF155" s="250">
        <f>IF($P$287=0,U155*AE155,0)</f>
        <v>0</v>
      </c>
      <c r="AG155" s="253">
        <f>+[41]Лист1!R155</f>
        <v>1</v>
      </c>
      <c r="AH155" s="250">
        <f>AF155*AG155</f>
        <v>0</v>
      </c>
      <c r="AI155" s="253">
        <f>+[41]Лист1!S155</f>
        <v>1</v>
      </c>
      <c r="AJ155" s="250">
        <f>AH155*AI155</f>
        <v>0</v>
      </c>
      <c r="AK155" s="253">
        <f>+[41]Лист1!T155</f>
        <v>1</v>
      </c>
      <c r="AL155" s="250">
        <f>AJ155*AK155</f>
        <v>0</v>
      </c>
      <c r="AM155" s="227" t="s">
        <v>942</v>
      </c>
      <c r="AN155" s="227" t="s">
        <v>943</v>
      </c>
      <c r="AO155" s="227" t="s">
        <v>944</v>
      </c>
      <c r="AP155" s="227" t="s">
        <v>945</v>
      </c>
      <c r="AQ155" s="227" t="s">
        <v>946</v>
      </c>
      <c r="AR155" s="227" t="s">
        <v>947</v>
      </c>
      <c r="AS155" s="160" t="str">
        <f t="shared" ref="AS155:AX157" si="90">$A$3&amp;$A$2&amp;"'"&amp;AM155</f>
        <v>|'[УФ ВС 2018.xlsx]АЛРОСА Мирный пит'!i117</v>
      </c>
      <c r="AT155" s="160" t="str">
        <f t="shared" si="90"/>
        <v>|'[УФ ВС 2018.xlsx]АЛРОСА Мирный пит'!j117</v>
      </c>
      <c r="AU155" s="160" t="str">
        <f t="shared" si="90"/>
        <v>|'[УФ ВС 2018.xlsx]АЛРОСА Мирный пит'!q117</v>
      </c>
      <c r="AV155" s="160" t="str">
        <f t="shared" si="90"/>
        <v>|'[УФ ВС 2018.xlsx]АЛРОСА Мирный пит'!aa117</v>
      </c>
      <c r="AW155" s="160" t="str">
        <f t="shared" si="90"/>
        <v>|'[УФ ВС 2018.xlsx]АЛРОСА Мирный пит'!al117</v>
      </c>
      <c r="AX155" s="160" t="str">
        <f t="shared" si="90"/>
        <v>|'[УФ ВС 2018.xlsx]АЛРОСА Мирный пит'!ak117</v>
      </c>
    </row>
    <row r="156" spans="1:57" s="161" customFormat="1">
      <c r="A156" s="156" t="str">
        <f t="shared" si="61"/>
        <v>скр</v>
      </c>
      <c r="B156" s="95" t="s">
        <v>554</v>
      </c>
      <c r="C156" s="72"/>
      <c r="D156" s="73" t="s">
        <v>278</v>
      </c>
      <c r="E156" s="204" t="s">
        <v>279</v>
      </c>
      <c r="F156" s="205"/>
      <c r="G156" s="74" t="s">
        <v>160</v>
      </c>
      <c r="H156" s="262">
        <v>0</v>
      </c>
      <c r="I156" s="262">
        <v>0</v>
      </c>
      <c r="J156" s="262">
        <v>0</v>
      </c>
      <c r="K156" s="262"/>
      <c r="L156" s="251">
        <f t="shared" si="62"/>
        <v>0</v>
      </c>
      <c r="M156" s="251">
        <f t="shared" si="63"/>
        <v>0</v>
      </c>
      <c r="N156" s="262">
        <v>0</v>
      </c>
      <c r="O156" s="262"/>
      <c r="P156" s="262">
        <v>0</v>
      </c>
      <c r="Q156" s="253">
        <v>0</v>
      </c>
      <c r="R156" s="252">
        <f>+'[39]Таб 1'!Q156</f>
        <v>0</v>
      </c>
      <c r="S156" s="250">
        <f>R156*$A$8</f>
        <v>0</v>
      </c>
      <c r="T156" s="250">
        <f>R156*$A$9</f>
        <v>0</v>
      </c>
      <c r="U156" s="263">
        <f>+W156+Y156</f>
        <v>0</v>
      </c>
      <c r="V156" s="253">
        <f>[40]Лист1!$O156</f>
        <v>1</v>
      </c>
      <c r="W156" s="250">
        <f>S156*V156</f>
        <v>0</v>
      </c>
      <c r="X156" s="253">
        <f>[40]Лист1!$P156</f>
        <v>1</v>
      </c>
      <c r="Y156" s="250">
        <f>W156*X156</f>
        <v>0</v>
      </c>
      <c r="Z156" s="271">
        <f t="shared" si="65"/>
        <v>0</v>
      </c>
      <c r="AA156" s="271">
        <f t="shared" si="66"/>
        <v>0</v>
      </c>
      <c r="AB156" s="263">
        <f t="shared" si="67"/>
        <v>0</v>
      </c>
      <c r="AC156" s="263">
        <f t="shared" si="68"/>
        <v>0</v>
      </c>
      <c r="AD156" s="264">
        <f t="shared" si="69"/>
        <v>0</v>
      </c>
      <c r="AE156" s="253">
        <f>+[41]Лист1!Q156</f>
        <v>1</v>
      </c>
      <c r="AF156" s="250">
        <f>IF($P$287=0,U156*AE156,0)</f>
        <v>0</v>
      </c>
      <c r="AG156" s="253">
        <f>+[41]Лист1!R156</f>
        <v>1</v>
      </c>
      <c r="AH156" s="250">
        <f>AF156*AG156</f>
        <v>0</v>
      </c>
      <c r="AI156" s="253">
        <f>+[41]Лист1!S156</f>
        <v>1</v>
      </c>
      <c r="AJ156" s="250">
        <f>AH156*AI156</f>
        <v>0</v>
      </c>
      <c r="AK156" s="253">
        <f>+[41]Лист1!T156</f>
        <v>1</v>
      </c>
      <c r="AL156" s="250">
        <f>AJ156*AK156</f>
        <v>0</v>
      </c>
      <c r="AM156" s="227" t="s">
        <v>948</v>
      </c>
      <c r="AN156" s="227" t="s">
        <v>949</v>
      </c>
      <c r="AO156" s="227" t="s">
        <v>950</v>
      </c>
      <c r="AP156" s="227" t="s">
        <v>951</v>
      </c>
      <c r="AQ156" s="227" t="s">
        <v>952</v>
      </c>
      <c r="AR156" s="227" t="s">
        <v>953</v>
      </c>
      <c r="AS156" s="160" t="str">
        <f t="shared" si="90"/>
        <v>|'[УФ ВС 2018.xlsx]АЛРОСА Мирный пит'!i118</v>
      </c>
      <c r="AT156" s="160" t="str">
        <f t="shared" si="90"/>
        <v>|'[УФ ВС 2018.xlsx]АЛРОСА Мирный пит'!j118</v>
      </c>
      <c r="AU156" s="160" t="str">
        <f t="shared" si="90"/>
        <v>|'[УФ ВС 2018.xlsx]АЛРОСА Мирный пит'!q118</v>
      </c>
      <c r="AV156" s="160" t="str">
        <f t="shared" si="90"/>
        <v>|'[УФ ВС 2018.xlsx]АЛРОСА Мирный пит'!aa118</v>
      </c>
      <c r="AW156" s="160" t="str">
        <f t="shared" si="90"/>
        <v>|'[УФ ВС 2018.xlsx]АЛРОСА Мирный пит'!al118</v>
      </c>
      <c r="AX156" s="160" t="str">
        <f t="shared" si="90"/>
        <v>|'[УФ ВС 2018.xlsx]АЛРОСА Мирный пит'!ak118</v>
      </c>
    </row>
    <row r="157" spans="1:57" s="161" customFormat="1">
      <c r="A157" s="156" t="str">
        <f t="shared" si="61"/>
        <v>пок</v>
      </c>
      <c r="B157" s="95" t="s">
        <v>545</v>
      </c>
      <c r="C157" s="71" t="s">
        <v>280</v>
      </c>
      <c r="D157" s="99" t="s">
        <v>281</v>
      </c>
      <c r="E157" s="207"/>
      <c r="F157" s="208"/>
      <c r="G157" s="70" t="s">
        <v>160</v>
      </c>
      <c r="H157" s="262">
        <v>1751.4223999999999</v>
      </c>
      <c r="I157" s="255">
        <v>2220.1197607314039</v>
      </c>
      <c r="J157" s="255">
        <v>2499.3643958351245</v>
      </c>
      <c r="K157" s="255">
        <v>2176.4259999999999</v>
      </c>
      <c r="L157" s="251">
        <f t="shared" si="62"/>
        <v>-322.93839583512454</v>
      </c>
      <c r="M157" s="251">
        <f t="shared" si="63"/>
        <v>87.079179155578089</v>
      </c>
      <c r="N157" s="255">
        <v>2648.7053999999998</v>
      </c>
      <c r="O157" s="255"/>
      <c r="P157" s="255">
        <v>0</v>
      </c>
      <c r="Q157" s="250">
        <v>2772.64</v>
      </c>
      <c r="R157" s="252">
        <f>+'[39]Таб 1'!Q157</f>
        <v>2648.7053999999998</v>
      </c>
      <c r="S157" s="250">
        <f>R157*$A$8</f>
        <v>1324.3526999999999</v>
      </c>
      <c r="T157" s="250">
        <f>R157*$A$9</f>
        <v>1324.3526999999999</v>
      </c>
      <c r="U157" s="263">
        <f>+W157+Y157</f>
        <v>2648.7053999999998</v>
      </c>
      <c r="V157" s="253">
        <f>[40]Лист1!$O157</f>
        <v>1</v>
      </c>
      <c r="W157" s="250">
        <f>S157*V157</f>
        <v>1324.3526999999999</v>
      </c>
      <c r="X157" s="253">
        <f>[40]Лист1!$P157</f>
        <v>1</v>
      </c>
      <c r="Y157" s="250">
        <f>W157*X157</f>
        <v>1324.3526999999999</v>
      </c>
      <c r="Z157" s="271">
        <f t="shared" si="65"/>
        <v>0.79758805911902031</v>
      </c>
      <c r="AA157" s="271">
        <f t="shared" si="66"/>
        <v>0.57851764928075899</v>
      </c>
      <c r="AB157" s="263">
        <f t="shared" si="67"/>
        <v>0</v>
      </c>
      <c r="AC157" s="263">
        <f t="shared" si="68"/>
        <v>100</v>
      </c>
      <c r="AD157" s="264">
        <f t="shared" si="69"/>
        <v>0</v>
      </c>
      <c r="AE157" s="253">
        <f>+[41]Лист1!Q157</f>
        <v>1.0087999999999999</v>
      </c>
      <c r="AF157" s="250">
        <f>IF($P$287=0,U157*AE157,0)</f>
        <v>2672.0140075199997</v>
      </c>
      <c r="AG157" s="253">
        <f>+[41]Лист1!R157</f>
        <v>1.014</v>
      </c>
      <c r="AH157" s="250">
        <f>AF157*AG157</f>
        <v>2709.42220362528</v>
      </c>
      <c r="AI157" s="253">
        <f>+[41]Лист1!S157</f>
        <v>1.0192000000000001</v>
      </c>
      <c r="AJ157" s="250">
        <f>AH157*AI157</f>
        <v>2761.4431099348858</v>
      </c>
      <c r="AK157" s="253">
        <f>+[41]Лист1!T157</f>
        <v>1.0244</v>
      </c>
      <c r="AL157" s="250">
        <f>AJ157*AK157</f>
        <v>2828.8223218172971</v>
      </c>
      <c r="AM157" s="227" t="s">
        <v>954</v>
      </c>
      <c r="AN157" s="227" t="s">
        <v>955</v>
      </c>
      <c r="AO157" s="227" t="s">
        <v>956</v>
      </c>
      <c r="AP157" s="227" t="s">
        <v>957</v>
      </c>
      <c r="AQ157" s="227" t="s">
        <v>958</v>
      </c>
      <c r="AR157" s="227" t="s">
        <v>959</v>
      </c>
      <c r="AS157" s="160" t="str">
        <f t="shared" si="90"/>
        <v>|'[УФ ВС 2018.xlsx]АЛРОСА Мирный пит'!i119</v>
      </c>
      <c r="AT157" s="160" t="str">
        <f t="shared" si="90"/>
        <v>|'[УФ ВС 2018.xlsx]АЛРОСА Мирный пит'!j119</v>
      </c>
      <c r="AU157" s="160" t="str">
        <f t="shared" si="90"/>
        <v>|'[УФ ВС 2018.xlsx]АЛРОСА Мирный пит'!q119</v>
      </c>
      <c r="AV157" s="160" t="str">
        <f t="shared" si="90"/>
        <v>|'[УФ ВС 2018.xlsx]АЛРОСА Мирный пит'!aa119</v>
      </c>
      <c r="AW157" s="160" t="str">
        <f t="shared" si="90"/>
        <v>|'[УФ ВС 2018.xlsx]АЛРОСА Мирный пит'!al119</v>
      </c>
      <c r="AX157" s="160" t="str">
        <f t="shared" si="90"/>
        <v>|'[УФ ВС 2018.xlsx]АЛРОСА Мирный пит'!ak119</v>
      </c>
      <c r="BE157" s="339">
        <f>+U157-'[39]Таб 1'!T157</f>
        <v>0</v>
      </c>
    </row>
    <row r="158" spans="1:57" ht="15" customHeight="1">
      <c r="A158" s="156" t="str">
        <f t="shared" si="61"/>
        <v>пок</v>
      </c>
      <c r="B158" s="95"/>
      <c r="C158" s="71" t="s">
        <v>282</v>
      </c>
      <c r="D158" s="207" t="s">
        <v>283</v>
      </c>
      <c r="E158" s="207"/>
      <c r="F158" s="208"/>
      <c r="G158" s="70" t="s">
        <v>160</v>
      </c>
      <c r="H158" s="256">
        <f>H159+H160+H161</f>
        <v>244.20000000000002</v>
      </c>
      <c r="I158" s="256">
        <f>I159+I160+I161</f>
        <v>726.8184</v>
      </c>
      <c r="J158" s="256">
        <f>J159+J160+J161</f>
        <v>753.36907615199993</v>
      </c>
      <c r="K158" s="256">
        <v>6901.4270000000006</v>
      </c>
      <c r="L158" s="251">
        <f t="shared" si="62"/>
        <v>6148.0579238480004</v>
      </c>
      <c r="M158" s="251">
        <f t="shared" si="63"/>
        <v>916.07516401530211</v>
      </c>
      <c r="N158" s="256">
        <f t="shared" ref="N158:U158" si="91">N159+N160+N161</f>
        <v>305.59900535999998</v>
      </c>
      <c r="O158" s="256">
        <f t="shared" si="91"/>
        <v>0</v>
      </c>
      <c r="P158" s="256">
        <f t="shared" si="91"/>
        <v>0</v>
      </c>
      <c r="Q158" s="256">
        <v>313.86945095999999</v>
      </c>
      <c r="R158" s="252">
        <f>+'[39]Таб 1'!Q158</f>
        <v>305.59900535999998</v>
      </c>
      <c r="S158" s="256">
        <f t="shared" si="91"/>
        <v>152.79950267999999</v>
      </c>
      <c r="T158" s="256">
        <f t="shared" si="91"/>
        <v>152.79950267999999</v>
      </c>
      <c r="U158" s="256">
        <f t="shared" si="91"/>
        <v>305.59900535999998</v>
      </c>
      <c r="V158" s="253">
        <f>[40]Лист1!$O158</f>
        <v>1</v>
      </c>
      <c r="W158" s="256">
        <f>W159+W160+W161</f>
        <v>152.79950267999999</v>
      </c>
      <c r="X158" s="253">
        <f>[40]Лист1!$P158</f>
        <v>1</v>
      </c>
      <c r="Y158" s="256">
        <f>Y159+Y160+Y161</f>
        <v>152.79950267999999</v>
      </c>
      <c r="Z158" s="251">
        <f t="shared" si="65"/>
        <v>9.2023113462820549E-2</v>
      </c>
      <c r="AA158" s="251">
        <f t="shared" si="66"/>
        <v>6.6747482828179105E-2</v>
      </c>
      <c r="AB158" s="256">
        <f t="shared" si="67"/>
        <v>0</v>
      </c>
      <c r="AC158" s="256">
        <f t="shared" si="68"/>
        <v>100</v>
      </c>
      <c r="AD158" s="257">
        <f t="shared" si="69"/>
        <v>0</v>
      </c>
      <c r="AE158" s="253">
        <f>+[41]Лист1!Q158</f>
        <v>1</v>
      </c>
      <c r="AF158" s="256">
        <f>AF159+AF160+AF161</f>
        <v>308.28827660716797</v>
      </c>
      <c r="AG158" s="253">
        <f>+[41]Лист1!R158</f>
        <v>1</v>
      </c>
      <c r="AH158" s="256">
        <f>AH159+AH160+AH161</f>
        <v>312.60431247966835</v>
      </c>
      <c r="AI158" s="253">
        <f>+[41]Лист1!S158</f>
        <v>1</v>
      </c>
      <c r="AJ158" s="256">
        <f>AJ159+AJ160+AJ161</f>
        <v>318.60631527927802</v>
      </c>
      <c r="AK158" s="253">
        <f>+[41]Лист1!T158</f>
        <v>1</v>
      </c>
      <c r="AL158" s="256">
        <f>AL159+AL160+AL161</f>
        <v>326.38030937209237</v>
      </c>
      <c r="AM158" s="227"/>
      <c r="AN158" s="227"/>
      <c r="AO158" s="227"/>
      <c r="AP158" s="227"/>
      <c r="AQ158" s="227"/>
      <c r="AR158" s="227"/>
      <c r="AS158" s="160"/>
      <c r="AT158" s="160"/>
      <c r="AU158" s="160"/>
      <c r="AV158" s="160"/>
      <c r="AW158" s="160"/>
      <c r="AX158" s="160"/>
      <c r="BE158" s="339">
        <f>+U158-'[39]Таб 1'!T158</f>
        <v>0</v>
      </c>
    </row>
    <row r="159" spans="1:57">
      <c r="A159" s="156" t="str">
        <f t="shared" si="61"/>
        <v>пок</v>
      </c>
      <c r="B159" s="95" t="s">
        <v>545</v>
      </c>
      <c r="C159" s="72"/>
      <c r="D159" s="73" t="s">
        <v>284</v>
      </c>
      <c r="E159" s="204" t="s">
        <v>285</v>
      </c>
      <c r="F159" s="100"/>
      <c r="G159" s="74" t="s">
        <v>160</v>
      </c>
      <c r="H159" s="262">
        <v>244.20000000000002</v>
      </c>
      <c r="I159" s="262">
        <v>726.8184</v>
      </c>
      <c r="J159" s="262">
        <v>753.36907615199993</v>
      </c>
      <c r="K159" s="262">
        <v>6901.4270000000006</v>
      </c>
      <c r="L159" s="251">
        <f t="shared" si="62"/>
        <v>6148.0579238480004</v>
      </c>
      <c r="M159" s="251">
        <f t="shared" si="63"/>
        <v>916.07516401530211</v>
      </c>
      <c r="N159" s="262">
        <v>305.59900535999998</v>
      </c>
      <c r="O159" s="262"/>
      <c r="P159" s="262"/>
      <c r="Q159" s="253">
        <v>313.86945095999999</v>
      </c>
      <c r="R159" s="252">
        <f>+'[39]Таб 1'!Q159</f>
        <v>305.59900535999998</v>
      </c>
      <c r="S159" s="250">
        <f>R159*$A$8</f>
        <v>152.79950267999999</v>
      </c>
      <c r="T159" s="250">
        <f>R159*$A$9</f>
        <v>152.79950267999999</v>
      </c>
      <c r="U159" s="263">
        <f>+W159+Y159</f>
        <v>305.59900535999998</v>
      </c>
      <c r="V159" s="253">
        <f>[40]Лист1!$O159</f>
        <v>1</v>
      </c>
      <c r="W159" s="250">
        <f>S159*V159</f>
        <v>152.79950267999999</v>
      </c>
      <c r="X159" s="253">
        <f>[40]Лист1!$P159</f>
        <v>1</v>
      </c>
      <c r="Y159" s="250">
        <f>W159*X159</f>
        <v>152.79950267999999</v>
      </c>
      <c r="Z159" s="271">
        <f t="shared" si="65"/>
        <v>9.2023113462820549E-2</v>
      </c>
      <c r="AA159" s="271">
        <f t="shared" si="66"/>
        <v>6.6747482828179105E-2</v>
      </c>
      <c r="AB159" s="263">
        <f t="shared" si="67"/>
        <v>0</v>
      </c>
      <c r="AC159" s="263">
        <f t="shared" si="68"/>
        <v>100</v>
      </c>
      <c r="AD159" s="264">
        <f t="shared" si="69"/>
        <v>0</v>
      </c>
      <c r="AE159" s="253">
        <f>+[41]Лист1!Q159</f>
        <v>1.0087999999999999</v>
      </c>
      <c r="AF159" s="250">
        <f>IF($P$287=0,U159*AE159,0)</f>
        <v>308.28827660716797</v>
      </c>
      <c r="AG159" s="253">
        <f>+[41]Лист1!R159</f>
        <v>1.014</v>
      </c>
      <c r="AH159" s="250">
        <f>AF159*AG159</f>
        <v>312.60431247966835</v>
      </c>
      <c r="AI159" s="253">
        <f>+[41]Лист1!S159</f>
        <v>1.0192000000000001</v>
      </c>
      <c r="AJ159" s="250">
        <f>AH159*AI159</f>
        <v>318.60631527927802</v>
      </c>
      <c r="AK159" s="253">
        <f>+[41]Лист1!T159</f>
        <v>1.0244</v>
      </c>
      <c r="AL159" s="250">
        <f>AJ159*AK159</f>
        <v>326.38030937209237</v>
      </c>
      <c r="AM159" s="227" t="s">
        <v>960</v>
      </c>
      <c r="AN159" s="227" t="s">
        <v>961</v>
      </c>
      <c r="AO159" s="227" t="s">
        <v>962</v>
      </c>
      <c r="AP159" s="227" t="s">
        <v>963</v>
      </c>
      <c r="AQ159" s="227" t="s">
        <v>964</v>
      </c>
      <c r="AR159" s="227" t="s">
        <v>965</v>
      </c>
      <c r="AS159" s="160" t="str">
        <f t="shared" ref="AS159:AX160" si="92">$A$3&amp;$A$2&amp;"'"&amp;AM159</f>
        <v>|'[УФ ВС 2018.xlsx]АЛРОСА Мирный пит'!i121</v>
      </c>
      <c r="AT159" s="160" t="str">
        <f t="shared" si="92"/>
        <v>|'[УФ ВС 2018.xlsx]АЛРОСА Мирный пит'!j121</v>
      </c>
      <c r="AU159" s="160" t="str">
        <f t="shared" si="92"/>
        <v>|'[УФ ВС 2018.xlsx]АЛРОСА Мирный пит'!q121</v>
      </c>
      <c r="AV159" s="160" t="str">
        <f t="shared" si="92"/>
        <v>|'[УФ ВС 2018.xlsx]АЛРОСА Мирный пит'!aa121</v>
      </c>
      <c r="AW159" s="160" t="str">
        <f t="shared" si="92"/>
        <v>|'[УФ ВС 2018.xlsx]АЛРОСА Мирный пит'!al121</v>
      </c>
      <c r="AX159" s="160" t="str">
        <f t="shared" si="92"/>
        <v>|'[УФ ВС 2018.xlsx]АЛРОСА Мирный пит'!ak121</v>
      </c>
      <c r="BE159" s="339">
        <f>+U159-'[39]Таб 1'!T159</f>
        <v>0</v>
      </c>
    </row>
    <row r="160" spans="1:57">
      <c r="A160" s="156" t="str">
        <f t="shared" si="61"/>
        <v>скр</v>
      </c>
      <c r="B160" s="95" t="s">
        <v>545</v>
      </c>
      <c r="C160" s="72"/>
      <c r="D160" s="73" t="s">
        <v>286</v>
      </c>
      <c r="E160" s="204" t="s">
        <v>287</v>
      </c>
      <c r="F160" s="205"/>
      <c r="G160" s="74" t="s">
        <v>160</v>
      </c>
      <c r="H160" s="262">
        <v>0</v>
      </c>
      <c r="I160" s="262">
        <v>0</v>
      </c>
      <c r="J160" s="262">
        <v>0</v>
      </c>
      <c r="K160" s="262"/>
      <c r="L160" s="251">
        <f t="shared" si="62"/>
        <v>0</v>
      </c>
      <c r="M160" s="251">
        <f t="shared" si="63"/>
        <v>0</v>
      </c>
      <c r="N160" s="262">
        <v>0</v>
      </c>
      <c r="O160" s="262"/>
      <c r="P160" s="262"/>
      <c r="Q160" s="253">
        <v>0</v>
      </c>
      <c r="R160" s="252">
        <f>+'[39]Таб 1'!Q160</f>
        <v>0</v>
      </c>
      <c r="S160" s="250">
        <f>R160*$A$8</f>
        <v>0</v>
      </c>
      <c r="T160" s="250">
        <f>R160*$A$9</f>
        <v>0</v>
      </c>
      <c r="U160" s="263">
        <f>+W160+Y160</f>
        <v>0</v>
      </c>
      <c r="V160" s="253">
        <f>[40]Лист1!$O160</f>
        <v>1</v>
      </c>
      <c r="W160" s="250">
        <f>S160*V160</f>
        <v>0</v>
      </c>
      <c r="X160" s="253">
        <f>[40]Лист1!$P160</f>
        <v>1</v>
      </c>
      <c r="Y160" s="250">
        <f>W160*X160</f>
        <v>0</v>
      </c>
      <c r="Z160" s="271">
        <f t="shared" si="65"/>
        <v>0</v>
      </c>
      <c r="AA160" s="271">
        <f t="shared" si="66"/>
        <v>0</v>
      </c>
      <c r="AB160" s="263">
        <f t="shared" si="67"/>
        <v>0</v>
      </c>
      <c r="AC160" s="263">
        <f t="shared" si="68"/>
        <v>0</v>
      </c>
      <c r="AD160" s="264">
        <f t="shared" si="69"/>
        <v>0</v>
      </c>
      <c r="AE160" s="253">
        <f>+[41]Лист1!Q160</f>
        <v>1.0087999999999999</v>
      </c>
      <c r="AF160" s="250">
        <f>IF($P$287=0,U160*AE160,0)</f>
        <v>0</v>
      </c>
      <c r="AG160" s="253">
        <f>+[41]Лист1!R160</f>
        <v>1.014</v>
      </c>
      <c r="AH160" s="250">
        <f>AF160*AG160</f>
        <v>0</v>
      </c>
      <c r="AI160" s="253">
        <f>+[41]Лист1!S160</f>
        <v>1.0192000000000001</v>
      </c>
      <c r="AJ160" s="250">
        <f>AH160*AI160</f>
        <v>0</v>
      </c>
      <c r="AK160" s="253">
        <f>+[41]Лист1!T160</f>
        <v>1.0244</v>
      </c>
      <c r="AL160" s="250">
        <f>AJ160*AK160</f>
        <v>0</v>
      </c>
      <c r="AM160" s="227" t="s">
        <v>966</v>
      </c>
      <c r="AN160" s="227" t="s">
        <v>967</v>
      </c>
      <c r="AO160" s="227" t="s">
        <v>968</v>
      </c>
      <c r="AP160" s="227" t="s">
        <v>969</v>
      </c>
      <c r="AQ160" s="227" t="s">
        <v>970</v>
      </c>
      <c r="AR160" s="227" t="s">
        <v>971</v>
      </c>
      <c r="AS160" s="160" t="str">
        <f t="shared" si="92"/>
        <v>|'[УФ ВС 2018.xlsx]АЛРОСА Мирный пит'!i122</v>
      </c>
      <c r="AT160" s="160" t="str">
        <f t="shared" si="92"/>
        <v>|'[УФ ВС 2018.xlsx]АЛРОСА Мирный пит'!j122</v>
      </c>
      <c r="AU160" s="160" t="str">
        <f t="shared" si="92"/>
        <v>|'[УФ ВС 2018.xlsx]АЛРОСА Мирный пит'!q122</v>
      </c>
      <c r="AV160" s="160" t="str">
        <f t="shared" si="92"/>
        <v>|'[УФ ВС 2018.xlsx]АЛРОСА Мирный пит'!aa122</v>
      </c>
      <c r="AW160" s="160" t="str">
        <f t="shared" si="92"/>
        <v>|'[УФ ВС 2018.xlsx]АЛРОСА Мирный пит'!al122</v>
      </c>
      <c r="AX160" s="160" t="str">
        <f t="shared" si="92"/>
        <v>|'[УФ ВС 2018.xlsx]АЛРОСА Мирный пит'!ak122</v>
      </c>
    </row>
    <row r="161" spans="1:57">
      <c r="A161" s="156" t="str">
        <f t="shared" si="61"/>
        <v>скр</v>
      </c>
      <c r="B161" s="95"/>
      <c r="C161" s="72"/>
      <c r="D161" s="73" t="s">
        <v>288</v>
      </c>
      <c r="E161" s="204" t="s">
        <v>289</v>
      </c>
      <c r="F161" s="205"/>
      <c r="G161" s="74" t="s">
        <v>160</v>
      </c>
      <c r="H161" s="263">
        <f>H162+H163+H164+H165</f>
        <v>0</v>
      </c>
      <c r="I161" s="263">
        <f>I162+I163+I164+I165</f>
        <v>0</v>
      </c>
      <c r="J161" s="263">
        <f>J162+J163+J164+J165</f>
        <v>0</v>
      </c>
      <c r="K161" s="263">
        <v>0</v>
      </c>
      <c r="L161" s="251">
        <f t="shared" si="62"/>
        <v>0</v>
      </c>
      <c r="M161" s="251">
        <f t="shared" si="63"/>
        <v>0</v>
      </c>
      <c r="N161" s="263">
        <f t="shared" ref="N161:U161" si="93">N162+N163+N164+N165</f>
        <v>0</v>
      </c>
      <c r="O161" s="263">
        <f t="shared" si="93"/>
        <v>0</v>
      </c>
      <c r="P161" s="263">
        <f t="shared" si="93"/>
        <v>0</v>
      </c>
      <c r="Q161" s="263">
        <v>0</v>
      </c>
      <c r="R161" s="252">
        <f>+'[39]Таб 1'!Q161</f>
        <v>0</v>
      </c>
      <c r="S161" s="263">
        <f t="shared" si="93"/>
        <v>0</v>
      </c>
      <c r="T161" s="263">
        <f t="shared" si="93"/>
        <v>0</v>
      </c>
      <c r="U161" s="263">
        <f t="shared" si="93"/>
        <v>0</v>
      </c>
      <c r="V161" s="253">
        <f>[40]Лист1!$O161</f>
        <v>1</v>
      </c>
      <c r="W161" s="263">
        <f>W162+W163+W164+W165</f>
        <v>0</v>
      </c>
      <c r="X161" s="253">
        <f>[40]Лист1!$P161</f>
        <v>1</v>
      </c>
      <c r="Y161" s="263">
        <f>Y162+Y163+Y164+Y165</f>
        <v>0</v>
      </c>
      <c r="Z161" s="271">
        <f t="shared" si="65"/>
        <v>0</v>
      </c>
      <c r="AA161" s="271">
        <f t="shared" si="66"/>
        <v>0</v>
      </c>
      <c r="AB161" s="263">
        <f t="shared" si="67"/>
        <v>0</v>
      </c>
      <c r="AC161" s="263">
        <f t="shared" si="68"/>
        <v>0</v>
      </c>
      <c r="AD161" s="264">
        <f t="shared" si="69"/>
        <v>0</v>
      </c>
      <c r="AE161" s="253">
        <f>+[41]Лист1!Q161</f>
        <v>1</v>
      </c>
      <c r="AF161" s="263">
        <f>AF162+AF163+AF164+AF165</f>
        <v>0</v>
      </c>
      <c r="AG161" s="253">
        <f>+[41]Лист1!R161</f>
        <v>1</v>
      </c>
      <c r="AH161" s="263">
        <f>AH162+AH163+AH164+AH165</f>
        <v>0</v>
      </c>
      <c r="AI161" s="253">
        <f>+[41]Лист1!S161</f>
        <v>1</v>
      </c>
      <c r="AJ161" s="263">
        <f>AJ162+AJ163+AJ164+AJ165</f>
        <v>0</v>
      </c>
      <c r="AK161" s="253">
        <f>+[41]Лист1!T161</f>
        <v>1</v>
      </c>
      <c r="AL161" s="263">
        <f>AL162+AL163+AL164+AL165</f>
        <v>0</v>
      </c>
      <c r="AM161" s="227"/>
      <c r="AN161" s="227"/>
      <c r="AO161" s="227"/>
      <c r="AP161" s="227"/>
      <c r="AQ161" s="227"/>
      <c r="AR161" s="227"/>
      <c r="AS161" s="160"/>
      <c r="AT161" s="160"/>
      <c r="AU161" s="160"/>
      <c r="AV161" s="160"/>
      <c r="AW161" s="160"/>
      <c r="AX161" s="160"/>
    </row>
    <row r="162" spans="1:57">
      <c r="A162" s="156" t="str">
        <f t="shared" si="61"/>
        <v>скр</v>
      </c>
      <c r="B162" s="95" t="s">
        <v>545</v>
      </c>
      <c r="C162" s="72"/>
      <c r="D162" s="204"/>
      <c r="E162" s="101" t="s">
        <v>369</v>
      </c>
      <c r="F162" s="102"/>
      <c r="G162" s="74" t="s">
        <v>160</v>
      </c>
      <c r="H162" s="262">
        <v>0</v>
      </c>
      <c r="I162" s="262">
        <v>0</v>
      </c>
      <c r="J162" s="262">
        <v>0</v>
      </c>
      <c r="K162" s="262"/>
      <c r="L162" s="251">
        <f t="shared" si="62"/>
        <v>0</v>
      </c>
      <c r="M162" s="251">
        <f t="shared" si="63"/>
        <v>0</v>
      </c>
      <c r="N162" s="262">
        <v>0</v>
      </c>
      <c r="O162" s="262"/>
      <c r="P162" s="262">
        <v>0</v>
      </c>
      <c r="Q162" s="253">
        <v>0</v>
      </c>
      <c r="R162" s="252">
        <f>+'[39]Таб 1'!Q162</f>
        <v>0</v>
      </c>
      <c r="S162" s="250">
        <f>R162*$A$8</f>
        <v>0</v>
      </c>
      <c r="T162" s="250">
        <f>R162*$A$9</f>
        <v>0</v>
      </c>
      <c r="U162" s="263">
        <f>+W162+Y162</f>
        <v>0</v>
      </c>
      <c r="V162" s="253">
        <f>[40]Лист1!$O162</f>
        <v>1</v>
      </c>
      <c r="W162" s="250">
        <f>S162*V162</f>
        <v>0</v>
      </c>
      <c r="X162" s="253">
        <f>[40]Лист1!$P162</f>
        <v>1</v>
      </c>
      <c r="Y162" s="250">
        <f>W162*X162</f>
        <v>0</v>
      </c>
      <c r="Z162" s="271">
        <f t="shared" si="65"/>
        <v>0</v>
      </c>
      <c r="AA162" s="271">
        <f t="shared" si="66"/>
        <v>0</v>
      </c>
      <c r="AB162" s="263">
        <f t="shared" si="67"/>
        <v>0</v>
      </c>
      <c r="AC162" s="263">
        <f t="shared" si="68"/>
        <v>0</v>
      </c>
      <c r="AD162" s="264">
        <f t="shared" si="69"/>
        <v>0</v>
      </c>
      <c r="AE162" s="253">
        <f>+[41]Лист1!Q162</f>
        <v>1.0087999999999999</v>
      </c>
      <c r="AF162" s="250">
        <f>IF($P$287=0,U162*AE162,0)</f>
        <v>0</v>
      </c>
      <c r="AG162" s="253">
        <f>+[41]Лист1!R162</f>
        <v>1.014</v>
      </c>
      <c r="AH162" s="250">
        <f>AF162*AG162</f>
        <v>0</v>
      </c>
      <c r="AI162" s="253">
        <f>+[41]Лист1!S162</f>
        <v>1.0192000000000001</v>
      </c>
      <c r="AJ162" s="250">
        <f>AH162*AI162</f>
        <v>0</v>
      </c>
      <c r="AK162" s="253">
        <f>+[41]Лист1!T162</f>
        <v>1.0244</v>
      </c>
      <c r="AL162" s="250">
        <f>AJ162*AK162</f>
        <v>0</v>
      </c>
      <c r="AM162" s="227" t="s">
        <v>972</v>
      </c>
      <c r="AN162" s="227" t="s">
        <v>973</v>
      </c>
      <c r="AO162" s="227" t="s">
        <v>974</v>
      </c>
      <c r="AP162" s="227" t="s">
        <v>975</v>
      </c>
      <c r="AQ162" s="227" t="s">
        <v>976</v>
      </c>
      <c r="AR162" s="227" t="s">
        <v>977</v>
      </c>
      <c r="AS162" s="160" t="str">
        <f t="shared" ref="AS162:AX165" si="94">$A$3&amp;$A$2&amp;"'"&amp;AM162</f>
        <v>|'[УФ ВС 2018.xlsx]АЛРОСА Мирный пит'!i124</v>
      </c>
      <c r="AT162" s="160" t="str">
        <f t="shared" si="94"/>
        <v>|'[УФ ВС 2018.xlsx]АЛРОСА Мирный пит'!j124</v>
      </c>
      <c r="AU162" s="160" t="str">
        <f t="shared" si="94"/>
        <v>|'[УФ ВС 2018.xlsx]АЛРОСА Мирный пит'!q124</v>
      </c>
      <c r="AV162" s="160" t="str">
        <f t="shared" si="94"/>
        <v>|'[УФ ВС 2018.xlsx]АЛРОСА Мирный пит'!aa124</v>
      </c>
      <c r="AW162" s="160" t="str">
        <f t="shared" si="94"/>
        <v>|'[УФ ВС 2018.xlsx]АЛРОСА Мирный пит'!al124</v>
      </c>
      <c r="AX162" s="160" t="str">
        <f t="shared" si="94"/>
        <v>|'[УФ ВС 2018.xlsx]АЛРОСА Мирный пит'!ak124</v>
      </c>
    </row>
    <row r="163" spans="1:57">
      <c r="A163" s="156" t="str">
        <f t="shared" si="61"/>
        <v>скр</v>
      </c>
      <c r="B163" s="95" t="s">
        <v>545</v>
      </c>
      <c r="C163" s="72"/>
      <c r="D163" s="204"/>
      <c r="E163" s="101" t="s">
        <v>370</v>
      </c>
      <c r="F163" s="102"/>
      <c r="G163" s="74" t="s">
        <v>160</v>
      </c>
      <c r="H163" s="262">
        <v>0</v>
      </c>
      <c r="I163" s="262">
        <v>0</v>
      </c>
      <c r="J163" s="262">
        <v>0</v>
      </c>
      <c r="K163" s="262"/>
      <c r="L163" s="251">
        <f t="shared" si="62"/>
        <v>0</v>
      </c>
      <c r="M163" s="251">
        <f t="shared" si="63"/>
        <v>0</v>
      </c>
      <c r="N163" s="262">
        <v>0</v>
      </c>
      <c r="O163" s="262"/>
      <c r="P163" s="262">
        <v>0</v>
      </c>
      <c r="Q163" s="253">
        <v>0</v>
      </c>
      <c r="R163" s="252">
        <f>+'[39]Таб 1'!Q163</f>
        <v>0</v>
      </c>
      <c r="S163" s="250">
        <f>R163*$A$8</f>
        <v>0</v>
      </c>
      <c r="T163" s="250">
        <f>R163*$A$9</f>
        <v>0</v>
      </c>
      <c r="U163" s="263">
        <f>+W163+Y163</f>
        <v>0</v>
      </c>
      <c r="V163" s="253">
        <f>[40]Лист1!$O163</f>
        <v>1</v>
      </c>
      <c r="W163" s="250">
        <f>S163*V163</f>
        <v>0</v>
      </c>
      <c r="X163" s="253">
        <f>[40]Лист1!$P163</f>
        <v>1</v>
      </c>
      <c r="Y163" s="250">
        <f>W163*X163</f>
        <v>0</v>
      </c>
      <c r="Z163" s="271">
        <f t="shared" si="65"/>
        <v>0</v>
      </c>
      <c r="AA163" s="271">
        <f t="shared" si="66"/>
        <v>0</v>
      </c>
      <c r="AB163" s="263">
        <f t="shared" si="67"/>
        <v>0</v>
      </c>
      <c r="AC163" s="263">
        <f t="shared" si="68"/>
        <v>0</v>
      </c>
      <c r="AD163" s="264">
        <f t="shared" si="69"/>
        <v>0</v>
      </c>
      <c r="AE163" s="253">
        <f>+[41]Лист1!Q163</f>
        <v>1.0087999999999999</v>
      </c>
      <c r="AF163" s="250">
        <f>IF($P$287=0,U163*AE163,0)</f>
        <v>0</v>
      </c>
      <c r="AG163" s="253">
        <f>+[41]Лист1!R163</f>
        <v>1.014</v>
      </c>
      <c r="AH163" s="250">
        <f>AF163*AG163</f>
        <v>0</v>
      </c>
      <c r="AI163" s="253">
        <f>+[41]Лист1!S163</f>
        <v>1.0192000000000001</v>
      </c>
      <c r="AJ163" s="250">
        <f>AH163*AI163</f>
        <v>0</v>
      </c>
      <c r="AK163" s="253">
        <f>+[41]Лист1!T163</f>
        <v>1.0244</v>
      </c>
      <c r="AL163" s="250">
        <f>AJ163*AK163</f>
        <v>0</v>
      </c>
      <c r="AM163" s="227" t="s">
        <v>978</v>
      </c>
      <c r="AN163" s="227" t="s">
        <v>979</v>
      </c>
      <c r="AO163" s="227" t="s">
        <v>980</v>
      </c>
      <c r="AP163" s="227" t="s">
        <v>981</v>
      </c>
      <c r="AQ163" s="227" t="s">
        <v>982</v>
      </c>
      <c r="AR163" s="227" t="s">
        <v>983</v>
      </c>
      <c r="AS163" s="160" t="str">
        <f t="shared" si="94"/>
        <v>|'[УФ ВС 2018.xlsx]АЛРОСА Мирный пит'!i125</v>
      </c>
      <c r="AT163" s="160" t="str">
        <f t="shared" si="94"/>
        <v>|'[УФ ВС 2018.xlsx]АЛРОСА Мирный пит'!j125</v>
      </c>
      <c r="AU163" s="160" t="str">
        <f t="shared" si="94"/>
        <v>|'[УФ ВС 2018.xlsx]АЛРОСА Мирный пит'!q125</v>
      </c>
      <c r="AV163" s="160" t="str">
        <f t="shared" si="94"/>
        <v>|'[УФ ВС 2018.xlsx]АЛРОСА Мирный пит'!aa125</v>
      </c>
      <c r="AW163" s="160" t="str">
        <f t="shared" si="94"/>
        <v>|'[УФ ВС 2018.xlsx]АЛРОСА Мирный пит'!al125</v>
      </c>
      <c r="AX163" s="160" t="str">
        <f t="shared" si="94"/>
        <v>|'[УФ ВС 2018.xlsx]АЛРОСА Мирный пит'!ak125</v>
      </c>
    </row>
    <row r="164" spans="1:57">
      <c r="A164" s="156" t="str">
        <f t="shared" si="61"/>
        <v>скр</v>
      </c>
      <c r="B164" s="95" t="s">
        <v>545</v>
      </c>
      <c r="C164" s="72"/>
      <c r="D164" s="204"/>
      <c r="E164" s="541"/>
      <c r="F164" s="542"/>
      <c r="G164" s="74" t="s">
        <v>160</v>
      </c>
      <c r="H164" s="262">
        <v>0</v>
      </c>
      <c r="I164" s="262">
        <v>0</v>
      </c>
      <c r="J164" s="262">
        <v>0</v>
      </c>
      <c r="K164" s="262"/>
      <c r="L164" s="251">
        <f t="shared" si="62"/>
        <v>0</v>
      </c>
      <c r="M164" s="251">
        <f t="shared" si="63"/>
        <v>0</v>
      </c>
      <c r="N164" s="262">
        <v>0</v>
      </c>
      <c r="O164" s="262"/>
      <c r="P164" s="262">
        <v>0</v>
      </c>
      <c r="Q164" s="253">
        <v>0</v>
      </c>
      <c r="R164" s="252">
        <f>+'[39]Таб 1'!Q164</f>
        <v>0</v>
      </c>
      <c r="S164" s="250">
        <f>R164*$A$8</f>
        <v>0</v>
      </c>
      <c r="T164" s="250">
        <f>R164*$A$9</f>
        <v>0</v>
      </c>
      <c r="U164" s="263">
        <f>+W164+Y164</f>
        <v>0</v>
      </c>
      <c r="V164" s="253">
        <f>[40]Лист1!$O164</f>
        <v>1</v>
      </c>
      <c r="W164" s="250">
        <f>S164*V164</f>
        <v>0</v>
      </c>
      <c r="X164" s="253">
        <f>[40]Лист1!$P164</f>
        <v>1</v>
      </c>
      <c r="Y164" s="250">
        <f>W164*X164</f>
        <v>0</v>
      </c>
      <c r="Z164" s="271">
        <f t="shared" si="65"/>
        <v>0</v>
      </c>
      <c r="AA164" s="271">
        <f t="shared" si="66"/>
        <v>0</v>
      </c>
      <c r="AB164" s="263">
        <f t="shared" si="67"/>
        <v>0</v>
      </c>
      <c r="AC164" s="263">
        <f t="shared" si="68"/>
        <v>0</v>
      </c>
      <c r="AD164" s="264">
        <f t="shared" si="69"/>
        <v>0</v>
      </c>
      <c r="AE164" s="253">
        <f>+[41]Лист1!Q164</f>
        <v>1.0087999999999999</v>
      </c>
      <c r="AF164" s="250">
        <f>IF($P$287=0,U164*AE164,0)</f>
        <v>0</v>
      </c>
      <c r="AG164" s="253">
        <f>+[41]Лист1!R164</f>
        <v>1.014</v>
      </c>
      <c r="AH164" s="250">
        <f>AF164*AG164</f>
        <v>0</v>
      </c>
      <c r="AI164" s="253">
        <f>+[41]Лист1!S164</f>
        <v>1.0192000000000001</v>
      </c>
      <c r="AJ164" s="250">
        <f>AH164*AI164</f>
        <v>0</v>
      </c>
      <c r="AK164" s="253">
        <f>+[41]Лист1!T164</f>
        <v>1.0244</v>
      </c>
      <c r="AL164" s="250">
        <f>AJ164*AK164</f>
        <v>0</v>
      </c>
      <c r="AM164" s="227" t="s">
        <v>984</v>
      </c>
      <c r="AN164" s="227" t="s">
        <v>985</v>
      </c>
      <c r="AO164" s="227" t="s">
        <v>986</v>
      </c>
      <c r="AP164" s="227" t="s">
        <v>987</v>
      </c>
      <c r="AQ164" s="227" t="s">
        <v>988</v>
      </c>
      <c r="AR164" s="227" t="s">
        <v>989</v>
      </c>
      <c r="AS164" s="160" t="str">
        <f t="shared" si="94"/>
        <v>|'[УФ ВС 2018.xlsx]АЛРОСА Мирный пит'!i126</v>
      </c>
      <c r="AT164" s="160" t="str">
        <f t="shared" si="94"/>
        <v>|'[УФ ВС 2018.xlsx]АЛРОСА Мирный пит'!j126</v>
      </c>
      <c r="AU164" s="160" t="str">
        <f t="shared" si="94"/>
        <v>|'[УФ ВС 2018.xlsx]АЛРОСА Мирный пит'!q126</v>
      </c>
      <c r="AV164" s="160" t="str">
        <f t="shared" si="94"/>
        <v>|'[УФ ВС 2018.xlsx]АЛРОСА Мирный пит'!aa126</v>
      </c>
      <c r="AW164" s="160" t="str">
        <f t="shared" si="94"/>
        <v>|'[УФ ВС 2018.xlsx]АЛРОСА Мирный пит'!al126</v>
      </c>
      <c r="AX164" s="160" t="str">
        <f t="shared" si="94"/>
        <v>|'[УФ ВС 2018.xlsx]АЛРОСА Мирный пит'!ak126</v>
      </c>
    </row>
    <row r="165" spans="1:57" s="161" customFormat="1">
      <c r="A165" s="156" t="str">
        <f t="shared" si="61"/>
        <v>скр</v>
      </c>
      <c r="B165" s="95" t="s">
        <v>545</v>
      </c>
      <c r="C165" s="72"/>
      <c r="D165" s="204"/>
      <c r="E165" s="541"/>
      <c r="F165" s="542"/>
      <c r="G165" s="74" t="s">
        <v>160</v>
      </c>
      <c r="H165" s="262">
        <v>0</v>
      </c>
      <c r="I165" s="262">
        <v>0</v>
      </c>
      <c r="J165" s="262">
        <v>0</v>
      </c>
      <c r="K165" s="262"/>
      <c r="L165" s="251">
        <f t="shared" si="62"/>
        <v>0</v>
      </c>
      <c r="M165" s="251">
        <f t="shared" si="63"/>
        <v>0</v>
      </c>
      <c r="N165" s="262">
        <v>0</v>
      </c>
      <c r="O165" s="262"/>
      <c r="P165" s="262">
        <v>0</v>
      </c>
      <c r="Q165" s="253">
        <v>0</v>
      </c>
      <c r="R165" s="252">
        <f>+'[39]Таб 1'!Q165</f>
        <v>0</v>
      </c>
      <c r="S165" s="250">
        <f>R165*$A$8</f>
        <v>0</v>
      </c>
      <c r="T165" s="250">
        <f>R165*$A$9</f>
        <v>0</v>
      </c>
      <c r="U165" s="263">
        <f>+W165+Y165</f>
        <v>0</v>
      </c>
      <c r="V165" s="253">
        <f>[40]Лист1!$O165</f>
        <v>1</v>
      </c>
      <c r="W165" s="250">
        <f>S165*V165</f>
        <v>0</v>
      </c>
      <c r="X165" s="253">
        <f>[40]Лист1!$P165</f>
        <v>1</v>
      </c>
      <c r="Y165" s="250">
        <f>W165*X165</f>
        <v>0</v>
      </c>
      <c r="Z165" s="271">
        <f t="shared" si="65"/>
        <v>0</v>
      </c>
      <c r="AA165" s="271">
        <f t="shared" si="66"/>
        <v>0</v>
      </c>
      <c r="AB165" s="263">
        <f t="shared" si="67"/>
        <v>0</v>
      </c>
      <c r="AC165" s="263">
        <f t="shared" si="68"/>
        <v>0</v>
      </c>
      <c r="AD165" s="264">
        <f t="shared" si="69"/>
        <v>0</v>
      </c>
      <c r="AE165" s="253">
        <f>+[41]Лист1!Q165</f>
        <v>1.0087999999999999</v>
      </c>
      <c r="AF165" s="250">
        <f>IF($P$287=0,U165*AE165,0)</f>
        <v>0</v>
      </c>
      <c r="AG165" s="253">
        <f>+[41]Лист1!R165</f>
        <v>1.014</v>
      </c>
      <c r="AH165" s="250">
        <f>AF165*AG165</f>
        <v>0</v>
      </c>
      <c r="AI165" s="253">
        <f>+[41]Лист1!S165</f>
        <v>1.0192000000000001</v>
      </c>
      <c r="AJ165" s="250">
        <f>AH165*AI165</f>
        <v>0</v>
      </c>
      <c r="AK165" s="253">
        <f>+[41]Лист1!T165</f>
        <v>1.0244</v>
      </c>
      <c r="AL165" s="250">
        <f>AJ165*AK165</f>
        <v>0</v>
      </c>
      <c r="AM165" s="227" t="s">
        <v>990</v>
      </c>
      <c r="AN165" s="227" t="s">
        <v>991</v>
      </c>
      <c r="AO165" s="227" t="s">
        <v>992</v>
      </c>
      <c r="AP165" s="227" t="s">
        <v>993</v>
      </c>
      <c r="AQ165" s="227" t="s">
        <v>994</v>
      </c>
      <c r="AR165" s="227" t="s">
        <v>995</v>
      </c>
      <c r="AS165" s="160" t="str">
        <f t="shared" si="94"/>
        <v>|'[УФ ВС 2018.xlsx]АЛРОСА Мирный пит'!i127</v>
      </c>
      <c r="AT165" s="160" t="str">
        <f t="shared" si="94"/>
        <v>|'[УФ ВС 2018.xlsx]АЛРОСА Мирный пит'!j127</v>
      </c>
      <c r="AU165" s="160" t="str">
        <f t="shared" si="94"/>
        <v>|'[УФ ВС 2018.xlsx]АЛРОСА Мирный пит'!q127</v>
      </c>
      <c r="AV165" s="160" t="str">
        <f t="shared" si="94"/>
        <v>|'[УФ ВС 2018.xlsx]АЛРОСА Мирный пит'!aa127</v>
      </c>
      <c r="AW165" s="160" t="str">
        <f t="shared" si="94"/>
        <v>|'[УФ ВС 2018.xlsx]АЛРОСА Мирный пит'!al127</v>
      </c>
      <c r="AX165" s="160" t="str">
        <f t="shared" si="94"/>
        <v>|'[УФ ВС 2018.xlsx]АЛРОСА Мирный пит'!ak127</v>
      </c>
    </row>
    <row r="166" spans="1:57" s="161" customFormat="1">
      <c r="A166" s="156" t="str">
        <f t="shared" si="61"/>
        <v>пок</v>
      </c>
      <c r="B166" s="95"/>
      <c r="C166" s="71" t="s">
        <v>290</v>
      </c>
      <c r="D166" s="207" t="s">
        <v>291</v>
      </c>
      <c r="E166" s="208"/>
      <c r="F166" s="208"/>
      <c r="G166" s="70" t="s">
        <v>160</v>
      </c>
      <c r="H166" s="256">
        <f>H167+H174+H175+H176</f>
        <v>10081.19720864</v>
      </c>
      <c r="I166" s="256">
        <f>I167+I174+I175+I176</f>
        <v>12070.195612392959</v>
      </c>
      <c r="J166" s="256">
        <f>J167+J174+J175+J176</f>
        <v>12946.301506175427</v>
      </c>
      <c r="K166" s="256">
        <v>11503.996999999999</v>
      </c>
      <c r="L166" s="251">
        <f t="shared" si="62"/>
        <v>-1442.3045061754274</v>
      </c>
      <c r="M166" s="251">
        <f t="shared" si="63"/>
        <v>88.859331713482476</v>
      </c>
      <c r="N166" s="256">
        <f t="shared" ref="N166:U166" si="95">N167+N174+N175+N176</f>
        <v>15617.440501656936</v>
      </c>
      <c r="O166" s="256">
        <f t="shared" si="95"/>
        <v>0</v>
      </c>
      <c r="P166" s="256">
        <f t="shared" si="95"/>
        <v>0</v>
      </c>
      <c r="Q166" s="256">
        <v>16985.284764299671</v>
      </c>
      <c r="R166" s="252">
        <f>+'[39]Таб 1'!Q166</f>
        <v>11593.961199777777</v>
      </c>
      <c r="S166" s="256">
        <f t="shared" si="95"/>
        <v>5796.9805998888887</v>
      </c>
      <c r="T166" s="256">
        <f t="shared" si="95"/>
        <v>5796.9805998888887</v>
      </c>
      <c r="U166" s="256">
        <f t="shared" si="95"/>
        <v>11593.961199777777</v>
      </c>
      <c r="V166" s="253">
        <f>[40]Лист1!$O166</f>
        <v>1</v>
      </c>
      <c r="W166" s="256">
        <f>W167+W174+W175+W176</f>
        <v>5796.9805998888887</v>
      </c>
      <c r="X166" s="253">
        <f>[40]Лист1!$P166</f>
        <v>1</v>
      </c>
      <c r="Y166" s="256">
        <f>Y167+Y174+Y175+Y176</f>
        <v>5796.9805998888887</v>
      </c>
      <c r="Z166" s="251">
        <f t="shared" si="65"/>
        <v>3.4912168830976773</v>
      </c>
      <c r="AA166" s="251">
        <f t="shared" si="66"/>
        <v>2.5322979215233858</v>
      </c>
      <c r="AB166" s="256">
        <f t="shared" si="67"/>
        <v>-4023.4793018791588</v>
      </c>
      <c r="AC166" s="256">
        <f t="shared" si="68"/>
        <v>74.237268254985281</v>
      </c>
      <c r="AD166" s="257">
        <f t="shared" si="69"/>
        <v>-0.79954766300737323</v>
      </c>
      <c r="AE166" s="253">
        <f>+[41]Лист1!Q166</f>
        <v>1</v>
      </c>
      <c r="AF166" s="256">
        <f>AF167+AF174+AF175+AF176</f>
        <v>11606.974639777778</v>
      </c>
      <c r="AG166" s="253">
        <f>+[41]Лист1!R166</f>
        <v>1</v>
      </c>
      <c r="AH166" s="256">
        <f>AH167+AH174+AH175+AH176</f>
        <v>11627.860027937779</v>
      </c>
      <c r="AI166" s="253">
        <f>+[41]Лист1!S166</f>
        <v>1</v>
      </c>
      <c r="AJ166" s="256">
        <f>AJ167+AJ174+AJ175+AJ176</f>
        <v>11656.90384543845</v>
      </c>
      <c r="AK166" s="253">
        <f>+[41]Лист1!T166</f>
        <v>1</v>
      </c>
      <c r="AL166" s="256">
        <f>AL167+AL174+AL175+AL176</f>
        <v>11694.52236599257</v>
      </c>
      <c r="AM166" s="227"/>
      <c r="AN166" s="227"/>
      <c r="AO166" s="227"/>
      <c r="AP166" s="227"/>
      <c r="AQ166" s="227"/>
      <c r="AR166" s="227"/>
      <c r="AS166" s="160"/>
      <c r="AT166" s="160"/>
      <c r="AU166" s="160"/>
      <c r="AV166" s="160"/>
      <c r="AW166" s="160"/>
      <c r="AX166" s="160"/>
      <c r="BE166" s="339">
        <f>+U166-'[39]Таб 1'!T166</f>
        <v>0</v>
      </c>
    </row>
    <row r="167" spans="1:57">
      <c r="A167" s="156" t="str">
        <f t="shared" si="61"/>
        <v>пок</v>
      </c>
      <c r="B167" s="95"/>
      <c r="C167" s="72"/>
      <c r="D167" s="73" t="s">
        <v>292</v>
      </c>
      <c r="E167" s="204" t="s">
        <v>293</v>
      </c>
      <c r="F167" s="208"/>
      <c r="G167" s="74" t="s">
        <v>160</v>
      </c>
      <c r="H167" s="263">
        <f>SUM(H168:H173)</f>
        <v>9734.1134886399996</v>
      </c>
      <c r="I167" s="263">
        <f>SUM(I168:I173)</f>
        <v>11810.879660392959</v>
      </c>
      <c r="J167" s="263">
        <f>SUM(J168:J173)</f>
        <v>12674.797704431427</v>
      </c>
      <c r="K167" s="263">
        <f>SUM(K168:K173)</f>
        <v>9502.5789999999997</v>
      </c>
      <c r="L167" s="251">
        <f t="shared" si="62"/>
        <v>-3172.2187044314269</v>
      </c>
      <c r="M167" s="251">
        <f t="shared" si="63"/>
        <v>74.972234047393599</v>
      </c>
      <c r="N167" s="263">
        <f t="shared" ref="N167:U167" si="96">SUM(N168:N173)</f>
        <v>12392.136859248409</v>
      </c>
      <c r="O167" s="263">
        <f t="shared" si="96"/>
        <v>0</v>
      </c>
      <c r="P167" s="263">
        <f t="shared" si="96"/>
        <v>0</v>
      </c>
      <c r="Q167" s="263">
        <f t="shared" si="96"/>
        <v>14366.572564299669</v>
      </c>
      <c r="R167" s="252">
        <f>+'[39]Таб 1'!Q167</f>
        <v>10115.161199777778</v>
      </c>
      <c r="S167" s="263">
        <f t="shared" si="96"/>
        <v>5057.5805998888891</v>
      </c>
      <c r="T167" s="263">
        <f t="shared" si="96"/>
        <v>5057.5805998888891</v>
      </c>
      <c r="U167" s="263">
        <f t="shared" si="96"/>
        <v>10115.161199777778</v>
      </c>
      <c r="V167" s="253">
        <f>[40]Лист1!$O167</f>
        <v>1.04</v>
      </c>
      <c r="W167" s="263">
        <f>SUM(W168:W173)</f>
        <v>5057.5805998888891</v>
      </c>
      <c r="X167" s="253">
        <f>[40]Лист1!$P167</f>
        <v>1</v>
      </c>
      <c r="Y167" s="263">
        <f>SUM(Y168:Y173)</f>
        <v>5057.5805998888891</v>
      </c>
      <c r="Z167" s="271">
        <f t="shared" si="65"/>
        <v>3.0459151059256269</v>
      </c>
      <c r="AA167" s="271">
        <f t="shared" si="66"/>
        <v>2.2093054514070847</v>
      </c>
      <c r="AB167" s="263">
        <f t="shared" si="67"/>
        <v>-2276.9756594706305</v>
      </c>
      <c r="AC167" s="263">
        <f t="shared" si="68"/>
        <v>81.625641442369201</v>
      </c>
      <c r="AD167" s="264">
        <f t="shared" si="69"/>
        <v>-0.45248165347939784</v>
      </c>
      <c r="AE167" s="253">
        <f>+[41]Лист1!Q167</f>
        <v>1</v>
      </c>
      <c r="AF167" s="263">
        <f>SUM(AF168:AF173)</f>
        <v>10115.161199777778</v>
      </c>
      <c r="AG167" s="253">
        <f>+[41]Лист1!R167</f>
        <v>1</v>
      </c>
      <c r="AH167" s="263">
        <f>SUM(AH168:AH173)</f>
        <v>10115.161199777778</v>
      </c>
      <c r="AI167" s="253">
        <f>+[41]Лист1!S167</f>
        <v>1</v>
      </c>
      <c r="AJ167" s="263">
        <f>SUM(AJ168:AJ173)</f>
        <v>10115.161199777778</v>
      </c>
      <c r="AK167" s="253">
        <f>+[41]Лист1!T167</f>
        <v>1</v>
      </c>
      <c r="AL167" s="263">
        <f>SUM(AL168:AL173)</f>
        <v>10115.161199777778</v>
      </c>
      <c r="AM167" s="227"/>
      <c r="AN167" s="227"/>
      <c r="AO167" s="227"/>
      <c r="AP167" s="227"/>
      <c r="AQ167" s="227"/>
      <c r="AR167" s="227"/>
      <c r="AS167" s="160"/>
      <c r="AT167" s="160"/>
      <c r="AU167" s="160"/>
      <c r="AV167" s="160"/>
      <c r="AW167" s="160"/>
      <c r="AX167" s="160"/>
      <c r="BE167" s="339">
        <f>+U167-'[39]Таб 1'!T167</f>
        <v>0</v>
      </c>
    </row>
    <row r="168" spans="1:57">
      <c r="A168" s="156" t="str">
        <f t="shared" si="61"/>
        <v>скр</v>
      </c>
      <c r="B168" s="95" t="s">
        <v>554</v>
      </c>
      <c r="C168" s="72"/>
      <c r="D168" s="204"/>
      <c r="E168" s="499" t="s">
        <v>373</v>
      </c>
      <c r="F168" s="500"/>
      <c r="G168" s="74" t="s">
        <v>160</v>
      </c>
      <c r="H168" s="262"/>
      <c r="I168" s="262"/>
      <c r="J168" s="262"/>
      <c r="K168" s="262"/>
      <c r="L168" s="251">
        <f t="shared" si="62"/>
        <v>0</v>
      </c>
      <c r="M168" s="251">
        <f t="shared" si="63"/>
        <v>0</v>
      </c>
      <c r="N168" s="262"/>
      <c r="O168" s="262"/>
      <c r="P168" s="262"/>
      <c r="Q168" s="253"/>
      <c r="R168" s="252">
        <f>+'[39]Таб 1'!Q168</f>
        <v>0</v>
      </c>
      <c r="S168" s="250">
        <f t="shared" ref="S168:S175" si="97">R168*$A$8</f>
        <v>0</v>
      </c>
      <c r="T168" s="250">
        <f t="shared" ref="T168:T175" si="98">R168*$A$9</f>
        <v>0</v>
      </c>
      <c r="U168" s="263">
        <f t="shared" ref="U168:U175" si="99">+W168+Y168</f>
        <v>0</v>
      </c>
      <c r="V168" s="253">
        <f>[40]Лист1!$O168</f>
        <v>1</v>
      </c>
      <c r="W168" s="250">
        <f t="shared" ref="W168:W175" si="100">S168*V168</f>
        <v>0</v>
      </c>
      <c r="X168" s="253">
        <f>[40]Лист1!$P168</f>
        <v>1</v>
      </c>
      <c r="Y168" s="250">
        <f t="shared" ref="Y168:Y175" si="101">W168*X168</f>
        <v>0</v>
      </c>
      <c r="Z168" s="271">
        <f t="shared" si="65"/>
        <v>0</v>
      </c>
      <c r="AA168" s="271">
        <f t="shared" si="66"/>
        <v>0</v>
      </c>
      <c r="AB168" s="263">
        <f t="shared" si="67"/>
        <v>0</v>
      </c>
      <c r="AC168" s="263">
        <f t="shared" si="68"/>
        <v>0</v>
      </c>
      <c r="AD168" s="264">
        <f t="shared" si="69"/>
        <v>0</v>
      </c>
      <c r="AE168" s="253">
        <f>+[41]Лист1!Q168</f>
        <v>1</v>
      </c>
      <c r="AF168" s="250">
        <f t="shared" ref="AF168:AF175" si="102">IF($P$287=0,U168*AE168,0)</f>
        <v>0</v>
      </c>
      <c r="AG168" s="253">
        <f>+[41]Лист1!R168</f>
        <v>1</v>
      </c>
      <c r="AH168" s="250">
        <f t="shared" ref="AH168:AH175" si="103">AF168*AG168</f>
        <v>0</v>
      </c>
      <c r="AI168" s="253">
        <f>+[41]Лист1!S168</f>
        <v>1</v>
      </c>
      <c r="AJ168" s="250">
        <f t="shared" ref="AJ168:AJ175" si="104">AH168*AI168</f>
        <v>0</v>
      </c>
      <c r="AK168" s="253">
        <f>+[41]Лист1!T168</f>
        <v>1</v>
      </c>
      <c r="AL168" s="250">
        <f t="shared" ref="AL168:AL175" si="105">AJ168*AK168</f>
        <v>0</v>
      </c>
      <c r="AM168" s="227" t="s">
        <v>996</v>
      </c>
      <c r="AN168" s="227" t="s">
        <v>997</v>
      </c>
      <c r="AO168" s="227" t="s">
        <v>998</v>
      </c>
      <c r="AP168" s="227" t="s">
        <v>999</v>
      </c>
      <c r="AQ168" s="227" t="s">
        <v>1000</v>
      </c>
      <c r="AR168" s="227" t="s">
        <v>1001</v>
      </c>
      <c r="AS168" s="160" t="str">
        <f t="shared" ref="AS168:AX175" si="106">$A$3&amp;$A$2&amp;"'"&amp;AM168</f>
        <v>|'[УФ ВС 2018.xlsx]АЛРОСА Мирный пит'!i130</v>
      </c>
      <c r="AT168" s="160" t="str">
        <f t="shared" si="106"/>
        <v>|'[УФ ВС 2018.xlsx]АЛРОСА Мирный пит'!j130</v>
      </c>
      <c r="AU168" s="160" t="str">
        <f t="shared" si="106"/>
        <v>|'[УФ ВС 2018.xlsx]АЛРОСА Мирный пит'!q130</v>
      </c>
      <c r="AV168" s="160" t="str">
        <f t="shared" si="106"/>
        <v>|'[УФ ВС 2018.xlsx]АЛРОСА Мирный пит'!aa130</v>
      </c>
      <c r="AW168" s="160" t="str">
        <f t="shared" si="106"/>
        <v>|'[УФ ВС 2018.xlsx]АЛРОСА Мирный пит'!al130</v>
      </c>
      <c r="AX168" s="160" t="str">
        <f t="shared" si="106"/>
        <v>|'[УФ ВС 2018.xlsx]АЛРОСА Мирный пит'!ak130</v>
      </c>
      <c r="BE168" s="339">
        <f>+U168-'[39]Таб 1'!T168</f>
        <v>0</v>
      </c>
    </row>
    <row r="169" spans="1:57">
      <c r="A169" s="156" t="str">
        <f t="shared" si="61"/>
        <v>пок</v>
      </c>
      <c r="B169" s="95" t="s">
        <v>554</v>
      </c>
      <c r="C169" s="72"/>
      <c r="D169" s="204"/>
      <c r="E169" s="499" t="s">
        <v>373</v>
      </c>
      <c r="F169" s="500"/>
      <c r="G169" s="74" t="s">
        <v>160</v>
      </c>
      <c r="H169" s="262">
        <v>3590.9180000000001</v>
      </c>
      <c r="I169" s="262">
        <v>5278.5039999999999</v>
      </c>
      <c r="J169" s="262">
        <v>5526.5936879999999</v>
      </c>
      <c r="K169" s="262">
        <v>3091.076</v>
      </c>
      <c r="L169" s="251">
        <f t="shared" si="62"/>
        <v>-2435.5176879999999</v>
      </c>
      <c r="M169" s="251">
        <f t="shared" si="63"/>
        <v>55.9309436246727</v>
      </c>
      <c r="N169" s="262">
        <v>3803.0183063999993</v>
      </c>
      <c r="O169" s="262"/>
      <c r="P169" s="262"/>
      <c r="Q169" s="253">
        <v>3630.616361166668</v>
      </c>
      <c r="R169" s="252">
        <f>+'[39]Таб 1'!Q169</f>
        <v>3457.729867777779</v>
      </c>
      <c r="S169" s="250">
        <f t="shared" si="97"/>
        <v>1728.8649338888895</v>
      </c>
      <c r="T169" s="250">
        <f t="shared" si="98"/>
        <v>1728.8649338888895</v>
      </c>
      <c r="U169" s="263">
        <f t="shared" si="99"/>
        <v>3457.729867777779</v>
      </c>
      <c r="V169" s="253">
        <f>[40]Лист1!$O169</f>
        <v>1</v>
      </c>
      <c r="W169" s="250">
        <f t="shared" si="100"/>
        <v>1728.8649338888895</v>
      </c>
      <c r="X169" s="253">
        <f>[40]Лист1!$P169</f>
        <v>1</v>
      </c>
      <c r="Y169" s="250">
        <f t="shared" si="101"/>
        <v>1728.8649338888895</v>
      </c>
      <c r="Z169" s="271">
        <f t="shared" si="65"/>
        <v>1.0412045273886428</v>
      </c>
      <c r="AA169" s="271">
        <f t="shared" si="66"/>
        <v>0.7552209298001471</v>
      </c>
      <c r="AB169" s="263">
        <f t="shared" si="67"/>
        <v>-345.28843862222038</v>
      </c>
      <c r="AC169" s="263">
        <f t="shared" si="68"/>
        <v>90.920673770064596</v>
      </c>
      <c r="AD169" s="264">
        <f t="shared" si="69"/>
        <v>-6.8615877813742204E-2</v>
      </c>
      <c r="AE169" s="253">
        <f>+[41]Лист1!Q169</f>
        <v>1</v>
      </c>
      <c r="AF169" s="250">
        <f t="shared" si="102"/>
        <v>3457.729867777779</v>
      </c>
      <c r="AG169" s="253">
        <f>+[41]Лист1!R169</f>
        <v>1</v>
      </c>
      <c r="AH169" s="250">
        <f t="shared" si="103"/>
        <v>3457.729867777779</v>
      </c>
      <c r="AI169" s="253">
        <f>+[41]Лист1!S169</f>
        <v>1</v>
      </c>
      <c r="AJ169" s="250">
        <f t="shared" si="104"/>
        <v>3457.729867777779</v>
      </c>
      <c r="AK169" s="253">
        <f>+[41]Лист1!T169</f>
        <v>1</v>
      </c>
      <c r="AL169" s="250">
        <f t="shared" si="105"/>
        <v>3457.729867777779</v>
      </c>
      <c r="AM169" s="227" t="s">
        <v>1002</v>
      </c>
      <c r="AN169" s="227" t="s">
        <v>1003</v>
      </c>
      <c r="AO169" s="227" t="s">
        <v>1004</v>
      </c>
      <c r="AP169" s="227" t="s">
        <v>1005</v>
      </c>
      <c r="AQ169" s="227" t="s">
        <v>1006</v>
      </c>
      <c r="AR169" s="227" t="s">
        <v>1007</v>
      </c>
      <c r="AS169" s="160" t="str">
        <f t="shared" si="106"/>
        <v>|'[УФ ВС 2018.xlsx]АЛРОСА Мирный пит'!i131</v>
      </c>
      <c r="AT169" s="160" t="str">
        <f t="shared" si="106"/>
        <v>|'[УФ ВС 2018.xlsx]АЛРОСА Мирный пит'!j131</v>
      </c>
      <c r="AU169" s="160" t="str">
        <f t="shared" si="106"/>
        <v>|'[УФ ВС 2018.xlsx]АЛРОСА Мирный пит'!q131</v>
      </c>
      <c r="AV169" s="160" t="str">
        <f t="shared" si="106"/>
        <v>|'[УФ ВС 2018.xlsx]АЛРОСА Мирный пит'!aa131</v>
      </c>
      <c r="AW169" s="160" t="str">
        <f t="shared" si="106"/>
        <v>|'[УФ ВС 2018.xlsx]АЛРОСА Мирный пит'!al131</v>
      </c>
      <c r="AX169" s="160" t="str">
        <f t="shared" si="106"/>
        <v>|'[УФ ВС 2018.xlsx]АЛРОСА Мирный пит'!ak131</v>
      </c>
      <c r="BE169" s="339">
        <f>+U169-'[39]Таб 1'!T169</f>
        <v>0</v>
      </c>
    </row>
    <row r="170" spans="1:57">
      <c r="A170" s="156" t="str">
        <f t="shared" si="61"/>
        <v>пок</v>
      </c>
      <c r="B170" s="95" t="s">
        <v>554</v>
      </c>
      <c r="C170" s="72"/>
      <c r="D170" s="204"/>
      <c r="E170" s="499" t="s">
        <v>373</v>
      </c>
      <c r="F170" s="500"/>
      <c r="G170" s="74" t="s">
        <v>160</v>
      </c>
      <c r="H170" s="262">
        <v>6139.4508086399992</v>
      </c>
      <c r="I170" s="262">
        <v>6532.3756603929596</v>
      </c>
      <c r="J170" s="262">
        <v>6839.3973164314284</v>
      </c>
      <c r="K170" s="262">
        <v>5792.4690000000001</v>
      </c>
      <c r="L170" s="251">
        <f t="shared" si="62"/>
        <v>-1046.9283164314284</v>
      </c>
      <c r="M170" s="251">
        <f t="shared" si="63"/>
        <v>84.692681708719903</v>
      </c>
      <c r="N170" s="262">
        <v>7656.5869698484112</v>
      </c>
      <c r="O170" s="262"/>
      <c r="P170" s="262"/>
      <c r="Q170" s="253">
        <v>9879.9731871330005</v>
      </c>
      <c r="R170" s="252">
        <f>+'[39]Таб 1'!Q170</f>
        <v>5860.929321999999</v>
      </c>
      <c r="S170" s="250">
        <f t="shared" si="97"/>
        <v>2930.4646609999995</v>
      </c>
      <c r="T170" s="250">
        <f t="shared" si="98"/>
        <v>2930.4646609999995</v>
      </c>
      <c r="U170" s="263">
        <f t="shared" si="99"/>
        <v>5860.929321999999</v>
      </c>
      <c r="V170" s="253">
        <f>[40]Лист1!$O170</f>
        <v>1</v>
      </c>
      <c r="W170" s="250">
        <f t="shared" si="100"/>
        <v>2930.4646609999995</v>
      </c>
      <c r="X170" s="253">
        <f>[40]Лист1!$P170</f>
        <v>1</v>
      </c>
      <c r="Y170" s="250">
        <f t="shared" si="101"/>
        <v>2930.4646609999995</v>
      </c>
      <c r="Z170" s="271">
        <f t="shared" si="65"/>
        <v>1.7648649195066146</v>
      </c>
      <c r="AA170" s="271">
        <f t="shared" si="66"/>
        <v>1.2801163368202866</v>
      </c>
      <c r="AB170" s="263">
        <f t="shared" si="67"/>
        <v>-1795.6576478484121</v>
      </c>
      <c r="AC170" s="263">
        <f t="shared" si="68"/>
        <v>76.547544553210201</v>
      </c>
      <c r="AD170" s="264">
        <f t="shared" si="69"/>
        <v>-0.35683391616503829</v>
      </c>
      <c r="AE170" s="253">
        <f>+[41]Лист1!Q170</f>
        <v>1</v>
      </c>
      <c r="AF170" s="250">
        <f t="shared" si="102"/>
        <v>5860.929321999999</v>
      </c>
      <c r="AG170" s="253">
        <f>+[41]Лист1!R170</f>
        <v>1</v>
      </c>
      <c r="AH170" s="250">
        <f t="shared" si="103"/>
        <v>5860.929321999999</v>
      </c>
      <c r="AI170" s="253">
        <f>+[41]Лист1!S170</f>
        <v>1</v>
      </c>
      <c r="AJ170" s="250">
        <f t="shared" si="104"/>
        <v>5860.929321999999</v>
      </c>
      <c r="AK170" s="253">
        <f>+[41]Лист1!T170</f>
        <v>1</v>
      </c>
      <c r="AL170" s="250">
        <f t="shared" si="105"/>
        <v>5860.929321999999</v>
      </c>
      <c r="AM170" s="227" t="s">
        <v>1008</v>
      </c>
      <c r="AN170" s="227" t="s">
        <v>1009</v>
      </c>
      <c r="AO170" s="227" t="s">
        <v>1010</v>
      </c>
      <c r="AP170" s="227" t="s">
        <v>1011</v>
      </c>
      <c r="AQ170" s="227" t="s">
        <v>1012</v>
      </c>
      <c r="AR170" s="227" t="s">
        <v>1013</v>
      </c>
      <c r="AS170" s="160" t="str">
        <f t="shared" si="106"/>
        <v>|'[УФ ВС 2018.xlsx]АЛРОСА Мирный пит'!i132</v>
      </c>
      <c r="AT170" s="160" t="str">
        <f t="shared" si="106"/>
        <v>|'[УФ ВС 2018.xlsx]АЛРОСА Мирный пит'!j132</v>
      </c>
      <c r="AU170" s="160" t="str">
        <f t="shared" si="106"/>
        <v>|'[УФ ВС 2018.xlsx]АЛРОСА Мирный пит'!q132</v>
      </c>
      <c r="AV170" s="160" t="str">
        <f t="shared" si="106"/>
        <v>|'[УФ ВС 2018.xlsx]АЛРОСА Мирный пит'!aa132</v>
      </c>
      <c r="AW170" s="160" t="str">
        <f t="shared" si="106"/>
        <v>|'[УФ ВС 2018.xlsx]АЛРОСА Мирный пит'!al132</v>
      </c>
      <c r="AX170" s="160" t="str">
        <f t="shared" si="106"/>
        <v>|'[УФ ВС 2018.xlsx]АЛРОСА Мирный пит'!ak132</v>
      </c>
      <c r="BE170" s="339">
        <f>+U170-'[39]Таб 1'!T170</f>
        <v>0</v>
      </c>
    </row>
    <row r="171" spans="1:57">
      <c r="A171" s="156" t="str">
        <f t="shared" si="61"/>
        <v>пок</v>
      </c>
      <c r="B171" s="95" t="s">
        <v>554</v>
      </c>
      <c r="C171" s="72"/>
      <c r="D171" s="204"/>
      <c r="E171" s="499" t="s">
        <v>373</v>
      </c>
      <c r="F171" s="500"/>
      <c r="G171" s="74" t="s">
        <v>160</v>
      </c>
      <c r="H171" s="262">
        <v>3.7446800000000002</v>
      </c>
      <c r="I171" s="262">
        <v>0</v>
      </c>
      <c r="J171" s="262">
        <v>0</v>
      </c>
      <c r="K171" s="262"/>
      <c r="L171" s="251">
        <f t="shared" si="62"/>
        <v>0</v>
      </c>
      <c r="M171" s="251">
        <f t="shared" si="63"/>
        <v>0</v>
      </c>
      <c r="N171" s="262">
        <v>285.23721999999998</v>
      </c>
      <c r="O171" s="262"/>
      <c r="P171" s="262"/>
      <c r="Q171" s="253">
        <v>358.58646600000003</v>
      </c>
      <c r="R171" s="252">
        <f>+'[39]Таб 1'!Q171</f>
        <v>341.51092</v>
      </c>
      <c r="S171" s="250">
        <f t="shared" si="97"/>
        <v>170.75546</v>
      </c>
      <c r="T171" s="250">
        <f t="shared" si="98"/>
        <v>170.75546</v>
      </c>
      <c r="U171" s="263">
        <f t="shared" si="99"/>
        <v>341.51092</v>
      </c>
      <c r="V171" s="253">
        <f>[40]Лист1!$O171</f>
        <v>1</v>
      </c>
      <c r="W171" s="250">
        <f t="shared" si="100"/>
        <v>170.75546</v>
      </c>
      <c r="X171" s="253">
        <f>[40]Лист1!$P171</f>
        <v>1</v>
      </c>
      <c r="Y171" s="250">
        <f t="shared" si="101"/>
        <v>170.75546</v>
      </c>
      <c r="Z171" s="271">
        <f t="shared" si="65"/>
        <v>0.10283704327810524</v>
      </c>
      <c r="AA171" s="271">
        <f t="shared" si="66"/>
        <v>7.4591192603794043E-2</v>
      </c>
      <c r="AB171" s="263">
        <f t="shared" si="67"/>
        <v>56.273700000000019</v>
      </c>
      <c r="AC171" s="263">
        <f t="shared" si="68"/>
        <v>119.72873666346911</v>
      </c>
      <c r="AD171" s="264">
        <f t="shared" si="69"/>
        <v>1.1182735624553578E-2</v>
      </c>
      <c r="AE171" s="253">
        <f>+[41]Лист1!Q171</f>
        <v>1</v>
      </c>
      <c r="AF171" s="250">
        <f t="shared" si="102"/>
        <v>341.51092</v>
      </c>
      <c r="AG171" s="253">
        <f>+[41]Лист1!R171</f>
        <v>1</v>
      </c>
      <c r="AH171" s="250">
        <f t="shared" si="103"/>
        <v>341.51092</v>
      </c>
      <c r="AI171" s="253">
        <f>+[41]Лист1!S171</f>
        <v>1</v>
      </c>
      <c r="AJ171" s="250">
        <f t="shared" si="104"/>
        <v>341.51092</v>
      </c>
      <c r="AK171" s="253">
        <f>+[41]Лист1!T171</f>
        <v>1</v>
      </c>
      <c r="AL171" s="250">
        <f t="shared" si="105"/>
        <v>341.51092</v>
      </c>
      <c r="AM171" s="227" t="s">
        <v>1014</v>
      </c>
      <c r="AN171" s="227" t="s">
        <v>1015</v>
      </c>
      <c r="AO171" s="227" t="s">
        <v>1016</v>
      </c>
      <c r="AP171" s="227" t="s">
        <v>1017</v>
      </c>
      <c r="AQ171" s="227" t="s">
        <v>1018</v>
      </c>
      <c r="AR171" s="227" t="s">
        <v>1019</v>
      </c>
      <c r="AS171" s="160" t="str">
        <f t="shared" si="106"/>
        <v>|'[УФ ВС 2018.xlsx]АЛРОСА Мирный пит'!i133</v>
      </c>
      <c r="AT171" s="160" t="str">
        <f t="shared" si="106"/>
        <v>|'[УФ ВС 2018.xlsx]АЛРОСА Мирный пит'!j133</v>
      </c>
      <c r="AU171" s="160" t="str">
        <f t="shared" si="106"/>
        <v>|'[УФ ВС 2018.xlsx]АЛРОСА Мирный пит'!q133</v>
      </c>
      <c r="AV171" s="160" t="str">
        <f t="shared" si="106"/>
        <v>|'[УФ ВС 2018.xlsx]АЛРОСА Мирный пит'!aa133</v>
      </c>
      <c r="AW171" s="160" t="str">
        <f t="shared" si="106"/>
        <v>|'[УФ ВС 2018.xlsx]АЛРОСА Мирный пит'!al133</v>
      </c>
      <c r="AX171" s="160" t="str">
        <f t="shared" si="106"/>
        <v>|'[УФ ВС 2018.xlsx]АЛРОСА Мирный пит'!ak133</v>
      </c>
      <c r="BE171" s="339">
        <f>+U171-'[39]Таб 1'!T171</f>
        <v>0</v>
      </c>
    </row>
    <row r="172" spans="1:57">
      <c r="A172" s="156" t="str">
        <f t="shared" si="61"/>
        <v>пок</v>
      </c>
      <c r="B172" s="95" t="s">
        <v>554</v>
      </c>
      <c r="C172" s="72"/>
      <c r="D172" s="204"/>
      <c r="E172" s="499" t="s">
        <v>373</v>
      </c>
      <c r="F172" s="500"/>
      <c r="G172" s="74" t="s">
        <v>160</v>
      </c>
      <c r="H172" s="262">
        <v>0</v>
      </c>
      <c r="I172" s="262">
        <v>0</v>
      </c>
      <c r="J172" s="262">
        <v>308.80669999999998</v>
      </c>
      <c r="K172" s="262">
        <v>534.19899999999996</v>
      </c>
      <c r="L172" s="251">
        <f t="shared" si="62"/>
        <v>225.39229999999998</v>
      </c>
      <c r="M172" s="251">
        <f t="shared" si="63"/>
        <v>172.98815083999148</v>
      </c>
      <c r="N172" s="262">
        <v>553.96436299999993</v>
      </c>
      <c r="O172" s="262"/>
      <c r="P172" s="262"/>
      <c r="Q172" s="253">
        <v>350.99190000000004</v>
      </c>
      <c r="R172" s="252">
        <f>+'[39]Таб 1'!Q172</f>
        <v>334.27800000000002</v>
      </c>
      <c r="S172" s="250">
        <f t="shared" si="97"/>
        <v>167.13900000000001</v>
      </c>
      <c r="T172" s="250">
        <f t="shared" si="98"/>
        <v>167.13900000000001</v>
      </c>
      <c r="U172" s="263">
        <f t="shared" si="99"/>
        <v>334.27800000000002</v>
      </c>
      <c r="V172" s="253">
        <f>[40]Лист1!$O172</f>
        <v>1</v>
      </c>
      <c r="W172" s="250">
        <f t="shared" si="100"/>
        <v>167.13900000000001</v>
      </c>
      <c r="X172" s="253">
        <f>[40]Лист1!$P172</f>
        <v>1</v>
      </c>
      <c r="Y172" s="250">
        <f t="shared" si="101"/>
        <v>167.13900000000001</v>
      </c>
      <c r="Z172" s="271">
        <f t="shared" si="65"/>
        <v>0.10065903940324504</v>
      </c>
      <c r="AA172" s="271">
        <f t="shared" si="66"/>
        <v>7.3011412581510046E-2</v>
      </c>
      <c r="AB172" s="263">
        <f t="shared" si="67"/>
        <v>-219.68636299999991</v>
      </c>
      <c r="AC172" s="263">
        <f t="shared" si="68"/>
        <v>60.342870828317174</v>
      </c>
      <c r="AD172" s="264">
        <f t="shared" si="69"/>
        <v>-4.3656175402518538E-2</v>
      </c>
      <c r="AE172" s="253">
        <f>+[41]Лист1!Q172</f>
        <v>1</v>
      </c>
      <c r="AF172" s="250">
        <f t="shared" si="102"/>
        <v>334.27800000000002</v>
      </c>
      <c r="AG172" s="253">
        <f>+[41]Лист1!R172</f>
        <v>1</v>
      </c>
      <c r="AH172" s="250">
        <f t="shared" si="103"/>
        <v>334.27800000000002</v>
      </c>
      <c r="AI172" s="253">
        <f>+[41]Лист1!S172</f>
        <v>1</v>
      </c>
      <c r="AJ172" s="250">
        <f t="shared" si="104"/>
        <v>334.27800000000002</v>
      </c>
      <c r="AK172" s="253">
        <f>+[41]Лист1!T172</f>
        <v>1</v>
      </c>
      <c r="AL172" s="250">
        <f t="shared" si="105"/>
        <v>334.27800000000002</v>
      </c>
      <c r="AM172" s="227" t="s">
        <v>1020</v>
      </c>
      <c r="AN172" s="227" t="s">
        <v>1021</v>
      </c>
      <c r="AO172" s="227" t="s">
        <v>1022</v>
      </c>
      <c r="AP172" s="227" t="s">
        <v>1023</v>
      </c>
      <c r="AQ172" s="227" t="s">
        <v>1024</v>
      </c>
      <c r="AR172" s="227" t="s">
        <v>1025</v>
      </c>
      <c r="AS172" s="160" t="str">
        <f t="shared" si="106"/>
        <v>|'[УФ ВС 2018.xlsx]АЛРОСА Мирный пит'!i134</v>
      </c>
      <c r="AT172" s="160" t="str">
        <f t="shared" si="106"/>
        <v>|'[УФ ВС 2018.xlsx]АЛРОСА Мирный пит'!j134</v>
      </c>
      <c r="AU172" s="160" t="str">
        <f t="shared" si="106"/>
        <v>|'[УФ ВС 2018.xlsx]АЛРОСА Мирный пит'!q134</v>
      </c>
      <c r="AV172" s="160" t="str">
        <f t="shared" si="106"/>
        <v>|'[УФ ВС 2018.xlsx]АЛРОСА Мирный пит'!aa134</v>
      </c>
      <c r="AW172" s="160" t="str">
        <f t="shared" si="106"/>
        <v>|'[УФ ВС 2018.xlsx]АЛРОСА Мирный пит'!al134</v>
      </c>
      <c r="AX172" s="160" t="str">
        <f t="shared" si="106"/>
        <v>|'[УФ ВС 2018.xlsx]АЛРОСА Мирный пит'!ak134</v>
      </c>
      <c r="BE172" s="339">
        <f>+U172-'[39]Таб 1'!T172</f>
        <v>0</v>
      </c>
    </row>
    <row r="173" spans="1:57">
      <c r="A173" s="156" t="str">
        <f t="shared" si="61"/>
        <v>пок</v>
      </c>
      <c r="B173" s="95" t="s">
        <v>554</v>
      </c>
      <c r="C173" s="72"/>
      <c r="D173" s="204"/>
      <c r="E173" s="499" t="s">
        <v>373</v>
      </c>
      <c r="F173" s="500"/>
      <c r="G173" s="74" t="s">
        <v>160</v>
      </c>
      <c r="H173" s="262">
        <v>0</v>
      </c>
      <c r="I173" s="262">
        <v>0</v>
      </c>
      <c r="J173" s="262">
        <v>0</v>
      </c>
      <c r="K173" s="262">
        <v>84.835000000000008</v>
      </c>
      <c r="L173" s="251">
        <f t="shared" si="62"/>
        <v>84.835000000000008</v>
      </c>
      <c r="M173" s="251">
        <f t="shared" si="63"/>
        <v>0</v>
      </c>
      <c r="N173" s="262">
        <v>93.33</v>
      </c>
      <c r="O173" s="262"/>
      <c r="P173" s="262"/>
      <c r="Q173" s="253">
        <v>146.40465</v>
      </c>
      <c r="R173" s="252">
        <f>+'[39]Таб 1'!Q173</f>
        <v>120.71308999999999</v>
      </c>
      <c r="S173" s="250">
        <f t="shared" si="97"/>
        <v>60.356544999999997</v>
      </c>
      <c r="T173" s="250">
        <f t="shared" si="98"/>
        <v>60.356544999999997</v>
      </c>
      <c r="U173" s="263">
        <f t="shared" si="99"/>
        <v>120.71308999999999</v>
      </c>
      <c r="V173" s="253">
        <f>[40]Лист1!$O173</f>
        <v>1</v>
      </c>
      <c r="W173" s="250">
        <f t="shared" si="100"/>
        <v>60.356544999999997</v>
      </c>
      <c r="X173" s="253">
        <f>[40]Лист1!$P173</f>
        <v>1</v>
      </c>
      <c r="Y173" s="250">
        <f t="shared" si="101"/>
        <v>60.356544999999997</v>
      </c>
      <c r="Z173" s="271">
        <f t="shared" si="65"/>
        <v>3.6349576349019273E-2</v>
      </c>
      <c r="AA173" s="271">
        <f t="shared" si="66"/>
        <v>2.6365579601346643E-2</v>
      </c>
      <c r="AB173" s="263">
        <f t="shared" si="67"/>
        <v>27.383089999999996</v>
      </c>
      <c r="AC173" s="263">
        <f t="shared" si="68"/>
        <v>129.34007285974499</v>
      </c>
      <c r="AD173" s="264">
        <f t="shared" si="69"/>
        <v>5.4415802773472638E-3</v>
      </c>
      <c r="AE173" s="253">
        <f>+[41]Лист1!Q173</f>
        <v>1</v>
      </c>
      <c r="AF173" s="250">
        <f t="shared" si="102"/>
        <v>120.71308999999999</v>
      </c>
      <c r="AG173" s="253">
        <f>+[41]Лист1!R173</f>
        <v>1</v>
      </c>
      <c r="AH173" s="250">
        <f t="shared" si="103"/>
        <v>120.71308999999999</v>
      </c>
      <c r="AI173" s="253">
        <f>+[41]Лист1!S173</f>
        <v>1</v>
      </c>
      <c r="AJ173" s="250">
        <f t="shared" si="104"/>
        <v>120.71308999999999</v>
      </c>
      <c r="AK173" s="253">
        <f>+[41]Лист1!T173</f>
        <v>1</v>
      </c>
      <c r="AL173" s="250">
        <f t="shared" si="105"/>
        <v>120.71308999999999</v>
      </c>
      <c r="AM173" s="227" t="s">
        <v>1026</v>
      </c>
      <c r="AN173" s="227" t="s">
        <v>1027</v>
      </c>
      <c r="AO173" s="227" t="s">
        <v>1028</v>
      </c>
      <c r="AP173" s="227" t="s">
        <v>1029</v>
      </c>
      <c r="AQ173" s="227" t="s">
        <v>1030</v>
      </c>
      <c r="AR173" s="227" t="s">
        <v>1031</v>
      </c>
      <c r="AS173" s="160" t="str">
        <f t="shared" si="106"/>
        <v>|'[УФ ВС 2018.xlsx]АЛРОСА Мирный пит'!i135</v>
      </c>
      <c r="AT173" s="160" t="str">
        <f t="shared" si="106"/>
        <v>|'[УФ ВС 2018.xlsx]АЛРОСА Мирный пит'!j135</v>
      </c>
      <c r="AU173" s="160" t="str">
        <f t="shared" si="106"/>
        <v>|'[УФ ВС 2018.xlsx]АЛРОСА Мирный пит'!q135</v>
      </c>
      <c r="AV173" s="160" t="str">
        <f t="shared" si="106"/>
        <v>|'[УФ ВС 2018.xlsx]АЛРОСА Мирный пит'!aa135</v>
      </c>
      <c r="AW173" s="160" t="str">
        <f t="shared" si="106"/>
        <v>|'[УФ ВС 2018.xlsx]АЛРОСА Мирный пит'!al135</v>
      </c>
      <c r="AX173" s="160" t="str">
        <f t="shared" si="106"/>
        <v>|'[УФ ВС 2018.xlsx]АЛРОСА Мирный пит'!ak135</v>
      </c>
      <c r="BE173" s="339">
        <f>+U173-'[39]Таб 1'!T173</f>
        <v>0</v>
      </c>
    </row>
    <row r="174" spans="1:57">
      <c r="A174" s="156" t="str">
        <f t="shared" si="61"/>
        <v>скр</v>
      </c>
      <c r="B174" s="95" t="s">
        <v>545</v>
      </c>
      <c r="C174" s="72"/>
      <c r="D174" s="73" t="s">
        <v>295</v>
      </c>
      <c r="E174" s="204" t="s">
        <v>287</v>
      </c>
      <c r="F174" s="205"/>
      <c r="G174" s="74" t="s">
        <v>160</v>
      </c>
      <c r="H174" s="262">
        <v>103.36572</v>
      </c>
      <c r="I174" s="262">
        <v>0</v>
      </c>
      <c r="J174" s="262">
        <v>0</v>
      </c>
      <c r="K174" s="262"/>
      <c r="L174" s="251">
        <f t="shared" si="62"/>
        <v>0</v>
      </c>
      <c r="M174" s="251">
        <f t="shared" si="63"/>
        <v>0</v>
      </c>
      <c r="N174" s="262">
        <v>0</v>
      </c>
      <c r="O174" s="262"/>
      <c r="P174" s="262"/>
      <c r="Q174" s="253">
        <v>0</v>
      </c>
      <c r="R174" s="252">
        <f>+'[39]Таб 1'!Q174</f>
        <v>0</v>
      </c>
      <c r="S174" s="250">
        <f t="shared" si="97"/>
        <v>0</v>
      </c>
      <c r="T174" s="250">
        <f t="shared" si="98"/>
        <v>0</v>
      </c>
      <c r="U174" s="263">
        <f t="shared" si="99"/>
        <v>0</v>
      </c>
      <c r="V174" s="253">
        <f>[40]Лист1!$O174</f>
        <v>1</v>
      </c>
      <c r="W174" s="250">
        <f t="shared" si="100"/>
        <v>0</v>
      </c>
      <c r="X174" s="253">
        <f>[40]Лист1!$P174</f>
        <v>1</v>
      </c>
      <c r="Y174" s="250">
        <f t="shared" si="101"/>
        <v>0</v>
      </c>
      <c r="Z174" s="271">
        <f t="shared" si="65"/>
        <v>0</v>
      </c>
      <c r="AA174" s="271">
        <f t="shared" si="66"/>
        <v>0</v>
      </c>
      <c r="AB174" s="263">
        <f t="shared" si="67"/>
        <v>0</v>
      </c>
      <c r="AC174" s="263">
        <f t="shared" si="68"/>
        <v>0</v>
      </c>
      <c r="AD174" s="264">
        <f t="shared" si="69"/>
        <v>0</v>
      </c>
      <c r="AE174" s="253">
        <f>+[41]Лист1!Q174</f>
        <v>1.0087999999999999</v>
      </c>
      <c r="AF174" s="250">
        <f t="shared" si="102"/>
        <v>0</v>
      </c>
      <c r="AG174" s="253">
        <f>+[41]Лист1!R174</f>
        <v>1.014</v>
      </c>
      <c r="AH174" s="250">
        <f t="shared" si="103"/>
        <v>0</v>
      </c>
      <c r="AI174" s="253">
        <f>+[41]Лист1!S174</f>
        <v>1.0192000000000001</v>
      </c>
      <c r="AJ174" s="250">
        <f t="shared" si="104"/>
        <v>0</v>
      </c>
      <c r="AK174" s="253">
        <f>+[41]Лист1!T174</f>
        <v>1.0244</v>
      </c>
      <c r="AL174" s="250">
        <f t="shared" si="105"/>
        <v>0</v>
      </c>
      <c r="AM174" s="227" t="s">
        <v>1032</v>
      </c>
      <c r="AN174" s="227" t="s">
        <v>1033</v>
      </c>
      <c r="AO174" s="227" t="s">
        <v>1034</v>
      </c>
      <c r="AP174" s="227" t="s">
        <v>1035</v>
      </c>
      <c r="AQ174" s="227" t="s">
        <v>1036</v>
      </c>
      <c r="AR174" s="227" t="s">
        <v>1037</v>
      </c>
      <c r="AS174" s="160" t="str">
        <f t="shared" si="106"/>
        <v>|'[УФ ВС 2018.xlsx]АЛРОСА Мирный пит'!i136</v>
      </c>
      <c r="AT174" s="160" t="str">
        <f t="shared" si="106"/>
        <v>|'[УФ ВС 2018.xlsx]АЛРОСА Мирный пит'!j136</v>
      </c>
      <c r="AU174" s="160" t="str">
        <f t="shared" si="106"/>
        <v>|'[УФ ВС 2018.xlsx]АЛРОСА Мирный пит'!q136</v>
      </c>
      <c r="AV174" s="160" t="str">
        <f t="shared" si="106"/>
        <v>|'[УФ ВС 2018.xlsx]АЛРОСА Мирный пит'!aa136</v>
      </c>
      <c r="AW174" s="160" t="str">
        <f t="shared" si="106"/>
        <v>|'[УФ ВС 2018.xlsx]АЛРОСА Мирный пит'!al136</v>
      </c>
      <c r="AX174" s="160" t="str">
        <f t="shared" si="106"/>
        <v>|'[УФ ВС 2018.xlsx]АЛРОСА Мирный пит'!ak136</v>
      </c>
    </row>
    <row r="175" spans="1:57">
      <c r="A175" s="156" t="str">
        <f t="shared" si="61"/>
        <v>пок</v>
      </c>
      <c r="B175" s="95" t="s">
        <v>545</v>
      </c>
      <c r="C175" s="72"/>
      <c r="D175" s="73" t="s">
        <v>296</v>
      </c>
      <c r="E175" s="204" t="s">
        <v>297</v>
      </c>
      <c r="F175" s="205"/>
      <c r="G175" s="74" t="s">
        <v>160</v>
      </c>
      <c r="H175" s="262">
        <v>243.71800000000002</v>
      </c>
      <c r="I175" s="262">
        <v>259.31595200000004</v>
      </c>
      <c r="J175" s="262">
        <v>271.50380174400004</v>
      </c>
      <c r="K175" s="262">
        <v>74.331999999999994</v>
      </c>
      <c r="L175" s="251">
        <f t="shared" si="62"/>
        <v>-197.17180174400005</v>
      </c>
      <c r="M175" s="251">
        <f t="shared" si="63"/>
        <v>27.377885511189771</v>
      </c>
      <c r="N175" s="262">
        <v>281.54944240852802</v>
      </c>
      <c r="O175" s="262"/>
      <c r="P175" s="262"/>
      <c r="Q175" s="253">
        <v>0</v>
      </c>
      <c r="R175" s="252">
        <f>+'[39]Таб 1'!Q175</f>
        <v>0</v>
      </c>
      <c r="S175" s="250">
        <f t="shared" si="97"/>
        <v>0</v>
      </c>
      <c r="T175" s="250">
        <f t="shared" si="98"/>
        <v>0</v>
      </c>
      <c r="U175" s="263">
        <f t="shared" si="99"/>
        <v>0</v>
      </c>
      <c r="V175" s="253">
        <f>[40]Лист1!$O175</f>
        <v>1</v>
      </c>
      <c r="W175" s="250">
        <f t="shared" si="100"/>
        <v>0</v>
      </c>
      <c r="X175" s="253">
        <f>[40]Лист1!$P175</f>
        <v>1</v>
      </c>
      <c r="Y175" s="250">
        <f t="shared" si="101"/>
        <v>0</v>
      </c>
      <c r="Z175" s="271">
        <f t="shared" si="65"/>
        <v>0</v>
      </c>
      <c r="AA175" s="271">
        <f t="shared" si="66"/>
        <v>0</v>
      </c>
      <c r="AB175" s="263">
        <f t="shared" si="67"/>
        <v>-281.54944240852802</v>
      </c>
      <c r="AC175" s="263">
        <f t="shared" si="68"/>
        <v>0</v>
      </c>
      <c r="AD175" s="264">
        <f t="shared" si="69"/>
        <v>-5.5949635081664111E-2</v>
      </c>
      <c r="AE175" s="253">
        <f>+[41]Лист1!Q175</f>
        <v>1.0087999999999999</v>
      </c>
      <c r="AF175" s="250">
        <f t="shared" si="102"/>
        <v>0</v>
      </c>
      <c r="AG175" s="253">
        <f>+[41]Лист1!R175</f>
        <v>1.014</v>
      </c>
      <c r="AH175" s="250">
        <f t="shared" si="103"/>
        <v>0</v>
      </c>
      <c r="AI175" s="253">
        <f>+[41]Лист1!S175</f>
        <v>1.0192000000000001</v>
      </c>
      <c r="AJ175" s="250">
        <f t="shared" si="104"/>
        <v>0</v>
      </c>
      <c r="AK175" s="253">
        <f>+[41]Лист1!T175</f>
        <v>1.0244</v>
      </c>
      <c r="AL175" s="250">
        <f t="shared" si="105"/>
        <v>0</v>
      </c>
      <c r="AM175" s="227" t="s">
        <v>1038</v>
      </c>
      <c r="AN175" s="227" t="s">
        <v>1039</v>
      </c>
      <c r="AO175" s="227" t="s">
        <v>1040</v>
      </c>
      <c r="AP175" s="227" t="s">
        <v>1041</v>
      </c>
      <c r="AQ175" s="227" t="s">
        <v>1042</v>
      </c>
      <c r="AR175" s="227" t="s">
        <v>1043</v>
      </c>
      <c r="AS175" s="160" t="str">
        <f t="shared" si="106"/>
        <v>|'[УФ ВС 2018.xlsx]АЛРОСА Мирный пит'!i137</v>
      </c>
      <c r="AT175" s="160" t="str">
        <f t="shared" si="106"/>
        <v>|'[УФ ВС 2018.xlsx]АЛРОСА Мирный пит'!j137</v>
      </c>
      <c r="AU175" s="160" t="str">
        <f t="shared" si="106"/>
        <v>|'[УФ ВС 2018.xlsx]АЛРОСА Мирный пит'!q137</v>
      </c>
      <c r="AV175" s="160" t="str">
        <f t="shared" si="106"/>
        <v>|'[УФ ВС 2018.xlsx]АЛРОСА Мирный пит'!aa137</v>
      </c>
      <c r="AW175" s="160" t="str">
        <f t="shared" si="106"/>
        <v>|'[УФ ВС 2018.xlsx]АЛРОСА Мирный пит'!al137</v>
      </c>
      <c r="AX175" s="160" t="str">
        <f t="shared" si="106"/>
        <v>|'[УФ ВС 2018.xlsx]АЛРОСА Мирный пит'!ak137</v>
      </c>
    </row>
    <row r="176" spans="1:57">
      <c r="A176" s="156" t="str">
        <f t="shared" si="61"/>
        <v>пок</v>
      </c>
      <c r="B176" s="95"/>
      <c r="C176" s="72"/>
      <c r="D176" s="73" t="s">
        <v>298</v>
      </c>
      <c r="E176" s="204" t="s">
        <v>299</v>
      </c>
      <c r="F176" s="205"/>
      <c r="G176" s="74" t="s">
        <v>160</v>
      </c>
      <c r="H176" s="263">
        <f>SUM(H177:H181)</f>
        <v>0</v>
      </c>
      <c r="I176" s="263">
        <f>SUM(I177:I181)</f>
        <v>0</v>
      </c>
      <c r="J176" s="263">
        <f>SUM(J177:J181)</f>
        <v>0</v>
      </c>
      <c r="K176" s="263">
        <v>1927.086</v>
      </c>
      <c r="L176" s="251">
        <f t="shared" si="62"/>
        <v>1927.086</v>
      </c>
      <c r="M176" s="251">
        <f t="shared" si="63"/>
        <v>0</v>
      </c>
      <c r="N176" s="263">
        <f t="shared" ref="N176:U176" si="107">SUM(N177:N181)</f>
        <v>2943.7542000000003</v>
      </c>
      <c r="O176" s="263">
        <f t="shared" si="107"/>
        <v>0</v>
      </c>
      <c r="P176" s="263">
        <f t="shared" si="107"/>
        <v>0</v>
      </c>
      <c r="Q176" s="263">
        <v>2618.7121999999999</v>
      </c>
      <c r="R176" s="252">
        <f>+'[39]Таб 1'!Q176</f>
        <v>1478.8</v>
      </c>
      <c r="S176" s="263">
        <f t="shared" si="107"/>
        <v>739.4</v>
      </c>
      <c r="T176" s="263">
        <f t="shared" si="107"/>
        <v>739.4</v>
      </c>
      <c r="U176" s="263">
        <f t="shared" si="107"/>
        <v>1478.8</v>
      </c>
      <c r="V176" s="253">
        <f>[40]Лист1!$O176</f>
        <v>1</v>
      </c>
      <c r="W176" s="263">
        <f>SUM(W177:W181)</f>
        <v>739.4</v>
      </c>
      <c r="X176" s="253">
        <f>[40]Лист1!$P176</f>
        <v>1</v>
      </c>
      <c r="Y176" s="263">
        <f>SUM(Y177:Y181)</f>
        <v>739.4</v>
      </c>
      <c r="Z176" s="271">
        <f t="shared" si="65"/>
        <v>0.44530177717205066</v>
      </c>
      <c r="AA176" s="271">
        <f t="shared" si="66"/>
        <v>0.3229924701163015</v>
      </c>
      <c r="AB176" s="263">
        <f t="shared" si="67"/>
        <v>-1464.9542000000004</v>
      </c>
      <c r="AC176" s="263">
        <f t="shared" si="68"/>
        <v>50.235172488246462</v>
      </c>
      <c r="AD176" s="264">
        <f t="shared" si="69"/>
        <v>-0.29111637444631128</v>
      </c>
      <c r="AE176" s="253">
        <f>+[41]Лист1!Q176</f>
        <v>1</v>
      </c>
      <c r="AF176" s="263">
        <f>SUM(AF177:AF181)</f>
        <v>1491.8134399999999</v>
      </c>
      <c r="AG176" s="253">
        <f>+[41]Лист1!R176</f>
        <v>1</v>
      </c>
      <c r="AH176" s="263">
        <f>SUM(AH177:AH181)</f>
        <v>1512.6988281599999</v>
      </c>
      <c r="AI176" s="253">
        <f>+[41]Лист1!S176</f>
        <v>1</v>
      </c>
      <c r="AJ176" s="263">
        <f>SUM(AJ177:AJ181)</f>
        <v>1541.742645660672</v>
      </c>
      <c r="AK176" s="253">
        <f>+[41]Лист1!T176</f>
        <v>1</v>
      </c>
      <c r="AL176" s="263">
        <f>SUM(AL177:AL181)</f>
        <v>1579.3611662147923</v>
      </c>
      <c r="AM176" s="227"/>
      <c r="AN176" s="227"/>
      <c r="AO176" s="227"/>
      <c r="AP176" s="227"/>
      <c r="AQ176" s="227"/>
      <c r="AR176" s="227"/>
      <c r="AS176" s="160"/>
      <c r="AT176" s="160"/>
      <c r="AU176" s="160"/>
      <c r="AV176" s="160"/>
      <c r="AW176" s="160"/>
      <c r="AX176" s="160"/>
      <c r="BE176" s="339">
        <f>+U176-'[39]Таб 1'!T176</f>
        <v>0</v>
      </c>
    </row>
    <row r="177" spans="1:57">
      <c r="A177" s="156" t="str">
        <f t="shared" si="61"/>
        <v>пок</v>
      </c>
      <c r="B177" s="95" t="s">
        <v>545</v>
      </c>
      <c r="C177" s="72"/>
      <c r="D177" s="204"/>
      <c r="E177" s="499"/>
      <c r="F177" s="500"/>
      <c r="G177" s="74" t="s">
        <v>160</v>
      </c>
      <c r="H177" s="262">
        <v>0</v>
      </c>
      <c r="I177" s="262">
        <v>0</v>
      </c>
      <c r="J177" s="262">
        <v>0</v>
      </c>
      <c r="K177" s="262"/>
      <c r="L177" s="251">
        <f t="shared" si="62"/>
        <v>0</v>
      </c>
      <c r="M177" s="251">
        <f t="shared" si="63"/>
        <v>0</v>
      </c>
      <c r="N177" s="262">
        <v>349.05419999999998</v>
      </c>
      <c r="O177" s="262"/>
      <c r="P177" s="262"/>
      <c r="Q177" s="253">
        <v>357</v>
      </c>
      <c r="R177" s="252">
        <f>+'[39]Таб 1'!Q177</f>
        <v>0</v>
      </c>
      <c r="S177" s="250">
        <f>R177*$A$8</f>
        <v>0</v>
      </c>
      <c r="T177" s="250">
        <f>R177*$A$9</f>
        <v>0</v>
      </c>
      <c r="U177" s="263">
        <f>+W177+Y177</f>
        <v>0</v>
      </c>
      <c r="V177" s="253">
        <f>[40]Лист1!$O177</f>
        <v>1</v>
      </c>
      <c r="W177" s="250">
        <f>S177*V177</f>
        <v>0</v>
      </c>
      <c r="X177" s="253">
        <f>[40]Лист1!$P177</f>
        <v>1</v>
      </c>
      <c r="Y177" s="250">
        <f>W177*X177</f>
        <v>0</v>
      </c>
      <c r="Z177" s="271">
        <f t="shared" si="65"/>
        <v>0</v>
      </c>
      <c r="AA177" s="271">
        <f t="shared" si="66"/>
        <v>0</v>
      </c>
      <c r="AB177" s="263">
        <f t="shared" si="67"/>
        <v>-349.05419999999998</v>
      </c>
      <c r="AC177" s="263">
        <f t="shared" si="68"/>
        <v>0</v>
      </c>
      <c r="AD177" s="264">
        <f t="shared" si="69"/>
        <v>-6.9364211651980368E-2</v>
      </c>
      <c r="AE177" s="253">
        <f>+[41]Лист1!Q177</f>
        <v>1.0087999999999999</v>
      </c>
      <c r="AF177" s="250">
        <f>IF($P$287=0,U177*AE177,0)</f>
        <v>0</v>
      </c>
      <c r="AG177" s="253">
        <f>+[41]Лист1!R177</f>
        <v>1.014</v>
      </c>
      <c r="AH177" s="250">
        <f>AF177*AG177</f>
        <v>0</v>
      </c>
      <c r="AI177" s="253">
        <f>+[41]Лист1!S177</f>
        <v>1.0192000000000001</v>
      </c>
      <c r="AJ177" s="250">
        <f>AH177*AI177</f>
        <v>0</v>
      </c>
      <c r="AK177" s="253">
        <f>+[41]Лист1!T177</f>
        <v>1.0244</v>
      </c>
      <c r="AL177" s="250">
        <f>AJ177*AK177</f>
        <v>0</v>
      </c>
      <c r="AM177" s="227" t="s">
        <v>1044</v>
      </c>
      <c r="AN177" s="227" t="s">
        <v>1045</v>
      </c>
      <c r="AO177" s="227" t="s">
        <v>1046</v>
      </c>
      <c r="AP177" s="227" t="s">
        <v>1047</v>
      </c>
      <c r="AQ177" s="227" t="s">
        <v>1048</v>
      </c>
      <c r="AR177" s="227" t="s">
        <v>1049</v>
      </c>
      <c r="AS177" s="160" t="str">
        <f t="shared" ref="AS177:AX181" si="108">$A$3&amp;$A$2&amp;"'"&amp;AM177</f>
        <v>|'[УФ ВС 2018.xlsx]АЛРОСА Мирный пит'!i139</v>
      </c>
      <c r="AT177" s="160" t="str">
        <f t="shared" si="108"/>
        <v>|'[УФ ВС 2018.xlsx]АЛРОСА Мирный пит'!j139</v>
      </c>
      <c r="AU177" s="160" t="str">
        <f t="shared" si="108"/>
        <v>|'[УФ ВС 2018.xlsx]АЛРОСА Мирный пит'!q139</v>
      </c>
      <c r="AV177" s="160" t="str">
        <f t="shared" si="108"/>
        <v>|'[УФ ВС 2018.xlsx]АЛРОСА Мирный пит'!aa139</v>
      </c>
      <c r="AW177" s="160" t="str">
        <f t="shared" si="108"/>
        <v>|'[УФ ВС 2018.xlsx]АЛРОСА Мирный пит'!al139</v>
      </c>
      <c r="AX177" s="160" t="str">
        <f t="shared" si="108"/>
        <v>|'[УФ ВС 2018.xlsx]АЛРОСА Мирный пит'!ak139</v>
      </c>
      <c r="BE177" s="339">
        <f>+U177-'[39]Таб 1'!T177</f>
        <v>0</v>
      </c>
    </row>
    <row r="178" spans="1:57">
      <c r="A178" s="156" t="str">
        <f t="shared" si="61"/>
        <v>пок</v>
      </c>
      <c r="B178" s="95" t="s">
        <v>545</v>
      </c>
      <c r="C178" s="72"/>
      <c r="D178" s="204"/>
      <c r="E178" s="499"/>
      <c r="F178" s="500"/>
      <c r="G178" s="74" t="s">
        <v>160</v>
      </c>
      <c r="H178" s="262">
        <v>0</v>
      </c>
      <c r="I178" s="262">
        <v>0</v>
      </c>
      <c r="J178" s="262">
        <v>0</v>
      </c>
      <c r="K178" s="262"/>
      <c r="L178" s="251">
        <f t="shared" si="62"/>
        <v>0</v>
      </c>
      <c r="M178" s="251">
        <f t="shared" si="63"/>
        <v>0</v>
      </c>
      <c r="N178" s="262">
        <v>2594.7000000000003</v>
      </c>
      <c r="O178" s="262"/>
      <c r="P178" s="262"/>
      <c r="Q178" s="253">
        <v>1706.7750000000001</v>
      </c>
      <c r="R178" s="252">
        <f>+'[39]Таб 1'!Q178</f>
        <v>1478.8</v>
      </c>
      <c r="S178" s="250">
        <f>R178*$A$8</f>
        <v>739.4</v>
      </c>
      <c r="T178" s="250">
        <f>R178*$A$9</f>
        <v>739.4</v>
      </c>
      <c r="U178" s="263">
        <f>+W178+Y178</f>
        <v>1478.8</v>
      </c>
      <c r="V178" s="253">
        <f>[40]Лист1!$O178</f>
        <v>1</v>
      </c>
      <c r="W178" s="250">
        <f>S178*V178</f>
        <v>739.4</v>
      </c>
      <c r="X178" s="253">
        <f>[40]Лист1!$P178</f>
        <v>1</v>
      </c>
      <c r="Y178" s="250">
        <f>W178*X178</f>
        <v>739.4</v>
      </c>
      <c r="Z178" s="271">
        <f t="shared" si="65"/>
        <v>0.44530177717205066</v>
      </c>
      <c r="AA178" s="271">
        <f t="shared" si="66"/>
        <v>0.3229924701163015</v>
      </c>
      <c r="AB178" s="263">
        <f t="shared" si="67"/>
        <v>-1115.9000000000003</v>
      </c>
      <c r="AC178" s="263">
        <f t="shared" si="68"/>
        <v>56.993101321925451</v>
      </c>
      <c r="AD178" s="264">
        <f t="shared" si="69"/>
        <v>-0.22175216279433091</v>
      </c>
      <c r="AE178" s="253">
        <f>+[41]Лист1!Q178</f>
        <v>1.0087999999999999</v>
      </c>
      <c r="AF178" s="250">
        <f>IF($P$287=0,U178*AE178,0)</f>
        <v>1491.8134399999999</v>
      </c>
      <c r="AG178" s="253">
        <f>+[41]Лист1!R178</f>
        <v>1.014</v>
      </c>
      <c r="AH178" s="250">
        <f>AF178*AG178</f>
        <v>1512.6988281599999</v>
      </c>
      <c r="AI178" s="253">
        <f>+[41]Лист1!S178</f>
        <v>1.0192000000000001</v>
      </c>
      <c r="AJ178" s="250">
        <f>AH178*AI178</f>
        <v>1541.742645660672</v>
      </c>
      <c r="AK178" s="253">
        <f>+[41]Лист1!T178</f>
        <v>1.0244</v>
      </c>
      <c r="AL178" s="250">
        <f>AJ178*AK178</f>
        <v>1579.3611662147923</v>
      </c>
      <c r="AM178" s="227" t="s">
        <v>1050</v>
      </c>
      <c r="AN178" s="227" t="s">
        <v>1051</v>
      </c>
      <c r="AO178" s="227" t="s">
        <v>1052</v>
      </c>
      <c r="AP178" s="227" t="s">
        <v>1053</v>
      </c>
      <c r="AQ178" s="227" t="s">
        <v>1054</v>
      </c>
      <c r="AR178" s="227" t="s">
        <v>1055</v>
      </c>
      <c r="AS178" s="160" t="str">
        <f t="shared" si="108"/>
        <v>|'[УФ ВС 2018.xlsx]АЛРОСА Мирный пит'!i140</v>
      </c>
      <c r="AT178" s="160" t="str">
        <f t="shared" si="108"/>
        <v>|'[УФ ВС 2018.xlsx]АЛРОСА Мирный пит'!j140</v>
      </c>
      <c r="AU178" s="160" t="str">
        <f t="shared" si="108"/>
        <v>|'[УФ ВС 2018.xlsx]АЛРОСА Мирный пит'!q140</v>
      </c>
      <c r="AV178" s="160" t="str">
        <f t="shared" si="108"/>
        <v>|'[УФ ВС 2018.xlsx]АЛРОСА Мирный пит'!aa140</v>
      </c>
      <c r="AW178" s="160" t="str">
        <f t="shared" si="108"/>
        <v>|'[УФ ВС 2018.xlsx]АЛРОСА Мирный пит'!al140</v>
      </c>
      <c r="AX178" s="160" t="str">
        <f t="shared" si="108"/>
        <v>|'[УФ ВС 2018.xlsx]АЛРОСА Мирный пит'!ak140</v>
      </c>
      <c r="BE178" s="339">
        <f>+U178-'[39]Таб 1'!T178</f>
        <v>0</v>
      </c>
    </row>
    <row r="179" spans="1:57">
      <c r="A179" s="156" t="str">
        <f t="shared" si="61"/>
        <v>скр</v>
      </c>
      <c r="B179" s="95" t="s">
        <v>545</v>
      </c>
      <c r="C179" s="72"/>
      <c r="D179" s="204"/>
      <c r="E179" s="499"/>
      <c r="F179" s="500"/>
      <c r="G179" s="74" t="s">
        <v>160</v>
      </c>
      <c r="H179" s="262">
        <v>0</v>
      </c>
      <c r="I179" s="262">
        <v>0</v>
      </c>
      <c r="J179" s="262">
        <v>0</v>
      </c>
      <c r="K179" s="262">
        <v>1927.086</v>
      </c>
      <c r="L179" s="251">
        <f t="shared" si="62"/>
        <v>1927.086</v>
      </c>
      <c r="M179" s="251">
        <f t="shared" si="63"/>
        <v>0</v>
      </c>
      <c r="N179" s="262">
        <v>0</v>
      </c>
      <c r="O179" s="262"/>
      <c r="P179" s="262"/>
      <c r="Q179" s="253">
        <v>0</v>
      </c>
      <c r="R179" s="252">
        <f>+'[39]Таб 1'!Q179</f>
        <v>0</v>
      </c>
      <c r="S179" s="250">
        <f>R179*$A$8</f>
        <v>0</v>
      </c>
      <c r="T179" s="250">
        <f>R179*$A$9</f>
        <v>0</v>
      </c>
      <c r="U179" s="263">
        <f>+W179+Y179</f>
        <v>0</v>
      </c>
      <c r="V179" s="253">
        <f>[40]Лист1!$O179</f>
        <v>1</v>
      </c>
      <c r="W179" s="250">
        <f>S179*V179</f>
        <v>0</v>
      </c>
      <c r="X179" s="253">
        <f>[40]Лист1!$P179</f>
        <v>1</v>
      </c>
      <c r="Y179" s="250">
        <f>W179*X179</f>
        <v>0</v>
      </c>
      <c r="Z179" s="271">
        <f t="shared" si="65"/>
        <v>0</v>
      </c>
      <c r="AA179" s="271">
        <f t="shared" si="66"/>
        <v>0</v>
      </c>
      <c r="AB179" s="263">
        <f t="shared" si="67"/>
        <v>0</v>
      </c>
      <c r="AC179" s="263">
        <f t="shared" si="68"/>
        <v>0</v>
      </c>
      <c r="AD179" s="264">
        <f t="shared" si="69"/>
        <v>0</v>
      </c>
      <c r="AE179" s="253">
        <f>+[41]Лист1!Q179</f>
        <v>1.0087999999999999</v>
      </c>
      <c r="AF179" s="250">
        <f>IF($P$287=0,U179*AE179,0)</f>
        <v>0</v>
      </c>
      <c r="AG179" s="253">
        <f>+[41]Лист1!R179</f>
        <v>1.014</v>
      </c>
      <c r="AH179" s="250">
        <f>AF179*AG179</f>
        <v>0</v>
      </c>
      <c r="AI179" s="253">
        <f>+[41]Лист1!S179</f>
        <v>1.0192000000000001</v>
      </c>
      <c r="AJ179" s="250">
        <f>AH179*AI179</f>
        <v>0</v>
      </c>
      <c r="AK179" s="253">
        <f>+[41]Лист1!T179</f>
        <v>1.0244</v>
      </c>
      <c r="AL179" s="250">
        <f>AJ179*AK179</f>
        <v>0</v>
      </c>
      <c r="AM179" s="227" t="s">
        <v>1056</v>
      </c>
      <c r="AN179" s="227" t="s">
        <v>1057</v>
      </c>
      <c r="AO179" s="227" t="s">
        <v>1058</v>
      </c>
      <c r="AP179" s="227" t="s">
        <v>1059</v>
      </c>
      <c r="AQ179" s="227" t="s">
        <v>1060</v>
      </c>
      <c r="AR179" s="227" t="s">
        <v>1061</v>
      </c>
      <c r="AS179" s="160" t="str">
        <f t="shared" si="108"/>
        <v>|'[УФ ВС 2018.xlsx]АЛРОСА Мирный пит'!i141</v>
      </c>
      <c r="AT179" s="160" t="str">
        <f t="shared" si="108"/>
        <v>|'[УФ ВС 2018.xlsx]АЛРОСА Мирный пит'!j141</v>
      </c>
      <c r="AU179" s="160" t="str">
        <f t="shared" si="108"/>
        <v>|'[УФ ВС 2018.xlsx]АЛРОСА Мирный пит'!q141</v>
      </c>
      <c r="AV179" s="160" t="str">
        <f t="shared" si="108"/>
        <v>|'[УФ ВС 2018.xlsx]АЛРОСА Мирный пит'!aa141</v>
      </c>
      <c r="AW179" s="160" t="str">
        <f t="shared" si="108"/>
        <v>|'[УФ ВС 2018.xlsx]АЛРОСА Мирный пит'!al141</v>
      </c>
      <c r="AX179" s="160" t="str">
        <f t="shared" si="108"/>
        <v>|'[УФ ВС 2018.xlsx]АЛРОСА Мирный пит'!ak141</v>
      </c>
    </row>
    <row r="180" spans="1:57">
      <c r="A180" s="156" t="str">
        <f t="shared" si="61"/>
        <v>скр</v>
      </c>
      <c r="B180" s="95" t="s">
        <v>545</v>
      </c>
      <c r="C180" s="72"/>
      <c r="D180" s="204"/>
      <c r="E180" s="499"/>
      <c r="F180" s="500"/>
      <c r="G180" s="74" t="s">
        <v>160</v>
      </c>
      <c r="H180" s="262">
        <v>0</v>
      </c>
      <c r="I180" s="262">
        <v>0</v>
      </c>
      <c r="J180" s="262">
        <v>0</v>
      </c>
      <c r="K180" s="262"/>
      <c r="L180" s="251">
        <f t="shared" si="62"/>
        <v>0</v>
      </c>
      <c r="M180" s="251">
        <f t="shared" si="63"/>
        <v>0</v>
      </c>
      <c r="N180" s="262">
        <v>0</v>
      </c>
      <c r="O180" s="262"/>
      <c r="P180" s="262"/>
      <c r="Q180" s="253">
        <v>318.68720000000002</v>
      </c>
      <c r="R180" s="252">
        <f>+'[39]Таб 1'!Q180</f>
        <v>0</v>
      </c>
      <c r="S180" s="250">
        <f>R180*$A$8</f>
        <v>0</v>
      </c>
      <c r="T180" s="250">
        <f>R180*$A$9</f>
        <v>0</v>
      </c>
      <c r="U180" s="263">
        <f>+W180+Y180</f>
        <v>0</v>
      </c>
      <c r="V180" s="253">
        <f>[40]Лист1!$O180</f>
        <v>1</v>
      </c>
      <c r="W180" s="250">
        <f>S180*V180</f>
        <v>0</v>
      </c>
      <c r="X180" s="253">
        <f>[40]Лист1!$P180</f>
        <v>1</v>
      </c>
      <c r="Y180" s="250">
        <f>W180*X180</f>
        <v>0</v>
      </c>
      <c r="Z180" s="271">
        <f t="shared" si="65"/>
        <v>0</v>
      </c>
      <c r="AA180" s="271">
        <f t="shared" si="66"/>
        <v>0</v>
      </c>
      <c r="AB180" s="263">
        <f t="shared" si="67"/>
        <v>0</v>
      </c>
      <c r="AC180" s="263">
        <f t="shared" si="68"/>
        <v>0</v>
      </c>
      <c r="AD180" s="264">
        <f t="shared" si="69"/>
        <v>0</v>
      </c>
      <c r="AE180" s="253">
        <f>+[41]Лист1!Q180</f>
        <v>1.0087999999999999</v>
      </c>
      <c r="AF180" s="250">
        <f>IF($P$287=0,U180*AE180,0)</f>
        <v>0</v>
      </c>
      <c r="AG180" s="253">
        <f>+[41]Лист1!R180</f>
        <v>1.014</v>
      </c>
      <c r="AH180" s="250">
        <f>AF180*AG180</f>
        <v>0</v>
      </c>
      <c r="AI180" s="253">
        <f>+[41]Лист1!S180</f>
        <v>1.0192000000000001</v>
      </c>
      <c r="AJ180" s="250">
        <f>AH180*AI180</f>
        <v>0</v>
      </c>
      <c r="AK180" s="253">
        <f>+[41]Лист1!T180</f>
        <v>1.0244</v>
      </c>
      <c r="AL180" s="250">
        <f>AJ180*AK180</f>
        <v>0</v>
      </c>
      <c r="AM180" s="227" t="s">
        <v>1062</v>
      </c>
      <c r="AN180" s="227" t="s">
        <v>1063</v>
      </c>
      <c r="AO180" s="227" t="s">
        <v>1064</v>
      </c>
      <c r="AP180" s="227" t="s">
        <v>1065</v>
      </c>
      <c r="AQ180" s="227" t="s">
        <v>1066</v>
      </c>
      <c r="AR180" s="227" t="s">
        <v>1067</v>
      </c>
      <c r="AS180" s="160" t="str">
        <f t="shared" si="108"/>
        <v>|'[УФ ВС 2018.xlsx]АЛРОСА Мирный пит'!i142</v>
      </c>
      <c r="AT180" s="160" t="str">
        <f t="shared" si="108"/>
        <v>|'[УФ ВС 2018.xlsx]АЛРОСА Мирный пит'!j142</v>
      </c>
      <c r="AU180" s="160" t="str">
        <f t="shared" si="108"/>
        <v>|'[УФ ВС 2018.xlsx]АЛРОСА Мирный пит'!q142</v>
      </c>
      <c r="AV180" s="160" t="str">
        <f t="shared" si="108"/>
        <v>|'[УФ ВС 2018.xlsx]АЛРОСА Мирный пит'!aa142</v>
      </c>
      <c r="AW180" s="160" t="str">
        <f t="shared" si="108"/>
        <v>|'[УФ ВС 2018.xlsx]АЛРОСА Мирный пит'!al142</v>
      </c>
      <c r="AX180" s="160" t="str">
        <f t="shared" si="108"/>
        <v>|'[УФ ВС 2018.xlsx]АЛРОСА Мирный пит'!ak142</v>
      </c>
    </row>
    <row r="181" spans="1:57" s="161" customFormat="1">
      <c r="A181" s="156" t="str">
        <f t="shared" si="61"/>
        <v>скр</v>
      </c>
      <c r="B181" s="95" t="s">
        <v>545</v>
      </c>
      <c r="C181" s="72"/>
      <c r="D181" s="204"/>
      <c r="E181" s="499"/>
      <c r="F181" s="500"/>
      <c r="G181" s="74" t="s">
        <v>160</v>
      </c>
      <c r="H181" s="262">
        <v>0</v>
      </c>
      <c r="I181" s="262">
        <v>0</v>
      </c>
      <c r="J181" s="262">
        <v>0</v>
      </c>
      <c r="K181" s="262"/>
      <c r="L181" s="251">
        <f t="shared" si="62"/>
        <v>0</v>
      </c>
      <c r="M181" s="251">
        <f t="shared" si="63"/>
        <v>0</v>
      </c>
      <c r="N181" s="262">
        <v>0</v>
      </c>
      <c r="O181" s="262"/>
      <c r="P181" s="262"/>
      <c r="Q181" s="253">
        <v>236.25</v>
      </c>
      <c r="R181" s="252">
        <f>+'[39]Таб 1'!Q181</f>
        <v>0</v>
      </c>
      <c r="S181" s="250">
        <f>R181*$A$8</f>
        <v>0</v>
      </c>
      <c r="T181" s="250">
        <f>R181*$A$9</f>
        <v>0</v>
      </c>
      <c r="U181" s="263">
        <f>+W181+Y181</f>
        <v>0</v>
      </c>
      <c r="V181" s="253">
        <f>[40]Лист1!$O181</f>
        <v>1</v>
      </c>
      <c r="W181" s="250">
        <f>S181*V181</f>
        <v>0</v>
      </c>
      <c r="X181" s="253">
        <f>[40]Лист1!$P181</f>
        <v>1</v>
      </c>
      <c r="Y181" s="250">
        <f>W181*X181</f>
        <v>0</v>
      </c>
      <c r="Z181" s="271">
        <f t="shared" si="65"/>
        <v>0</v>
      </c>
      <c r="AA181" s="271">
        <f t="shared" si="66"/>
        <v>0</v>
      </c>
      <c r="AB181" s="263">
        <f t="shared" si="67"/>
        <v>0</v>
      </c>
      <c r="AC181" s="263">
        <f t="shared" si="68"/>
        <v>0</v>
      </c>
      <c r="AD181" s="264">
        <f t="shared" si="69"/>
        <v>0</v>
      </c>
      <c r="AE181" s="253">
        <f>+[41]Лист1!Q181</f>
        <v>1.0087999999999999</v>
      </c>
      <c r="AF181" s="250">
        <f>IF($P$287=0,U181*AE181,0)</f>
        <v>0</v>
      </c>
      <c r="AG181" s="253">
        <f>+[41]Лист1!R181</f>
        <v>1.014</v>
      </c>
      <c r="AH181" s="250">
        <f>AF181*AG181</f>
        <v>0</v>
      </c>
      <c r="AI181" s="253">
        <f>+[41]Лист1!S181</f>
        <v>1.0192000000000001</v>
      </c>
      <c r="AJ181" s="250">
        <f>AH181*AI181</f>
        <v>0</v>
      </c>
      <c r="AK181" s="253">
        <f>+[41]Лист1!T181</f>
        <v>1.0244</v>
      </c>
      <c r="AL181" s="250">
        <f>AJ181*AK181</f>
        <v>0</v>
      </c>
      <c r="AM181" s="227" t="s">
        <v>1068</v>
      </c>
      <c r="AN181" s="227" t="s">
        <v>1069</v>
      </c>
      <c r="AO181" s="227" t="s">
        <v>1070</v>
      </c>
      <c r="AP181" s="227" t="s">
        <v>1071</v>
      </c>
      <c r="AQ181" s="227" t="s">
        <v>1072</v>
      </c>
      <c r="AR181" s="227" t="s">
        <v>1073</v>
      </c>
      <c r="AS181" s="160" t="str">
        <f t="shared" si="108"/>
        <v>|'[УФ ВС 2018.xlsx]АЛРОСА Мирный пит'!i143</v>
      </c>
      <c r="AT181" s="160" t="str">
        <f t="shared" si="108"/>
        <v>|'[УФ ВС 2018.xlsx]АЛРОСА Мирный пит'!j143</v>
      </c>
      <c r="AU181" s="160" t="str">
        <f t="shared" si="108"/>
        <v>|'[УФ ВС 2018.xlsx]АЛРОСА Мирный пит'!q143</v>
      </c>
      <c r="AV181" s="160" t="str">
        <f t="shared" si="108"/>
        <v>|'[УФ ВС 2018.xlsx]АЛРОСА Мирный пит'!aa143</v>
      </c>
      <c r="AW181" s="160" t="str">
        <f t="shared" si="108"/>
        <v>|'[УФ ВС 2018.xlsx]АЛРОСА Мирный пит'!al143</v>
      </c>
      <c r="AX181" s="160" t="str">
        <f t="shared" si="108"/>
        <v>|'[УФ ВС 2018.xlsx]АЛРОСА Мирный пит'!ak143</v>
      </c>
    </row>
    <row r="182" spans="1:57" s="161" customFormat="1">
      <c r="A182" s="156" t="str">
        <f t="shared" si="61"/>
        <v>пок</v>
      </c>
      <c r="B182" s="95"/>
      <c r="C182" s="71" t="s">
        <v>300</v>
      </c>
      <c r="D182" s="207" t="s">
        <v>301</v>
      </c>
      <c r="E182" s="207"/>
      <c r="F182" s="208"/>
      <c r="G182" s="70" t="s">
        <v>160</v>
      </c>
      <c r="H182" s="256">
        <f>H183+H187+H188+H189</f>
        <v>5231.2761200000004</v>
      </c>
      <c r="I182" s="256">
        <f>I183+I187+I188+I189</f>
        <v>6967.6856075232008</v>
      </c>
      <c r="J182" s="256">
        <f>J183+J187+J188+J189</f>
        <v>7223.5185521260219</v>
      </c>
      <c r="K182" s="256">
        <v>8747.7750000000015</v>
      </c>
      <c r="L182" s="251">
        <f t="shared" si="62"/>
        <v>1524.2564478739796</v>
      </c>
      <c r="M182" s="251">
        <f t="shared" si="63"/>
        <v>121.10130176692577</v>
      </c>
      <c r="N182" s="256">
        <f t="shared" ref="N182:U182" si="109">N183+N187+N188+N189</f>
        <v>8487.1608685646152</v>
      </c>
      <c r="O182" s="256">
        <f t="shared" si="109"/>
        <v>0</v>
      </c>
      <c r="P182" s="256">
        <f t="shared" si="109"/>
        <v>0</v>
      </c>
      <c r="Q182" s="256">
        <v>10801.99401464</v>
      </c>
      <c r="R182" s="252">
        <f>+'[39]Таб 1'!Q182</f>
        <v>8984.9704351956207</v>
      </c>
      <c r="S182" s="256">
        <f t="shared" si="109"/>
        <v>4492.4852175978103</v>
      </c>
      <c r="T182" s="256">
        <f t="shared" si="109"/>
        <v>4492.4852175978103</v>
      </c>
      <c r="U182" s="256">
        <f t="shared" si="109"/>
        <v>8984.9704351956207</v>
      </c>
      <c r="V182" s="253">
        <f>[40]Лист1!$O182</f>
        <v>1</v>
      </c>
      <c r="W182" s="256">
        <f>W183+W187+W188+W189</f>
        <v>4492.4852175978103</v>
      </c>
      <c r="X182" s="253">
        <f>[40]Лист1!$P182</f>
        <v>1</v>
      </c>
      <c r="Y182" s="256">
        <f>Y183+Y187+Y188+Y189</f>
        <v>4492.4852175978103</v>
      </c>
      <c r="Z182" s="251">
        <f t="shared" si="65"/>
        <v>2.7055878432722098</v>
      </c>
      <c r="AA182" s="251">
        <f t="shared" si="66"/>
        <v>1.9624545542235421</v>
      </c>
      <c r="AB182" s="256">
        <f t="shared" si="67"/>
        <v>497.80956663100551</v>
      </c>
      <c r="AC182" s="256">
        <f t="shared" si="68"/>
        <v>105.86544280637864</v>
      </c>
      <c r="AD182" s="257">
        <f t="shared" si="69"/>
        <v>9.892494673369838E-2</v>
      </c>
      <c r="AE182" s="253">
        <f>+[41]Лист1!Q182</f>
        <v>1</v>
      </c>
      <c r="AF182" s="256">
        <f>AF183+AF187+AF188+AF189</f>
        <v>9053.3146297826752</v>
      </c>
      <c r="AG182" s="253">
        <f>+[41]Лист1!R182</f>
        <v>1</v>
      </c>
      <c r="AH182" s="256">
        <f>AH183+AH187+AH188+AH189</f>
        <v>9163.0008489862994</v>
      </c>
      <c r="AI182" s="253">
        <f>+[41]Лист1!S182</f>
        <v>1</v>
      </c>
      <c r="AJ182" s="256">
        <f>AJ183+AJ187+AJ188+AJ189</f>
        <v>9315.5336393028374</v>
      </c>
      <c r="AK182" s="253">
        <f>+[41]Лист1!T182</f>
        <v>1</v>
      </c>
      <c r="AL182" s="256">
        <f>AL183+AL187+AL188+AL189</f>
        <v>9513.0991937471608</v>
      </c>
      <c r="AM182" s="227"/>
      <c r="AN182" s="227"/>
      <c r="AO182" s="227"/>
      <c r="AP182" s="227"/>
      <c r="AQ182" s="227"/>
      <c r="AR182" s="227"/>
      <c r="AS182" s="160"/>
      <c r="AT182" s="160"/>
      <c r="AU182" s="160"/>
      <c r="AV182" s="160"/>
      <c r="AW182" s="160"/>
      <c r="AX182" s="160"/>
      <c r="BE182" s="339">
        <f>+U182-'[39]Таб 1'!T182</f>
        <v>0</v>
      </c>
    </row>
    <row r="183" spans="1:57">
      <c r="A183" s="156" t="str">
        <f t="shared" si="61"/>
        <v>пок</v>
      </c>
      <c r="B183" s="95"/>
      <c r="C183" s="72"/>
      <c r="D183" s="73" t="s">
        <v>302</v>
      </c>
      <c r="E183" s="103" t="s">
        <v>303</v>
      </c>
      <c r="F183" s="208"/>
      <c r="G183" s="74" t="s">
        <v>160</v>
      </c>
      <c r="H183" s="263">
        <f>SUM(H184:H186)</f>
        <v>12.552</v>
      </c>
      <c r="I183" s="263">
        <f>SUM(I184:I186)</f>
        <v>0</v>
      </c>
      <c r="J183" s="263">
        <f>SUM(J184:J186)</f>
        <v>0</v>
      </c>
      <c r="K183" s="263">
        <v>279.387</v>
      </c>
      <c r="L183" s="251">
        <f t="shared" si="62"/>
        <v>279.387</v>
      </c>
      <c r="M183" s="251">
        <f t="shared" si="63"/>
        <v>0</v>
      </c>
      <c r="N183" s="263">
        <f t="shared" ref="N183:U183" si="110">SUM(N184:N186)</f>
        <v>129.41200000000001</v>
      </c>
      <c r="O183" s="263">
        <f t="shared" si="110"/>
        <v>0</v>
      </c>
      <c r="P183" s="263">
        <f t="shared" si="110"/>
        <v>0</v>
      </c>
      <c r="Q183" s="263">
        <v>1242.9211408000001</v>
      </c>
      <c r="R183" s="252">
        <f>+'[39]Таб 1'!Q183</f>
        <v>1218.5846866666666</v>
      </c>
      <c r="S183" s="263">
        <f t="shared" si="110"/>
        <v>609.29234333333329</v>
      </c>
      <c r="T183" s="263">
        <f t="shared" si="110"/>
        <v>609.29234333333329</v>
      </c>
      <c r="U183" s="263">
        <f t="shared" si="110"/>
        <v>1218.5846866666666</v>
      </c>
      <c r="V183" s="253">
        <f>[40]Лист1!$O183</f>
        <v>1</v>
      </c>
      <c r="W183" s="263">
        <f>SUM(W184:W186)</f>
        <v>609.29234333333329</v>
      </c>
      <c r="X183" s="253">
        <f>[40]Лист1!$P183</f>
        <v>1</v>
      </c>
      <c r="Y183" s="263">
        <f>SUM(Y184:Y186)</f>
        <v>609.29234333333329</v>
      </c>
      <c r="Z183" s="271">
        <f t="shared" si="65"/>
        <v>0.3669447704945315</v>
      </c>
      <c r="AA183" s="271">
        <f t="shared" si="66"/>
        <v>0.26615747767944681</v>
      </c>
      <c r="AB183" s="263">
        <f t="shared" si="67"/>
        <v>1089.1726866666666</v>
      </c>
      <c r="AC183" s="263">
        <f t="shared" si="68"/>
        <v>941.63190945713427</v>
      </c>
      <c r="AD183" s="264">
        <f t="shared" si="69"/>
        <v>0.21644089875871073</v>
      </c>
      <c r="AE183" s="253">
        <f>+[41]Лист1!Q183</f>
        <v>1</v>
      </c>
      <c r="AF183" s="263">
        <f>SUM(AF184:AF186)</f>
        <v>1218.5846866666666</v>
      </c>
      <c r="AG183" s="253">
        <f>+[41]Лист1!R183</f>
        <v>1</v>
      </c>
      <c r="AH183" s="263">
        <f>SUM(AH184:AH186)</f>
        <v>1218.5846866666666</v>
      </c>
      <c r="AI183" s="253">
        <f>+[41]Лист1!S183</f>
        <v>1</v>
      </c>
      <c r="AJ183" s="263">
        <f>SUM(AJ184:AJ186)</f>
        <v>1218.5846866666666</v>
      </c>
      <c r="AK183" s="253">
        <f>+[41]Лист1!T183</f>
        <v>1</v>
      </c>
      <c r="AL183" s="263">
        <f>SUM(AL184:AL186)</f>
        <v>1218.5846866666666</v>
      </c>
      <c r="AM183" s="227"/>
      <c r="AN183" s="227"/>
      <c r="AO183" s="227"/>
      <c r="AP183" s="227"/>
      <c r="AQ183" s="227"/>
      <c r="AR183" s="227"/>
      <c r="AS183" s="160"/>
      <c r="AT183" s="160"/>
      <c r="AU183" s="160"/>
      <c r="AV183" s="160"/>
      <c r="AW183" s="160"/>
      <c r="AX183" s="160"/>
      <c r="BE183" s="339">
        <f>+U183-'[39]Таб 1'!T183</f>
        <v>0</v>
      </c>
    </row>
    <row r="184" spans="1:57">
      <c r="A184" s="156" t="str">
        <f t="shared" si="61"/>
        <v>пок</v>
      </c>
      <c r="B184" s="95" t="s">
        <v>554</v>
      </c>
      <c r="C184" s="72"/>
      <c r="D184" s="103"/>
      <c r="E184" s="103" t="s">
        <v>304</v>
      </c>
      <c r="F184" s="102"/>
      <c r="G184" s="74" t="s">
        <v>160</v>
      </c>
      <c r="H184" s="262">
        <v>0</v>
      </c>
      <c r="I184" s="262">
        <v>0</v>
      </c>
      <c r="J184" s="262">
        <v>0</v>
      </c>
      <c r="K184" s="262">
        <v>213.898</v>
      </c>
      <c r="L184" s="251">
        <f t="shared" si="62"/>
        <v>213.898</v>
      </c>
      <c r="M184" s="251">
        <f t="shared" si="63"/>
        <v>0</v>
      </c>
      <c r="N184" s="262">
        <v>129.41200000000001</v>
      </c>
      <c r="O184" s="262"/>
      <c r="P184" s="262"/>
      <c r="Q184" s="253">
        <v>412.45778080000002</v>
      </c>
      <c r="R184" s="252">
        <f>+'[39]Таб 1'!Q184</f>
        <v>396.59402</v>
      </c>
      <c r="S184" s="250">
        <f>R184*$A$8</f>
        <v>198.29701</v>
      </c>
      <c r="T184" s="250">
        <f>R184*$A$9</f>
        <v>198.29701</v>
      </c>
      <c r="U184" s="263">
        <f>+W184+Y184</f>
        <v>396.59402</v>
      </c>
      <c r="V184" s="253">
        <f>[40]Лист1!$O184</f>
        <v>1</v>
      </c>
      <c r="W184" s="250">
        <f>S184*V184</f>
        <v>198.29701</v>
      </c>
      <c r="X184" s="253">
        <f>[40]Лист1!$P184</f>
        <v>1</v>
      </c>
      <c r="Y184" s="250">
        <f>W184*X184</f>
        <v>198.29701</v>
      </c>
      <c r="Z184" s="271">
        <f t="shared" si="65"/>
        <v>0.11942387200555032</v>
      </c>
      <c r="AA184" s="271">
        <f t="shared" si="66"/>
        <v>8.6622181602078629E-2</v>
      </c>
      <c r="AB184" s="263">
        <f t="shared" si="67"/>
        <v>267.18201999999997</v>
      </c>
      <c r="AC184" s="263">
        <f t="shared" si="68"/>
        <v>306.45845825734858</v>
      </c>
      <c r="AD184" s="264">
        <f t="shared" si="69"/>
        <v>5.3094534272567565E-2</v>
      </c>
      <c r="AE184" s="253">
        <f>+[41]Лист1!Q184</f>
        <v>1</v>
      </c>
      <c r="AF184" s="250">
        <f>IF($P$287=0,U184*AE184,0)</f>
        <v>396.59402</v>
      </c>
      <c r="AG184" s="253">
        <f>+[41]Лист1!R184</f>
        <v>1</v>
      </c>
      <c r="AH184" s="250">
        <f>AF184*AG184</f>
        <v>396.59402</v>
      </c>
      <c r="AI184" s="253">
        <f>+[41]Лист1!S184</f>
        <v>1</v>
      </c>
      <c r="AJ184" s="250">
        <f>AH184*AI184</f>
        <v>396.59402</v>
      </c>
      <c r="AK184" s="253">
        <f>+[41]Лист1!T184</f>
        <v>1</v>
      </c>
      <c r="AL184" s="250">
        <f>AJ184*AK184</f>
        <v>396.59402</v>
      </c>
      <c r="AM184" s="227" t="s">
        <v>1074</v>
      </c>
      <c r="AN184" s="227" t="s">
        <v>1075</v>
      </c>
      <c r="AO184" s="227" t="s">
        <v>1076</v>
      </c>
      <c r="AP184" s="227" t="s">
        <v>1077</v>
      </c>
      <c r="AQ184" s="227" t="s">
        <v>1078</v>
      </c>
      <c r="AR184" s="227" t="s">
        <v>1079</v>
      </c>
      <c r="AS184" s="160" t="str">
        <f t="shared" ref="AS184:AX188" si="111">$A$3&amp;$A$2&amp;"'"&amp;AM184</f>
        <v>|'[УФ ВС 2018.xlsx]АЛРОСА Мирный пит'!i146</v>
      </c>
      <c r="AT184" s="160" t="str">
        <f t="shared" si="111"/>
        <v>|'[УФ ВС 2018.xlsx]АЛРОСА Мирный пит'!j146</v>
      </c>
      <c r="AU184" s="160" t="str">
        <f t="shared" si="111"/>
        <v>|'[УФ ВС 2018.xlsx]АЛРОСА Мирный пит'!q146</v>
      </c>
      <c r="AV184" s="160" t="str">
        <f t="shared" si="111"/>
        <v>|'[УФ ВС 2018.xlsx]АЛРОСА Мирный пит'!aa146</v>
      </c>
      <c r="AW184" s="160" t="str">
        <f t="shared" si="111"/>
        <v>|'[УФ ВС 2018.xlsx]АЛРОСА Мирный пит'!al146</v>
      </c>
      <c r="AX184" s="160" t="str">
        <f t="shared" si="111"/>
        <v>|'[УФ ВС 2018.xlsx]АЛРОСА Мирный пит'!ak146</v>
      </c>
      <c r="BE184" s="339">
        <f>+U184-'[39]Таб 1'!T184</f>
        <v>0</v>
      </c>
    </row>
    <row r="185" spans="1:57">
      <c r="A185" s="156" t="str">
        <f t="shared" si="61"/>
        <v>пок</v>
      </c>
      <c r="B185" s="95" t="s">
        <v>554</v>
      </c>
      <c r="C185" s="72"/>
      <c r="D185" s="103"/>
      <c r="E185" s="103" t="s">
        <v>305</v>
      </c>
      <c r="F185" s="102"/>
      <c r="G185" s="74" t="s">
        <v>160</v>
      </c>
      <c r="H185" s="262">
        <v>0</v>
      </c>
      <c r="I185" s="262">
        <v>0</v>
      </c>
      <c r="J185" s="262">
        <v>0</v>
      </c>
      <c r="K185" s="262"/>
      <c r="L185" s="251">
        <f t="shared" si="62"/>
        <v>0</v>
      </c>
      <c r="M185" s="251">
        <f t="shared" si="63"/>
        <v>0</v>
      </c>
      <c r="N185" s="262">
        <v>0</v>
      </c>
      <c r="O185" s="262"/>
      <c r="P185" s="262"/>
      <c r="Q185" s="253">
        <v>220.71296000000001</v>
      </c>
      <c r="R185" s="252">
        <f>+'[39]Таб 1'!Q185</f>
        <v>212.22399999999999</v>
      </c>
      <c r="S185" s="250">
        <f>R185*$A$8</f>
        <v>106.11199999999999</v>
      </c>
      <c r="T185" s="250">
        <f>R185*$A$9</f>
        <v>106.11199999999999</v>
      </c>
      <c r="U185" s="263">
        <f>+W185+Y185</f>
        <v>212.22399999999999</v>
      </c>
      <c r="V185" s="253">
        <f>[40]Лист1!$O185</f>
        <v>1</v>
      </c>
      <c r="W185" s="250">
        <f>S185*V185</f>
        <v>106.11199999999999</v>
      </c>
      <c r="X185" s="253">
        <f>[40]Лист1!$P185</f>
        <v>1</v>
      </c>
      <c r="Y185" s="250">
        <f>W185*X185</f>
        <v>106.11199999999999</v>
      </c>
      <c r="Z185" s="271">
        <f t="shared" si="65"/>
        <v>6.3905683228672766E-2</v>
      </c>
      <c r="AA185" s="271">
        <f t="shared" si="66"/>
        <v>4.6352957788721914E-2</v>
      </c>
      <c r="AB185" s="263">
        <f t="shared" si="67"/>
        <v>212.22399999999999</v>
      </c>
      <c r="AC185" s="263">
        <f t="shared" si="68"/>
        <v>0</v>
      </c>
      <c r="AD185" s="264">
        <f t="shared" si="69"/>
        <v>4.2173251184572151E-2</v>
      </c>
      <c r="AE185" s="253">
        <f>+[41]Лист1!Q185</f>
        <v>1</v>
      </c>
      <c r="AF185" s="250">
        <f>IF($P$287=0,U185*AE185,0)</f>
        <v>212.22399999999999</v>
      </c>
      <c r="AG185" s="253">
        <f>+[41]Лист1!R185</f>
        <v>1</v>
      </c>
      <c r="AH185" s="250">
        <f>AF185*AG185</f>
        <v>212.22399999999999</v>
      </c>
      <c r="AI185" s="253">
        <f>+[41]Лист1!S185</f>
        <v>1</v>
      </c>
      <c r="AJ185" s="250">
        <f>AH185*AI185</f>
        <v>212.22399999999999</v>
      </c>
      <c r="AK185" s="253">
        <f>+[41]Лист1!T185</f>
        <v>1</v>
      </c>
      <c r="AL185" s="250">
        <f>AJ185*AK185</f>
        <v>212.22399999999999</v>
      </c>
      <c r="AM185" s="227" t="s">
        <v>1080</v>
      </c>
      <c r="AN185" s="227" t="s">
        <v>1081</v>
      </c>
      <c r="AO185" s="227" t="s">
        <v>1082</v>
      </c>
      <c r="AP185" s="227" t="s">
        <v>1083</v>
      </c>
      <c r="AQ185" s="227" t="s">
        <v>1084</v>
      </c>
      <c r="AR185" s="227" t="s">
        <v>1085</v>
      </c>
      <c r="AS185" s="160" t="str">
        <f t="shared" si="111"/>
        <v>|'[УФ ВС 2018.xlsx]АЛРОСА Мирный пит'!i147</v>
      </c>
      <c r="AT185" s="160" t="str">
        <f t="shared" si="111"/>
        <v>|'[УФ ВС 2018.xlsx]АЛРОСА Мирный пит'!j147</v>
      </c>
      <c r="AU185" s="160" t="str">
        <f t="shared" si="111"/>
        <v>|'[УФ ВС 2018.xlsx]АЛРОСА Мирный пит'!q147</v>
      </c>
      <c r="AV185" s="160" t="str">
        <f t="shared" si="111"/>
        <v>|'[УФ ВС 2018.xlsx]АЛРОСА Мирный пит'!aa147</v>
      </c>
      <c r="AW185" s="160" t="str">
        <f t="shared" si="111"/>
        <v>|'[УФ ВС 2018.xlsx]АЛРОСА Мирный пит'!al147</v>
      </c>
      <c r="AX185" s="160" t="str">
        <f t="shared" si="111"/>
        <v>|'[УФ ВС 2018.xlsx]АЛРОСА Мирный пит'!ak147</v>
      </c>
    </row>
    <row r="186" spans="1:57">
      <c r="A186" s="156" t="str">
        <f t="shared" si="61"/>
        <v>пок</v>
      </c>
      <c r="B186" s="95" t="s">
        <v>554</v>
      </c>
      <c r="C186" s="72"/>
      <c r="D186" s="103"/>
      <c r="E186" s="103" t="s">
        <v>306</v>
      </c>
      <c r="F186" s="102"/>
      <c r="G186" s="74" t="s">
        <v>160</v>
      </c>
      <c r="H186" s="262">
        <v>12.552</v>
      </c>
      <c r="I186" s="262">
        <v>0</v>
      </c>
      <c r="J186" s="262">
        <v>0</v>
      </c>
      <c r="K186" s="262">
        <v>65.489000000000004</v>
      </c>
      <c r="L186" s="251">
        <f t="shared" si="62"/>
        <v>65.489000000000004</v>
      </c>
      <c r="M186" s="251">
        <f t="shared" si="63"/>
        <v>0</v>
      </c>
      <c r="N186" s="262">
        <v>0</v>
      </c>
      <c r="O186" s="262"/>
      <c r="P186" s="262"/>
      <c r="Q186" s="253">
        <v>609.75040000000001</v>
      </c>
      <c r="R186" s="252">
        <f>+'[39]Таб 1'!Q186</f>
        <v>609.76666666666665</v>
      </c>
      <c r="S186" s="250">
        <f>R186*$A$8</f>
        <v>304.88333333333333</v>
      </c>
      <c r="T186" s="250">
        <f>R186*$A$9</f>
        <v>304.88333333333333</v>
      </c>
      <c r="U186" s="263">
        <f>+W186+Y186</f>
        <v>609.76666666666665</v>
      </c>
      <c r="V186" s="253">
        <f>[40]Лист1!$O186</f>
        <v>1</v>
      </c>
      <c r="W186" s="250">
        <f>S186*V186</f>
        <v>304.88333333333333</v>
      </c>
      <c r="X186" s="253">
        <f>[40]Лист1!$P186</f>
        <v>1</v>
      </c>
      <c r="Y186" s="250">
        <f>W186*X186</f>
        <v>304.88333333333333</v>
      </c>
      <c r="Z186" s="271">
        <f t="shared" si="65"/>
        <v>0.18361521526030844</v>
      </c>
      <c r="AA186" s="271">
        <f t="shared" si="66"/>
        <v>0.13318233828864628</v>
      </c>
      <c r="AB186" s="263">
        <f t="shared" si="67"/>
        <v>609.76666666666665</v>
      </c>
      <c r="AC186" s="263">
        <f t="shared" si="68"/>
        <v>0</v>
      </c>
      <c r="AD186" s="264">
        <f t="shared" si="69"/>
        <v>0.12117311330157104</v>
      </c>
      <c r="AE186" s="253">
        <f>+[41]Лист1!Q186</f>
        <v>1</v>
      </c>
      <c r="AF186" s="250">
        <f>IF($P$287=0,U186*AE186,0)</f>
        <v>609.76666666666665</v>
      </c>
      <c r="AG186" s="253">
        <f>+[41]Лист1!R186</f>
        <v>1</v>
      </c>
      <c r="AH186" s="250">
        <f>AF186*AG186</f>
        <v>609.76666666666665</v>
      </c>
      <c r="AI186" s="253">
        <f>+[41]Лист1!S186</f>
        <v>1</v>
      </c>
      <c r="AJ186" s="250">
        <f>AH186*AI186</f>
        <v>609.76666666666665</v>
      </c>
      <c r="AK186" s="253">
        <f>+[41]Лист1!T186</f>
        <v>1</v>
      </c>
      <c r="AL186" s="250">
        <f>AJ186*AK186</f>
        <v>609.76666666666665</v>
      </c>
      <c r="AM186" s="227" t="s">
        <v>1086</v>
      </c>
      <c r="AN186" s="227" t="s">
        <v>1087</v>
      </c>
      <c r="AO186" s="227" t="s">
        <v>1088</v>
      </c>
      <c r="AP186" s="227" t="s">
        <v>1089</v>
      </c>
      <c r="AQ186" s="227" t="s">
        <v>1090</v>
      </c>
      <c r="AR186" s="227" t="s">
        <v>1091</v>
      </c>
      <c r="AS186" s="160" t="str">
        <f t="shared" si="111"/>
        <v>|'[УФ ВС 2018.xlsx]АЛРОСА Мирный пит'!i148</v>
      </c>
      <c r="AT186" s="160" t="str">
        <f t="shared" si="111"/>
        <v>|'[УФ ВС 2018.xlsx]АЛРОСА Мирный пит'!j148</v>
      </c>
      <c r="AU186" s="160" t="str">
        <f t="shared" si="111"/>
        <v>|'[УФ ВС 2018.xlsx]АЛРОСА Мирный пит'!q148</v>
      </c>
      <c r="AV186" s="160" t="str">
        <f t="shared" si="111"/>
        <v>|'[УФ ВС 2018.xlsx]АЛРОСА Мирный пит'!aa148</v>
      </c>
      <c r="AW186" s="160" t="str">
        <f t="shared" si="111"/>
        <v>|'[УФ ВС 2018.xlsx]АЛРОСА Мирный пит'!al148</v>
      </c>
      <c r="AX186" s="160" t="str">
        <f t="shared" si="111"/>
        <v>|'[УФ ВС 2018.xlsx]АЛРОСА Мирный пит'!ak148</v>
      </c>
    </row>
    <row r="187" spans="1:57">
      <c r="A187" s="156" t="str">
        <f t="shared" si="61"/>
        <v>пок</v>
      </c>
      <c r="B187" s="95" t="s">
        <v>545</v>
      </c>
      <c r="C187" s="72"/>
      <c r="D187" s="73" t="s">
        <v>307</v>
      </c>
      <c r="E187" s="103" t="s">
        <v>308</v>
      </c>
      <c r="F187" s="102"/>
      <c r="G187" s="74" t="s">
        <v>160</v>
      </c>
      <c r="H187" s="262">
        <v>737.43000000000006</v>
      </c>
      <c r="I187" s="262">
        <v>1294.2634320000002</v>
      </c>
      <c r="J187" s="262">
        <v>1341.5428751709601</v>
      </c>
      <c r="K187" s="262">
        <v>1110.934</v>
      </c>
      <c r="L187" s="251">
        <f t="shared" si="62"/>
        <v>-230.60887517096012</v>
      </c>
      <c r="M187" s="251">
        <f t="shared" si="63"/>
        <v>82.810174804023887</v>
      </c>
      <c r="N187" s="262">
        <v>2354.338990384615</v>
      </c>
      <c r="O187" s="262"/>
      <c r="P187" s="262"/>
      <c r="Q187" s="253">
        <v>1857.6791999999998</v>
      </c>
      <c r="R187" s="252">
        <f>+'[39]Таб 1'!Q187</f>
        <v>1543.6</v>
      </c>
      <c r="S187" s="250">
        <f>R187*$A$8</f>
        <v>771.8</v>
      </c>
      <c r="T187" s="250">
        <f>R187*$A$9</f>
        <v>771.8</v>
      </c>
      <c r="U187" s="263">
        <f>+W187+Y187</f>
        <v>1543.6</v>
      </c>
      <c r="V187" s="253">
        <f>[40]Лист1!$O187</f>
        <v>1</v>
      </c>
      <c r="W187" s="250">
        <f>S187*V187</f>
        <v>771.8</v>
      </c>
      <c r="X187" s="253">
        <f>[40]Лист1!$P187</f>
        <v>1</v>
      </c>
      <c r="Y187" s="250">
        <f>W187*X187</f>
        <v>771.8</v>
      </c>
      <c r="Z187" s="271">
        <f t="shared" si="65"/>
        <v>0.46481459510601664</v>
      </c>
      <c r="AA187" s="271">
        <f t="shared" si="66"/>
        <v>0.33714577824690495</v>
      </c>
      <c r="AB187" s="263">
        <f t="shared" si="67"/>
        <v>-810.73899038461514</v>
      </c>
      <c r="AC187" s="263">
        <f t="shared" si="68"/>
        <v>65.564050304745223</v>
      </c>
      <c r="AD187" s="264">
        <f t="shared" si="69"/>
        <v>-0.16111042618467658</v>
      </c>
      <c r="AE187" s="253">
        <f>+[41]Лист1!Q187</f>
        <v>1.0087999999999999</v>
      </c>
      <c r="AF187" s="250">
        <f>IF($P$287=0,U187*AE187,0)</f>
        <v>1557.1836799999999</v>
      </c>
      <c r="AG187" s="253">
        <f>+[41]Лист1!R187</f>
        <v>1.014</v>
      </c>
      <c r="AH187" s="250">
        <f>AF187*AG187</f>
        <v>1578.9842515199998</v>
      </c>
      <c r="AI187" s="253">
        <f>+[41]Лист1!S187</f>
        <v>1.0192000000000001</v>
      </c>
      <c r="AJ187" s="250">
        <f>AH187*AI187</f>
        <v>1609.300749149184</v>
      </c>
      <c r="AK187" s="253">
        <f>+[41]Лист1!T187</f>
        <v>1.0244</v>
      </c>
      <c r="AL187" s="250">
        <f>AJ187*AK187</f>
        <v>1648.5676874284241</v>
      </c>
      <c r="AM187" s="227" t="s">
        <v>1092</v>
      </c>
      <c r="AN187" s="227" t="s">
        <v>1093</v>
      </c>
      <c r="AO187" s="227" t="s">
        <v>1094</v>
      </c>
      <c r="AP187" s="227" t="s">
        <v>1095</v>
      </c>
      <c r="AQ187" s="227" t="s">
        <v>1096</v>
      </c>
      <c r="AR187" s="227" t="s">
        <v>1097</v>
      </c>
      <c r="AS187" s="160" t="str">
        <f t="shared" si="111"/>
        <v>|'[УФ ВС 2018.xlsx]АЛРОСА Мирный пит'!i149</v>
      </c>
      <c r="AT187" s="160" t="str">
        <f t="shared" si="111"/>
        <v>|'[УФ ВС 2018.xlsx]АЛРОСА Мирный пит'!j149</v>
      </c>
      <c r="AU187" s="160" t="str">
        <f t="shared" si="111"/>
        <v>|'[УФ ВС 2018.xlsx]АЛРОСА Мирный пит'!q149</v>
      </c>
      <c r="AV187" s="160" t="str">
        <f t="shared" si="111"/>
        <v>|'[УФ ВС 2018.xlsx]АЛРОСА Мирный пит'!aa149</v>
      </c>
      <c r="AW187" s="160" t="str">
        <f t="shared" si="111"/>
        <v>|'[УФ ВС 2018.xlsx]АЛРОСА Мирный пит'!al149</v>
      </c>
      <c r="AX187" s="160" t="str">
        <f t="shared" si="111"/>
        <v>|'[УФ ВС 2018.xlsx]АЛРОСА Мирный пит'!ak149</v>
      </c>
      <c r="BE187" s="339">
        <f>+U187-'[39]Таб 1'!T187</f>
        <v>0</v>
      </c>
    </row>
    <row r="188" spans="1:57" s="161" customFormat="1">
      <c r="A188" s="156" t="str">
        <f t="shared" si="61"/>
        <v>пок</v>
      </c>
      <c r="B188" s="95" t="s">
        <v>545</v>
      </c>
      <c r="C188" s="72"/>
      <c r="D188" s="73" t="s">
        <v>309</v>
      </c>
      <c r="E188" s="103" t="s">
        <v>310</v>
      </c>
      <c r="F188" s="102"/>
      <c r="G188" s="74" t="s">
        <v>160</v>
      </c>
      <c r="H188" s="262">
        <v>436.18200000000002</v>
      </c>
      <c r="I188" s="262">
        <v>459.45667152000004</v>
      </c>
      <c r="J188" s="262">
        <v>476.2406237306256</v>
      </c>
      <c r="K188" s="262">
        <v>457.68200000000002</v>
      </c>
      <c r="L188" s="251">
        <f t="shared" si="62"/>
        <v>-18.558623730625584</v>
      </c>
      <c r="M188" s="251">
        <f t="shared" si="63"/>
        <v>96.103099398525302</v>
      </c>
      <c r="N188" s="262">
        <v>58.517909999999993</v>
      </c>
      <c r="O188" s="262"/>
      <c r="P188" s="262"/>
      <c r="Q188" s="253">
        <v>963.02128000000005</v>
      </c>
      <c r="R188" s="252">
        <f>+'[39]Таб 1'!Q188</f>
        <v>87.299539999999993</v>
      </c>
      <c r="S188" s="250">
        <f>R188*$A$8</f>
        <v>43.649769999999997</v>
      </c>
      <c r="T188" s="250">
        <f>R188*$A$9</f>
        <v>43.649769999999997</v>
      </c>
      <c r="U188" s="263">
        <f>+W188+Y188</f>
        <v>87.299539999999993</v>
      </c>
      <c r="V188" s="253">
        <f>[40]Лист1!$O188</f>
        <v>1</v>
      </c>
      <c r="W188" s="250">
        <f>S188*V188</f>
        <v>43.649769999999997</v>
      </c>
      <c r="X188" s="253">
        <f>[40]Лист1!$P188</f>
        <v>1</v>
      </c>
      <c r="Y188" s="250">
        <f>W188*X188</f>
        <v>43.649769999999997</v>
      </c>
      <c r="Z188" s="271">
        <f t="shared" si="65"/>
        <v>2.6287963421897837E-2</v>
      </c>
      <c r="AA188" s="271">
        <f t="shared" si="66"/>
        <v>1.906755076049288E-2</v>
      </c>
      <c r="AB188" s="263">
        <f t="shared" si="67"/>
        <v>28.78163</v>
      </c>
      <c r="AC188" s="263">
        <f t="shared" si="68"/>
        <v>149.18430955582659</v>
      </c>
      <c r="AD188" s="264">
        <f t="shared" si="69"/>
        <v>5.71949879133094E-3</v>
      </c>
      <c r="AE188" s="253">
        <f>+[41]Лист1!Q188</f>
        <v>1.0087999999999999</v>
      </c>
      <c r="AF188" s="250">
        <f>IF($P$287=0,U188*AE188,0)</f>
        <v>88.067775951999991</v>
      </c>
      <c r="AG188" s="253">
        <f>+[41]Лист1!R188</f>
        <v>1.014</v>
      </c>
      <c r="AH188" s="250">
        <f>AF188*AG188</f>
        <v>89.300724815327996</v>
      </c>
      <c r="AI188" s="253">
        <f>+[41]Лист1!S188</f>
        <v>1.0192000000000001</v>
      </c>
      <c r="AJ188" s="250">
        <f>AH188*AI188</f>
        <v>91.015298731782309</v>
      </c>
      <c r="AK188" s="253">
        <f>+[41]Лист1!T188</f>
        <v>1.0244</v>
      </c>
      <c r="AL188" s="250">
        <f>AJ188*AK188</f>
        <v>93.236072020837796</v>
      </c>
      <c r="AM188" s="227" t="s">
        <v>1098</v>
      </c>
      <c r="AN188" s="227" t="s">
        <v>1099</v>
      </c>
      <c r="AO188" s="227" t="s">
        <v>1100</v>
      </c>
      <c r="AP188" s="227" t="s">
        <v>1101</v>
      </c>
      <c r="AQ188" s="227" t="s">
        <v>1102</v>
      </c>
      <c r="AR188" s="227" t="s">
        <v>1103</v>
      </c>
      <c r="AS188" s="160" t="str">
        <f t="shared" si="111"/>
        <v>|'[УФ ВС 2018.xlsx]АЛРОСА Мирный пит'!i150</v>
      </c>
      <c r="AT188" s="160" t="str">
        <f t="shared" si="111"/>
        <v>|'[УФ ВС 2018.xlsx]АЛРОСА Мирный пит'!j150</v>
      </c>
      <c r="AU188" s="160" t="str">
        <f t="shared" si="111"/>
        <v>|'[УФ ВС 2018.xlsx]АЛРОСА Мирный пит'!q150</v>
      </c>
      <c r="AV188" s="160" t="str">
        <f t="shared" si="111"/>
        <v>|'[УФ ВС 2018.xlsx]АЛРОСА Мирный пит'!aa150</v>
      </c>
      <c r="AW188" s="160" t="str">
        <f t="shared" si="111"/>
        <v>|'[УФ ВС 2018.xlsx]АЛРОСА Мирный пит'!al150</v>
      </c>
      <c r="AX188" s="160" t="str">
        <f t="shared" si="111"/>
        <v>|'[УФ ВС 2018.xlsx]АЛРОСА Мирный пит'!ak150</v>
      </c>
      <c r="BE188" s="339">
        <f>+U188-'[39]Таб 1'!T188</f>
        <v>0</v>
      </c>
    </row>
    <row r="189" spans="1:57">
      <c r="A189" s="156" t="str">
        <f t="shared" si="61"/>
        <v>пок</v>
      </c>
      <c r="B189" s="95"/>
      <c r="C189" s="72"/>
      <c r="D189" s="73" t="s">
        <v>311</v>
      </c>
      <c r="E189" s="103" t="s">
        <v>312</v>
      </c>
      <c r="F189" s="209"/>
      <c r="G189" s="74" t="s">
        <v>160</v>
      </c>
      <c r="H189" s="263">
        <f>SUM(H190:H195)</f>
        <v>4045.1121200000002</v>
      </c>
      <c r="I189" s="263">
        <f>SUM(I190:I195)</f>
        <v>5213.9655040032003</v>
      </c>
      <c r="J189" s="263">
        <f>SUM(J190:J195)</f>
        <v>5405.7350532244363</v>
      </c>
      <c r="K189" s="263">
        <v>6899.7720000000008</v>
      </c>
      <c r="L189" s="251">
        <f t="shared" si="62"/>
        <v>1494.0369467755645</v>
      </c>
      <c r="M189" s="251">
        <f t="shared" si="63"/>
        <v>127.63799801628078</v>
      </c>
      <c r="N189" s="263">
        <f t="shared" ref="N189:U189" si="112">SUM(N190:N195)</f>
        <v>5944.8919681799998</v>
      </c>
      <c r="O189" s="263">
        <f t="shared" si="112"/>
        <v>0</v>
      </c>
      <c r="P189" s="263">
        <f t="shared" si="112"/>
        <v>0</v>
      </c>
      <c r="Q189" s="263">
        <v>6738.3723938400008</v>
      </c>
      <c r="R189" s="252">
        <f>+'[39]Таб 1'!Q189</f>
        <v>6135.4862085289551</v>
      </c>
      <c r="S189" s="263">
        <f t="shared" si="112"/>
        <v>3067.7431042644776</v>
      </c>
      <c r="T189" s="263">
        <f t="shared" si="112"/>
        <v>3067.7431042644776</v>
      </c>
      <c r="U189" s="263">
        <f t="shared" si="112"/>
        <v>6135.4862085289551</v>
      </c>
      <c r="V189" s="253">
        <f>[40]Лист1!$O189</f>
        <v>1</v>
      </c>
      <c r="W189" s="263">
        <f>SUM(W190:W195)</f>
        <v>3067.7431042644776</v>
      </c>
      <c r="X189" s="253">
        <f>[40]Лист1!$P189</f>
        <v>1</v>
      </c>
      <c r="Y189" s="263">
        <f>SUM(Y190:Y195)</f>
        <v>3067.7431042644776</v>
      </c>
      <c r="Z189" s="271">
        <f t="shared" si="65"/>
        <v>1.8475405142497638</v>
      </c>
      <c r="AA189" s="271">
        <f t="shared" si="66"/>
        <v>1.3400837475366978</v>
      </c>
      <c r="AB189" s="263">
        <f t="shared" si="67"/>
        <v>190.59424034895528</v>
      </c>
      <c r="AC189" s="263">
        <f t="shared" si="68"/>
        <v>103.20601688590996</v>
      </c>
      <c r="AD189" s="264">
        <f t="shared" si="69"/>
        <v>3.7874975368333494E-2</v>
      </c>
      <c r="AE189" s="253">
        <f>+[41]Лист1!Q189</f>
        <v>1</v>
      </c>
      <c r="AF189" s="263">
        <f>SUM(AF190:AF195)</f>
        <v>6189.4784871640095</v>
      </c>
      <c r="AG189" s="253">
        <f>+[41]Лист1!R189</f>
        <v>1</v>
      </c>
      <c r="AH189" s="263">
        <f>SUM(AH190:AH195)</f>
        <v>6276.1311859843054</v>
      </c>
      <c r="AI189" s="253">
        <f>+[41]Лист1!S189</f>
        <v>1</v>
      </c>
      <c r="AJ189" s="263">
        <f>SUM(AJ190:AJ195)</f>
        <v>6396.6329047552044</v>
      </c>
      <c r="AK189" s="253">
        <f>+[41]Лист1!T189</f>
        <v>1</v>
      </c>
      <c r="AL189" s="263">
        <f>SUM(AL190:AL195)</f>
        <v>6552.7107476312331</v>
      </c>
      <c r="AM189" s="227"/>
      <c r="AN189" s="227"/>
      <c r="AO189" s="227"/>
      <c r="AP189" s="227"/>
      <c r="AQ189" s="227"/>
      <c r="AR189" s="227"/>
      <c r="AS189" s="160"/>
      <c r="AT189" s="160"/>
      <c r="AU189" s="160"/>
      <c r="AV189" s="160"/>
      <c r="AW189" s="160"/>
      <c r="AX189" s="160"/>
      <c r="BE189" s="339">
        <f>+U189-'[39]Таб 1'!T189</f>
        <v>0</v>
      </c>
    </row>
    <row r="190" spans="1:57">
      <c r="A190" s="156" t="str">
        <f t="shared" ref="A190:A200" si="113">IF(SUM(J190,N190,P190,R190,S190,T190)=0,"скр","пок")</f>
        <v>пок</v>
      </c>
      <c r="B190" s="95" t="s">
        <v>554</v>
      </c>
      <c r="C190" s="104"/>
      <c r="D190" s="103"/>
      <c r="E190" s="103" t="s">
        <v>371</v>
      </c>
      <c r="F190" s="102"/>
      <c r="G190" s="74" t="s">
        <v>160</v>
      </c>
      <c r="H190" s="262">
        <v>0</v>
      </c>
      <c r="I190" s="262">
        <v>124.488</v>
      </c>
      <c r="J190" s="262">
        <v>130.33893599999999</v>
      </c>
      <c r="K190" s="262">
        <v>0.86799999999999999</v>
      </c>
      <c r="L190" s="251">
        <f t="shared" ref="L190:L253" si="114">K190-J190</f>
        <v>-129.47093599999999</v>
      </c>
      <c r="M190" s="251">
        <f t="shared" ref="M190:M253" si="115">IF(J190=0,0,K190/J190*100)</f>
        <v>0.66595602713835256</v>
      </c>
      <c r="N190" s="262">
        <v>0</v>
      </c>
      <c r="O190" s="262"/>
      <c r="P190" s="262"/>
      <c r="Q190" s="253">
        <v>93.911230399999994</v>
      </c>
      <c r="R190" s="252">
        <f>+'[39]Таб 1'!Q190</f>
        <v>0</v>
      </c>
      <c r="S190" s="250">
        <f>R190*$A$8</f>
        <v>0</v>
      </c>
      <c r="T190" s="250">
        <f>R190*$A$9</f>
        <v>0</v>
      </c>
      <c r="U190" s="263">
        <f>+W190+Y190</f>
        <v>0</v>
      </c>
      <c r="V190" s="253">
        <f>[40]Лист1!$O190</f>
        <v>1</v>
      </c>
      <c r="W190" s="250">
        <f>S190*V190</f>
        <v>0</v>
      </c>
      <c r="X190" s="253">
        <f>[40]Лист1!$P190</f>
        <v>1</v>
      </c>
      <c r="Y190" s="250">
        <f>W190*X190</f>
        <v>0</v>
      </c>
      <c r="Z190" s="271">
        <f t="shared" ref="Z190:Z253" si="116">IF(T$26=0,0,T190/T$26)</f>
        <v>0</v>
      </c>
      <c r="AA190" s="271">
        <f t="shared" ref="AA190:AA253" si="117">IF($T$286=0,0,T190/$T$286*100)</f>
        <v>0</v>
      </c>
      <c r="AB190" s="263">
        <f t="shared" ref="AB190:AB253" si="118">U190-N190</f>
        <v>0</v>
      </c>
      <c r="AC190" s="263">
        <f t="shared" ref="AC190:AC253" si="119">IF(N190=0,0,U190/N190*100)</f>
        <v>0</v>
      </c>
      <c r="AD190" s="264">
        <f t="shared" ref="AD190:AD253" si="120">IF($N$286=0,0,AB190/$N$286*100)</f>
        <v>0</v>
      </c>
      <c r="AE190" s="253">
        <f>+[41]Лист1!Q190</f>
        <v>1</v>
      </c>
      <c r="AF190" s="250">
        <f>IF($P$287=0,U190*AE190,0)</f>
        <v>0</v>
      </c>
      <c r="AG190" s="253">
        <f>+[41]Лист1!R190</f>
        <v>1</v>
      </c>
      <c r="AH190" s="250">
        <f>AF190*AG190</f>
        <v>0</v>
      </c>
      <c r="AI190" s="253">
        <f>+[41]Лист1!S190</f>
        <v>1</v>
      </c>
      <c r="AJ190" s="250">
        <f>AH190*AI190</f>
        <v>0</v>
      </c>
      <c r="AK190" s="253">
        <f>+[41]Лист1!T190</f>
        <v>1</v>
      </c>
      <c r="AL190" s="250">
        <f>AJ190*AK190</f>
        <v>0</v>
      </c>
      <c r="AM190" s="227" t="s">
        <v>1104</v>
      </c>
      <c r="AN190" s="227" t="s">
        <v>1105</v>
      </c>
      <c r="AO190" s="227" t="s">
        <v>1106</v>
      </c>
      <c r="AP190" s="227" t="s">
        <v>1107</v>
      </c>
      <c r="AQ190" s="227" t="s">
        <v>1108</v>
      </c>
      <c r="AR190" s="227" t="s">
        <v>1109</v>
      </c>
      <c r="AS190" s="160" t="str">
        <f t="shared" ref="AS190:AX194" si="121">$A$3&amp;$A$2&amp;"'"&amp;AM190</f>
        <v>|'[УФ ВС 2018.xlsx]АЛРОСА Мирный пит'!i152</v>
      </c>
      <c r="AT190" s="160" t="str">
        <f t="shared" si="121"/>
        <v>|'[УФ ВС 2018.xlsx]АЛРОСА Мирный пит'!j152</v>
      </c>
      <c r="AU190" s="160" t="str">
        <f t="shared" si="121"/>
        <v>|'[УФ ВС 2018.xlsx]АЛРОСА Мирный пит'!q152</v>
      </c>
      <c r="AV190" s="160" t="str">
        <f t="shared" si="121"/>
        <v>|'[УФ ВС 2018.xlsx]АЛРОСА Мирный пит'!aa152</v>
      </c>
      <c r="AW190" s="160" t="str">
        <f t="shared" si="121"/>
        <v>|'[УФ ВС 2018.xlsx]АЛРОСА Мирный пит'!al152</v>
      </c>
      <c r="AX190" s="160" t="str">
        <f t="shared" si="121"/>
        <v>|'[УФ ВС 2018.xlsx]АЛРОСА Мирный пит'!ak152</v>
      </c>
      <c r="BE190" s="339">
        <f>+U190-'[39]Таб 1'!T190</f>
        <v>0</v>
      </c>
    </row>
    <row r="191" spans="1:57">
      <c r="A191" s="156" t="str">
        <f t="shared" si="113"/>
        <v>пок</v>
      </c>
      <c r="B191" s="95" t="s">
        <v>545</v>
      </c>
      <c r="C191" s="104"/>
      <c r="D191" s="103"/>
      <c r="E191" s="103" t="s">
        <v>313</v>
      </c>
      <c r="F191" s="102"/>
      <c r="G191" s="74" t="s">
        <v>160</v>
      </c>
      <c r="H191" s="262">
        <v>0</v>
      </c>
      <c r="I191" s="262">
        <v>0</v>
      </c>
      <c r="J191" s="262">
        <v>0</v>
      </c>
      <c r="K191" s="262"/>
      <c r="L191" s="251">
        <f t="shared" si="114"/>
        <v>0</v>
      </c>
      <c r="M191" s="251">
        <f t="shared" si="115"/>
        <v>0</v>
      </c>
      <c r="N191" s="262">
        <v>0</v>
      </c>
      <c r="O191" s="262"/>
      <c r="P191" s="262"/>
      <c r="Q191" s="253">
        <v>1293.6746340000002</v>
      </c>
      <c r="R191" s="252">
        <f>+'[39]Таб 1'!Q191</f>
        <v>1232.0710800000002</v>
      </c>
      <c r="S191" s="250">
        <f>R191*$A$8</f>
        <v>616.03554000000008</v>
      </c>
      <c r="T191" s="250">
        <f>R191*$A$9</f>
        <v>616.03554000000008</v>
      </c>
      <c r="U191" s="263">
        <f>+W191+Y191</f>
        <v>1232.0710800000002</v>
      </c>
      <c r="V191" s="253">
        <f>[40]Лист1!$O191</f>
        <v>1</v>
      </c>
      <c r="W191" s="250">
        <f>S191*V191</f>
        <v>616.03554000000008</v>
      </c>
      <c r="X191" s="253">
        <f>[40]Лист1!$P191</f>
        <v>1</v>
      </c>
      <c r="Y191" s="250">
        <f>W191*X191</f>
        <v>616.03554000000008</v>
      </c>
      <c r="Z191" s="271">
        <f t="shared" si="116"/>
        <v>0.37100584360717331</v>
      </c>
      <c r="AA191" s="271">
        <f t="shared" si="117"/>
        <v>0.26910311163650219</v>
      </c>
      <c r="AB191" s="263">
        <f t="shared" si="118"/>
        <v>1232.0710800000002</v>
      </c>
      <c r="AC191" s="263">
        <f t="shared" si="119"/>
        <v>0</v>
      </c>
      <c r="AD191" s="264">
        <f t="shared" si="120"/>
        <v>0.24483773340473791</v>
      </c>
      <c r="AE191" s="253">
        <f>+[41]Лист1!Q191</f>
        <v>1.0087999999999999</v>
      </c>
      <c r="AF191" s="250">
        <f>IF($P$287=0,U191*AE191,0)</f>
        <v>1242.9133055040002</v>
      </c>
      <c r="AG191" s="253">
        <f>+[41]Лист1!R191</f>
        <v>1.014</v>
      </c>
      <c r="AH191" s="250">
        <f>AF191*AG191</f>
        <v>1260.3140917810563</v>
      </c>
      <c r="AI191" s="253">
        <f>+[41]Лист1!S191</f>
        <v>1.0192000000000001</v>
      </c>
      <c r="AJ191" s="250">
        <f>AH191*AI191</f>
        <v>1284.5121223432527</v>
      </c>
      <c r="AK191" s="253">
        <f>+[41]Лист1!T191</f>
        <v>1.0244</v>
      </c>
      <c r="AL191" s="250">
        <f>AJ191*AK191</f>
        <v>1315.8542181284281</v>
      </c>
      <c r="AM191" s="227" t="s">
        <v>1110</v>
      </c>
      <c r="AN191" s="227" t="s">
        <v>1111</v>
      </c>
      <c r="AO191" s="227" t="s">
        <v>1112</v>
      </c>
      <c r="AP191" s="227" t="s">
        <v>1113</v>
      </c>
      <c r="AQ191" s="227" t="s">
        <v>1114</v>
      </c>
      <c r="AR191" s="227" t="s">
        <v>1115</v>
      </c>
      <c r="AS191" s="160" t="str">
        <f t="shared" si="121"/>
        <v>|'[УФ ВС 2018.xlsx]АЛРОСА Мирный пит'!i153</v>
      </c>
      <c r="AT191" s="160" t="str">
        <f t="shared" si="121"/>
        <v>|'[УФ ВС 2018.xlsx]АЛРОСА Мирный пит'!j153</v>
      </c>
      <c r="AU191" s="160" t="str">
        <f t="shared" si="121"/>
        <v>|'[УФ ВС 2018.xlsx]АЛРОСА Мирный пит'!q153</v>
      </c>
      <c r="AV191" s="160" t="str">
        <f t="shared" si="121"/>
        <v>|'[УФ ВС 2018.xlsx]АЛРОСА Мирный пит'!aa153</v>
      </c>
      <c r="AW191" s="160" t="str">
        <f t="shared" si="121"/>
        <v>|'[УФ ВС 2018.xlsx]АЛРОСА Мирный пит'!al153</v>
      </c>
      <c r="AX191" s="160" t="str">
        <f t="shared" si="121"/>
        <v>|'[УФ ВС 2018.xlsx]АЛРОСА Мирный пит'!ak153</v>
      </c>
    </row>
    <row r="192" spans="1:57">
      <c r="A192" s="156" t="str">
        <f t="shared" si="113"/>
        <v>пок</v>
      </c>
      <c r="B192" s="95" t="s">
        <v>545</v>
      </c>
      <c r="C192" s="104"/>
      <c r="D192" s="103"/>
      <c r="E192" s="103" t="s">
        <v>314</v>
      </c>
      <c r="F192" s="102"/>
      <c r="G192" s="74" t="s">
        <v>160</v>
      </c>
      <c r="H192" s="262">
        <v>3016.6640000000002</v>
      </c>
      <c r="I192" s="262">
        <v>4118.07089232</v>
      </c>
      <c r="J192" s="262">
        <v>4268.5040220164492</v>
      </c>
      <c r="K192" s="262">
        <v>4861.1610000000001</v>
      </c>
      <c r="L192" s="251">
        <f t="shared" si="114"/>
        <v>592.65697798355086</v>
      </c>
      <c r="M192" s="251">
        <f t="shared" si="115"/>
        <v>113.88441887196767</v>
      </c>
      <c r="N192" s="262">
        <v>4556.1839399999999</v>
      </c>
      <c r="O192" s="262"/>
      <c r="P192" s="262"/>
      <c r="Q192" s="253">
        <v>4662.5250000000005</v>
      </c>
      <c r="R192" s="252">
        <f>+'[39]Таб 1'!Q192</f>
        <v>4440.5</v>
      </c>
      <c r="S192" s="250">
        <f>R192*$A$8</f>
        <v>2220.25</v>
      </c>
      <c r="T192" s="250">
        <f>R192*$A$9</f>
        <v>2220.25</v>
      </c>
      <c r="U192" s="263">
        <f>+W192+Y192</f>
        <v>4440.5</v>
      </c>
      <c r="V192" s="253">
        <f>[40]Лист1!$O192</f>
        <v>1</v>
      </c>
      <c r="W192" s="250">
        <f>S192*V192</f>
        <v>2220.25</v>
      </c>
      <c r="X192" s="253">
        <f>[40]Лист1!$P192</f>
        <v>1</v>
      </c>
      <c r="Y192" s="250">
        <f>W192*X192</f>
        <v>2220.25</v>
      </c>
      <c r="Z192" s="271">
        <f t="shared" si="116"/>
        <v>1.3371399388237024</v>
      </c>
      <c r="AA192" s="271">
        <f t="shared" si="117"/>
        <v>0.96987291286951371</v>
      </c>
      <c r="AB192" s="263">
        <f t="shared" si="118"/>
        <v>-115.68393999999989</v>
      </c>
      <c r="AC192" s="263">
        <f t="shared" si="119"/>
        <v>97.460946671086333</v>
      </c>
      <c r="AD192" s="264">
        <f t="shared" si="120"/>
        <v>-2.2988765924876399E-2</v>
      </c>
      <c r="AE192" s="253">
        <f>+[41]Лист1!Q192</f>
        <v>1.0087999999999999</v>
      </c>
      <c r="AF192" s="250">
        <f>IF($P$287=0,U192*AE192,0)</f>
        <v>4479.5763999999999</v>
      </c>
      <c r="AG192" s="253">
        <f>+[41]Лист1!R192</f>
        <v>1.014</v>
      </c>
      <c r="AH192" s="250">
        <f>AF192*AG192</f>
        <v>4542.2904695999996</v>
      </c>
      <c r="AI192" s="253">
        <f>+[41]Лист1!S192</f>
        <v>1.0192000000000001</v>
      </c>
      <c r="AJ192" s="250">
        <f>AH192*AI192</f>
        <v>4629.5024466163204</v>
      </c>
      <c r="AK192" s="253">
        <f>+[41]Лист1!T192</f>
        <v>1.0244</v>
      </c>
      <c r="AL192" s="250">
        <f>AJ192*AK192</f>
        <v>4742.4623063137587</v>
      </c>
      <c r="AM192" s="227" t="s">
        <v>1116</v>
      </c>
      <c r="AN192" s="227" t="s">
        <v>1117</v>
      </c>
      <c r="AO192" s="227" t="s">
        <v>1118</v>
      </c>
      <c r="AP192" s="227" t="s">
        <v>1119</v>
      </c>
      <c r="AQ192" s="227" t="s">
        <v>1120</v>
      </c>
      <c r="AR192" s="227" t="s">
        <v>1121</v>
      </c>
      <c r="AS192" s="160" t="str">
        <f t="shared" si="121"/>
        <v>|'[УФ ВС 2018.xlsx]АЛРОСА Мирный пит'!i154</v>
      </c>
      <c r="AT192" s="160" t="str">
        <f t="shared" si="121"/>
        <v>|'[УФ ВС 2018.xlsx]АЛРОСА Мирный пит'!j154</v>
      </c>
      <c r="AU192" s="160" t="str">
        <f t="shared" si="121"/>
        <v>|'[УФ ВС 2018.xlsx]АЛРОСА Мирный пит'!q154</v>
      </c>
      <c r="AV192" s="160" t="str">
        <f t="shared" si="121"/>
        <v>|'[УФ ВС 2018.xlsx]АЛРОСА Мирный пит'!aa154</v>
      </c>
      <c r="AW192" s="160" t="str">
        <f t="shared" si="121"/>
        <v>|'[УФ ВС 2018.xlsx]АЛРОСА Мирный пит'!al154</v>
      </c>
      <c r="AX192" s="160" t="str">
        <f t="shared" si="121"/>
        <v>|'[УФ ВС 2018.xlsx]АЛРОСА Мирный пит'!ak154</v>
      </c>
      <c r="BE192" s="339">
        <f>+U192-'[39]Таб 1'!T192</f>
        <v>0</v>
      </c>
    </row>
    <row r="193" spans="1:57">
      <c r="A193" s="156" t="str">
        <f t="shared" si="113"/>
        <v>пок</v>
      </c>
      <c r="B193" s="95" t="s">
        <v>545</v>
      </c>
      <c r="C193" s="104"/>
      <c r="D193" s="103"/>
      <c r="E193" s="103" t="s">
        <v>315</v>
      </c>
      <c r="F193" s="102"/>
      <c r="G193" s="74" t="s">
        <v>160</v>
      </c>
      <c r="H193" s="262">
        <v>115.06</v>
      </c>
      <c r="I193" s="262">
        <v>83.215440000000001</v>
      </c>
      <c r="J193" s="262">
        <v>86.255300023199993</v>
      </c>
      <c r="K193" s="262">
        <v>65.801000000000002</v>
      </c>
      <c r="L193" s="251">
        <f t="shared" si="114"/>
        <v>-20.454300023199991</v>
      </c>
      <c r="M193" s="251">
        <f t="shared" si="115"/>
        <v>76.28632673273593</v>
      </c>
      <c r="N193" s="262">
        <v>396.01020294</v>
      </c>
      <c r="O193" s="262"/>
      <c r="P193" s="262"/>
      <c r="Q193" s="253">
        <v>262.01069999999999</v>
      </c>
      <c r="R193" s="252">
        <f>+'[39]Таб 1'!Q193</f>
        <v>65.801000000000002</v>
      </c>
      <c r="S193" s="250">
        <f>R193*$A$8</f>
        <v>32.900500000000001</v>
      </c>
      <c r="T193" s="250">
        <f>R193*$A$9</f>
        <v>32.900500000000001</v>
      </c>
      <c r="U193" s="263">
        <f>+W193+Y193</f>
        <v>65.801000000000002</v>
      </c>
      <c r="V193" s="253">
        <f>[40]Лист1!$O193</f>
        <v>1</v>
      </c>
      <c r="W193" s="250">
        <f>S193*V193</f>
        <v>32.900500000000001</v>
      </c>
      <c r="X193" s="253">
        <f>[40]Лист1!$P193</f>
        <v>1</v>
      </c>
      <c r="Y193" s="250">
        <f>W193*X193</f>
        <v>32.900500000000001</v>
      </c>
      <c r="Z193" s="271">
        <f t="shared" si="116"/>
        <v>1.9814242791248382E-2</v>
      </c>
      <c r="AA193" s="271">
        <f t="shared" si="117"/>
        <v>1.4371941794781415E-2</v>
      </c>
      <c r="AB193" s="263">
        <f t="shared" si="118"/>
        <v>-330.20920294000001</v>
      </c>
      <c r="AC193" s="263">
        <f t="shared" si="119"/>
        <v>16.615986030534067</v>
      </c>
      <c r="AD193" s="264">
        <f t="shared" si="120"/>
        <v>-6.5619325142519128E-2</v>
      </c>
      <c r="AE193" s="253">
        <f>+[41]Лист1!Q193</f>
        <v>1.0087999999999999</v>
      </c>
      <c r="AF193" s="250">
        <f>IF($P$287=0,U193*AE193,0)</f>
        <v>66.380048799999997</v>
      </c>
      <c r="AG193" s="253">
        <f>+[41]Лист1!R193</f>
        <v>1.014</v>
      </c>
      <c r="AH193" s="250">
        <f>AF193*AG193</f>
        <v>67.309369483200001</v>
      </c>
      <c r="AI193" s="253">
        <f>+[41]Лист1!S193</f>
        <v>1.0192000000000001</v>
      </c>
      <c r="AJ193" s="250">
        <f>AH193*AI193</f>
        <v>68.601709377277444</v>
      </c>
      <c r="AK193" s="253">
        <f>+[41]Лист1!T193</f>
        <v>1.0244</v>
      </c>
      <c r="AL193" s="250">
        <f>AJ193*AK193</f>
        <v>70.275591086083011</v>
      </c>
      <c r="AM193" s="227" t="s">
        <v>1122</v>
      </c>
      <c r="AN193" s="227" t="s">
        <v>1123</v>
      </c>
      <c r="AO193" s="227" t="s">
        <v>1124</v>
      </c>
      <c r="AP193" s="227" t="s">
        <v>1125</v>
      </c>
      <c r="AQ193" s="227" t="s">
        <v>1126</v>
      </c>
      <c r="AR193" s="227" t="s">
        <v>1127</v>
      </c>
      <c r="AS193" s="160" t="str">
        <f t="shared" si="121"/>
        <v>|'[УФ ВС 2018.xlsx]АЛРОСА Мирный пит'!i155</v>
      </c>
      <c r="AT193" s="160" t="str">
        <f t="shared" si="121"/>
        <v>|'[УФ ВС 2018.xlsx]АЛРОСА Мирный пит'!j155</v>
      </c>
      <c r="AU193" s="160" t="str">
        <f t="shared" si="121"/>
        <v>|'[УФ ВС 2018.xlsx]АЛРОСА Мирный пит'!q155</v>
      </c>
      <c r="AV193" s="160" t="str">
        <f t="shared" si="121"/>
        <v>|'[УФ ВС 2018.xlsx]АЛРОСА Мирный пит'!aa155</v>
      </c>
      <c r="AW193" s="160" t="str">
        <f t="shared" si="121"/>
        <v>|'[УФ ВС 2018.xlsx]АЛРОСА Мирный пит'!al155</v>
      </c>
      <c r="AX193" s="160" t="str">
        <f t="shared" si="121"/>
        <v>|'[УФ ВС 2018.xlsx]АЛРОСА Мирный пит'!ak155</v>
      </c>
      <c r="BE193" s="339">
        <f>+U193-'[39]Таб 1'!T193</f>
        <v>0</v>
      </c>
    </row>
    <row r="194" spans="1:57">
      <c r="A194" s="156" t="str">
        <f t="shared" si="113"/>
        <v>пок</v>
      </c>
      <c r="B194" s="95" t="s">
        <v>545</v>
      </c>
      <c r="C194" s="104"/>
      <c r="D194" s="103"/>
      <c r="E194" s="103" t="s">
        <v>316</v>
      </c>
      <c r="F194" s="102"/>
      <c r="G194" s="74" t="s">
        <v>160</v>
      </c>
      <c r="H194" s="262">
        <v>277.19</v>
      </c>
      <c r="I194" s="262">
        <v>218.04552000000001</v>
      </c>
      <c r="J194" s="262">
        <v>226.01072284560001</v>
      </c>
      <c r="K194" s="262">
        <v>120.137</v>
      </c>
      <c r="L194" s="251">
        <f t="shared" si="114"/>
        <v>-105.87372284560001</v>
      </c>
      <c r="M194" s="251">
        <f t="shared" si="115"/>
        <v>53.155442576975432</v>
      </c>
      <c r="N194" s="262">
        <v>284.63111423999999</v>
      </c>
      <c r="O194" s="262"/>
      <c r="P194" s="262"/>
      <c r="Q194" s="253">
        <v>79.810541999999998</v>
      </c>
      <c r="R194" s="252">
        <f>+'[39]Таб 1'!Q194</f>
        <v>76.010039999999989</v>
      </c>
      <c r="S194" s="250">
        <f>R194*$A$8</f>
        <v>38.005019999999995</v>
      </c>
      <c r="T194" s="250">
        <f>R194*$A$9</f>
        <v>38.005019999999995</v>
      </c>
      <c r="U194" s="263">
        <f>+W194+Y194</f>
        <v>76.010039999999989</v>
      </c>
      <c r="V194" s="253">
        <f>[40]Лист1!$O194</f>
        <v>1</v>
      </c>
      <c r="W194" s="250">
        <f>S194*V194</f>
        <v>38.005019999999995</v>
      </c>
      <c r="X194" s="253">
        <f>[40]Лист1!$P194</f>
        <v>1</v>
      </c>
      <c r="Y194" s="250">
        <f>W194*X194</f>
        <v>38.005019999999995</v>
      </c>
      <c r="Z194" s="271">
        <f t="shared" si="116"/>
        <v>2.2888427031998008E-2</v>
      </c>
      <c r="AA194" s="271">
        <f t="shared" si="117"/>
        <v>1.6601751807708197E-2</v>
      </c>
      <c r="AB194" s="263">
        <f t="shared" si="118"/>
        <v>-208.62107423999998</v>
      </c>
      <c r="AC194" s="263">
        <f t="shared" si="119"/>
        <v>26.704754398673568</v>
      </c>
      <c r="AD194" s="264">
        <f t="shared" si="120"/>
        <v>-4.1457276115419529E-2</v>
      </c>
      <c r="AE194" s="253">
        <f>+[41]Лист1!Q194</f>
        <v>1.0087999999999999</v>
      </c>
      <c r="AF194" s="250">
        <f>IF($P$287=0,U194*AE194,0)</f>
        <v>76.678928351999986</v>
      </c>
      <c r="AG194" s="253">
        <f>+[41]Лист1!R194</f>
        <v>1.014</v>
      </c>
      <c r="AH194" s="250">
        <f>AF194*AG194</f>
        <v>77.75243334892798</v>
      </c>
      <c r="AI194" s="253">
        <f>+[41]Лист1!S194</f>
        <v>1.0192000000000001</v>
      </c>
      <c r="AJ194" s="250">
        <f>AH194*AI194</f>
        <v>79.245280069227405</v>
      </c>
      <c r="AK194" s="253">
        <f>+[41]Лист1!T194</f>
        <v>1.0244</v>
      </c>
      <c r="AL194" s="250">
        <f>AJ194*AK194</f>
        <v>81.178864902916558</v>
      </c>
      <c r="AM194" s="227" t="s">
        <v>1128</v>
      </c>
      <c r="AN194" s="227" t="s">
        <v>1129</v>
      </c>
      <c r="AO194" s="227" t="s">
        <v>1130</v>
      </c>
      <c r="AP194" s="227" t="s">
        <v>1131</v>
      </c>
      <c r="AQ194" s="227" t="s">
        <v>1132</v>
      </c>
      <c r="AR194" s="227" t="s">
        <v>1133</v>
      </c>
      <c r="AS194" s="160" t="str">
        <f t="shared" si="121"/>
        <v>|'[УФ ВС 2018.xlsx]АЛРОСА Мирный пит'!i156</v>
      </c>
      <c r="AT194" s="160" t="str">
        <f t="shared" si="121"/>
        <v>|'[УФ ВС 2018.xlsx]АЛРОСА Мирный пит'!j156</v>
      </c>
      <c r="AU194" s="160" t="str">
        <f t="shared" si="121"/>
        <v>|'[УФ ВС 2018.xlsx]АЛРОСА Мирный пит'!q156</v>
      </c>
      <c r="AV194" s="160" t="str">
        <f t="shared" si="121"/>
        <v>|'[УФ ВС 2018.xlsx]АЛРОСА Мирный пит'!aa156</v>
      </c>
      <c r="AW194" s="160" t="str">
        <f t="shared" si="121"/>
        <v>|'[УФ ВС 2018.xlsx]АЛРОСА Мирный пит'!al156</v>
      </c>
      <c r="AX194" s="160" t="str">
        <f t="shared" si="121"/>
        <v>|'[УФ ВС 2018.xlsx]АЛРОСА Мирный пит'!ak156</v>
      </c>
      <c r="BE194" s="339">
        <f>+U194-'[39]Таб 1'!T194</f>
        <v>0</v>
      </c>
    </row>
    <row r="195" spans="1:57">
      <c r="A195" s="156" t="str">
        <f t="shared" si="113"/>
        <v>пок</v>
      </c>
      <c r="B195" s="95"/>
      <c r="C195" s="104" t="s">
        <v>144</v>
      </c>
      <c r="D195" s="103"/>
      <c r="E195" s="103" t="s">
        <v>317</v>
      </c>
      <c r="F195" s="102"/>
      <c r="G195" s="74" t="s">
        <v>160</v>
      </c>
      <c r="H195" s="263">
        <f>SUM(H196:H200)</f>
        <v>636.19812000000002</v>
      </c>
      <c r="I195" s="263">
        <f>SUM(I196:I200)</f>
        <v>670.14565168320007</v>
      </c>
      <c r="J195" s="263">
        <f>SUM(J196:J200)</f>
        <v>694.62607233918743</v>
      </c>
      <c r="K195" s="263">
        <v>1851.8049999999998</v>
      </c>
      <c r="L195" s="251">
        <f t="shared" si="114"/>
        <v>1157.1789276608124</v>
      </c>
      <c r="M195" s="251">
        <f t="shared" si="115"/>
        <v>266.59019488916613</v>
      </c>
      <c r="N195" s="263">
        <f t="shared" ref="N195:U195" si="122">SUM(N196:N200)</f>
        <v>708.06671099999994</v>
      </c>
      <c r="O195" s="263">
        <f t="shared" si="122"/>
        <v>0</v>
      </c>
      <c r="P195" s="263">
        <f t="shared" si="122"/>
        <v>0</v>
      </c>
      <c r="Q195" s="263">
        <v>346.44028744000002</v>
      </c>
      <c r="R195" s="252">
        <f>+'[39]Таб 1'!Q195</f>
        <v>321.104088528955</v>
      </c>
      <c r="S195" s="263">
        <f t="shared" si="122"/>
        <v>160.5520442644775</v>
      </c>
      <c r="T195" s="263">
        <f t="shared" si="122"/>
        <v>160.5520442644775</v>
      </c>
      <c r="U195" s="263">
        <f t="shared" si="122"/>
        <v>321.104088528955</v>
      </c>
      <c r="V195" s="253">
        <f>[40]Лист1!$O195</f>
        <v>1</v>
      </c>
      <c r="W195" s="263">
        <f>SUM(W196:W200)</f>
        <v>160.5520442644775</v>
      </c>
      <c r="X195" s="253">
        <f>[40]Лист1!$P195</f>
        <v>1</v>
      </c>
      <c r="Y195" s="263">
        <f>SUM(Y196:Y200)</f>
        <v>160.5520442644775</v>
      </c>
      <c r="Z195" s="271">
        <f t="shared" si="116"/>
        <v>9.6692061995641843E-2</v>
      </c>
      <c r="AA195" s="271">
        <f t="shared" si="117"/>
        <v>7.0134029428192274E-2</v>
      </c>
      <c r="AB195" s="263">
        <f t="shared" si="118"/>
        <v>-386.96262247104494</v>
      </c>
      <c r="AC195" s="263">
        <f t="shared" si="119"/>
        <v>45.349411791363686</v>
      </c>
      <c r="AD195" s="264">
        <f t="shared" si="120"/>
        <v>-7.689739085358932E-2</v>
      </c>
      <c r="AE195" s="253">
        <f>+[41]Лист1!Q195</f>
        <v>1</v>
      </c>
      <c r="AF195" s="263">
        <f>SUM(AF196:AF200)</f>
        <v>323.92980450800979</v>
      </c>
      <c r="AG195" s="253">
        <f>+[41]Лист1!R195</f>
        <v>1</v>
      </c>
      <c r="AH195" s="263">
        <f>SUM(AH196:AH200)</f>
        <v>328.46482177112193</v>
      </c>
      <c r="AI195" s="253">
        <f>+[41]Лист1!S195</f>
        <v>1</v>
      </c>
      <c r="AJ195" s="263">
        <f>SUM(AJ196:AJ200)</f>
        <v>334.7713463491275</v>
      </c>
      <c r="AK195" s="253">
        <f>+[41]Лист1!T195</f>
        <v>1</v>
      </c>
      <c r="AL195" s="263">
        <f>SUM(AL196:AL200)</f>
        <v>342.93976720004622</v>
      </c>
      <c r="AM195" s="227"/>
      <c r="AN195" s="227"/>
      <c r="AO195" s="227"/>
      <c r="AP195" s="227"/>
      <c r="AQ195" s="227"/>
      <c r="AR195" s="227"/>
      <c r="AS195" s="160"/>
      <c r="AT195" s="160"/>
      <c r="AU195" s="160"/>
      <c r="AV195" s="160"/>
      <c r="AW195" s="160"/>
      <c r="AX195" s="160"/>
      <c r="BE195" s="339">
        <f>+U195-'[39]Таб 1'!T195</f>
        <v>0</v>
      </c>
    </row>
    <row r="196" spans="1:57">
      <c r="A196" s="156" t="str">
        <f t="shared" si="113"/>
        <v>скр</v>
      </c>
      <c r="B196" s="95" t="s">
        <v>545</v>
      </c>
      <c r="C196" s="104"/>
      <c r="D196" s="103"/>
      <c r="E196" s="103"/>
      <c r="F196" s="101" t="s">
        <v>372</v>
      </c>
      <c r="G196" s="74" t="s">
        <v>160</v>
      </c>
      <c r="H196" s="262">
        <v>0</v>
      </c>
      <c r="I196" s="262">
        <v>0</v>
      </c>
      <c r="J196" s="262">
        <v>0</v>
      </c>
      <c r="K196" s="262"/>
      <c r="L196" s="251">
        <f t="shared" si="114"/>
        <v>0</v>
      </c>
      <c r="M196" s="251">
        <f t="shared" si="115"/>
        <v>0</v>
      </c>
      <c r="N196" s="262">
        <v>0</v>
      </c>
      <c r="O196" s="262"/>
      <c r="P196" s="262"/>
      <c r="Q196" s="253">
        <v>0</v>
      </c>
      <c r="R196" s="252">
        <f>+'[39]Таб 1'!Q196</f>
        <v>0</v>
      </c>
      <c r="S196" s="250">
        <f>R196*$A$8</f>
        <v>0</v>
      </c>
      <c r="T196" s="250">
        <f>R196*$A$9</f>
        <v>0</v>
      </c>
      <c r="U196" s="263">
        <f>+W196+Y196</f>
        <v>0</v>
      </c>
      <c r="V196" s="253">
        <f>[40]Лист1!$O196</f>
        <v>1</v>
      </c>
      <c r="W196" s="250">
        <f>S196*V196</f>
        <v>0</v>
      </c>
      <c r="X196" s="253">
        <f>[40]Лист1!$P196</f>
        <v>1</v>
      </c>
      <c r="Y196" s="250">
        <f>W196*X196</f>
        <v>0</v>
      </c>
      <c r="Z196" s="271">
        <f t="shared" si="116"/>
        <v>0</v>
      </c>
      <c r="AA196" s="271">
        <f t="shared" si="117"/>
        <v>0</v>
      </c>
      <c r="AB196" s="263">
        <f t="shared" si="118"/>
        <v>0</v>
      </c>
      <c r="AC196" s="263">
        <f t="shared" si="119"/>
        <v>0</v>
      </c>
      <c r="AD196" s="264">
        <f t="shared" si="120"/>
        <v>0</v>
      </c>
      <c r="AE196" s="253">
        <f>+[41]Лист1!Q196</f>
        <v>1.0087999999999999</v>
      </c>
      <c r="AF196" s="250">
        <f>IF($P$287=0,U196*AE196,0)</f>
        <v>0</v>
      </c>
      <c r="AG196" s="253">
        <f>+[41]Лист1!R196</f>
        <v>1.014</v>
      </c>
      <c r="AH196" s="250">
        <f>AF196*AG196</f>
        <v>0</v>
      </c>
      <c r="AI196" s="253">
        <f>+[41]Лист1!S196</f>
        <v>1.0192000000000001</v>
      </c>
      <c r="AJ196" s="250">
        <f>AH196*AI196</f>
        <v>0</v>
      </c>
      <c r="AK196" s="253">
        <f>+[41]Лист1!T196</f>
        <v>1.0244</v>
      </c>
      <c r="AL196" s="250">
        <f>AJ196*AK196</f>
        <v>0</v>
      </c>
      <c r="AM196" s="227" t="s">
        <v>1134</v>
      </c>
      <c r="AN196" s="227" t="s">
        <v>1135</v>
      </c>
      <c r="AO196" s="227" t="s">
        <v>1136</v>
      </c>
      <c r="AP196" s="227" t="s">
        <v>1137</v>
      </c>
      <c r="AQ196" s="227" t="s">
        <v>1138</v>
      </c>
      <c r="AR196" s="227" t="s">
        <v>1139</v>
      </c>
      <c r="AS196" s="160" t="str">
        <f t="shared" ref="AS196:AX200" si="123">$A$3&amp;$A$2&amp;"'"&amp;AM196</f>
        <v>|'[УФ ВС 2018.xlsx]АЛРОСА Мирный пит'!i158</v>
      </c>
      <c r="AT196" s="160" t="str">
        <f t="shared" si="123"/>
        <v>|'[УФ ВС 2018.xlsx]АЛРОСА Мирный пит'!j158</v>
      </c>
      <c r="AU196" s="160" t="str">
        <f t="shared" si="123"/>
        <v>|'[УФ ВС 2018.xlsx]АЛРОСА Мирный пит'!q158</v>
      </c>
      <c r="AV196" s="160" t="str">
        <f t="shared" si="123"/>
        <v>|'[УФ ВС 2018.xlsx]АЛРОСА Мирный пит'!aa158</v>
      </c>
      <c r="AW196" s="160" t="str">
        <f t="shared" si="123"/>
        <v>|'[УФ ВС 2018.xlsx]АЛРОСА Мирный пит'!al158</v>
      </c>
      <c r="AX196" s="160" t="str">
        <f t="shared" si="123"/>
        <v>|'[УФ ВС 2018.xlsx]АЛРОСА Мирный пит'!ak158</v>
      </c>
    </row>
    <row r="197" spans="1:57">
      <c r="A197" s="156" t="str">
        <f t="shared" si="113"/>
        <v>пок</v>
      </c>
      <c r="B197" s="95" t="s">
        <v>545</v>
      </c>
      <c r="C197" s="104"/>
      <c r="D197" s="103"/>
      <c r="E197" s="537"/>
      <c r="F197" s="538"/>
      <c r="G197" s="74" t="s">
        <v>160</v>
      </c>
      <c r="H197" s="262">
        <v>0</v>
      </c>
      <c r="I197" s="262">
        <v>0</v>
      </c>
      <c r="J197" s="262">
        <v>0</v>
      </c>
      <c r="K197" s="262"/>
      <c r="L197" s="251">
        <f t="shared" si="114"/>
        <v>0</v>
      </c>
      <c r="M197" s="251">
        <f t="shared" si="115"/>
        <v>0</v>
      </c>
      <c r="N197" s="262">
        <v>12.011570999999998</v>
      </c>
      <c r="O197" s="262"/>
      <c r="P197" s="262"/>
      <c r="Q197" s="253">
        <v>12.492033839999998</v>
      </c>
      <c r="R197" s="252">
        <f>+'[39]Таб 1'!Q197</f>
        <v>0</v>
      </c>
      <c r="S197" s="250">
        <f>R197*$A$8</f>
        <v>0</v>
      </c>
      <c r="T197" s="250">
        <f>R197*$A$9</f>
        <v>0</v>
      </c>
      <c r="U197" s="263">
        <f>+W197+Y197</f>
        <v>0</v>
      </c>
      <c r="V197" s="253">
        <f>[40]Лист1!$O197</f>
        <v>1</v>
      </c>
      <c r="W197" s="250">
        <f>S197*V197</f>
        <v>0</v>
      </c>
      <c r="X197" s="253">
        <f>[40]Лист1!$P197</f>
        <v>1</v>
      </c>
      <c r="Y197" s="250">
        <f>W197*X197</f>
        <v>0</v>
      </c>
      <c r="Z197" s="271">
        <f t="shared" si="116"/>
        <v>0</v>
      </c>
      <c r="AA197" s="271">
        <f t="shared" si="117"/>
        <v>0</v>
      </c>
      <c r="AB197" s="263">
        <f t="shared" si="118"/>
        <v>-12.011570999999998</v>
      </c>
      <c r="AC197" s="263">
        <f t="shared" si="119"/>
        <v>0</v>
      </c>
      <c r="AD197" s="264">
        <f t="shared" si="120"/>
        <v>-2.3869449303769719E-3</v>
      </c>
      <c r="AE197" s="253">
        <f>+[41]Лист1!Q197</f>
        <v>1.0087999999999999</v>
      </c>
      <c r="AF197" s="250">
        <f>IF($P$287=0,U197*AE197,0)</f>
        <v>0</v>
      </c>
      <c r="AG197" s="253">
        <f>+[41]Лист1!R197</f>
        <v>1.014</v>
      </c>
      <c r="AH197" s="250">
        <f>AF197*AG197</f>
        <v>0</v>
      </c>
      <c r="AI197" s="253">
        <f>+[41]Лист1!S197</f>
        <v>1.0192000000000001</v>
      </c>
      <c r="AJ197" s="250">
        <f>AH197*AI197</f>
        <v>0</v>
      </c>
      <c r="AK197" s="253">
        <f>+[41]Лист1!T197</f>
        <v>1.0244</v>
      </c>
      <c r="AL197" s="250">
        <f>AJ197*AK197</f>
        <v>0</v>
      </c>
      <c r="AM197" s="227" t="s">
        <v>1140</v>
      </c>
      <c r="AN197" s="227" t="s">
        <v>1141</v>
      </c>
      <c r="AO197" s="227" t="s">
        <v>1142</v>
      </c>
      <c r="AP197" s="227" t="s">
        <v>1143</v>
      </c>
      <c r="AQ197" s="227" t="s">
        <v>1144</v>
      </c>
      <c r="AR197" s="227" t="s">
        <v>1145</v>
      </c>
      <c r="AS197" s="160" t="str">
        <f t="shared" si="123"/>
        <v>|'[УФ ВС 2018.xlsx]АЛРОСА Мирный пит'!i159</v>
      </c>
      <c r="AT197" s="160" t="str">
        <f t="shared" si="123"/>
        <v>|'[УФ ВС 2018.xlsx]АЛРОСА Мирный пит'!j159</v>
      </c>
      <c r="AU197" s="160" t="str">
        <f t="shared" si="123"/>
        <v>|'[УФ ВС 2018.xlsx]АЛРОСА Мирный пит'!q159</v>
      </c>
      <c r="AV197" s="160" t="str">
        <f t="shared" si="123"/>
        <v>|'[УФ ВС 2018.xlsx]АЛРОСА Мирный пит'!aa159</v>
      </c>
      <c r="AW197" s="160" t="str">
        <f t="shared" si="123"/>
        <v>|'[УФ ВС 2018.xlsx]АЛРОСА Мирный пит'!al159</v>
      </c>
      <c r="AX197" s="160" t="str">
        <f t="shared" si="123"/>
        <v>|'[УФ ВС 2018.xlsx]АЛРОСА Мирный пит'!ak159</v>
      </c>
      <c r="BE197" s="339">
        <f>+U197-'[39]Таб 1'!T197</f>
        <v>0</v>
      </c>
    </row>
    <row r="198" spans="1:57">
      <c r="A198" s="156" t="str">
        <f t="shared" si="113"/>
        <v>пок</v>
      </c>
      <c r="B198" s="95" t="s">
        <v>545</v>
      </c>
      <c r="C198" s="104"/>
      <c r="D198" s="103"/>
      <c r="E198" s="537"/>
      <c r="F198" s="538"/>
      <c r="G198" s="74" t="s">
        <v>160</v>
      </c>
      <c r="H198" s="262">
        <v>99.37</v>
      </c>
      <c r="I198" s="262">
        <v>104.67238320000001</v>
      </c>
      <c r="J198" s="262">
        <v>108.49606535829601</v>
      </c>
      <c r="K198" s="262">
        <v>499.03499999999997</v>
      </c>
      <c r="L198" s="251">
        <f t="shared" si="114"/>
        <v>390.53893464170397</v>
      </c>
      <c r="M198" s="251">
        <f t="shared" si="115"/>
        <v>459.95677202854608</v>
      </c>
      <c r="N198" s="262">
        <v>696.05513999999994</v>
      </c>
      <c r="O198" s="262"/>
      <c r="P198" s="262"/>
      <c r="Q198" s="253">
        <v>333.94825360000004</v>
      </c>
      <c r="R198" s="252">
        <f>+'[39]Таб 1'!Q198</f>
        <v>321.104088528955</v>
      </c>
      <c r="S198" s="250">
        <f>R198*$A$8</f>
        <v>160.5520442644775</v>
      </c>
      <c r="T198" s="250">
        <f>R198*$A$9</f>
        <v>160.5520442644775</v>
      </c>
      <c r="U198" s="263">
        <f>+W198+Y198</f>
        <v>321.104088528955</v>
      </c>
      <c r="V198" s="253">
        <f>[40]Лист1!$O198</f>
        <v>1</v>
      </c>
      <c r="W198" s="250">
        <f>S198*V198</f>
        <v>160.5520442644775</v>
      </c>
      <c r="X198" s="253">
        <f>[40]Лист1!$P198</f>
        <v>1</v>
      </c>
      <c r="Y198" s="250">
        <f>W198*X198</f>
        <v>160.5520442644775</v>
      </c>
      <c r="Z198" s="271">
        <f t="shared" si="116"/>
        <v>9.6692061995641843E-2</v>
      </c>
      <c r="AA198" s="271">
        <f t="shared" si="117"/>
        <v>7.0134029428192274E-2</v>
      </c>
      <c r="AB198" s="263">
        <f t="shared" si="118"/>
        <v>-374.95105147104493</v>
      </c>
      <c r="AC198" s="263">
        <f t="shared" si="119"/>
        <v>46.131990136435888</v>
      </c>
      <c r="AD198" s="264">
        <f t="shared" si="120"/>
        <v>-7.4510445923212362E-2</v>
      </c>
      <c r="AE198" s="253">
        <f>+[41]Лист1!Q198</f>
        <v>1.0087999999999999</v>
      </c>
      <c r="AF198" s="250">
        <f>IF($P$287=0,U198*AE198,0)</f>
        <v>323.92980450800979</v>
      </c>
      <c r="AG198" s="253">
        <f>+[41]Лист1!R198</f>
        <v>1.014</v>
      </c>
      <c r="AH198" s="250">
        <f>AF198*AG198</f>
        <v>328.46482177112193</v>
      </c>
      <c r="AI198" s="253">
        <f>+[41]Лист1!S198</f>
        <v>1.0192000000000001</v>
      </c>
      <c r="AJ198" s="250">
        <f>AH198*AI198</f>
        <v>334.7713463491275</v>
      </c>
      <c r="AK198" s="253">
        <f>+[41]Лист1!T198</f>
        <v>1.0244</v>
      </c>
      <c r="AL198" s="250">
        <f>AJ198*AK198</f>
        <v>342.93976720004622</v>
      </c>
      <c r="AM198" s="227" t="s">
        <v>1146</v>
      </c>
      <c r="AN198" s="227" t="s">
        <v>1147</v>
      </c>
      <c r="AO198" s="227" t="s">
        <v>1148</v>
      </c>
      <c r="AP198" s="227" t="s">
        <v>1149</v>
      </c>
      <c r="AQ198" s="227" t="s">
        <v>1150</v>
      </c>
      <c r="AR198" s="227" t="s">
        <v>1151</v>
      </c>
      <c r="AS198" s="160" t="str">
        <f t="shared" si="123"/>
        <v>|'[УФ ВС 2018.xlsx]АЛРОСА Мирный пит'!i160</v>
      </c>
      <c r="AT198" s="160" t="str">
        <f t="shared" si="123"/>
        <v>|'[УФ ВС 2018.xlsx]АЛРОСА Мирный пит'!j160</v>
      </c>
      <c r="AU198" s="160" t="str">
        <f t="shared" si="123"/>
        <v>|'[УФ ВС 2018.xlsx]АЛРОСА Мирный пит'!q160</v>
      </c>
      <c r="AV198" s="160" t="str">
        <f t="shared" si="123"/>
        <v>|'[УФ ВС 2018.xlsx]АЛРОСА Мирный пит'!aa160</v>
      </c>
      <c r="AW198" s="160" t="str">
        <f t="shared" si="123"/>
        <v>|'[УФ ВС 2018.xlsx]АЛРОСА Мирный пит'!al160</v>
      </c>
      <c r="AX198" s="160" t="str">
        <f t="shared" si="123"/>
        <v>|'[УФ ВС 2018.xlsx]АЛРОСА Мирный пит'!ak160</v>
      </c>
      <c r="BE198" s="339">
        <f>+U198-'[39]Таб 1'!T198</f>
        <v>0</v>
      </c>
    </row>
    <row r="199" spans="1:57">
      <c r="A199" s="156" t="str">
        <f t="shared" si="113"/>
        <v>пок</v>
      </c>
      <c r="B199" s="95" t="s">
        <v>545</v>
      </c>
      <c r="C199" s="104"/>
      <c r="D199" s="103"/>
      <c r="E199" s="537"/>
      <c r="F199" s="538"/>
      <c r="G199" s="74" t="s">
        <v>160</v>
      </c>
      <c r="H199" s="262">
        <v>536.82812000000001</v>
      </c>
      <c r="I199" s="262">
        <v>565.47326848320006</v>
      </c>
      <c r="J199" s="262">
        <v>586.13000698089138</v>
      </c>
      <c r="K199" s="262">
        <v>5.9</v>
      </c>
      <c r="L199" s="251">
        <f t="shared" si="114"/>
        <v>-580.2300069808914</v>
      </c>
      <c r="M199" s="251">
        <f t="shared" si="115"/>
        <v>1.0066026188269095</v>
      </c>
      <c r="N199" s="262">
        <v>0</v>
      </c>
      <c r="O199" s="262"/>
      <c r="P199" s="262"/>
      <c r="Q199" s="253">
        <v>0</v>
      </c>
      <c r="R199" s="252">
        <f>+'[39]Таб 1'!Q199</f>
        <v>0</v>
      </c>
      <c r="S199" s="250">
        <f>R199*$A$8</f>
        <v>0</v>
      </c>
      <c r="T199" s="250">
        <f>R199*$A$9</f>
        <v>0</v>
      </c>
      <c r="U199" s="263">
        <f>+W199+Y199</f>
        <v>0</v>
      </c>
      <c r="V199" s="253">
        <f>[40]Лист1!$O199</f>
        <v>1</v>
      </c>
      <c r="W199" s="250">
        <f>S199*V199</f>
        <v>0</v>
      </c>
      <c r="X199" s="253">
        <f>[40]Лист1!$P199</f>
        <v>1</v>
      </c>
      <c r="Y199" s="250">
        <f>W199*X199</f>
        <v>0</v>
      </c>
      <c r="Z199" s="271">
        <f t="shared" si="116"/>
        <v>0</v>
      </c>
      <c r="AA199" s="271">
        <f t="shared" si="117"/>
        <v>0</v>
      </c>
      <c r="AB199" s="263">
        <f t="shared" si="118"/>
        <v>0</v>
      </c>
      <c r="AC199" s="263">
        <f t="shared" si="119"/>
        <v>0</v>
      </c>
      <c r="AD199" s="264">
        <f t="shared" si="120"/>
        <v>0</v>
      </c>
      <c r="AE199" s="253">
        <f>+[41]Лист1!Q199</f>
        <v>1.0087999999999999</v>
      </c>
      <c r="AF199" s="250">
        <f>IF($P$287=0,U199*AE199,0)</f>
        <v>0</v>
      </c>
      <c r="AG199" s="253">
        <f>+[41]Лист1!R199</f>
        <v>1.014</v>
      </c>
      <c r="AH199" s="250">
        <f>AF199*AG199</f>
        <v>0</v>
      </c>
      <c r="AI199" s="253">
        <f>+[41]Лист1!S199</f>
        <v>1.0192000000000001</v>
      </c>
      <c r="AJ199" s="250">
        <f>AH199*AI199</f>
        <v>0</v>
      </c>
      <c r="AK199" s="253">
        <f>+[41]Лист1!T199</f>
        <v>1.0244</v>
      </c>
      <c r="AL199" s="250">
        <f>AJ199*AK199</f>
        <v>0</v>
      </c>
      <c r="AM199" s="227" t="s">
        <v>1152</v>
      </c>
      <c r="AN199" s="227" t="s">
        <v>1153</v>
      </c>
      <c r="AO199" s="227" t="s">
        <v>1154</v>
      </c>
      <c r="AP199" s="227" t="s">
        <v>1155</v>
      </c>
      <c r="AQ199" s="227" t="s">
        <v>1156</v>
      </c>
      <c r="AR199" s="227" t="s">
        <v>1157</v>
      </c>
      <c r="AS199" s="160" t="str">
        <f t="shared" si="123"/>
        <v>|'[УФ ВС 2018.xlsx]АЛРОСА Мирный пит'!i161</v>
      </c>
      <c r="AT199" s="160" t="str">
        <f t="shared" si="123"/>
        <v>|'[УФ ВС 2018.xlsx]АЛРОСА Мирный пит'!j161</v>
      </c>
      <c r="AU199" s="160" t="str">
        <f t="shared" si="123"/>
        <v>|'[УФ ВС 2018.xlsx]АЛРОСА Мирный пит'!q161</v>
      </c>
      <c r="AV199" s="160" t="str">
        <f t="shared" si="123"/>
        <v>|'[УФ ВС 2018.xlsx]АЛРОСА Мирный пит'!aa161</v>
      </c>
      <c r="AW199" s="160" t="str">
        <f t="shared" si="123"/>
        <v>|'[УФ ВС 2018.xlsx]АЛРОСА Мирный пит'!al161</v>
      </c>
      <c r="AX199" s="160" t="str">
        <f t="shared" si="123"/>
        <v>|'[УФ ВС 2018.xlsx]АЛРОСА Мирный пит'!ak161</v>
      </c>
      <c r="BE199" s="339">
        <f>+U199-'[39]Таб 1'!T199</f>
        <v>0</v>
      </c>
    </row>
    <row r="200" spans="1:57" s="161" customFormat="1">
      <c r="A200" s="156" t="str">
        <f t="shared" si="113"/>
        <v>скр</v>
      </c>
      <c r="B200" s="105" t="s">
        <v>545</v>
      </c>
      <c r="C200" s="106"/>
      <c r="D200" s="107"/>
      <c r="E200" s="582"/>
      <c r="F200" s="583"/>
      <c r="G200" s="108" t="s">
        <v>160</v>
      </c>
      <c r="H200" s="262">
        <v>0</v>
      </c>
      <c r="I200" s="272">
        <v>0</v>
      </c>
      <c r="J200" s="272">
        <v>0</v>
      </c>
      <c r="K200" s="272">
        <v>1346.87</v>
      </c>
      <c r="L200" s="251">
        <f t="shared" si="114"/>
        <v>1346.87</v>
      </c>
      <c r="M200" s="251">
        <f t="shared" si="115"/>
        <v>0</v>
      </c>
      <c r="N200" s="272">
        <v>0</v>
      </c>
      <c r="O200" s="272"/>
      <c r="P200" s="272"/>
      <c r="Q200" s="273">
        <v>0</v>
      </c>
      <c r="R200" s="252">
        <f>+'[39]Таб 1'!Q200</f>
        <v>0</v>
      </c>
      <c r="S200" s="250">
        <f>R200*$A$8</f>
        <v>0</v>
      </c>
      <c r="T200" s="250">
        <f>R200*$A$9</f>
        <v>0</v>
      </c>
      <c r="U200" s="274">
        <f>+W200+Y200</f>
        <v>0</v>
      </c>
      <c r="V200" s="253">
        <f>[40]Лист1!$O200</f>
        <v>1</v>
      </c>
      <c r="W200" s="250">
        <f>S200*V200</f>
        <v>0</v>
      </c>
      <c r="X200" s="253">
        <f>[40]Лист1!$P200</f>
        <v>1</v>
      </c>
      <c r="Y200" s="250">
        <f>W200*X200</f>
        <v>0</v>
      </c>
      <c r="Z200" s="275">
        <f t="shared" si="116"/>
        <v>0</v>
      </c>
      <c r="AA200" s="275">
        <f t="shared" si="117"/>
        <v>0</v>
      </c>
      <c r="AB200" s="274">
        <f t="shared" si="118"/>
        <v>0</v>
      </c>
      <c r="AC200" s="274">
        <f t="shared" si="119"/>
        <v>0</v>
      </c>
      <c r="AD200" s="276">
        <f t="shared" si="120"/>
        <v>0</v>
      </c>
      <c r="AE200" s="253">
        <f>+[41]Лист1!Q200</f>
        <v>1.0087999999999999</v>
      </c>
      <c r="AF200" s="250">
        <f>IF($P$287=0,U200*AE200,0)</f>
        <v>0</v>
      </c>
      <c r="AG200" s="253">
        <f>+[41]Лист1!R200</f>
        <v>1.014</v>
      </c>
      <c r="AH200" s="250">
        <f>AF200*AG200</f>
        <v>0</v>
      </c>
      <c r="AI200" s="253">
        <f>+[41]Лист1!S200</f>
        <v>1.0192000000000001</v>
      </c>
      <c r="AJ200" s="250">
        <f>AH200*AI200</f>
        <v>0</v>
      </c>
      <c r="AK200" s="253">
        <f>+[41]Лист1!T200</f>
        <v>1.0244</v>
      </c>
      <c r="AL200" s="250">
        <f>AJ200*AK200</f>
        <v>0</v>
      </c>
      <c r="AM200" s="227" t="s">
        <v>1158</v>
      </c>
      <c r="AN200" s="227" t="s">
        <v>1159</v>
      </c>
      <c r="AO200" s="227" t="s">
        <v>1160</v>
      </c>
      <c r="AP200" s="227" t="s">
        <v>1161</v>
      </c>
      <c r="AQ200" s="227" t="s">
        <v>1162</v>
      </c>
      <c r="AR200" s="227" t="s">
        <v>1163</v>
      </c>
      <c r="AS200" s="160" t="str">
        <f t="shared" si="123"/>
        <v>|'[УФ ВС 2018.xlsx]АЛРОСА Мирный пит'!i162</v>
      </c>
      <c r="AT200" s="160" t="str">
        <f t="shared" si="123"/>
        <v>|'[УФ ВС 2018.xlsx]АЛРОСА Мирный пит'!j162</v>
      </c>
      <c r="AU200" s="160" t="str">
        <f t="shared" si="123"/>
        <v>|'[УФ ВС 2018.xlsx]АЛРОСА Мирный пит'!q162</v>
      </c>
      <c r="AV200" s="160" t="str">
        <f t="shared" si="123"/>
        <v>|'[УФ ВС 2018.xlsx]АЛРОСА Мирный пит'!aa162</v>
      </c>
      <c r="AW200" s="160" t="str">
        <f t="shared" si="123"/>
        <v>|'[УФ ВС 2018.xlsx]АЛРОСА Мирный пит'!al162</v>
      </c>
      <c r="AX200" s="160" t="str">
        <f t="shared" si="123"/>
        <v>|'[УФ ВС 2018.xlsx]АЛРОСА Мирный пит'!ak162</v>
      </c>
    </row>
    <row r="201" spans="1:57" s="161" customFormat="1" ht="15.75" customHeight="1">
      <c r="A201" s="156" t="s">
        <v>598</v>
      </c>
      <c r="B201" s="277" t="s">
        <v>318</v>
      </c>
      <c r="C201" s="584" t="s">
        <v>319</v>
      </c>
      <c r="D201" s="585"/>
      <c r="E201" s="585"/>
      <c r="F201" s="586"/>
      <c r="G201" s="278" t="s">
        <v>160</v>
      </c>
      <c r="H201" s="279">
        <f>H126+H128+H136+H137+H140+H141+H146+H147+H152</f>
        <v>364779.42606851214</v>
      </c>
      <c r="I201" s="279">
        <f>I126+I128+I136+I137+I140+I141+I146+I147+I152</f>
        <v>354739.0794421389</v>
      </c>
      <c r="J201" s="279">
        <f>J126+J128+J136+J137+J140+J141+J146+J147+J152</f>
        <v>385606.14593672642</v>
      </c>
      <c r="K201" s="279">
        <v>365838.58294249</v>
      </c>
      <c r="L201" s="251">
        <f t="shared" si="114"/>
        <v>-19767.562994236418</v>
      </c>
      <c r="M201" s="251">
        <f t="shared" si="115"/>
        <v>94.873639021956862</v>
      </c>
      <c r="N201" s="279">
        <f t="shared" ref="N201:U201" si="124">N126+N128+N136+N137+N140+N141+N146+N147+N152</f>
        <v>418834.29678018566</v>
      </c>
      <c r="O201" s="279">
        <f t="shared" si="124"/>
        <v>0</v>
      </c>
      <c r="P201" s="279">
        <f t="shared" si="124"/>
        <v>0</v>
      </c>
      <c r="Q201" s="279">
        <v>462822.25652118301</v>
      </c>
      <c r="R201" s="252">
        <f>+'[39]Таб 1'!Q201</f>
        <v>374934.0951852834</v>
      </c>
      <c r="S201" s="279">
        <f t="shared" si="124"/>
        <v>187467.0475926417</v>
      </c>
      <c r="T201" s="279">
        <f t="shared" si="124"/>
        <v>187467.0475926417</v>
      </c>
      <c r="U201" s="279">
        <f t="shared" si="124"/>
        <v>388952.2721541085</v>
      </c>
      <c r="V201" s="253">
        <f>[40]Лист1!$O201</f>
        <v>1</v>
      </c>
      <c r="W201" s="279">
        <f>W126+W128+W136+W137+W140+W141+W146+W147+W152</f>
        <v>194476.13607705425</v>
      </c>
      <c r="X201" s="253">
        <f>[40]Лист1!$P201</f>
        <v>1</v>
      </c>
      <c r="Y201" s="279">
        <f>Y126+Y128+Y136+Y137+Y140+Y141+Y146+Y147+Y152</f>
        <v>194476.13607705425</v>
      </c>
      <c r="Z201" s="279">
        <f t="shared" si="116"/>
        <v>112.90155457695531</v>
      </c>
      <c r="AA201" s="279">
        <f t="shared" si="117"/>
        <v>81.891323731887482</v>
      </c>
      <c r="AB201" s="279">
        <f t="shared" si="118"/>
        <v>-29882.024626077153</v>
      </c>
      <c r="AC201" s="279">
        <f t="shared" si="119"/>
        <v>92.865430348995531</v>
      </c>
      <c r="AD201" s="280">
        <f t="shared" si="120"/>
        <v>-5.9381697190662814</v>
      </c>
      <c r="AE201" s="253">
        <f>+[41]Лист1!Q201</f>
        <v>1</v>
      </c>
      <c r="AF201" s="279">
        <f>AF126+AF128+AF136+AF137+AF140+AF141+AF146+AF147+AF152</f>
        <v>396850.59222144284</v>
      </c>
      <c r="AG201" s="253">
        <f>+[41]Лист1!R201</f>
        <v>1</v>
      </c>
      <c r="AH201" s="279">
        <f>AH126+AH128+AH136+AH137+AH140+AH141+AH146+AH147+AH152</f>
        <v>405827.55763331265</v>
      </c>
      <c r="AI201" s="253">
        <f>+[41]Лист1!S201</f>
        <v>1</v>
      </c>
      <c r="AJ201" s="279">
        <f>AJ126+AJ128+AJ136+AJ137+AJ140+AJ141+AJ146+AJ147+AJ152</f>
        <v>415923.36802685255</v>
      </c>
      <c r="AK201" s="253">
        <f>+[41]Лист1!T201</f>
        <v>1</v>
      </c>
      <c r="AL201" s="279">
        <f>AL126+AL128+AL136+AL137+AL140+AL141+AL146+AL147+AL152</f>
        <v>427192.1081624853</v>
      </c>
      <c r="AM201" s="227"/>
      <c r="AN201" s="227"/>
      <c r="AO201" s="227"/>
      <c r="AP201" s="227"/>
      <c r="AQ201" s="227"/>
      <c r="AR201" s="227"/>
      <c r="AS201" s="160"/>
      <c r="AT201" s="160"/>
      <c r="AU201" s="160"/>
      <c r="AV201" s="160"/>
      <c r="AW201" s="160"/>
      <c r="AX201" s="160"/>
      <c r="BE201" s="339">
        <f>+U201-'[39]Таб 1'!T201</f>
        <v>0</v>
      </c>
    </row>
    <row r="202" spans="1:57" s="161" customFormat="1">
      <c r="A202" s="156" t="str">
        <f t="shared" ref="A202:A254" si="125">IF(SUM(J202,N202,P202,R202,S202,T202)=0,"скр","пок")</f>
        <v>пок</v>
      </c>
      <c r="B202" s="94"/>
      <c r="C202" s="601" t="s">
        <v>555</v>
      </c>
      <c r="D202" s="602"/>
      <c r="E202" s="602"/>
      <c r="F202" s="603"/>
      <c r="G202" s="109" t="s">
        <v>160</v>
      </c>
      <c r="H202" s="251">
        <f>H207+H212+H217+H222+H223+H224</f>
        <v>16278.467717632786</v>
      </c>
      <c r="I202" s="251">
        <f>I207+I212+I217+I222+I223+I224</f>
        <v>18131.366150444836</v>
      </c>
      <c r="J202" s="251">
        <f>J207+J212+J217+J222+J223+J224</f>
        <v>18793.704955920584</v>
      </c>
      <c r="K202" s="251">
        <v>72451.705000000002</v>
      </c>
      <c r="L202" s="251">
        <f t="shared" si="114"/>
        <v>53658.000044079417</v>
      </c>
      <c r="M202" s="251">
        <f t="shared" si="115"/>
        <v>385.51049497654014</v>
      </c>
      <c r="N202" s="251">
        <f t="shared" ref="N202:U202" si="126">N207+N212+N217+N222+N223+N224</f>
        <v>22616.610094512405</v>
      </c>
      <c r="O202" s="251">
        <f t="shared" si="126"/>
        <v>0</v>
      </c>
      <c r="P202" s="251">
        <f t="shared" si="126"/>
        <v>0</v>
      </c>
      <c r="Q202" s="251">
        <v>28439.788919697887</v>
      </c>
      <c r="R202" s="252">
        <f>+'[39]Таб 1'!Q202</f>
        <v>24044.405839503601</v>
      </c>
      <c r="S202" s="251">
        <f t="shared" si="126"/>
        <v>12022.2029197518</v>
      </c>
      <c r="T202" s="251">
        <f t="shared" si="126"/>
        <v>12022.2029197518</v>
      </c>
      <c r="U202" s="251">
        <f t="shared" si="126"/>
        <v>24044.405839503601</v>
      </c>
      <c r="V202" s="253">
        <f>[40]Лист1!$O202</f>
        <v>1</v>
      </c>
      <c r="W202" s="251">
        <f>W207+W212+W217+W222+W223+W224</f>
        <v>12022.2029197518</v>
      </c>
      <c r="X202" s="253">
        <f>[40]Лист1!$P202</f>
        <v>1</v>
      </c>
      <c r="Y202" s="251">
        <f>Y207+Y212+Y217+Y222+Y223+Y224</f>
        <v>12022.2029197518</v>
      </c>
      <c r="Z202" s="251">
        <f t="shared" si="116"/>
        <v>7.2403412573552792</v>
      </c>
      <c r="AA202" s="251">
        <f t="shared" si="117"/>
        <v>5.2516648867866467</v>
      </c>
      <c r="AB202" s="251">
        <f t="shared" si="118"/>
        <v>1427.7957449911955</v>
      </c>
      <c r="AC202" s="251">
        <f t="shared" si="119"/>
        <v>106.31304045577383</v>
      </c>
      <c r="AD202" s="254">
        <f t="shared" si="120"/>
        <v>0.28373222912477858</v>
      </c>
      <c r="AE202" s="253">
        <f>+[41]Лист1!Q202</f>
        <v>1</v>
      </c>
      <c r="AF202" s="251">
        <f>AF207+AF212+AF217+AF222+AF223+AF224</f>
        <v>24044.405839503601</v>
      </c>
      <c r="AG202" s="253">
        <f>+[41]Лист1!R202</f>
        <v>1</v>
      </c>
      <c r="AH202" s="251">
        <f>AH207+AH212+AH217+AH222+AH223+AH224</f>
        <v>24044.405839503601</v>
      </c>
      <c r="AI202" s="253">
        <f>+[41]Лист1!S202</f>
        <v>1</v>
      </c>
      <c r="AJ202" s="251">
        <f>AJ207+AJ212+AJ217+AJ222+AJ223+AJ224</f>
        <v>24044.405839503601</v>
      </c>
      <c r="AK202" s="253">
        <f>+[41]Лист1!T202</f>
        <v>1</v>
      </c>
      <c r="AL202" s="251">
        <f>AL207+AL212+AL217+AL222+AL223+AL224</f>
        <v>24044.405839503601</v>
      </c>
      <c r="AM202" s="227"/>
      <c r="AN202" s="227"/>
      <c r="AO202" s="227"/>
      <c r="AP202" s="227"/>
      <c r="AQ202" s="227"/>
      <c r="AR202" s="227"/>
      <c r="AS202" s="160"/>
      <c r="AT202" s="160"/>
      <c r="AU202" s="160"/>
      <c r="AV202" s="160"/>
      <c r="AW202" s="160"/>
      <c r="AX202" s="160"/>
      <c r="BE202" s="339">
        <f>+U202-'[39]Таб 1'!T202</f>
        <v>0</v>
      </c>
    </row>
    <row r="203" spans="1:57" s="161" customFormat="1">
      <c r="A203" s="156" t="str">
        <f t="shared" si="125"/>
        <v>пок</v>
      </c>
      <c r="B203" s="94"/>
      <c r="C203" s="213"/>
      <c r="D203" s="81" t="s">
        <v>556</v>
      </c>
      <c r="E203" s="214"/>
      <c r="F203" s="215"/>
      <c r="G203" s="135" t="s">
        <v>100</v>
      </c>
      <c r="H203" s="251">
        <f>H208+H213+H218</f>
        <v>0</v>
      </c>
      <c r="I203" s="251">
        <f>I208+I213+I218</f>
        <v>0</v>
      </c>
      <c r="J203" s="251">
        <f>J208+J213+J218</f>
        <v>0</v>
      </c>
      <c r="K203" s="251">
        <v>34.341999999999999</v>
      </c>
      <c r="L203" s="251">
        <f t="shared" si="114"/>
        <v>34.341999999999999</v>
      </c>
      <c r="M203" s="251">
        <f t="shared" si="115"/>
        <v>0</v>
      </c>
      <c r="N203" s="251">
        <f t="shared" ref="N203:U203" si="127">N208+N213+N218</f>
        <v>0</v>
      </c>
      <c r="O203" s="251">
        <f t="shared" si="127"/>
        <v>0</v>
      </c>
      <c r="P203" s="251">
        <f t="shared" si="127"/>
        <v>0</v>
      </c>
      <c r="Q203" s="251">
        <v>18.361259520334826</v>
      </c>
      <c r="R203" s="252">
        <f>+'[39]Таб 1'!Q203</f>
        <v>9.55234892</v>
      </c>
      <c r="S203" s="251">
        <f t="shared" si="127"/>
        <v>4.77617446</v>
      </c>
      <c r="T203" s="251">
        <f t="shared" si="127"/>
        <v>4.77617446</v>
      </c>
      <c r="U203" s="251">
        <f t="shared" si="127"/>
        <v>9.55234892</v>
      </c>
      <c r="V203" s="253">
        <f>[40]Лист1!$O203</f>
        <v>1</v>
      </c>
      <c r="W203" s="251">
        <f>W208+W213+W218</f>
        <v>4.77617446</v>
      </c>
      <c r="X203" s="253">
        <f>[40]Лист1!$P203</f>
        <v>1</v>
      </c>
      <c r="Y203" s="251">
        <f>Y208+Y213+Y218</f>
        <v>4.77617446</v>
      </c>
      <c r="Z203" s="251">
        <f t="shared" si="116"/>
        <v>2.876438970951798E-3</v>
      </c>
      <c r="AA203" s="251">
        <f t="shared" si="117"/>
        <v>2.0863786672190867E-3</v>
      </c>
      <c r="AB203" s="251">
        <f t="shared" si="118"/>
        <v>9.55234892</v>
      </c>
      <c r="AC203" s="251">
        <f t="shared" si="119"/>
        <v>0</v>
      </c>
      <c r="AD203" s="254">
        <f t="shared" si="120"/>
        <v>1.8982471841348597E-3</v>
      </c>
      <c r="AE203" s="253">
        <f>+[41]Лист1!Q203</f>
        <v>1</v>
      </c>
      <c r="AF203" s="251">
        <f>AF208+AF213+AF218</f>
        <v>9.55234892</v>
      </c>
      <c r="AG203" s="253">
        <f>+[41]Лист1!R203</f>
        <v>1</v>
      </c>
      <c r="AH203" s="251">
        <f>AH208+AH213+AH218</f>
        <v>9.55234892</v>
      </c>
      <c r="AI203" s="253">
        <f>+[41]Лист1!S203</f>
        <v>1</v>
      </c>
      <c r="AJ203" s="251">
        <f>AJ208+AJ213+AJ218</f>
        <v>9.55234892</v>
      </c>
      <c r="AK203" s="253">
        <f>+[41]Лист1!T203</f>
        <v>1</v>
      </c>
      <c r="AL203" s="251">
        <f>AL208+AL213+AL218</f>
        <v>9.55234892</v>
      </c>
      <c r="AM203" s="227"/>
      <c r="AN203" s="227"/>
      <c r="AO203" s="227"/>
      <c r="AP203" s="227"/>
      <c r="AQ203" s="227"/>
      <c r="AR203" s="227"/>
      <c r="AS203" s="160"/>
      <c r="AT203" s="160"/>
      <c r="AU203" s="160"/>
      <c r="AV203" s="160"/>
      <c r="AW203" s="160"/>
      <c r="AX203" s="160"/>
    </row>
    <row r="204" spans="1:57" s="161" customFormat="1">
      <c r="A204" s="156" t="str">
        <f t="shared" si="125"/>
        <v>пок</v>
      </c>
      <c r="B204" s="94"/>
      <c r="C204" s="213"/>
      <c r="D204" s="81" t="s">
        <v>557</v>
      </c>
      <c r="E204" s="214"/>
      <c r="F204" s="215"/>
      <c r="G204" s="135" t="s">
        <v>253</v>
      </c>
      <c r="H204" s="251">
        <f>IF(H203=0,0,H205/H203/12*1000)</f>
        <v>0</v>
      </c>
      <c r="I204" s="251">
        <f>IF(I203=0,0,I205/I203/12*1000)</f>
        <v>0</v>
      </c>
      <c r="J204" s="251">
        <f>IF(J203=0,0,J205/J203/12*1000)</f>
        <v>0</v>
      </c>
      <c r="K204" s="251">
        <v>93191.153204045579</v>
      </c>
      <c r="L204" s="251">
        <f t="shared" si="114"/>
        <v>93191.153204045579</v>
      </c>
      <c r="M204" s="251">
        <f t="shared" si="115"/>
        <v>0</v>
      </c>
      <c r="N204" s="251">
        <f t="shared" ref="N204:U204" si="128">IF(N203=0,0,N205/N203/12*1000)</f>
        <v>0</v>
      </c>
      <c r="O204" s="251">
        <f t="shared" si="128"/>
        <v>0</v>
      </c>
      <c r="P204" s="251">
        <f t="shared" si="128"/>
        <v>0</v>
      </c>
      <c r="Q204" s="251">
        <v>33337.254547869983</v>
      </c>
      <c r="R204" s="252">
        <f>+'[39]Таб 1'!Q204</f>
        <v>66158.592790177936</v>
      </c>
      <c r="S204" s="251">
        <f t="shared" si="128"/>
        <v>66158.592790177936</v>
      </c>
      <c r="T204" s="251">
        <f t="shared" si="128"/>
        <v>66158.592790177936</v>
      </c>
      <c r="U204" s="251">
        <f t="shared" si="128"/>
        <v>66158.592790177936</v>
      </c>
      <c r="V204" s="253">
        <f>[40]Лист1!$O204</f>
        <v>1</v>
      </c>
      <c r="W204" s="251">
        <f>IF(W203=0,0,W205/W203/12*1000)</f>
        <v>66158.592790177936</v>
      </c>
      <c r="X204" s="253">
        <f>[40]Лист1!$P204</f>
        <v>1</v>
      </c>
      <c r="Y204" s="251">
        <f>IF(Y203=0,0,Y205/Y203/12*1000)</f>
        <v>66158.592790177936</v>
      </c>
      <c r="Z204" s="251">
        <f t="shared" si="116"/>
        <v>39.843844934633829</v>
      </c>
      <c r="AA204" s="251">
        <f t="shared" si="117"/>
        <v>28.900091026126734</v>
      </c>
      <c r="AB204" s="251">
        <f t="shared" si="118"/>
        <v>66158.592790177936</v>
      </c>
      <c r="AC204" s="251">
        <f t="shared" si="119"/>
        <v>0</v>
      </c>
      <c r="AD204" s="254">
        <f t="shared" si="120"/>
        <v>13.147066079981521</v>
      </c>
      <c r="AE204" s="253">
        <f>+[41]Лист1!Q204</f>
        <v>1</v>
      </c>
      <c r="AF204" s="251">
        <f>IF(AF203=0,0,AF205/AF203/12*1000)</f>
        <v>66740.788406731517</v>
      </c>
      <c r="AG204" s="253">
        <f>+[41]Лист1!R204</f>
        <v>1</v>
      </c>
      <c r="AH204" s="251">
        <f>IF(AH203=0,0,AH205/AH203/12*1000)</f>
        <v>67675.15944442575</v>
      </c>
      <c r="AI204" s="253">
        <f>+[41]Лист1!S204</f>
        <v>1</v>
      </c>
      <c r="AJ204" s="251">
        <f>IF(AJ203=0,0,AJ205/AJ203/12*1000)</f>
        <v>68974.522505758709</v>
      </c>
      <c r="AK204" s="253">
        <f>+[41]Лист1!T204</f>
        <v>1</v>
      </c>
      <c r="AL204" s="251">
        <f>IF(AL203=0,0,AL205/AL203/12*1000)</f>
        <v>70657.500854899219</v>
      </c>
      <c r="AM204" s="227"/>
      <c r="AN204" s="227"/>
      <c r="AO204" s="227"/>
      <c r="AP204" s="227"/>
      <c r="AQ204" s="227"/>
      <c r="AR204" s="227"/>
      <c r="AS204" s="160"/>
      <c r="AT204" s="160"/>
      <c r="AU204" s="160"/>
      <c r="AV204" s="160"/>
      <c r="AW204" s="160"/>
      <c r="AX204" s="160"/>
    </row>
    <row r="205" spans="1:57" s="161" customFormat="1">
      <c r="A205" s="156" t="str">
        <f t="shared" si="125"/>
        <v>пок</v>
      </c>
      <c r="B205" s="95"/>
      <c r="C205" s="110"/>
      <c r="D205" s="81" t="s">
        <v>320</v>
      </c>
      <c r="E205" s="111"/>
      <c r="F205" s="112"/>
      <c r="G205" s="83" t="s">
        <v>160</v>
      </c>
      <c r="H205" s="263">
        <f t="shared" ref="H205:J206" si="129">H210+H215+H220</f>
        <v>6125.9881014700168</v>
      </c>
      <c r="I205" s="263">
        <f t="shared" si="129"/>
        <v>12805.007824834149</v>
      </c>
      <c r="J205" s="263">
        <f t="shared" si="129"/>
        <v>13272.77476067534</v>
      </c>
      <c r="K205" s="263">
        <v>38404.447</v>
      </c>
      <c r="L205" s="251">
        <f t="shared" si="114"/>
        <v>25131.67223932466</v>
      </c>
      <c r="M205" s="251">
        <f t="shared" si="115"/>
        <v>289.34753804294894</v>
      </c>
      <c r="N205" s="263">
        <f t="shared" ref="N205:U206" si="130">N210+N215+N220</f>
        <v>7304.5538652889645</v>
      </c>
      <c r="O205" s="263">
        <f t="shared" si="130"/>
        <v>0</v>
      </c>
      <c r="P205" s="263">
        <f t="shared" si="130"/>
        <v>0</v>
      </c>
      <c r="Q205" s="263">
        <v>7345.367789386838</v>
      </c>
      <c r="R205" s="252">
        <f>+'[39]Таб 1'!Q205</f>
        <v>7583.6395486557121</v>
      </c>
      <c r="S205" s="263">
        <f t="shared" si="130"/>
        <v>3791.8197743278561</v>
      </c>
      <c r="T205" s="263">
        <f t="shared" si="130"/>
        <v>3791.8197743278561</v>
      </c>
      <c r="U205" s="263">
        <f t="shared" si="130"/>
        <v>7583.6395486557121</v>
      </c>
      <c r="V205" s="253">
        <f>[40]Лист1!$O205</f>
        <v>1</v>
      </c>
      <c r="W205" s="263">
        <f>W210+W215+W220</f>
        <v>3791.8197743278561</v>
      </c>
      <c r="X205" s="253">
        <f>[40]Лист1!$P205</f>
        <v>1</v>
      </c>
      <c r="Y205" s="263">
        <f>Y210+Y215+Y220</f>
        <v>3791.8197743278561</v>
      </c>
      <c r="Z205" s="271">
        <f t="shared" si="116"/>
        <v>2.2836138547799818</v>
      </c>
      <c r="AA205" s="271">
        <f t="shared" si="117"/>
        <v>1.6563825198079405</v>
      </c>
      <c r="AB205" s="263">
        <f t="shared" si="118"/>
        <v>279.08568336674762</v>
      </c>
      <c r="AC205" s="263">
        <f t="shared" si="119"/>
        <v>103.82070812966353</v>
      </c>
      <c r="AD205" s="264">
        <f t="shared" si="120"/>
        <v>5.5460035748283967E-2</v>
      </c>
      <c r="AE205" s="253">
        <f>+[41]Лист1!Q205</f>
        <v>1</v>
      </c>
      <c r="AF205" s="263">
        <f>AF210+AF215+AF220</f>
        <v>7650.3755766838822</v>
      </c>
      <c r="AG205" s="253">
        <f>+[41]Лист1!R205</f>
        <v>1</v>
      </c>
      <c r="AH205" s="263">
        <f>AH210+AH215+AH220</f>
        <v>7757.4808347574563</v>
      </c>
      <c r="AI205" s="253">
        <f>+[41]Лист1!S205</f>
        <v>1</v>
      </c>
      <c r="AJ205" s="263">
        <f>AJ210+AJ215+AJ220</f>
        <v>7906.4244667847997</v>
      </c>
      <c r="AK205" s="253">
        <f>+[41]Лист1!T205</f>
        <v>1</v>
      </c>
      <c r="AL205" s="263">
        <f>AL210+AL215+AL220</f>
        <v>8099.3412237743487</v>
      </c>
      <c r="AM205" s="227"/>
      <c r="AN205" s="227"/>
      <c r="AO205" s="227"/>
      <c r="AP205" s="227"/>
      <c r="AQ205" s="227"/>
      <c r="AR205" s="227"/>
      <c r="AS205" s="160"/>
      <c r="AT205" s="160"/>
      <c r="AU205" s="160"/>
      <c r="AV205" s="160"/>
      <c r="AW205" s="160"/>
      <c r="AX205" s="160"/>
      <c r="BE205" s="339">
        <f>+U205-'[39]Таб 1'!T205</f>
        <v>0</v>
      </c>
    </row>
    <row r="206" spans="1:57" s="161" customFormat="1">
      <c r="A206" s="156" t="str">
        <f t="shared" si="125"/>
        <v>пок</v>
      </c>
      <c r="B206" s="95"/>
      <c r="C206" s="110"/>
      <c r="D206" s="81" t="s">
        <v>321</v>
      </c>
      <c r="E206" s="111"/>
      <c r="F206" s="112"/>
      <c r="G206" s="83" t="s">
        <v>160</v>
      </c>
      <c r="H206" s="263">
        <f t="shared" si="129"/>
        <v>1845.1476161627691</v>
      </c>
      <c r="I206" s="263">
        <f t="shared" si="129"/>
        <v>4005.4064476081221</v>
      </c>
      <c r="J206" s="263">
        <f t="shared" si="129"/>
        <v>4151.723945139247</v>
      </c>
      <c r="K206" s="263">
        <v>11337.651600000001</v>
      </c>
      <c r="L206" s="251">
        <f t="shared" si="114"/>
        <v>7185.927654860754</v>
      </c>
      <c r="M206" s="251">
        <f t="shared" si="115"/>
        <v>273.0829831129281</v>
      </c>
      <c r="N206" s="263">
        <f t="shared" si="130"/>
        <v>2205.975267317267</v>
      </c>
      <c r="O206" s="263">
        <f t="shared" si="130"/>
        <v>0</v>
      </c>
      <c r="P206" s="263">
        <f t="shared" si="130"/>
        <v>0</v>
      </c>
      <c r="Q206" s="263">
        <v>2218.301072394825</v>
      </c>
      <c r="R206" s="252">
        <f>+'[39]Таб 1'!Q206</f>
        <v>2290.2591436940247</v>
      </c>
      <c r="S206" s="263">
        <f t="shared" si="130"/>
        <v>1145.1295718470124</v>
      </c>
      <c r="T206" s="263">
        <f t="shared" si="130"/>
        <v>1145.1295718470124</v>
      </c>
      <c r="U206" s="263">
        <f t="shared" si="130"/>
        <v>2290.2591436940247</v>
      </c>
      <c r="V206" s="253">
        <f>[40]Лист1!$O206</f>
        <v>1</v>
      </c>
      <c r="W206" s="263">
        <f>W211+W216+W221</f>
        <v>1145.1295718470124</v>
      </c>
      <c r="X206" s="253">
        <f>[40]Лист1!$P206</f>
        <v>1</v>
      </c>
      <c r="Y206" s="263">
        <f>Y211+Y216+Y221</f>
        <v>1145.1295718470124</v>
      </c>
      <c r="Z206" s="271">
        <f t="shared" si="116"/>
        <v>0.68965138414355442</v>
      </c>
      <c r="AA206" s="271">
        <f t="shared" si="117"/>
        <v>0.50022752098199796</v>
      </c>
      <c r="AB206" s="263">
        <f t="shared" si="118"/>
        <v>84.283876376757689</v>
      </c>
      <c r="AC206" s="263">
        <f t="shared" si="119"/>
        <v>103.82070812966353</v>
      </c>
      <c r="AD206" s="264">
        <f t="shared" si="120"/>
        <v>1.6748930795981741E-2</v>
      </c>
      <c r="AE206" s="253">
        <f>+[41]Лист1!Q206</f>
        <v>1</v>
      </c>
      <c r="AF206" s="263">
        <f>AF211+AF216+AF221</f>
        <v>2310.4134241585325</v>
      </c>
      <c r="AG206" s="253">
        <f>+[41]Лист1!R206</f>
        <v>1</v>
      </c>
      <c r="AH206" s="263">
        <f>AH211+AH216+AH221</f>
        <v>2342.759212096752</v>
      </c>
      <c r="AI206" s="253">
        <f>+[41]Лист1!S206</f>
        <v>1</v>
      </c>
      <c r="AJ206" s="263">
        <f>AJ211+AJ216+AJ221</f>
        <v>2387.7401889690095</v>
      </c>
      <c r="AK206" s="253">
        <f>+[41]Лист1!T206</f>
        <v>1</v>
      </c>
      <c r="AL206" s="263">
        <f>AL211+AL216+AL221</f>
        <v>2446.0010495798533</v>
      </c>
      <c r="AM206" s="227"/>
      <c r="AN206" s="227"/>
      <c r="AO206" s="227"/>
      <c r="AP206" s="227"/>
      <c r="AQ206" s="227"/>
      <c r="AR206" s="227"/>
      <c r="AS206" s="160"/>
      <c r="AT206" s="160"/>
      <c r="AU206" s="160"/>
      <c r="AV206" s="160"/>
      <c r="AW206" s="160"/>
      <c r="AX206" s="160"/>
      <c r="BE206" s="339">
        <f>+U206-'[39]Таб 1'!T206</f>
        <v>0</v>
      </c>
    </row>
    <row r="207" spans="1:57" s="161" customFormat="1">
      <c r="A207" s="156" t="str">
        <f t="shared" si="125"/>
        <v>пок</v>
      </c>
      <c r="B207" s="95"/>
      <c r="C207" s="113" t="s">
        <v>209</v>
      </c>
      <c r="D207" s="114" t="s">
        <v>322</v>
      </c>
      <c r="E207" s="114"/>
      <c r="F207" s="115"/>
      <c r="G207" s="87" t="s">
        <v>160</v>
      </c>
      <c r="H207" s="262">
        <v>1785.1659363583419</v>
      </c>
      <c r="I207" s="255">
        <v>5753.6243945796832</v>
      </c>
      <c r="J207" s="255">
        <v>5963.8042937136788</v>
      </c>
      <c r="K207" s="255">
        <v>22991.091452127755</v>
      </c>
      <c r="L207" s="251">
        <f t="shared" si="114"/>
        <v>17027.287158414078</v>
      </c>
      <c r="M207" s="251">
        <f t="shared" si="115"/>
        <v>385.51049497654014</v>
      </c>
      <c r="N207" s="255">
        <v>7451.9369330083709</v>
      </c>
      <c r="O207" s="255"/>
      <c r="P207" s="255"/>
      <c r="Q207" s="250">
        <v>7102.9637868267509</v>
      </c>
      <c r="R207" s="252">
        <f>+'[39]Таб 1'!Q207</f>
        <v>7771.9609019513146</v>
      </c>
      <c r="S207" s="250">
        <f>R207*$A$8</f>
        <v>3885.9804509756573</v>
      </c>
      <c r="T207" s="250">
        <f>R207*$A$9</f>
        <v>3885.9804509756573</v>
      </c>
      <c r="U207" s="256">
        <f>+W207+Y207</f>
        <v>7771.9609019513146</v>
      </c>
      <c r="V207" s="253">
        <f>[40]Лист1!$O207</f>
        <v>1</v>
      </c>
      <c r="W207" s="250">
        <f>S207*V207</f>
        <v>3885.9804509756573</v>
      </c>
      <c r="X207" s="253">
        <f>[40]Лист1!$P207</f>
        <v>1</v>
      </c>
      <c r="Y207" s="250">
        <f>W207*X207</f>
        <v>3885.9804509756573</v>
      </c>
      <c r="Z207" s="251">
        <f t="shared" si="116"/>
        <v>2.3403218837913271</v>
      </c>
      <c r="AA207" s="251">
        <f t="shared" si="117"/>
        <v>1.6975147750666579</v>
      </c>
      <c r="AB207" s="256">
        <f t="shared" si="118"/>
        <v>320.02396894294361</v>
      </c>
      <c r="AC207" s="256">
        <f t="shared" si="119"/>
        <v>104.29450721094267</v>
      </c>
      <c r="AD207" s="257">
        <f t="shared" si="120"/>
        <v>6.3595310743904912E-2</v>
      </c>
      <c r="AE207" s="253">
        <f>+[41]Лист1!Q207</f>
        <v>1</v>
      </c>
      <c r="AF207" s="250">
        <f>IF($P$287=0,U207*AE207,0)</f>
        <v>7771.9609019513146</v>
      </c>
      <c r="AG207" s="253">
        <f>+[41]Лист1!R207</f>
        <v>1</v>
      </c>
      <c r="AH207" s="250">
        <f>AF207*AG207</f>
        <v>7771.9609019513146</v>
      </c>
      <c r="AI207" s="253">
        <f>+[41]Лист1!S207</f>
        <v>1</v>
      </c>
      <c r="AJ207" s="250">
        <f>AH207*AI207</f>
        <v>7771.9609019513146</v>
      </c>
      <c r="AK207" s="253">
        <f>+[41]Лист1!T207</f>
        <v>1</v>
      </c>
      <c r="AL207" s="250">
        <f>AJ207*AK207</f>
        <v>7771.9609019513146</v>
      </c>
      <c r="AM207" s="227" t="s">
        <v>1164</v>
      </c>
      <c r="AN207" s="227" t="s">
        <v>1165</v>
      </c>
      <c r="AO207" s="227" t="s">
        <v>1166</v>
      </c>
      <c r="AP207" s="227" t="s">
        <v>1167</v>
      </c>
      <c r="AQ207" s="227" t="s">
        <v>1168</v>
      </c>
      <c r="AR207" s="227" t="s">
        <v>1169</v>
      </c>
      <c r="AS207" s="160" t="str">
        <f t="shared" ref="AS207:AX207" si="131">$A$3&amp;$A$2&amp;"'"&amp;AM207</f>
        <v>|'[УФ ВС 2018.xlsx]АЛРОСА Мирный пит'!i167</v>
      </c>
      <c r="AT207" s="160" t="str">
        <f t="shared" si="131"/>
        <v>|'[УФ ВС 2018.xlsx]АЛРОСА Мирный пит'!j167</v>
      </c>
      <c r="AU207" s="160" t="str">
        <f t="shared" si="131"/>
        <v>|'[УФ ВС 2018.xlsx]АЛРОСА Мирный пит'!q167</v>
      </c>
      <c r="AV207" s="160" t="str">
        <f t="shared" si="131"/>
        <v>|'[УФ ВС 2018.xlsx]АЛРОСА Мирный пит'!aa167</v>
      </c>
      <c r="AW207" s="160" t="str">
        <f t="shared" si="131"/>
        <v>|'[УФ ВС 2018.xlsx]АЛРОСА Мирный пит'!al167</v>
      </c>
      <c r="AX207" s="160" t="str">
        <f t="shared" si="131"/>
        <v>|'[УФ ВС 2018.xlsx]АЛРОСА Мирный пит'!ak167</v>
      </c>
      <c r="BE207" s="339">
        <f>+U207-'[39]Таб 1'!T207</f>
        <v>0</v>
      </c>
    </row>
    <row r="208" spans="1:57" s="161" customFormat="1">
      <c r="A208" s="156" t="str">
        <f t="shared" si="125"/>
        <v>пок</v>
      </c>
      <c r="B208" s="95"/>
      <c r="C208" s="113"/>
      <c r="D208" s="81" t="s">
        <v>558</v>
      </c>
      <c r="E208" s="114"/>
      <c r="F208" s="115"/>
      <c r="G208" s="83" t="s">
        <v>100</v>
      </c>
      <c r="H208" s="255"/>
      <c r="I208" s="255"/>
      <c r="J208" s="255"/>
      <c r="K208" s="255">
        <v>4.8620000000000001</v>
      </c>
      <c r="L208" s="251">
        <f t="shared" si="114"/>
        <v>4.8620000000000001</v>
      </c>
      <c r="M208" s="251">
        <f t="shared" si="115"/>
        <v>0</v>
      </c>
      <c r="N208" s="255"/>
      <c r="O208" s="255"/>
      <c r="P208" s="255"/>
      <c r="Q208" s="250">
        <v>10.087116035569524</v>
      </c>
      <c r="R208" s="252">
        <f>+'[39]Таб 1'!Q208</f>
        <v>4.8981441199999995</v>
      </c>
      <c r="S208" s="250">
        <f>R208*$A$8</f>
        <v>2.4490720599999998</v>
      </c>
      <c r="T208" s="250">
        <f>R208*$A$9</f>
        <v>2.4490720599999998</v>
      </c>
      <c r="U208" s="256">
        <f>+W208+Y208</f>
        <v>4.8981441199999995</v>
      </c>
      <c r="V208" s="253">
        <f>[40]Лист1!$O208</f>
        <v>1</v>
      </c>
      <c r="W208" s="250">
        <f>S208*V208</f>
        <v>2.4490720599999998</v>
      </c>
      <c r="X208" s="253">
        <f>[40]Лист1!$P208</f>
        <v>1</v>
      </c>
      <c r="Y208" s="250">
        <f>W208*X208</f>
        <v>2.4490720599999998</v>
      </c>
      <c r="Z208" s="251">
        <f t="shared" si="116"/>
        <v>1.4749474448747836E-3</v>
      </c>
      <c r="AA208" s="251">
        <f t="shared" si="117"/>
        <v>1.0698293672602366E-3</v>
      </c>
      <c r="AB208" s="256">
        <f t="shared" si="118"/>
        <v>4.8981441199999995</v>
      </c>
      <c r="AC208" s="256">
        <f t="shared" si="119"/>
        <v>0</v>
      </c>
      <c r="AD208" s="257">
        <f t="shared" si="120"/>
        <v>9.7336145917047601E-4</v>
      </c>
      <c r="AE208" s="253">
        <f>+[41]Лист1!Q208</f>
        <v>1</v>
      </c>
      <c r="AF208" s="250">
        <f>IF($P$287=0,U208*AE208,0)</f>
        <v>4.8981441199999995</v>
      </c>
      <c r="AG208" s="253">
        <f>+[41]Лист1!R208</f>
        <v>1</v>
      </c>
      <c r="AH208" s="250">
        <f>AF208*AG208</f>
        <v>4.8981441199999995</v>
      </c>
      <c r="AI208" s="253">
        <f>+[41]Лист1!S208</f>
        <v>1</v>
      </c>
      <c r="AJ208" s="250">
        <f>AH208*AI208</f>
        <v>4.8981441199999995</v>
      </c>
      <c r="AK208" s="253">
        <f>+[41]Лист1!T208</f>
        <v>1</v>
      </c>
      <c r="AL208" s="250">
        <f>AJ208*AK208</f>
        <v>4.8981441199999995</v>
      </c>
      <c r="AR208" s="227"/>
      <c r="AS208" s="160"/>
      <c r="AT208" s="160"/>
      <c r="AU208" s="160"/>
      <c r="AV208" s="160"/>
      <c r="AW208" s="160"/>
      <c r="AX208" s="160"/>
    </row>
    <row r="209" spans="1:57" s="161" customFormat="1" ht="17.25" customHeight="1">
      <c r="A209" s="156" t="str">
        <f t="shared" si="125"/>
        <v>пок</v>
      </c>
      <c r="B209" s="95"/>
      <c r="C209" s="113"/>
      <c r="D209" s="81" t="s">
        <v>557</v>
      </c>
      <c r="E209" s="114"/>
      <c r="F209" s="115"/>
      <c r="G209" s="83" t="s">
        <v>253</v>
      </c>
      <c r="H209" s="256">
        <f>IF(H208=0,0,H210/H208/12*1000)</f>
        <v>0</v>
      </c>
      <c r="I209" s="256">
        <f>IF(I208=0,0,I210/I208/12*1000)</f>
        <v>0</v>
      </c>
      <c r="J209" s="256">
        <f>IF(J208=0,0,J210/J208/12*1000)</f>
        <v>0</v>
      </c>
      <c r="K209" s="256">
        <v>85252.468120115183</v>
      </c>
      <c r="L209" s="251">
        <f t="shared" si="114"/>
        <v>85252.468120115183</v>
      </c>
      <c r="M209" s="251">
        <f t="shared" si="115"/>
        <v>0</v>
      </c>
      <c r="N209" s="256">
        <f>IF(N208=0,0,N210/N208/12*1000)</f>
        <v>0</v>
      </c>
      <c r="O209" s="256">
        <f>IF(O208=0,0,O210/O208/12*1000)</f>
        <v>0</v>
      </c>
      <c r="P209" s="256">
        <f>IF(P208=0,0,P210/P208/12*1000)</f>
        <v>0</v>
      </c>
      <c r="Q209" s="256">
        <v>34435.144267274103</v>
      </c>
      <c r="R209" s="252">
        <f>+'[39]Таб 1'!Q209</f>
        <v>66829.936566807926</v>
      </c>
      <c r="S209" s="256">
        <f>IF(S208=0,0,S210/S208/6*1000)</f>
        <v>133659.87313361585</v>
      </c>
      <c r="T209" s="256">
        <f>IF(T208=0,0,T210/T208/6*1000)</f>
        <v>133659.87313361585</v>
      </c>
      <c r="U209" s="256">
        <f>IF(U208=0,0,U210/U208/12*1000)</f>
        <v>66829.936566807926</v>
      </c>
      <c r="V209" s="253">
        <f>[40]Лист1!$O209</f>
        <v>1</v>
      </c>
      <c r="W209" s="256">
        <f>IF(W208=0,0,W210/W208/6*1000)</f>
        <v>133659.87313361585</v>
      </c>
      <c r="X209" s="253">
        <f>[40]Лист1!$P209</f>
        <v>1</v>
      </c>
      <c r="Y209" s="256">
        <f>IF(Y208=0,0,Y210/Y208/6*1000)</f>
        <v>133659.87313361585</v>
      </c>
      <c r="Z209" s="251">
        <f t="shared" si="116"/>
        <v>80.496320047322115</v>
      </c>
      <c r="AA209" s="251">
        <f t="shared" si="117"/>
        <v>58.386708924611938</v>
      </c>
      <c r="AB209" s="256">
        <f t="shared" si="118"/>
        <v>66829.936566807926</v>
      </c>
      <c r="AC209" s="256">
        <f t="shared" si="119"/>
        <v>0</v>
      </c>
      <c r="AD209" s="257">
        <f t="shared" si="120"/>
        <v>13.28047582498216</v>
      </c>
      <c r="AE209" s="253">
        <f>+[41]Лист1!Q209</f>
        <v>1</v>
      </c>
      <c r="AF209" s="256">
        <f>IF(AF208=0,0,AF210/AF208/12*1000)</f>
        <v>67418.040008595839</v>
      </c>
      <c r="AG209" s="253">
        <f>+[41]Лист1!R209</f>
        <v>1</v>
      </c>
      <c r="AH209" s="256">
        <f>IF(AH208=0,0,AH210/AH208/12*1000)</f>
        <v>68361.892568716183</v>
      </c>
      <c r="AI209" s="253">
        <f>+[41]Лист1!S209</f>
        <v>1</v>
      </c>
      <c r="AJ209" s="256">
        <f>IF(AJ208=0,0,AJ210/AJ208/12*1000)</f>
        <v>69674.440906035539</v>
      </c>
      <c r="AK209" s="253">
        <f>+[41]Лист1!T209</f>
        <v>1</v>
      </c>
      <c r="AL209" s="256">
        <f>IF(AL208=0,0,AL210/AL208/12*1000)</f>
        <v>71374.497264142803</v>
      </c>
      <c r="AM209" s="227"/>
      <c r="AN209" s="227"/>
      <c r="AO209" s="227"/>
      <c r="AP209" s="227"/>
      <c r="AQ209" s="227"/>
      <c r="AR209" s="227"/>
      <c r="AS209" s="160"/>
      <c r="AT209" s="160"/>
      <c r="AU209" s="160"/>
      <c r="AV209" s="160"/>
      <c r="AW209" s="160"/>
      <c r="AX209" s="160"/>
    </row>
    <row r="210" spans="1:57" s="161" customFormat="1" ht="18" customHeight="1">
      <c r="A210" s="156" t="str">
        <f t="shared" si="125"/>
        <v>пок</v>
      </c>
      <c r="B210" s="95" t="s">
        <v>545</v>
      </c>
      <c r="C210" s="116"/>
      <c r="D210" s="81" t="s">
        <v>323</v>
      </c>
      <c r="E210" s="117"/>
      <c r="F210" s="118"/>
      <c r="G210" s="87" t="s">
        <v>160</v>
      </c>
      <c r="H210" s="262">
        <v>1371.9381619722885</v>
      </c>
      <c r="I210" s="262">
        <v>4657.4586716311342</v>
      </c>
      <c r="J210" s="262">
        <v>4827.5956369058194</v>
      </c>
      <c r="K210" s="262">
        <v>4973.97</v>
      </c>
      <c r="L210" s="251">
        <f t="shared" si="114"/>
        <v>146.37436309418081</v>
      </c>
      <c r="M210" s="251">
        <f t="shared" si="115"/>
        <v>103.03203445572748</v>
      </c>
      <c r="N210" s="262">
        <v>3928.7983108895037</v>
      </c>
      <c r="O210" s="262"/>
      <c r="P210" s="262"/>
      <c r="Q210" s="253">
        <v>4168.2155511068477</v>
      </c>
      <c r="R210" s="252">
        <f>+'[39]Таб 1'!Q210</f>
        <v>3928.1119300161986</v>
      </c>
      <c r="S210" s="250">
        <f>R210*$A$8</f>
        <v>1964.0559650080993</v>
      </c>
      <c r="T210" s="250">
        <f>R210*$A$9</f>
        <v>1964.0559650080993</v>
      </c>
      <c r="U210" s="263">
        <f>+W210+Y210</f>
        <v>3928.1119300161986</v>
      </c>
      <c r="V210" s="253">
        <f>[40]Лист1!$O210</f>
        <v>1</v>
      </c>
      <c r="W210" s="250">
        <f>S210*V210</f>
        <v>1964.0559650080993</v>
      </c>
      <c r="X210" s="253">
        <f>[40]Лист1!$P210</f>
        <v>1</v>
      </c>
      <c r="Y210" s="250">
        <f>W210*X210</f>
        <v>1964.0559650080993</v>
      </c>
      <c r="Z210" s="271">
        <f t="shared" si="116"/>
        <v>1.1828477301642868</v>
      </c>
      <c r="AA210" s="271">
        <f t="shared" si="117"/>
        <v>0.85795954501571847</v>
      </c>
      <c r="AB210" s="263">
        <f t="shared" si="118"/>
        <v>-0.68638087330509734</v>
      </c>
      <c r="AC210" s="263">
        <f t="shared" si="119"/>
        <v>99.982529495815484</v>
      </c>
      <c r="AD210" s="264">
        <f t="shared" si="120"/>
        <v>-1.3639792378892992E-4</v>
      </c>
      <c r="AE210" s="253">
        <f>+[41]Лист1!Q210</f>
        <v>1.0087999999999999</v>
      </c>
      <c r="AF210" s="250">
        <f>IF($P$287=0,U210*AE210,0)</f>
        <v>3962.6793150003409</v>
      </c>
      <c r="AG210" s="253">
        <f>+[41]Лист1!R210</f>
        <v>1.014</v>
      </c>
      <c r="AH210" s="250">
        <f>AF210*AG210</f>
        <v>4018.1568254103458</v>
      </c>
      <c r="AI210" s="253">
        <f>+[41]Лист1!S210</f>
        <v>1.0192000000000001</v>
      </c>
      <c r="AJ210" s="250">
        <f>AH210*AI210</f>
        <v>4095.3054364582249</v>
      </c>
      <c r="AK210" s="253">
        <f>+[41]Лист1!T210</f>
        <v>1.0244</v>
      </c>
      <c r="AL210" s="250">
        <f>AJ210*AK210</f>
        <v>4195.2308891078055</v>
      </c>
      <c r="AM210" s="227" t="s">
        <v>1170</v>
      </c>
      <c r="AN210" s="227" t="s">
        <v>1171</v>
      </c>
      <c r="AO210" s="227" t="s">
        <v>1172</v>
      </c>
      <c r="AP210" s="227" t="s">
        <v>1173</v>
      </c>
      <c r="AQ210" s="227" t="s">
        <v>1174</v>
      </c>
      <c r="AR210" s="227" t="s">
        <v>1175</v>
      </c>
      <c r="AS210" s="160" t="str">
        <f t="shared" ref="AS210:AX212" si="132">$A$3&amp;$A$2&amp;"'"&amp;AM210</f>
        <v>|'[УФ ВС 2018.xlsx]АЛРОСА Мирный пит'!i168</v>
      </c>
      <c r="AT210" s="160" t="str">
        <f t="shared" si="132"/>
        <v>|'[УФ ВС 2018.xlsx]АЛРОСА Мирный пит'!j168</v>
      </c>
      <c r="AU210" s="160" t="str">
        <f t="shared" si="132"/>
        <v>|'[УФ ВС 2018.xlsx]АЛРОСА Мирный пит'!q168</v>
      </c>
      <c r="AV210" s="160" t="str">
        <f t="shared" si="132"/>
        <v>|'[УФ ВС 2018.xlsx]АЛРОСА Мирный пит'!aa168</v>
      </c>
      <c r="AW210" s="160" t="str">
        <f t="shared" si="132"/>
        <v>|'[УФ ВС 2018.xlsx]АЛРОСА Мирный пит'!al168</v>
      </c>
      <c r="AX210" s="160" t="str">
        <f t="shared" si="132"/>
        <v>|'[УФ ВС 2018.xlsx]АЛРОСА Мирный пит'!ak168</v>
      </c>
      <c r="BE210" s="339">
        <f>+U210-'[39]Таб 1'!T210</f>
        <v>0</v>
      </c>
    </row>
    <row r="211" spans="1:57" s="161" customFormat="1">
      <c r="A211" s="156" t="str">
        <f t="shared" si="125"/>
        <v>пок</v>
      </c>
      <c r="B211" s="95" t="s">
        <v>545</v>
      </c>
      <c r="C211" s="116"/>
      <c r="D211" s="81" t="s">
        <v>324</v>
      </c>
      <c r="E211" s="117"/>
      <c r="F211" s="118"/>
      <c r="G211" s="83" t="s">
        <v>160</v>
      </c>
      <c r="H211" s="262">
        <v>413.22777438605334</v>
      </c>
      <c r="I211" s="262">
        <v>1456.8530724862185</v>
      </c>
      <c r="J211" s="262">
        <v>1510.07191522414</v>
      </c>
      <c r="K211" s="262">
        <v>1468.4012746974852</v>
      </c>
      <c r="L211" s="251">
        <f t="shared" si="114"/>
        <v>-41.670640526654779</v>
      </c>
      <c r="M211" s="251">
        <f t="shared" si="115"/>
        <v>97.24048635654087</v>
      </c>
      <c r="N211" s="262">
        <v>1186.4970898886299</v>
      </c>
      <c r="O211" s="262"/>
      <c r="P211" s="262"/>
      <c r="Q211" s="253">
        <v>1258.8010964342682</v>
      </c>
      <c r="R211" s="252">
        <f>+'[39]Таб 1'!Q211</f>
        <v>1186.289802864892</v>
      </c>
      <c r="S211" s="250">
        <f>R211*$A$8</f>
        <v>593.14490143244598</v>
      </c>
      <c r="T211" s="250">
        <f>R211*$A$9</f>
        <v>593.14490143244598</v>
      </c>
      <c r="U211" s="263">
        <f>+W211+Y211</f>
        <v>1186.289802864892</v>
      </c>
      <c r="V211" s="253">
        <f>[40]Лист1!$O211</f>
        <v>1</v>
      </c>
      <c r="W211" s="250">
        <f>S211*V211</f>
        <v>593.14490143244598</v>
      </c>
      <c r="X211" s="253">
        <f>[40]Лист1!$P211</f>
        <v>1</v>
      </c>
      <c r="Y211" s="250">
        <f>W211*X211</f>
        <v>593.14490143244598</v>
      </c>
      <c r="Z211" s="271">
        <f t="shared" si="116"/>
        <v>0.3572200145096146</v>
      </c>
      <c r="AA211" s="271">
        <f t="shared" si="117"/>
        <v>0.25910378259474698</v>
      </c>
      <c r="AB211" s="263">
        <f t="shared" si="118"/>
        <v>-0.20728702373799024</v>
      </c>
      <c r="AC211" s="263">
        <f t="shared" si="119"/>
        <v>99.982529495815498</v>
      </c>
      <c r="AD211" s="264">
        <f t="shared" si="120"/>
        <v>-4.1192172984227197E-5</v>
      </c>
      <c r="AE211" s="253">
        <f>+[41]Лист1!Q211</f>
        <v>1.0087999999999999</v>
      </c>
      <c r="AF211" s="250">
        <f>IF($P$287=0,U211*AE211,0)</f>
        <v>1196.729153130103</v>
      </c>
      <c r="AG211" s="253">
        <f>+[41]Лист1!R211</f>
        <v>1.014</v>
      </c>
      <c r="AH211" s="250">
        <f>AF211*AG211</f>
        <v>1213.4833612739244</v>
      </c>
      <c r="AI211" s="253">
        <f>+[41]Лист1!S211</f>
        <v>1.0192000000000001</v>
      </c>
      <c r="AJ211" s="250">
        <f>AH211*AI211</f>
        <v>1236.7822418103838</v>
      </c>
      <c r="AK211" s="253">
        <f>+[41]Лист1!T211</f>
        <v>1.0244</v>
      </c>
      <c r="AL211" s="250">
        <f>AJ211*AK211</f>
        <v>1266.9597285105572</v>
      </c>
      <c r="AM211" s="227" t="s">
        <v>1176</v>
      </c>
      <c r="AN211" s="227" t="s">
        <v>1177</v>
      </c>
      <c r="AO211" s="227" t="s">
        <v>1178</v>
      </c>
      <c r="AP211" s="227" t="s">
        <v>1179</v>
      </c>
      <c r="AQ211" s="227" t="s">
        <v>1180</v>
      </c>
      <c r="AR211" s="227" t="s">
        <v>1181</v>
      </c>
      <c r="AS211" s="160" t="str">
        <f t="shared" si="132"/>
        <v>|'[УФ ВС 2018.xlsx]АЛРОСА Мирный пит'!i169</v>
      </c>
      <c r="AT211" s="160" t="str">
        <f t="shared" si="132"/>
        <v>|'[УФ ВС 2018.xlsx]АЛРОСА Мирный пит'!j169</v>
      </c>
      <c r="AU211" s="160" t="str">
        <f t="shared" si="132"/>
        <v>|'[УФ ВС 2018.xlsx]АЛРОСА Мирный пит'!q169</v>
      </c>
      <c r="AV211" s="160" t="str">
        <f t="shared" si="132"/>
        <v>|'[УФ ВС 2018.xlsx]АЛРОСА Мирный пит'!aa169</v>
      </c>
      <c r="AW211" s="160" t="str">
        <f t="shared" si="132"/>
        <v>|'[УФ ВС 2018.xlsx]АЛРОСА Мирный пит'!al169</v>
      </c>
      <c r="AX211" s="160" t="str">
        <f t="shared" si="132"/>
        <v>|'[УФ ВС 2018.xlsx]АЛРОСА Мирный пит'!ak169</v>
      </c>
      <c r="BE211" s="339">
        <f>+U211-'[39]Таб 1'!T211</f>
        <v>0</v>
      </c>
    </row>
    <row r="212" spans="1:57" s="161" customFormat="1">
      <c r="A212" s="156" t="str">
        <f t="shared" si="125"/>
        <v>пок</v>
      </c>
      <c r="B212" s="95"/>
      <c r="C212" s="113" t="s">
        <v>212</v>
      </c>
      <c r="D212" s="551" t="s">
        <v>325</v>
      </c>
      <c r="E212" s="604"/>
      <c r="F212" s="605"/>
      <c r="G212" s="119" t="s">
        <v>160</v>
      </c>
      <c r="H212" s="255">
        <v>6185.9697812744434</v>
      </c>
      <c r="I212" s="255">
        <v>12377.741755865152</v>
      </c>
      <c r="J212" s="255">
        <v>12829.900662206906</v>
      </c>
      <c r="K212" s="255">
        <v>49460.613547872243</v>
      </c>
      <c r="L212" s="251">
        <f t="shared" si="114"/>
        <v>36630.712885665336</v>
      </c>
      <c r="M212" s="251">
        <f t="shared" si="115"/>
        <v>385.51049497654014</v>
      </c>
      <c r="N212" s="255">
        <v>15164.673161504035</v>
      </c>
      <c r="O212" s="255"/>
      <c r="P212" s="255"/>
      <c r="Q212" s="250">
        <v>21336.825132871134</v>
      </c>
      <c r="R212" s="252">
        <f>+'[39]Таб 1'!Q212</f>
        <v>16272.444937552285</v>
      </c>
      <c r="S212" s="250">
        <f>R212*$A$8</f>
        <v>8136.2224687761427</v>
      </c>
      <c r="T212" s="250">
        <f>R212*$A$9</f>
        <v>8136.2224687761427</v>
      </c>
      <c r="U212" s="256">
        <f>+W212+Y212</f>
        <v>16272.444937552285</v>
      </c>
      <c r="V212" s="253">
        <f>[40]Лист1!$O212</f>
        <v>1</v>
      </c>
      <c r="W212" s="250">
        <f>S212*V212</f>
        <v>8136.2224687761427</v>
      </c>
      <c r="X212" s="253">
        <f>[40]Лист1!$P212</f>
        <v>1</v>
      </c>
      <c r="Y212" s="250">
        <f>W212*X212</f>
        <v>8136.2224687761427</v>
      </c>
      <c r="Z212" s="251">
        <f t="shared" si="116"/>
        <v>4.9000193735639517</v>
      </c>
      <c r="AA212" s="251">
        <f t="shared" si="117"/>
        <v>3.5541501117199883</v>
      </c>
      <c r="AB212" s="256">
        <f t="shared" si="118"/>
        <v>1107.7717760482501</v>
      </c>
      <c r="AC212" s="256">
        <f t="shared" si="119"/>
        <v>107.30494989407593</v>
      </c>
      <c r="AD212" s="257">
        <f t="shared" si="120"/>
        <v>0.22013691838087332</v>
      </c>
      <c r="AE212" s="253">
        <f>+[41]Лист1!Q212</f>
        <v>1</v>
      </c>
      <c r="AF212" s="250">
        <f>IF($P$287=0,U212*AE212,0)</f>
        <v>16272.444937552285</v>
      </c>
      <c r="AG212" s="253">
        <f>+[41]Лист1!R212</f>
        <v>1</v>
      </c>
      <c r="AH212" s="250">
        <f>AF212*AG212</f>
        <v>16272.444937552285</v>
      </c>
      <c r="AI212" s="253">
        <f>+[41]Лист1!S212</f>
        <v>1</v>
      </c>
      <c r="AJ212" s="250">
        <f>AH212*AI212</f>
        <v>16272.444937552285</v>
      </c>
      <c r="AK212" s="253">
        <f>+[41]Лист1!T212</f>
        <v>1</v>
      </c>
      <c r="AL212" s="250">
        <f>AJ212*AK212</f>
        <v>16272.444937552285</v>
      </c>
      <c r="AM212" s="227" t="s">
        <v>1182</v>
      </c>
      <c r="AN212" s="227" t="s">
        <v>1183</v>
      </c>
      <c r="AO212" s="227" t="s">
        <v>1184</v>
      </c>
      <c r="AP212" s="227" t="s">
        <v>1185</v>
      </c>
      <c r="AQ212" s="227" t="s">
        <v>1186</v>
      </c>
      <c r="AR212" s="227" t="s">
        <v>1187</v>
      </c>
      <c r="AS212" s="160" t="str">
        <f t="shared" si="132"/>
        <v>|'[УФ ВС 2018.xlsx]АЛРОСА Мирный пит'!i170</v>
      </c>
      <c r="AT212" s="160" t="str">
        <f t="shared" si="132"/>
        <v>|'[УФ ВС 2018.xlsx]АЛРОСА Мирный пит'!j170</v>
      </c>
      <c r="AU212" s="160" t="str">
        <f t="shared" si="132"/>
        <v>|'[УФ ВС 2018.xlsx]АЛРОСА Мирный пит'!q170</v>
      </c>
      <c r="AV212" s="160" t="str">
        <f t="shared" si="132"/>
        <v>|'[УФ ВС 2018.xlsx]АЛРОСА Мирный пит'!aa170</v>
      </c>
      <c r="AW212" s="160" t="str">
        <f t="shared" si="132"/>
        <v>|'[УФ ВС 2018.xlsx]АЛРОСА Мирный пит'!al170</v>
      </c>
      <c r="AX212" s="160" t="str">
        <f t="shared" si="132"/>
        <v>|'[УФ ВС 2018.xlsx]АЛРОСА Мирный пит'!ak170</v>
      </c>
      <c r="BE212" s="339">
        <f>+U212-'[39]Таб 1'!T212</f>
        <v>0</v>
      </c>
    </row>
    <row r="213" spans="1:57" s="161" customFormat="1">
      <c r="A213" s="156" t="str">
        <f t="shared" si="125"/>
        <v>пок</v>
      </c>
      <c r="B213" s="95"/>
      <c r="C213" s="113"/>
      <c r="D213" s="81" t="s">
        <v>559</v>
      </c>
      <c r="E213" s="81"/>
      <c r="F213" s="81"/>
      <c r="G213" s="281" t="s">
        <v>100</v>
      </c>
      <c r="H213" s="255"/>
      <c r="I213" s="255"/>
      <c r="J213" s="255"/>
      <c r="K213" s="255">
        <v>29.48</v>
      </c>
      <c r="L213" s="251">
        <f t="shared" si="114"/>
        <v>29.48</v>
      </c>
      <c r="M213" s="251">
        <f t="shared" si="115"/>
        <v>0</v>
      </c>
      <c r="N213" s="255"/>
      <c r="O213" s="255"/>
      <c r="P213" s="255"/>
      <c r="Q213" s="250">
        <v>8.2741434847653021</v>
      </c>
      <c r="R213" s="252">
        <f>+'[39]Таб 1'!Q213</f>
        <v>4.6542047999999996</v>
      </c>
      <c r="S213" s="250">
        <f>R213*$A$8</f>
        <v>2.3271023999999998</v>
      </c>
      <c r="T213" s="250">
        <f>R213*$A$9</f>
        <v>2.3271023999999998</v>
      </c>
      <c r="U213" s="256">
        <f>+W213+Y213</f>
        <v>4.6542047999999996</v>
      </c>
      <c r="V213" s="253">
        <f>[40]Лист1!$O213</f>
        <v>1</v>
      </c>
      <c r="W213" s="250">
        <f>S213*V213</f>
        <v>2.3271023999999998</v>
      </c>
      <c r="X213" s="253">
        <f>[40]Лист1!$P213</f>
        <v>1</v>
      </c>
      <c r="Y213" s="250">
        <f>W213*X213</f>
        <v>2.3271023999999998</v>
      </c>
      <c r="Z213" s="251">
        <f t="shared" si="116"/>
        <v>1.4014915260770141E-3</v>
      </c>
      <c r="AA213" s="251">
        <f t="shared" si="117"/>
        <v>1.0165492999588497E-3</v>
      </c>
      <c r="AB213" s="256">
        <f t="shared" si="118"/>
        <v>4.6542047999999996</v>
      </c>
      <c r="AC213" s="256">
        <f t="shared" si="119"/>
        <v>0</v>
      </c>
      <c r="AD213" s="257">
        <f t="shared" si="120"/>
        <v>9.2488572496438385E-4</v>
      </c>
      <c r="AE213" s="253">
        <f>+[41]Лист1!Q213</f>
        <v>1</v>
      </c>
      <c r="AF213" s="250">
        <f>IF($P$287=0,U213*AE213,0)</f>
        <v>4.6542047999999996</v>
      </c>
      <c r="AG213" s="253">
        <f>+[41]Лист1!R213</f>
        <v>1</v>
      </c>
      <c r="AH213" s="250">
        <f>AF213*AG213</f>
        <v>4.6542047999999996</v>
      </c>
      <c r="AI213" s="253">
        <f>+[41]Лист1!S213</f>
        <v>1</v>
      </c>
      <c r="AJ213" s="250">
        <f>AH213*AI213</f>
        <v>4.6542047999999996</v>
      </c>
      <c r="AK213" s="253">
        <f>+[41]Лист1!T213</f>
        <v>1</v>
      </c>
      <c r="AL213" s="250">
        <f>AJ213*AK213</f>
        <v>4.6542047999999996</v>
      </c>
      <c r="AM213" s="227"/>
      <c r="AN213" s="227"/>
      <c r="AO213" s="227"/>
      <c r="AP213" s="227"/>
      <c r="AQ213" s="227"/>
      <c r="AR213" s="227"/>
      <c r="AS213" s="160"/>
      <c r="AT213" s="160"/>
      <c r="AU213" s="160"/>
      <c r="AV213" s="160"/>
      <c r="AW213" s="160"/>
      <c r="AX213" s="160"/>
    </row>
    <row r="214" spans="1:57" s="161" customFormat="1">
      <c r="A214" s="156" t="str">
        <f t="shared" si="125"/>
        <v>пок</v>
      </c>
      <c r="B214" s="95"/>
      <c r="C214" s="113"/>
      <c r="D214" s="81" t="s">
        <v>557</v>
      </c>
      <c r="E214" s="81"/>
      <c r="F214" s="81"/>
      <c r="G214" s="281" t="s">
        <v>253</v>
      </c>
      <c r="H214" s="256">
        <f>IF(H213=0,0,H215/H213/12*1000)</f>
        <v>0</v>
      </c>
      <c r="I214" s="256">
        <f>IF(I213=0,0,I215/I213/12*1000)</f>
        <v>0</v>
      </c>
      <c r="J214" s="256">
        <f>IF(J213=0,0,J215/J213/12*1000)</f>
        <v>0</v>
      </c>
      <c r="K214" s="256">
        <v>94500.443803708724</v>
      </c>
      <c r="L214" s="251">
        <f t="shared" si="114"/>
        <v>94500.443803708724</v>
      </c>
      <c r="M214" s="251">
        <f t="shared" si="115"/>
        <v>0</v>
      </c>
      <c r="N214" s="256">
        <f>IF(N213=0,0,N215/N213/12*1000)</f>
        <v>0</v>
      </c>
      <c r="O214" s="256">
        <f>IF(O213=0,0,O215/O213/12*1000)</f>
        <v>0</v>
      </c>
      <c r="P214" s="256">
        <f>IF(P213=0,0,P215/P213/12*1000)</f>
        <v>0</v>
      </c>
      <c r="Q214" s="256">
        <v>31998.802898550723</v>
      </c>
      <c r="R214" s="252">
        <f>+'[39]Таб 1'!Q214</f>
        <v>65452.062090884523</v>
      </c>
      <c r="S214" s="256">
        <f>IF(S213=0,0,S215/S213/6*1000)</f>
        <v>130904.12418176905</v>
      </c>
      <c r="T214" s="256">
        <f>IF(T213=0,0,T215/T213/6*1000)</f>
        <v>130904.12418176905</v>
      </c>
      <c r="U214" s="256">
        <f>IF(U213=0,0,U215/U213/12*1000)</f>
        <v>65452.062090884523</v>
      </c>
      <c r="V214" s="253">
        <f>[40]Лист1!$O214</f>
        <v>1</v>
      </c>
      <c r="W214" s="256">
        <f>IF(W213=0,0,W215/W213/6*1000)</f>
        <v>130904.12418176905</v>
      </c>
      <c r="X214" s="253">
        <f>[40]Лист1!$P214</f>
        <v>1</v>
      </c>
      <c r="Y214" s="256">
        <f>IF(Y213=0,0,Y215/Y213/6*1000)</f>
        <v>130904.12418176905</v>
      </c>
      <c r="Z214" s="251">
        <f t="shared" si="116"/>
        <v>78.836677221115195</v>
      </c>
      <c r="AA214" s="251">
        <f t="shared" si="117"/>
        <v>57.182913738004679</v>
      </c>
      <c r="AB214" s="256">
        <f t="shared" si="118"/>
        <v>65452.062090884523</v>
      </c>
      <c r="AC214" s="256">
        <f t="shared" si="119"/>
        <v>0</v>
      </c>
      <c r="AD214" s="257">
        <f t="shared" si="120"/>
        <v>13.006663973476543</v>
      </c>
      <c r="AE214" s="253">
        <f>+[41]Лист1!Q214</f>
        <v>1</v>
      </c>
      <c r="AF214" s="256">
        <f>IF(AF213=0,0,AF215/AF213/12*1000)</f>
        <v>66028.040237284309</v>
      </c>
      <c r="AG214" s="253">
        <f>+[41]Лист1!R214</f>
        <v>1</v>
      </c>
      <c r="AH214" s="256">
        <f>IF(AH213=0,0,AH215/AH213/12*1000)</f>
        <v>66952.432800606286</v>
      </c>
      <c r="AI214" s="253">
        <f>+[41]Лист1!S214</f>
        <v>1</v>
      </c>
      <c r="AJ214" s="256">
        <f>IF(AJ213=0,0,AJ215/AJ213/12*1000)</f>
        <v>68237.919510377935</v>
      </c>
      <c r="AK214" s="253">
        <f>+[41]Лист1!T214</f>
        <v>1</v>
      </c>
      <c r="AL214" s="256">
        <f>IF(AL213=0,0,AL215/AL213/12*1000)</f>
        <v>69902.924746431148</v>
      </c>
      <c r="AM214" s="227"/>
      <c r="AN214" s="227"/>
      <c r="AO214" s="227"/>
      <c r="AP214" s="227"/>
      <c r="AQ214" s="227"/>
      <c r="AR214" s="227"/>
      <c r="AS214" s="160"/>
      <c r="AT214" s="160"/>
      <c r="AU214" s="160"/>
      <c r="AV214" s="160"/>
      <c r="AW214" s="160"/>
      <c r="AX214" s="160"/>
    </row>
    <row r="215" spans="1:57" s="161" customFormat="1">
      <c r="A215" s="156" t="str">
        <f t="shared" si="125"/>
        <v>пок</v>
      </c>
      <c r="B215" s="95" t="s">
        <v>545</v>
      </c>
      <c r="C215" s="116"/>
      <c r="D215" s="81" t="s">
        <v>326</v>
      </c>
      <c r="E215" s="81"/>
      <c r="F215" s="81"/>
      <c r="G215" s="83" t="s">
        <v>160</v>
      </c>
      <c r="H215" s="262">
        <v>4754.0499394977278</v>
      </c>
      <c r="I215" s="262">
        <v>8147.5491532030155</v>
      </c>
      <c r="J215" s="262">
        <v>8445.1791237695215</v>
      </c>
      <c r="K215" s="262">
        <v>33430.476999999999</v>
      </c>
      <c r="L215" s="251">
        <f t="shared" si="114"/>
        <v>24985.297876230477</v>
      </c>
      <c r="M215" s="251">
        <f t="shared" si="115"/>
        <v>395.85278784564417</v>
      </c>
      <c r="N215" s="262">
        <v>3375.7555543994604</v>
      </c>
      <c r="O215" s="262"/>
      <c r="P215" s="262"/>
      <c r="Q215" s="253">
        <v>3177.1522382799903</v>
      </c>
      <c r="R215" s="252">
        <f>+'[39]Таб 1'!Q215</f>
        <v>3655.5276186395135</v>
      </c>
      <c r="S215" s="250">
        <f>R215*$A$8</f>
        <v>1827.7638093197568</v>
      </c>
      <c r="T215" s="250">
        <f>R215*$A$9</f>
        <v>1827.7638093197568</v>
      </c>
      <c r="U215" s="256">
        <f>+W215+Y215</f>
        <v>3655.5276186395135</v>
      </c>
      <c r="V215" s="253">
        <f>[40]Лист1!$O215</f>
        <v>1</v>
      </c>
      <c r="W215" s="250">
        <f>S215*V215</f>
        <v>1827.7638093197568</v>
      </c>
      <c r="X215" s="253">
        <f>[40]Лист1!$P215</f>
        <v>1</v>
      </c>
      <c r="Y215" s="250">
        <f>W215*X215</f>
        <v>1827.7638093197568</v>
      </c>
      <c r="Z215" s="251">
        <f t="shared" si="116"/>
        <v>1.100766124615695</v>
      </c>
      <c r="AA215" s="251">
        <f t="shared" si="117"/>
        <v>0.79842297479222202</v>
      </c>
      <c r="AB215" s="256">
        <f t="shared" si="118"/>
        <v>279.77206424005317</v>
      </c>
      <c r="AC215" s="256">
        <f t="shared" si="119"/>
        <v>108.28768729641693</v>
      </c>
      <c r="AD215" s="257">
        <f t="shared" si="120"/>
        <v>5.5596433672072988E-2</v>
      </c>
      <c r="AE215" s="253">
        <f>+[41]Лист1!Q215</f>
        <v>1.0087999999999999</v>
      </c>
      <c r="AF215" s="250">
        <f>IF($P$287=0,U215*AE215,0)</f>
        <v>3687.6962616835408</v>
      </c>
      <c r="AG215" s="253">
        <f>+[41]Лист1!R215</f>
        <v>1.014</v>
      </c>
      <c r="AH215" s="250">
        <f>AF215*AG215</f>
        <v>3739.3240093471104</v>
      </c>
      <c r="AI215" s="253">
        <f>+[41]Лист1!S215</f>
        <v>1.0192000000000001</v>
      </c>
      <c r="AJ215" s="250">
        <f>AH215*AI215</f>
        <v>3811.1190303265753</v>
      </c>
      <c r="AK215" s="253">
        <f>+[41]Лист1!T215</f>
        <v>1.0244</v>
      </c>
      <c r="AL215" s="250">
        <f>AJ215*AK215</f>
        <v>3904.1103346665436</v>
      </c>
      <c r="AM215" s="227" t="s">
        <v>1188</v>
      </c>
      <c r="AN215" s="227" t="s">
        <v>1189</v>
      </c>
      <c r="AO215" s="227" t="s">
        <v>1190</v>
      </c>
      <c r="AP215" s="227" t="s">
        <v>1191</v>
      </c>
      <c r="AQ215" s="227" t="s">
        <v>1192</v>
      </c>
      <c r="AR215" s="227" t="s">
        <v>1193</v>
      </c>
      <c r="AS215" s="160" t="str">
        <f t="shared" ref="AS215:AX217" si="133">$A$3&amp;$A$2&amp;"'"&amp;AM215</f>
        <v>|'[УФ ВС 2018.xlsx]АЛРОСА Мирный пит'!i171</v>
      </c>
      <c r="AT215" s="160" t="str">
        <f t="shared" si="133"/>
        <v>|'[УФ ВС 2018.xlsx]АЛРОСА Мирный пит'!j171</v>
      </c>
      <c r="AU215" s="160" t="str">
        <f t="shared" si="133"/>
        <v>|'[УФ ВС 2018.xlsx]АЛРОСА Мирный пит'!q171</v>
      </c>
      <c r="AV215" s="160" t="str">
        <f t="shared" si="133"/>
        <v>|'[УФ ВС 2018.xlsx]АЛРОСА Мирный пит'!aa171</v>
      </c>
      <c r="AW215" s="160" t="str">
        <f t="shared" si="133"/>
        <v>|'[УФ ВС 2018.xlsx]АЛРОСА Мирный пит'!al171</v>
      </c>
      <c r="AX215" s="160" t="str">
        <f t="shared" si="133"/>
        <v>|'[УФ ВС 2018.xlsx]АЛРОСА Мирный пит'!ak171</v>
      </c>
      <c r="BE215" s="339">
        <f>+U215-'[39]Таб 1'!T215</f>
        <v>0</v>
      </c>
    </row>
    <row r="216" spans="1:57" s="161" customFormat="1">
      <c r="A216" s="156" t="str">
        <f t="shared" si="125"/>
        <v>пок</v>
      </c>
      <c r="B216" s="95" t="s">
        <v>545</v>
      </c>
      <c r="C216" s="116"/>
      <c r="D216" s="81" t="s">
        <v>327</v>
      </c>
      <c r="E216" s="117"/>
      <c r="F216" s="118"/>
      <c r="G216" s="83" t="s">
        <v>160</v>
      </c>
      <c r="H216" s="262">
        <v>1431.9198417767157</v>
      </c>
      <c r="I216" s="262">
        <v>2548.5533751219036</v>
      </c>
      <c r="J216" s="262">
        <v>2641.6520299151066</v>
      </c>
      <c r="K216" s="262">
        <v>9869.2503253025152</v>
      </c>
      <c r="L216" s="251">
        <f t="shared" si="114"/>
        <v>7227.5982953874081</v>
      </c>
      <c r="M216" s="251">
        <f t="shared" si="115"/>
        <v>373.6014514227931</v>
      </c>
      <c r="N216" s="262">
        <v>1019.478177428637</v>
      </c>
      <c r="O216" s="262"/>
      <c r="P216" s="262"/>
      <c r="Q216" s="253">
        <v>959.49997596055698</v>
      </c>
      <c r="R216" s="252">
        <f>+'[39]Таб 1'!Q216</f>
        <v>1103.969340829133</v>
      </c>
      <c r="S216" s="250">
        <f>R216*$A$8</f>
        <v>551.98467041456649</v>
      </c>
      <c r="T216" s="250">
        <f>R216*$A$9</f>
        <v>551.98467041456649</v>
      </c>
      <c r="U216" s="256">
        <f>+W216+Y216</f>
        <v>1103.969340829133</v>
      </c>
      <c r="V216" s="253">
        <f>[40]Лист1!$O216</f>
        <v>1</v>
      </c>
      <c r="W216" s="250">
        <f>S216*V216</f>
        <v>551.98467041456649</v>
      </c>
      <c r="X216" s="253">
        <f>[40]Лист1!$P216</f>
        <v>1</v>
      </c>
      <c r="Y216" s="250">
        <f>W216*X216</f>
        <v>551.98467041456649</v>
      </c>
      <c r="Z216" s="251">
        <f t="shared" si="116"/>
        <v>0.33243136963393988</v>
      </c>
      <c r="AA216" s="251">
        <f t="shared" si="117"/>
        <v>0.24112373838725104</v>
      </c>
      <c r="AB216" s="256">
        <f t="shared" si="118"/>
        <v>84.491163400496021</v>
      </c>
      <c r="AC216" s="256">
        <f t="shared" si="119"/>
        <v>108.28768729641693</v>
      </c>
      <c r="AD216" s="257">
        <f t="shared" si="120"/>
        <v>1.6790122968966037E-2</v>
      </c>
      <c r="AE216" s="253">
        <f>+[41]Лист1!Q216</f>
        <v>1.0087999999999999</v>
      </c>
      <c r="AF216" s="250">
        <f>IF($P$287=0,U216*AE216,0)</f>
        <v>1113.6842710284293</v>
      </c>
      <c r="AG216" s="253">
        <f>+[41]Лист1!R216</f>
        <v>1.014</v>
      </c>
      <c r="AH216" s="250">
        <f>AF216*AG216</f>
        <v>1129.2758508228274</v>
      </c>
      <c r="AI216" s="253">
        <f>+[41]Лист1!S216</f>
        <v>1.0192000000000001</v>
      </c>
      <c r="AJ216" s="250">
        <f>AH216*AI216</f>
        <v>1150.9579471586258</v>
      </c>
      <c r="AK216" s="253">
        <f>+[41]Лист1!T216</f>
        <v>1.0244</v>
      </c>
      <c r="AL216" s="250">
        <f>AJ216*AK216</f>
        <v>1179.0413210692961</v>
      </c>
      <c r="AM216" s="227" t="s">
        <v>1194</v>
      </c>
      <c r="AN216" s="227" t="s">
        <v>1195</v>
      </c>
      <c r="AO216" s="227" t="s">
        <v>1196</v>
      </c>
      <c r="AP216" s="227" t="s">
        <v>1197</v>
      </c>
      <c r="AQ216" s="227" t="s">
        <v>1198</v>
      </c>
      <c r="AR216" s="227" t="s">
        <v>1199</v>
      </c>
      <c r="AS216" s="160" t="str">
        <f t="shared" si="133"/>
        <v>|'[УФ ВС 2018.xlsx]АЛРОСА Мирный пит'!i172</v>
      </c>
      <c r="AT216" s="160" t="str">
        <f t="shared" si="133"/>
        <v>|'[УФ ВС 2018.xlsx]АЛРОСА Мирный пит'!j172</v>
      </c>
      <c r="AU216" s="160" t="str">
        <f t="shared" si="133"/>
        <v>|'[УФ ВС 2018.xlsx]АЛРОСА Мирный пит'!q172</v>
      </c>
      <c r="AV216" s="160" t="str">
        <f t="shared" si="133"/>
        <v>|'[УФ ВС 2018.xlsx]АЛРОСА Мирный пит'!aa172</v>
      </c>
      <c r="AW216" s="160" t="str">
        <f t="shared" si="133"/>
        <v>|'[УФ ВС 2018.xlsx]АЛРОСА Мирный пит'!al172</v>
      </c>
      <c r="AX216" s="160" t="str">
        <f t="shared" si="133"/>
        <v>|'[УФ ВС 2018.xlsx]АЛРОСА Мирный пит'!ak172</v>
      </c>
      <c r="BE216" s="339">
        <f>+U216-'[39]Таб 1'!T216</f>
        <v>0</v>
      </c>
    </row>
    <row r="217" spans="1:57" s="161" customFormat="1">
      <c r="A217" s="156" t="str">
        <f t="shared" si="125"/>
        <v>скр</v>
      </c>
      <c r="B217" s="95"/>
      <c r="C217" s="113" t="s">
        <v>214</v>
      </c>
      <c r="D217" s="114" t="s">
        <v>328</v>
      </c>
      <c r="E217" s="114"/>
      <c r="F217" s="115"/>
      <c r="G217" s="87" t="s">
        <v>160</v>
      </c>
      <c r="H217" s="262">
        <v>8307.3320000000003</v>
      </c>
      <c r="I217" s="255">
        <v>0</v>
      </c>
      <c r="J217" s="255">
        <v>0</v>
      </c>
      <c r="K217" s="255"/>
      <c r="L217" s="251">
        <f t="shared" si="114"/>
        <v>0</v>
      </c>
      <c r="M217" s="251">
        <f t="shared" si="115"/>
        <v>0</v>
      </c>
      <c r="N217" s="255">
        <v>0</v>
      </c>
      <c r="O217" s="255"/>
      <c r="P217" s="255"/>
      <c r="Q217" s="250">
        <v>0</v>
      </c>
      <c r="R217" s="252">
        <f>+'[39]Таб 1'!Q217</f>
        <v>0</v>
      </c>
      <c r="S217" s="250">
        <f>R217*$A$8</f>
        <v>0</v>
      </c>
      <c r="T217" s="250">
        <f>R217*$A$9</f>
        <v>0</v>
      </c>
      <c r="U217" s="256">
        <f>+W217+Y217</f>
        <v>0</v>
      </c>
      <c r="V217" s="253">
        <f>[40]Лист1!$O217</f>
        <v>1</v>
      </c>
      <c r="W217" s="250">
        <f>S217*V217</f>
        <v>0</v>
      </c>
      <c r="X217" s="253">
        <f>[40]Лист1!$P217</f>
        <v>1</v>
      </c>
      <c r="Y217" s="250">
        <f>W217*X217</f>
        <v>0</v>
      </c>
      <c r="Z217" s="251">
        <f t="shared" si="116"/>
        <v>0</v>
      </c>
      <c r="AA217" s="251">
        <f t="shared" si="117"/>
        <v>0</v>
      </c>
      <c r="AB217" s="256">
        <f t="shared" si="118"/>
        <v>0</v>
      </c>
      <c r="AC217" s="256">
        <f t="shared" si="119"/>
        <v>0</v>
      </c>
      <c r="AD217" s="257">
        <f t="shared" si="120"/>
        <v>0</v>
      </c>
      <c r="AE217" s="253">
        <f>+[41]Лист1!Q217</f>
        <v>1</v>
      </c>
      <c r="AF217" s="250">
        <f>IF($P$287=0,U217*AE217,0)</f>
        <v>0</v>
      </c>
      <c r="AG217" s="253">
        <f>+[41]Лист1!R217</f>
        <v>1</v>
      </c>
      <c r="AH217" s="250">
        <f>AF217*AG217</f>
        <v>0</v>
      </c>
      <c r="AI217" s="253">
        <f>+[41]Лист1!S217</f>
        <v>1</v>
      </c>
      <c r="AJ217" s="250">
        <f>AH217*AI217</f>
        <v>0</v>
      </c>
      <c r="AK217" s="253">
        <f>+[41]Лист1!T217</f>
        <v>1</v>
      </c>
      <c r="AL217" s="250">
        <f>AJ217*AK217</f>
        <v>0</v>
      </c>
      <c r="AM217" s="227" t="s">
        <v>1200</v>
      </c>
      <c r="AN217" s="227" t="s">
        <v>1201</v>
      </c>
      <c r="AO217" s="227" t="s">
        <v>1202</v>
      </c>
      <c r="AP217" s="227" t="s">
        <v>1203</v>
      </c>
      <c r="AQ217" s="227" t="s">
        <v>1204</v>
      </c>
      <c r="AR217" s="227" t="s">
        <v>1205</v>
      </c>
      <c r="AS217" s="160" t="str">
        <f t="shared" si="133"/>
        <v>|'[УФ ВС 2018.xlsx]АЛРОСА Мирный пит'!i173</v>
      </c>
      <c r="AT217" s="160" t="str">
        <f t="shared" si="133"/>
        <v>|'[УФ ВС 2018.xlsx]АЛРОСА Мирный пит'!j173</v>
      </c>
      <c r="AU217" s="160" t="str">
        <f t="shared" si="133"/>
        <v>|'[УФ ВС 2018.xlsx]АЛРОСА Мирный пит'!q173</v>
      </c>
      <c r="AV217" s="160" t="str">
        <f t="shared" si="133"/>
        <v>|'[УФ ВС 2018.xlsx]АЛРОСА Мирный пит'!aa173</v>
      </c>
      <c r="AW217" s="160" t="str">
        <f t="shared" si="133"/>
        <v>|'[УФ ВС 2018.xlsx]АЛРОСА Мирный пит'!al173</v>
      </c>
      <c r="AX217" s="160" t="str">
        <f t="shared" si="133"/>
        <v>|'[УФ ВС 2018.xlsx]АЛРОСА Мирный пит'!ak173</v>
      </c>
    </row>
    <row r="218" spans="1:57" s="161" customFormat="1">
      <c r="A218" s="156" t="str">
        <f t="shared" si="125"/>
        <v>скр</v>
      </c>
      <c r="B218" s="95"/>
      <c r="C218" s="113"/>
      <c r="D218" s="81" t="s">
        <v>559</v>
      </c>
      <c r="E218" s="114"/>
      <c r="F218" s="115"/>
      <c r="G218" s="83" t="s">
        <v>100</v>
      </c>
      <c r="H218" s="255"/>
      <c r="I218" s="255"/>
      <c r="J218" s="255"/>
      <c r="K218" s="255"/>
      <c r="L218" s="251">
        <f t="shared" si="114"/>
        <v>0</v>
      </c>
      <c r="M218" s="251">
        <f t="shared" si="115"/>
        <v>0</v>
      </c>
      <c r="N218" s="255"/>
      <c r="O218" s="255"/>
      <c r="P218" s="255"/>
      <c r="Q218" s="250">
        <v>0</v>
      </c>
      <c r="R218" s="252">
        <f>+'[39]Таб 1'!Q218</f>
        <v>0</v>
      </c>
      <c r="S218" s="250">
        <f>R218*$A$8</f>
        <v>0</v>
      </c>
      <c r="T218" s="250">
        <f>R218*$A$9</f>
        <v>0</v>
      </c>
      <c r="U218" s="256">
        <f>+W218+Y218</f>
        <v>0</v>
      </c>
      <c r="V218" s="253">
        <f>[40]Лист1!$O218</f>
        <v>1</v>
      </c>
      <c r="W218" s="250">
        <f>S218*V218</f>
        <v>0</v>
      </c>
      <c r="X218" s="253">
        <f>[40]Лист1!$P218</f>
        <v>1</v>
      </c>
      <c r="Y218" s="250">
        <f>W218*X218</f>
        <v>0</v>
      </c>
      <c r="Z218" s="251">
        <f t="shared" si="116"/>
        <v>0</v>
      </c>
      <c r="AA218" s="251">
        <f t="shared" si="117"/>
        <v>0</v>
      </c>
      <c r="AB218" s="256">
        <f t="shared" si="118"/>
        <v>0</v>
      </c>
      <c r="AC218" s="256">
        <f t="shared" si="119"/>
        <v>0</v>
      </c>
      <c r="AD218" s="257">
        <f t="shared" si="120"/>
        <v>0</v>
      </c>
      <c r="AE218" s="253">
        <f>+[41]Лист1!Q218</f>
        <v>1</v>
      </c>
      <c r="AF218" s="250">
        <f>IF($P$287=0,U218*AE218,0)</f>
        <v>0</v>
      </c>
      <c r="AG218" s="253">
        <f>+[41]Лист1!R218</f>
        <v>1</v>
      </c>
      <c r="AH218" s="250">
        <f>AF218*AG218</f>
        <v>0</v>
      </c>
      <c r="AI218" s="253">
        <f>+[41]Лист1!S218</f>
        <v>1</v>
      </c>
      <c r="AJ218" s="250">
        <f>AH218*AI218</f>
        <v>0</v>
      </c>
      <c r="AK218" s="253">
        <f>+[41]Лист1!T218</f>
        <v>1</v>
      </c>
      <c r="AL218" s="250">
        <f>AJ218*AK218</f>
        <v>0</v>
      </c>
      <c r="AM218" s="227"/>
      <c r="AN218" s="227"/>
      <c r="AO218" s="227"/>
      <c r="AP218" s="227"/>
      <c r="AQ218" s="227"/>
      <c r="AR218" s="227"/>
      <c r="AS218" s="160"/>
      <c r="AT218" s="160"/>
      <c r="AU218" s="160"/>
      <c r="AV218" s="160"/>
      <c r="AW218" s="160"/>
      <c r="AX218" s="160"/>
    </row>
    <row r="219" spans="1:57" s="161" customFormat="1">
      <c r="A219" s="156" t="str">
        <f t="shared" si="125"/>
        <v>скр</v>
      </c>
      <c r="B219" s="95"/>
      <c r="C219" s="113"/>
      <c r="D219" s="81" t="s">
        <v>557</v>
      </c>
      <c r="E219" s="114"/>
      <c r="F219" s="115"/>
      <c r="G219" s="83" t="s">
        <v>253</v>
      </c>
      <c r="H219" s="256">
        <f>IF(H218=0,0,H220/H218/12*1000)</f>
        <v>0</v>
      </c>
      <c r="I219" s="256">
        <f>IF(I218=0,0,I220/I218/12*1000)</f>
        <v>0</v>
      </c>
      <c r="J219" s="256">
        <f>IF(J218=0,0,J220/J218/12*1000)</f>
        <v>0</v>
      </c>
      <c r="K219" s="256">
        <v>0</v>
      </c>
      <c r="L219" s="251">
        <f t="shared" si="114"/>
        <v>0</v>
      </c>
      <c r="M219" s="251">
        <f t="shared" si="115"/>
        <v>0</v>
      </c>
      <c r="N219" s="256">
        <f>IF(N218=0,0,N220/N218/12*1000)</f>
        <v>0</v>
      </c>
      <c r="O219" s="256">
        <f>IF(O218=0,0,O220/O218/12*1000)</f>
        <v>0</v>
      </c>
      <c r="P219" s="256">
        <f>IF(P218=0,0,P220/P218/12*1000)</f>
        <v>0</v>
      </c>
      <c r="Q219" s="256">
        <v>0</v>
      </c>
      <c r="R219" s="252">
        <f>+'[39]Таб 1'!Q219</f>
        <v>0</v>
      </c>
      <c r="S219" s="256">
        <f>IF(S218=0,0,S220/S218/6*1000)</f>
        <v>0</v>
      </c>
      <c r="T219" s="256">
        <f>IF(T218=0,0,T220/T218/6*1000)</f>
        <v>0</v>
      </c>
      <c r="U219" s="256">
        <f>IF(U218=0,0,U220/U218/12*1000)</f>
        <v>0</v>
      </c>
      <c r="V219" s="253">
        <f>[40]Лист1!$O219</f>
        <v>1</v>
      </c>
      <c r="W219" s="256">
        <f>IF(W218=0,0,W220/W218/6*1000)</f>
        <v>0</v>
      </c>
      <c r="X219" s="253">
        <f>[40]Лист1!$P219</f>
        <v>1</v>
      </c>
      <c r="Y219" s="256">
        <f>IF(Y218=0,0,Y220/Y218/6*1000)</f>
        <v>0</v>
      </c>
      <c r="Z219" s="251">
        <f t="shared" si="116"/>
        <v>0</v>
      </c>
      <c r="AA219" s="251">
        <f t="shared" si="117"/>
        <v>0</v>
      </c>
      <c r="AB219" s="256">
        <f t="shared" si="118"/>
        <v>0</v>
      </c>
      <c r="AC219" s="256">
        <f t="shared" si="119"/>
        <v>0</v>
      </c>
      <c r="AD219" s="257">
        <f t="shared" si="120"/>
        <v>0</v>
      </c>
      <c r="AE219" s="253">
        <f>+[41]Лист1!Q219</f>
        <v>1</v>
      </c>
      <c r="AF219" s="256">
        <f>IF(AF218=0,0,AF220/AF218/12*1000)</f>
        <v>0</v>
      </c>
      <c r="AG219" s="253">
        <f>+[41]Лист1!R219</f>
        <v>1</v>
      </c>
      <c r="AH219" s="256">
        <f>IF(AH218=0,0,AH220/AH218/12*1000)</f>
        <v>0</v>
      </c>
      <c r="AI219" s="253">
        <f>+[41]Лист1!S219</f>
        <v>1</v>
      </c>
      <c r="AJ219" s="256">
        <f>IF(AJ218=0,0,AJ220/AJ218/12*1000)</f>
        <v>0</v>
      </c>
      <c r="AK219" s="253">
        <f>+[41]Лист1!T219</f>
        <v>1</v>
      </c>
      <c r="AL219" s="256">
        <f>IF(AL218=0,0,AL220/AL218/12*1000)</f>
        <v>0</v>
      </c>
      <c r="AM219" s="227"/>
      <c r="AN219" s="227"/>
      <c r="AO219" s="227"/>
      <c r="AP219" s="227"/>
      <c r="AQ219" s="227"/>
      <c r="AR219" s="227"/>
      <c r="AS219" s="160"/>
      <c r="AT219" s="160"/>
      <c r="AU219" s="160"/>
      <c r="AV219" s="160"/>
      <c r="AW219" s="160"/>
      <c r="AX219" s="160"/>
    </row>
    <row r="220" spans="1:57" s="161" customFormat="1">
      <c r="A220" s="156" t="str">
        <f t="shared" si="125"/>
        <v>скр</v>
      </c>
      <c r="B220" s="95" t="s">
        <v>545</v>
      </c>
      <c r="C220" s="120"/>
      <c r="D220" s="81" t="s">
        <v>326</v>
      </c>
      <c r="E220" s="81"/>
      <c r="F220" s="121"/>
      <c r="G220" s="83" t="s">
        <v>160</v>
      </c>
      <c r="H220" s="262">
        <v>0</v>
      </c>
      <c r="I220" s="262">
        <v>0</v>
      </c>
      <c r="J220" s="262">
        <v>0</v>
      </c>
      <c r="K220" s="262"/>
      <c r="L220" s="251">
        <f t="shared" si="114"/>
        <v>0</v>
      </c>
      <c r="M220" s="251">
        <f t="shared" si="115"/>
        <v>0</v>
      </c>
      <c r="N220" s="262">
        <v>0</v>
      </c>
      <c r="O220" s="262"/>
      <c r="P220" s="262"/>
      <c r="Q220" s="253">
        <v>0</v>
      </c>
      <c r="R220" s="252">
        <f>+'[39]Таб 1'!Q220</f>
        <v>0</v>
      </c>
      <c r="S220" s="250">
        <f>R220*$A$8</f>
        <v>0</v>
      </c>
      <c r="T220" s="250">
        <f>R220*$A$9</f>
        <v>0</v>
      </c>
      <c r="U220" s="256">
        <f>+W220+Y220</f>
        <v>0</v>
      </c>
      <c r="V220" s="253">
        <f>[40]Лист1!$O220</f>
        <v>1</v>
      </c>
      <c r="W220" s="250">
        <f>S220*V220</f>
        <v>0</v>
      </c>
      <c r="X220" s="253">
        <f>[40]Лист1!$P220</f>
        <v>1</v>
      </c>
      <c r="Y220" s="250">
        <f>W220*X220</f>
        <v>0</v>
      </c>
      <c r="Z220" s="251">
        <f t="shared" si="116"/>
        <v>0</v>
      </c>
      <c r="AA220" s="251">
        <f t="shared" si="117"/>
        <v>0</v>
      </c>
      <c r="AB220" s="256">
        <f t="shared" si="118"/>
        <v>0</v>
      </c>
      <c r="AC220" s="256">
        <f t="shared" si="119"/>
        <v>0</v>
      </c>
      <c r="AD220" s="257">
        <f t="shared" si="120"/>
        <v>0</v>
      </c>
      <c r="AE220" s="253">
        <f>+[41]Лист1!Q220</f>
        <v>1.0087999999999999</v>
      </c>
      <c r="AF220" s="250">
        <f>IF($P$287=0,U220*AE220,0)</f>
        <v>0</v>
      </c>
      <c r="AG220" s="253">
        <f>+[41]Лист1!R220</f>
        <v>1.014</v>
      </c>
      <c r="AH220" s="250">
        <f>AF220*AG220</f>
        <v>0</v>
      </c>
      <c r="AI220" s="253">
        <f>+[41]Лист1!S220</f>
        <v>1.0192000000000001</v>
      </c>
      <c r="AJ220" s="250">
        <f>AH220*AI220</f>
        <v>0</v>
      </c>
      <c r="AK220" s="253">
        <f>+[41]Лист1!T220</f>
        <v>1.0244</v>
      </c>
      <c r="AL220" s="250">
        <f>AJ220*AK220</f>
        <v>0</v>
      </c>
      <c r="AM220" s="227" t="s">
        <v>1206</v>
      </c>
      <c r="AN220" s="227" t="s">
        <v>1207</v>
      </c>
      <c r="AO220" s="227" t="s">
        <v>1208</v>
      </c>
      <c r="AP220" s="227" t="s">
        <v>1209</v>
      </c>
      <c r="AQ220" s="227" t="s">
        <v>1210</v>
      </c>
      <c r="AR220" s="227" t="s">
        <v>1211</v>
      </c>
      <c r="AS220" s="160" t="str">
        <f t="shared" ref="AS220:AX224" si="134">$A$3&amp;$A$2&amp;"'"&amp;AM220</f>
        <v>|'[УФ ВС 2018.xlsx]АЛРОСА Мирный пит'!i174</v>
      </c>
      <c r="AT220" s="160" t="str">
        <f t="shared" si="134"/>
        <v>|'[УФ ВС 2018.xlsx]АЛРОСА Мирный пит'!j174</v>
      </c>
      <c r="AU220" s="160" t="str">
        <f t="shared" si="134"/>
        <v>|'[УФ ВС 2018.xlsx]АЛРОСА Мирный пит'!q174</v>
      </c>
      <c r="AV220" s="160" t="str">
        <f t="shared" si="134"/>
        <v>|'[УФ ВС 2018.xlsx]АЛРОСА Мирный пит'!aa174</v>
      </c>
      <c r="AW220" s="160" t="str">
        <f t="shared" si="134"/>
        <v>|'[УФ ВС 2018.xlsx]АЛРОСА Мирный пит'!al174</v>
      </c>
      <c r="AX220" s="160" t="str">
        <f t="shared" si="134"/>
        <v>|'[УФ ВС 2018.xlsx]АЛРОСА Мирный пит'!ak174</v>
      </c>
    </row>
    <row r="221" spans="1:57" s="161" customFormat="1">
      <c r="A221" s="156" t="str">
        <f t="shared" si="125"/>
        <v>скр</v>
      </c>
      <c r="B221" s="95" t="s">
        <v>545</v>
      </c>
      <c r="C221" s="120"/>
      <c r="D221" s="81" t="s">
        <v>327</v>
      </c>
      <c r="E221" s="81"/>
      <c r="F221" s="121"/>
      <c r="G221" s="83" t="s">
        <v>160</v>
      </c>
      <c r="H221" s="262">
        <v>0</v>
      </c>
      <c r="I221" s="262">
        <v>0</v>
      </c>
      <c r="J221" s="262">
        <v>0</v>
      </c>
      <c r="K221" s="262"/>
      <c r="L221" s="251">
        <f t="shared" si="114"/>
        <v>0</v>
      </c>
      <c r="M221" s="251">
        <f t="shared" si="115"/>
        <v>0</v>
      </c>
      <c r="N221" s="262">
        <v>0</v>
      </c>
      <c r="O221" s="262"/>
      <c r="P221" s="262"/>
      <c r="Q221" s="253">
        <v>0</v>
      </c>
      <c r="R221" s="252">
        <f>+'[39]Таб 1'!Q221</f>
        <v>0</v>
      </c>
      <c r="S221" s="250">
        <f>R221*$A$8</f>
        <v>0</v>
      </c>
      <c r="T221" s="250">
        <f>R221*$A$9</f>
        <v>0</v>
      </c>
      <c r="U221" s="256">
        <f>+W221+Y221</f>
        <v>0</v>
      </c>
      <c r="V221" s="253">
        <f>[40]Лист1!$O221</f>
        <v>1</v>
      </c>
      <c r="W221" s="250">
        <f>S221*V221</f>
        <v>0</v>
      </c>
      <c r="X221" s="253">
        <f>[40]Лист1!$P221</f>
        <v>1</v>
      </c>
      <c r="Y221" s="250">
        <f>W221*X221</f>
        <v>0</v>
      </c>
      <c r="Z221" s="251">
        <f t="shared" si="116"/>
        <v>0</v>
      </c>
      <c r="AA221" s="251">
        <f t="shared" si="117"/>
        <v>0</v>
      </c>
      <c r="AB221" s="256">
        <f t="shared" si="118"/>
        <v>0</v>
      </c>
      <c r="AC221" s="256">
        <f t="shared" si="119"/>
        <v>0</v>
      </c>
      <c r="AD221" s="257">
        <f t="shared" si="120"/>
        <v>0</v>
      </c>
      <c r="AE221" s="253">
        <f>+[41]Лист1!Q221</f>
        <v>1.0087999999999999</v>
      </c>
      <c r="AF221" s="250">
        <f>IF($P$287=0,U221*AE221,0)</f>
        <v>0</v>
      </c>
      <c r="AG221" s="253">
        <f>+[41]Лист1!R221</f>
        <v>1.014</v>
      </c>
      <c r="AH221" s="250">
        <f>AF221*AG221</f>
        <v>0</v>
      </c>
      <c r="AI221" s="253">
        <f>+[41]Лист1!S221</f>
        <v>1.0192000000000001</v>
      </c>
      <c r="AJ221" s="250">
        <f>AH221*AI221</f>
        <v>0</v>
      </c>
      <c r="AK221" s="253">
        <f>+[41]Лист1!T221</f>
        <v>1.0244</v>
      </c>
      <c r="AL221" s="250">
        <f>AJ221*AK221</f>
        <v>0</v>
      </c>
      <c r="AM221" s="227" t="s">
        <v>1212</v>
      </c>
      <c r="AN221" s="227" t="s">
        <v>1213</v>
      </c>
      <c r="AO221" s="227" t="s">
        <v>1214</v>
      </c>
      <c r="AP221" s="227" t="s">
        <v>1215</v>
      </c>
      <c r="AQ221" s="227" t="s">
        <v>1216</v>
      </c>
      <c r="AR221" s="227" t="s">
        <v>1217</v>
      </c>
      <c r="AS221" s="160" t="str">
        <f t="shared" si="134"/>
        <v>|'[УФ ВС 2018.xlsx]АЛРОСА Мирный пит'!i175</v>
      </c>
      <c r="AT221" s="160" t="str">
        <f t="shared" si="134"/>
        <v>|'[УФ ВС 2018.xlsx]АЛРОСА Мирный пит'!j175</v>
      </c>
      <c r="AU221" s="160" t="str">
        <f t="shared" si="134"/>
        <v>|'[УФ ВС 2018.xlsx]АЛРОСА Мирный пит'!q175</v>
      </c>
      <c r="AV221" s="160" t="str">
        <f t="shared" si="134"/>
        <v>|'[УФ ВС 2018.xlsx]АЛРОСА Мирный пит'!aa175</v>
      </c>
      <c r="AW221" s="160" t="str">
        <f t="shared" si="134"/>
        <v>|'[УФ ВС 2018.xlsx]АЛРОСА Мирный пит'!al175</v>
      </c>
      <c r="AX221" s="160" t="str">
        <f t="shared" si="134"/>
        <v>|'[УФ ВС 2018.xlsx]АЛРОСА Мирный пит'!ak175</v>
      </c>
    </row>
    <row r="222" spans="1:57" s="161" customFormat="1">
      <c r="A222" s="156" t="str">
        <f t="shared" si="125"/>
        <v>скр</v>
      </c>
      <c r="B222" s="95" t="s">
        <v>545</v>
      </c>
      <c r="C222" s="120" t="s">
        <v>217</v>
      </c>
      <c r="D222" s="596"/>
      <c r="E222" s="596"/>
      <c r="F222" s="597"/>
      <c r="G222" s="83" t="s">
        <v>160</v>
      </c>
      <c r="H222" s="262">
        <v>0</v>
      </c>
      <c r="I222" s="262">
        <v>0</v>
      </c>
      <c r="J222" s="262">
        <v>0</v>
      </c>
      <c r="K222" s="262"/>
      <c r="L222" s="251">
        <f t="shared" si="114"/>
        <v>0</v>
      </c>
      <c r="M222" s="251">
        <f t="shared" si="115"/>
        <v>0</v>
      </c>
      <c r="N222" s="262">
        <v>0</v>
      </c>
      <c r="O222" s="262"/>
      <c r="P222" s="262"/>
      <c r="Q222" s="253">
        <v>0</v>
      </c>
      <c r="R222" s="252">
        <f>+'[39]Таб 1'!Q222</f>
        <v>0</v>
      </c>
      <c r="S222" s="250">
        <f>R222*$A$8</f>
        <v>0</v>
      </c>
      <c r="T222" s="250">
        <f>R222*$A$9</f>
        <v>0</v>
      </c>
      <c r="U222" s="256">
        <f>+W222+Y222</f>
        <v>0</v>
      </c>
      <c r="V222" s="253">
        <f>[40]Лист1!$O222</f>
        <v>1</v>
      </c>
      <c r="W222" s="250">
        <f>S222*V222</f>
        <v>0</v>
      </c>
      <c r="X222" s="253">
        <f>[40]Лист1!$P222</f>
        <v>1</v>
      </c>
      <c r="Y222" s="250">
        <f>W222*X222</f>
        <v>0</v>
      </c>
      <c r="Z222" s="251">
        <f t="shared" si="116"/>
        <v>0</v>
      </c>
      <c r="AA222" s="251">
        <f t="shared" si="117"/>
        <v>0</v>
      </c>
      <c r="AB222" s="256">
        <f t="shared" si="118"/>
        <v>0</v>
      </c>
      <c r="AC222" s="256">
        <f t="shared" si="119"/>
        <v>0</v>
      </c>
      <c r="AD222" s="257">
        <f t="shared" si="120"/>
        <v>0</v>
      </c>
      <c r="AE222" s="253">
        <f>+[41]Лист1!Q222</f>
        <v>1.0087999999999999</v>
      </c>
      <c r="AF222" s="250">
        <f>IF($P$287=0,U222*AE222,0)</f>
        <v>0</v>
      </c>
      <c r="AG222" s="253">
        <f>+[41]Лист1!R222</f>
        <v>1.014</v>
      </c>
      <c r="AH222" s="250">
        <f>AF222*AG222</f>
        <v>0</v>
      </c>
      <c r="AI222" s="253">
        <f>+[41]Лист1!S222</f>
        <v>1.0192000000000001</v>
      </c>
      <c r="AJ222" s="250">
        <f>AH222*AI222</f>
        <v>0</v>
      </c>
      <c r="AK222" s="253">
        <f>+[41]Лист1!T222</f>
        <v>1.0244</v>
      </c>
      <c r="AL222" s="250">
        <f>AJ222*AK222</f>
        <v>0</v>
      </c>
      <c r="AM222" s="227" t="s">
        <v>1218</v>
      </c>
      <c r="AN222" s="227" t="s">
        <v>1219</v>
      </c>
      <c r="AO222" s="227" t="s">
        <v>1220</v>
      </c>
      <c r="AP222" s="227" t="s">
        <v>1221</v>
      </c>
      <c r="AQ222" s="227" t="s">
        <v>1222</v>
      </c>
      <c r="AR222" s="227" t="s">
        <v>1223</v>
      </c>
      <c r="AS222" s="160" t="str">
        <f t="shared" si="134"/>
        <v>|'[УФ ВС 2018.xlsx]АЛРОСА Мирный пит'!i176</v>
      </c>
      <c r="AT222" s="160" t="str">
        <f t="shared" si="134"/>
        <v>|'[УФ ВС 2018.xlsx]АЛРОСА Мирный пит'!j176</v>
      </c>
      <c r="AU222" s="160" t="str">
        <f t="shared" si="134"/>
        <v>|'[УФ ВС 2018.xlsx]АЛРОСА Мирный пит'!q176</v>
      </c>
      <c r="AV222" s="160" t="str">
        <f t="shared" si="134"/>
        <v>|'[УФ ВС 2018.xlsx]АЛРОСА Мирный пит'!aa176</v>
      </c>
      <c r="AW222" s="160" t="str">
        <f t="shared" si="134"/>
        <v>|'[УФ ВС 2018.xlsx]АЛРОСА Мирный пит'!al176</v>
      </c>
      <c r="AX222" s="160" t="str">
        <f t="shared" si="134"/>
        <v>|'[УФ ВС 2018.xlsx]АЛРОСА Мирный пит'!ak176</v>
      </c>
    </row>
    <row r="223" spans="1:57" s="161" customFormat="1">
      <c r="A223" s="156" t="str">
        <f t="shared" si="125"/>
        <v>скр</v>
      </c>
      <c r="B223" s="95" t="s">
        <v>545</v>
      </c>
      <c r="C223" s="120" t="s">
        <v>329</v>
      </c>
      <c r="D223" s="596"/>
      <c r="E223" s="596"/>
      <c r="F223" s="597"/>
      <c r="G223" s="83" t="s">
        <v>160</v>
      </c>
      <c r="H223" s="262">
        <v>0</v>
      </c>
      <c r="I223" s="262">
        <v>0</v>
      </c>
      <c r="J223" s="262">
        <v>0</v>
      </c>
      <c r="K223" s="262"/>
      <c r="L223" s="251">
        <f t="shared" si="114"/>
        <v>0</v>
      </c>
      <c r="M223" s="251">
        <f t="shared" si="115"/>
        <v>0</v>
      </c>
      <c r="N223" s="262">
        <v>0</v>
      </c>
      <c r="O223" s="262"/>
      <c r="P223" s="262"/>
      <c r="Q223" s="253">
        <v>0</v>
      </c>
      <c r="R223" s="252">
        <f>+'[39]Таб 1'!Q223</f>
        <v>0</v>
      </c>
      <c r="S223" s="250">
        <f>R223*$A$8</f>
        <v>0</v>
      </c>
      <c r="T223" s="250">
        <f>R223*$A$9</f>
        <v>0</v>
      </c>
      <c r="U223" s="256">
        <f>+W223+Y223</f>
        <v>0</v>
      </c>
      <c r="V223" s="253">
        <f>[40]Лист1!$O223</f>
        <v>1</v>
      </c>
      <c r="W223" s="250">
        <f>S223*V223</f>
        <v>0</v>
      </c>
      <c r="X223" s="253">
        <f>[40]Лист1!$P223</f>
        <v>1</v>
      </c>
      <c r="Y223" s="250">
        <f>W223*X223</f>
        <v>0</v>
      </c>
      <c r="Z223" s="251">
        <f t="shared" si="116"/>
        <v>0</v>
      </c>
      <c r="AA223" s="251">
        <f t="shared" si="117"/>
        <v>0</v>
      </c>
      <c r="AB223" s="256">
        <f t="shared" si="118"/>
        <v>0</v>
      </c>
      <c r="AC223" s="256">
        <f t="shared" si="119"/>
        <v>0</v>
      </c>
      <c r="AD223" s="257">
        <f t="shared" si="120"/>
        <v>0</v>
      </c>
      <c r="AE223" s="253">
        <f>+[41]Лист1!Q223</f>
        <v>1.0087999999999999</v>
      </c>
      <c r="AF223" s="250">
        <f>IF($P$287=0,U223*AE223,0)</f>
        <v>0</v>
      </c>
      <c r="AG223" s="253">
        <f>+[41]Лист1!R223</f>
        <v>1.014</v>
      </c>
      <c r="AH223" s="250">
        <f>AF223*AG223</f>
        <v>0</v>
      </c>
      <c r="AI223" s="253">
        <f>+[41]Лист1!S223</f>
        <v>1.0192000000000001</v>
      </c>
      <c r="AJ223" s="250">
        <f>AH223*AI223</f>
        <v>0</v>
      </c>
      <c r="AK223" s="253">
        <f>+[41]Лист1!T223</f>
        <v>1.0244</v>
      </c>
      <c r="AL223" s="250">
        <f>AJ223*AK223</f>
        <v>0</v>
      </c>
      <c r="AM223" s="227" t="s">
        <v>1224</v>
      </c>
      <c r="AN223" s="227" t="s">
        <v>1225</v>
      </c>
      <c r="AO223" s="227" t="s">
        <v>1226</v>
      </c>
      <c r="AP223" s="227" t="s">
        <v>1227</v>
      </c>
      <c r="AQ223" s="227" t="s">
        <v>1228</v>
      </c>
      <c r="AR223" s="227" t="s">
        <v>1229</v>
      </c>
      <c r="AS223" s="160" t="str">
        <f t="shared" si="134"/>
        <v>|'[УФ ВС 2018.xlsx]АЛРОСА Мирный пит'!i177</v>
      </c>
      <c r="AT223" s="160" t="str">
        <f t="shared" si="134"/>
        <v>|'[УФ ВС 2018.xlsx]АЛРОСА Мирный пит'!j177</v>
      </c>
      <c r="AU223" s="160" t="str">
        <f t="shared" si="134"/>
        <v>|'[УФ ВС 2018.xlsx]АЛРОСА Мирный пит'!q177</v>
      </c>
      <c r="AV223" s="160" t="str">
        <f t="shared" si="134"/>
        <v>|'[УФ ВС 2018.xlsx]АЛРОСА Мирный пит'!aa177</v>
      </c>
      <c r="AW223" s="160" t="str">
        <f t="shared" si="134"/>
        <v>|'[УФ ВС 2018.xlsx]АЛРОСА Мирный пит'!al177</v>
      </c>
      <c r="AX223" s="160" t="str">
        <f t="shared" si="134"/>
        <v>|'[УФ ВС 2018.xlsx]АЛРОСА Мирный пит'!ak177</v>
      </c>
    </row>
    <row r="224" spans="1:57" s="161" customFormat="1">
      <c r="A224" s="156" t="str">
        <f t="shared" si="125"/>
        <v>скр</v>
      </c>
      <c r="B224" s="95" t="s">
        <v>545</v>
      </c>
      <c r="C224" s="120" t="s">
        <v>330</v>
      </c>
      <c r="D224" s="596"/>
      <c r="E224" s="596"/>
      <c r="F224" s="597"/>
      <c r="G224" s="83" t="s">
        <v>160</v>
      </c>
      <c r="H224" s="262">
        <v>0</v>
      </c>
      <c r="I224" s="262">
        <v>0</v>
      </c>
      <c r="J224" s="262">
        <v>0</v>
      </c>
      <c r="K224" s="262"/>
      <c r="L224" s="251">
        <f t="shared" si="114"/>
        <v>0</v>
      </c>
      <c r="M224" s="251">
        <f t="shared" si="115"/>
        <v>0</v>
      </c>
      <c r="N224" s="262">
        <v>0</v>
      </c>
      <c r="O224" s="262"/>
      <c r="P224" s="262"/>
      <c r="Q224" s="253">
        <v>0</v>
      </c>
      <c r="R224" s="252">
        <f>+'[39]Таб 1'!Q224</f>
        <v>0</v>
      </c>
      <c r="S224" s="250">
        <f>R224*$A$8</f>
        <v>0</v>
      </c>
      <c r="T224" s="250">
        <f>R224*$A$9</f>
        <v>0</v>
      </c>
      <c r="U224" s="256">
        <f>+W224+Y224</f>
        <v>0</v>
      </c>
      <c r="V224" s="253">
        <f>[40]Лист1!$O224</f>
        <v>1</v>
      </c>
      <c r="W224" s="250">
        <f>S224*V224</f>
        <v>0</v>
      </c>
      <c r="X224" s="253">
        <f>[40]Лист1!$P224</f>
        <v>1</v>
      </c>
      <c r="Y224" s="250">
        <f>W224*X224</f>
        <v>0</v>
      </c>
      <c r="Z224" s="251">
        <f t="shared" si="116"/>
        <v>0</v>
      </c>
      <c r="AA224" s="251">
        <f t="shared" si="117"/>
        <v>0</v>
      </c>
      <c r="AB224" s="256">
        <f t="shared" si="118"/>
        <v>0</v>
      </c>
      <c r="AC224" s="256">
        <f t="shared" si="119"/>
        <v>0</v>
      </c>
      <c r="AD224" s="257">
        <f t="shared" si="120"/>
        <v>0</v>
      </c>
      <c r="AE224" s="253">
        <f>+[41]Лист1!Q224</f>
        <v>1.0087999999999999</v>
      </c>
      <c r="AF224" s="250">
        <f>IF($P$287=0,U224*AE224,0)</f>
        <v>0</v>
      </c>
      <c r="AG224" s="253">
        <f>+[41]Лист1!R224</f>
        <v>1.014</v>
      </c>
      <c r="AH224" s="250">
        <f>AF224*AG224</f>
        <v>0</v>
      </c>
      <c r="AI224" s="253">
        <f>+[41]Лист1!S224</f>
        <v>1.0192000000000001</v>
      </c>
      <c r="AJ224" s="250">
        <f>AH224*AI224</f>
        <v>0</v>
      </c>
      <c r="AK224" s="253">
        <f>+[41]Лист1!T224</f>
        <v>1.0244</v>
      </c>
      <c r="AL224" s="250">
        <f>AJ224*AK224</f>
        <v>0</v>
      </c>
      <c r="AM224" s="227" t="s">
        <v>1230</v>
      </c>
      <c r="AN224" s="227" t="s">
        <v>1231</v>
      </c>
      <c r="AO224" s="227" t="s">
        <v>1232</v>
      </c>
      <c r="AP224" s="227" t="s">
        <v>1233</v>
      </c>
      <c r="AQ224" s="227" t="s">
        <v>1234</v>
      </c>
      <c r="AR224" s="227" t="s">
        <v>1235</v>
      </c>
      <c r="AS224" s="160" t="str">
        <f t="shared" si="134"/>
        <v>|'[УФ ВС 2018.xlsx]АЛРОСА Мирный пит'!i178</v>
      </c>
      <c r="AT224" s="160" t="str">
        <f t="shared" si="134"/>
        <v>|'[УФ ВС 2018.xlsx]АЛРОСА Мирный пит'!j178</v>
      </c>
      <c r="AU224" s="160" t="str">
        <f t="shared" si="134"/>
        <v>|'[УФ ВС 2018.xlsx]АЛРОСА Мирный пит'!q178</v>
      </c>
      <c r="AV224" s="160" t="str">
        <f t="shared" si="134"/>
        <v>|'[УФ ВС 2018.xlsx]АЛРОСА Мирный пит'!aa178</v>
      </c>
      <c r="AW224" s="160" t="str">
        <f t="shared" si="134"/>
        <v>|'[УФ ВС 2018.xlsx]АЛРОСА Мирный пит'!al178</v>
      </c>
      <c r="AX224" s="160" t="str">
        <f t="shared" si="134"/>
        <v>|'[УФ ВС 2018.xlsx]АЛРОСА Мирный пит'!ak178</v>
      </c>
    </row>
    <row r="225" spans="1:57" s="161" customFormat="1">
      <c r="A225" s="156" t="str">
        <f t="shared" si="125"/>
        <v>пок</v>
      </c>
      <c r="B225" s="95"/>
      <c r="C225" s="122" t="s">
        <v>560</v>
      </c>
      <c r="D225" s="114"/>
      <c r="E225" s="114"/>
      <c r="F225" s="115"/>
      <c r="G225" s="87" t="s">
        <v>160</v>
      </c>
      <c r="H225" s="256">
        <f t="shared" ref="H225:J226" si="135">H232+H239+H246</f>
        <v>12644.356828733369</v>
      </c>
      <c r="I225" s="256">
        <f t="shared" si="135"/>
        <v>20203.304058852216</v>
      </c>
      <c r="J225" s="256">
        <f t="shared" si="135"/>
        <v>20941.330756122086</v>
      </c>
      <c r="K225" s="256">
        <v>20472.213</v>
      </c>
      <c r="L225" s="251">
        <f t="shared" si="114"/>
        <v>-469.11775612208658</v>
      </c>
      <c r="M225" s="251">
        <f t="shared" si="115"/>
        <v>97.759847444341887</v>
      </c>
      <c r="N225" s="256">
        <f t="shared" ref="N225:U226" si="136">N232+N239+N246</f>
        <v>35260.677843247184</v>
      </c>
      <c r="O225" s="256">
        <f t="shared" si="136"/>
        <v>0</v>
      </c>
      <c r="P225" s="256">
        <f t="shared" si="136"/>
        <v>0</v>
      </c>
      <c r="Q225" s="256">
        <v>24308.670144675336</v>
      </c>
      <c r="R225" s="252">
        <f>+'[39]Таб 1'!Q225</f>
        <v>22130.937117385693</v>
      </c>
      <c r="S225" s="256">
        <f t="shared" si="136"/>
        <v>11065.468558692846</v>
      </c>
      <c r="T225" s="256">
        <f t="shared" si="136"/>
        <v>11065.468558692846</v>
      </c>
      <c r="U225" s="256">
        <f t="shared" si="136"/>
        <v>22130.937117385693</v>
      </c>
      <c r="V225" s="253">
        <f>[40]Лист1!$O225</f>
        <v>1</v>
      </c>
      <c r="W225" s="256">
        <f>W232+W239+W246</f>
        <v>11065.468558692846</v>
      </c>
      <c r="X225" s="253">
        <f>[40]Лист1!$P225</f>
        <v>1</v>
      </c>
      <c r="Y225" s="256">
        <f>Y232+Y239+Y246</f>
        <v>11065.468558692846</v>
      </c>
      <c r="Z225" s="251">
        <f t="shared" si="116"/>
        <v>6.664150411722173</v>
      </c>
      <c r="AA225" s="251">
        <f t="shared" si="117"/>
        <v>4.8337341395272837</v>
      </c>
      <c r="AB225" s="256">
        <f t="shared" si="118"/>
        <v>-13129.740725861491</v>
      </c>
      <c r="AC225" s="256">
        <f t="shared" si="119"/>
        <v>62.763788080789872</v>
      </c>
      <c r="AD225" s="257">
        <f t="shared" si="120"/>
        <v>-2.6091481341415834</v>
      </c>
      <c r="AE225" s="253">
        <f>+[41]Лист1!Q225</f>
        <v>1</v>
      </c>
      <c r="AF225" s="256">
        <f>AF232+AF239+AF246</f>
        <v>22325.68936401869</v>
      </c>
      <c r="AG225" s="253">
        <f>+[41]Лист1!R225</f>
        <v>1</v>
      </c>
      <c r="AH225" s="256">
        <f>AH232+AH239+AH246</f>
        <v>22638.24901511495</v>
      </c>
      <c r="AI225" s="253">
        <f>+[41]Лист1!S225</f>
        <v>1</v>
      </c>
      <c r="AJ225" s="256">
        <f>AJ232+AJ239+AJ246</f>
        <v>23072.903396205162</v>
      </c>
      <c r="AK225" s="253">
        <f>+[41]Лист1!T225</f>
        <v>1</v>
      </c>
      <c r="AL225" s="256">
        <f>AL232+AL239+AL246</f>
        <v>23635.882239072562</v>
      </c>
      <c r="AM225" s="227"/>
      <c r="AN225" s="227"/>
      <c r="AO225" s="227"/>
      <c r="AP225" s="227"/>
      <c r="AQ225" s="227"/>
      <c r="AR225" s="227"/>
      <c r="AS225" s="160"/>
      <c r="AT225" s="160"/>
      <c r="AU225" s="160"/>
      <c r="AV225" s="160"/>
      <c r="AW225" s="160"/>
      <c r="AX225" s="160"/>
      <c r="BE225" s="339">
        <f>+U225-'[39]Таб 1'!T225</f>
        <v>0</v>
      </c>
    </row>
    <row r="226" spans="1:57" s="161" customFormat="1">
      <c r="A226" s="156" t="str">
        <f t="shared" si="125"/>
        <v>пок</v>
      </c>
      <c r="B226" s="95"/>
      <c r="C226" s="122"/>
      <c r="D226" s="117" t="s">
        <v>561</v>
      </c>
      <c r="E226" s="114"/>
      <c r="F226" s="115"/>
      <c r="G226" s="83" t="s">
        <v>100</v>
      </c>
      <c r="H226" s="256">
        <f t="shared" si="135"/>
        <v>0</v>
      </c>
      <c r="I226" s="256">
        <f t="shared" si="135"/>
        <v>0</v>
      </c>
      <c r="J226" s="256">
        <f t="shared" si="135"/>
        <v>0</v>
      </c>
      <c r="K226" s="256">
        <v>17.02</v>
      </c>
      <c r="L226" s="251">
        <f t="shared" si="114"/>
        <v>17.02</v>
      </c>
      <c r="M226" s="251">
        <f t="shared" si="115"/>
        <v>0</v>
      </c>
      <c r="N226" s="256">
        <f t="shared" si="136"/>
        <v>0</v>
      </c>
      <c r="O226" s="256">
        <f t="shared" si="136"/>
        <v>0</v>
      </c>
      <c r="P226" s="256">
        <f t="shared" si="136"/>
        <v>0</v>
      </c>
      <c r="Q226" s="256">
        <v>20.650580974841322</v>
      </c>
      <c r="R226" s="252">
        <f>+'[39]Таб 1'!Q226</f>
        <v>11.487656325950509</v>
      </c>
      <c r="S226" s="256">
        <f t="shared" si="136"/>
        <v>5.7438281629752543</v>
      </c>
      <c r="T226" s="256">
        <f t="shared" si="136"/>
        <v>5.7438281629752543</v>
      </c>
      <c r="U226" s="256">
        <f>+Y226+W226</f>
        <v>11.487656325950509</v>
      </c>
      <c r="V226" s="253">
        <f>[40]Лист1!$O226</f>
        <v>1</v>
      </c>
      <c r="W226" s="256">
        <f>W233+W240+W247</f>
        <v>5.7438281629752543</v>
      </c>
      <c r="X226" s="253">
        <f>[40]Лист1!$P226</f>
        <v>1</v>
      </c>
      <c r="Y226" s="256">
        <f>Y233+Y240+Y247</f>
        <v>5.7438281629752543</v>
      </c>
      <c r="Z226" s="251">
        <f t="shared" si="116"/>
        <v>3.4592059625963702E-3</v>
      </c>
      <c r="AA226" s="251">
        <f t="shared" si="117"/>
        <v>2.5090793160440299E-3</v>
      </c>
      <c r="AB226" s="256">
        <f t="shared" si="118"/>
        <v>11.487656325950509</v>
      </c>
      <c r="AC226" s="256">
        <f t="shared" si="119"/>
        <v>0</v>
      </c>
      <c r="AD226" s="257">
        <f t="shared" si="120"/>
        <v>2.2828323646540923E-3</v>
      </c>
      <c r="AE226" s="253">
        <f>+[41]Лист1!Q226</f>
        <v>1</v>
      </c>
      <c r="AF226" s="256">
        <f>AF233+AF240+AF247</f>
        <v>11.487656325950509</v>
      </c>
      <c r="AG226" s="253">
        <f>+[41]Лист1!R226</f>
        <v>1</v>
      </c>
      <c r="AH226" s="256">
        <f>AH233+AH240+AH247</f>
        <v>11.487656325950509</v>
      </c>
      <c r="AI226" s="253">
        <f>+[41]Лист1!S226</f>
        <v>1</v>
      </c>
      <c r="AJ226" s="256">
        <f>AJ233+AJ240+AJ247</f>
        <v>11.487656325950509</v>
      </c>
      <c r="AK226" s="253">
        <f>+[41]Лист1!T226</f>
        <v>1</v>
      </c>
      <c r="AL226" s="256">
        <f>AL233+AL240+AL247</f>
        <v>11.487656325950509</v>
      </c>
      <c r="AM226" s="227"/>
      <c r="AN226" s="227"/>
      <c r="AO226" s="227"/>
      <c r="AP226" s="227"/>
      <c r="AQ226" s="227"/>
      <c r="AR226" s="227"/>
      <c r="AS226" s="160"/>
      <c r="AT226" s="160"/>
      <c r="AU226" s="160"/>
      <c r="AV226" s="160"/>
      <c r="AW226" s="160"/>
      <c r="AX226" s="160"/>
    </row>
    <row r="227" spans="1:57" s="161" customFormat="1" ht="18.75" customHeight="1">
      <c r="A227" s="156" t="str">
        <f t="shared" si="125"/>
        <v>пок</v>
      </c>
      <c r="B227" s="95"/>
      <c r="C227" s="122"/>
      <c r="D227" s="117" t="s">
        <v>557</v>
      </c>
      <c r="E227" s="114"/>
      <c r="F227" s="115"/>
      <c r="G227" s="83" t="s">
        <v>253</v>
      </c>
      <c r="H227" s="256">
        <f>IF(H226=0,0,H228/H226/12*1000)</f>
        <v>0</v>
      </c>
      <c r="I227" s="256">
        <f>IF(I226=0,0,I228/I226/12*1000)</f>
        <v>0</v>
      </c>
      <c r="J227" s="256">
        <f>IF(J226=0,0,J228/J226/12*1000)</f>
        <v>0</v>
      </c>
      <c r="K227" s="256">
        <v>56708.485115550335</v>
      </c>
      <c r="L227" s="251">
        <f t="shared" si="114"/>
        <v>56708.485115550335</v>
      </c>
      <c r="M227" s="251">
        <f t="shared" si="115"/>
        <v>0</v>
      </c>
      <c r="N227" s="256">
        <f>IF(N226=0,0,N228/N226/12*1000)</f>
        <v>0</v>
      </c>
      <c r="O227" s="256">
        <f>IF(O226=0,0,O228/O226/12*1000)</f>
        <v>0</v>
      </c>
      <c r="P227" s="256">
        <f>IF(P226=0,0,P228/P226/12*1000)</f>
        <v>0</v>
      </c>
      <c r="Q227" s="256">
        <v>48267.340905321762</v>
      </c>
      <c r="R227" s="252">
        <f>+'[39]Таб 1'!Q227</f>
        <v>92693.453705920154</v>
      </c>
      <c r="S227" s="256">
        <f>IF(S226=0,0,S228/S226/6*1000)</f>
        <v>185386.90741184031</v>
      </c>
      <c r="T227" s="256">
        <f>IF(T226=0,0,T228/T226/6*1000)</f>
        <v>185386.90741184031</v>
      </c>
      <c r="U227" s="256">
        <f>IF(U226=0,0,U228/U226/12*1000)</f>
        <v>92693.453705920154</v>
      </c>
      <c r="V227" s="253">
        <f>[40]Лист1!$O227</f>
        <v>1</v>
      </c>
      <c r="W227" s="256">
        <f>IF(W226=0,0,W228/W226/6*1000)</f>
        <v>185386.90741184031</v>
      </c>
      <c r="X227" s="253">
        <f>[40]Лист1!$P227</f>
        <v>1</v>
      </c>
      <c r="Y227" s="256">
        <f>IF(Y226=0,0,Y228/Y226/6*1000)</f>
        <v>185386.90741184031</v>
      </c>
      <c r="Z227" s="251">
        <f t="shared" si="116"/>
        <v>111.64879542185949</v>
      </c>
      <c r="AA227" s="251">
        <f t="shared" si="117"/>
        <v>80.982655061093297</v>
      </c>
      <c r="AB227" s="256">
        <f t="shared" si="118"/>
        <v>92693.453705920154</v>
      </c>
      <c r="AC227" s="256">
        <f t="shared" si="119"/>
        <v>0</v>
      </c>
      <c r="AD227" s="257">
        <f t="shared" si="120"/>
        <v>18.420085882394453</v>
      </c>
      <c r="AE227" s="253">
        <f>+[41]Лист1!Q227</f>
        <v>1</v>
      </c>
      <c r="AF227" s="256">
        <f>IF(AF226=0,0,AF228/AF226/12*1000)</f>
        <v>93509.156098532228</v>
      </c>
      <c r="AG227" s="253">
        <f>+[41]Лист1!R227</f>
        <v>1</v>
      </c>
      <c r="AH227" s="256">
        <f>IF(AH226=0,0,AH228/AH226/12*1000)</f>
        <v>94818.284283911693</v>
      </c>
      <c r="AI227" s="253">
        <f>+[41]Лист1!S227</f>
        <v>1</v>
      </c>
      <c r="AJ227" s="256">
        <f>IF(AJ226=0,0,AJ228/AJ226/12*1000)</f>
        <v>96638.795342162819</v>
      </c>
      <c r="AK227" s="253">
        <f>+[41]Лист1!T227</f>
        <v>1</v>
      </c>
      <c r="AL227" s="256">
        <f>IF(AL226=0,0,AL228/AL226/12*1000)</f>
        <v>98996.781948511576</v>
      </c>
      <c r="AM227" s="227"/>
      <c r="AN227" s="227"/>
      <c r="AO227" s="227"/>
      <c r="AP227" s="227"/>
      <c r="AQ227" s="227"/>
      <c r="AR227" s="227"/>
      <c r="AS227" s="160"/>
      <c r="AT227" s="160"/>
      <c r="AU227" s="160"/>
      <c r="AV227" s="160"/>
      <c r="AW227" s="160"/>
      <c r="AX227" s="160"/>
    </row>
    <row r="228" spans="1:57" s="161" customFormat="1">
      <c r="A228" s="156" t="str">
        <f t="shared" si="125"/>
        <v>пок</v>
      </c>
      <c r="B228" s="95"/>
      <c r="C228" s="120"/>
      <c r="D228" s="117" t="s">
        <v>562</v>
      </c>
      <c r="E228" s="117"/>
      <c r="F228" s="118"/>
      <c r="G228" s="83" t="s">
        <v>160</v>
      </c>
      <c r="H228" s="263">
        <f t="shared" ref="H228:J231" si="137">H235+H242+H249</f>
        <v>8791.5177082573682</v>
      </c>
      <c r="I228" s="263">
        <f t="shared" si="137"/>
        <v>12308.113319607273</v>
      </c>
      <c r="J228" s="263">
        <f t="shared" si="137"/>
        <v>12757.728699172527</v>
      </c>
      <c r="K228" s="263">
        <v>11582.141</v>
      </c>
      <c r="L228" s="251">
        <f t="shared" si="114"/>
        <v>-1175.5876991725272</v>
      </c>
      <c r="M228" s="251">
        <f t="shared" si="115"/>
        <v>90.785290023852156</v>
      </c>
      <c r="N228" s="263">
        <f t="shared" ref="N228:U231" si="138">N235+N242+N249</f>
        <v>16437.64356680779</v>
      </c>
      <c r="O228" s="263">
        <f t="shared" si="138"/>
        <v>0</v>
      </c>
      <c r="P228" s="263">
        <f t="shared" si="138"/>
        <v>0</v>
      </c>
      <c r="Q228" s="263">
        <v>11960.983581667413</v>
      </c>
      <c r="R228" s="252">
        <f>+'[39]Таб 1'!Q228</f>
        <v>12777.966478068171</v>
      </c>
      <c r="S228" s="263">
        <f t="shared" si="138"/>
        <v>6388.9832390340853</v>
      </c>
      <c r="T228" s="263">
        <f t="shared" si="138"/>
        <v>6388.9832390340853</v>
      </c>
      <c r="U228" s="263">
        <f t="shared" si="138"/>
        <v>12777.966478068171</v>
      </c>
      <c r="V228" s="253">
        <f>[40]Лист1!$O228</f>
        <v>1</v>
      </c>
      <c r="W228" s="263">
        <f>W235+W242+W249</f>
        <v>6388.9832390340853</v>
      </c>
      <c r="X228" s="253">
        <f>[40]Лист1!$P228</f>
        <v>1</v>
      </c>
      <c r="Y228" s="263">
        <f>Y235+Y242+Y249</f>
        <v>6388.9832390340853</v>
      </c>
      <c r="Z228" s="271">
        <f t="shared" si="116"/>
        <v>3.8477489730380348</v>
      </c>
      <c r="AA228" s="271">
        <f t="shared" si="117"/>
        <v>2.7909027291145092</v>
      </c>
      <c r="AB228" s="263">
        <f t="shared" si="118"/>
        <v>-3659.6770887396196</v>
      </c>
      <c r="AC228" s="263">
        <f t="shared" si="119"/>
        <v>77.735999239395042</v>
      </c>
      <c r="AD228" s="264">
        <f t="shared" si="120"/>
        <v>-0.72725271938065317</v>
      </c>
      <c r="AE228" s="253">
        <f>+[41]Лист1!Q228</f>
        <v>1</v>
      </c>
      <c r="AF228" s="263">
        <f>AF235+AF242+AF249</f>
        <v>12890.412583075169</v>
      </c>
      <c r="AG228" s="253">
        <f>+[41]Лист1!R228</f>
        <v>1</v>
      </c>
      <c r="AH228" s="263">
        <f>AH235+AH242+AH249</f>
        <v>13070.878359238222</v>
      </c>
      <c r="AI228" s="253">
        <f>+[41]Лист1!S228</f>
        <v>1</v>
      </c>
      <c r="AJ228" s="263">
        <f>AJ235+AJ242+AJ249</f>
        <v>13321.839223735598</v>
      </c>
      <c r="AK228" s="253">
        <f>+[41]Лист1!T228</f>
        <v>1</v>
      </c>
      <c r="AL228" s="263">
        <f>AL235+AL242+AL249</f>
        <v>13646.892100794747</v>
      </c>
      <c r="AM228" s="227"/>
      <c r="AN228" s="227"/>
      <c r="AO228" s="227"/>
      <c r="AP228" s="227"/>
      <c r="AQ228" s="227"/>
      <c r="AR228" s="227"/>
      <c r="AS228" s="160"/>
      <c r="AT228" s="160"/>
      <c r="AU228" s="160"/>
      <c r="AV228" s="160"/>
      <c r="AW228" s="160"/>
      <c r="AX228" s="160"/>
      <c r="BE228" s="339">
        <f>+U228-'[39]Таб 1'!T228</f>
        <v>0</v>
      </c>
    </row>
    <row r="229" spans="1:57" s="161" customFormat="1">
      <c r="A229" s="156" t="str">
        <f t="shared" si="125"/>
        <v>пок</v>
      </c>
      <c r="B229" s="95"/>
      <c r="C229" s="120"/>
      <c r="D229" s="117" t="s">
        <v>563</v>
      </c>
      <c r="E229" s="117"/>
      <c r="F229" s="118"/>
      <c r="G229" s="83" t="s">
        <v>160</v>
      </c>
      <c r="H229" s="263">
        <f t="shared" si="137"/>
        <v>2648.0051337271193</v>
      </c>
      <c r="I229" s="263">
        <f t="shared" si="137"/>
        <v>3849.9778463731554</v>
      </c>
      <c r="J229" s="263">
        <f t="shared" si="137"/>
        <v>3990.6175371011668</v>
      </c>
      <c r="K229" s="263">
        <v>2974.79</v>
      </c>
      <c r="L229" s="251">
        <f t="shared" si="114"/>
        <v>-1015.8275371011669</v>
      </c>
      <c r="M229" s="251">
        <f t="shared" si="115"/>
        <v>74.544602992972457</v>
      </c>
      <c r="N229" s="263">
        <f t="shared" si="138"/>
        <v>4955.97936520238</v>
      </c>
      <c r="O229" s="263">
        <f t="shared" si="138"/>
        <v>0</v>
      </c>
      <c r="P229" s="263">
        <f t="shared" si="138"/>
        <v>0</v>
      </c>
      <c r="Q229" s="263">
        <v>3612.2170416635595</v>
      </c>
      <c r="R229" s="252">
        <f>+'[39]Таб 1'!Q229</f>
        <v>3858.945876376587</v>
      </c>
      <c r="S229" s="263">
        <f t="shared" si="138"/>
        <v>1929.4729381882935</v>
      </c>
      <c r="T229" s="263">
        <f t="shared" si="138"/>
        <v>1929.4729381882935</v>
      </c>
      <c r="U229" s="263">
        <f t="shared" si="138"/>
        <v>3858.945876376587</v>
      </c>
      <c r="V229" s="253">
        <f>[40]Лист1!$O229</f>
        <v>1</v>
      </c>
      <c r="W229" s="263">
        <f>W236+W243+W250</f>
        <v>1929.4729381882935</v>
      </c>
      <c r="X229" s="253">
        <f>[40]Лист1!$P229</f>
        <v>1</v>
      </c>
      <c r="Y229" s="263">
        <f>Y236+Y243+Y250</f>
        <v>1929.4729381882935</v>
      </c>
      <c r="Z229" s="271">
        <f t="shared" si="116"/>
        <v>1.1620201898574862</v>
      </c>
      <c r="AA229" s="271">
        <f t="shared" si="117"/>
        <v>0.84285262419258167</v>
      </c>
      <c r="AB229" s="263">
        <f t="shared" si="118"/>
        <v>-1097.033488825793</v>
      </c>
      <c r="AC229" s="263">
        <f t="shared" si="119"/>
        <v>77.86444599571098</v>
      </c>
      <c r="AD229" s="264">
        <f t="shared" si="120"/>
        <v>-0.21800300099016931</v>
      </c>
      <c r="AE229" s="253">
        <f>+[41]Лист1!Q229</f>
        <v>1</v>
      </c>
      <c r="AF229" s="263">
        <f>AF236+AF243+AF250</f>
        <v>3892.904600088701</v>
      </c>
      <c r="AG229" s="253">
        <f>+[41]Лист1!R229</f>
        <v>1</v>
      </c>
      <c r="AH229" s="263">
        <f>AH236+AH243+AH250</f>
        <v>3947.405264489943</v>
      </c>
      <c r="AI229" s="253">
        <f>+[41]Лист1!S229</f>
        <v>1</v>
      </c>
      <c r="AJ229" s="263">
        <f>AJ236+AJ243+AJ250</f>
        <v>4023.1954455681498</v>
      </c>
      <c r="AK229" s="253">
        <f>+[41]Лист1!T229</f>
        <v>1</v>
      </c>
      <c r="AL229" s="263">
        <f>AL236+AL243+AL250</f>
        <v>4121.3614144400126</v>
      </c>
      <c r="AM229" s="227"/>
      <c r="AN229" s="227"/>
      <c r="AO229" s="227"/>
      <c r="AP229" s="227"/>
      <c r="AQ229" s="227"/>
      <c r="AR229" s="227"/>
      <c r="AS229" s="160"/>
      <c r="AT229" s="160"/>
      <c r="AU229" s="160"/>
      <c r="AV229" s="160"/>
      <c r="AW229" s="160"/>
      <c r="AX229" s="160"/>
      <c r="BE229" s="339">
        <f>+U229-'[39]Таб 1'!T229</f>
        <v>0</v>
      </c>
    </row>
    <row r="230" spans="1:57" s="161" customFormat="1">
      <c r="A230" s="156" t="str">
        <f t="shared" si="125"/>
        <v>пок</v>
      </c>
      <c r="B230" s="95"/>
      <c r="C230" s="120"/>
      <c r="D230" s="606" t="s">
        <v>333</v>
      </c>
      <c r="E230" s="606"/>
      <c r="F230" s="607"/>
      <c r="G230" s="83" t="s">
        <v>160</v>
      </c>
      <c r="H230" s="263">
        <f t="shared" si="137"/>
        <v>1204.833986748881</v>
      </c>
      <c r="I230" s="263">
        <f t="shared" si="137"/>
        <v>4045.2128928717871</v>
      </c>
      <c r="J230" s="263">
        <f t="shared" si="137"/>
        <v>4192.9845198483936</v>
      </c>
      <c r="K230" s="263">
        <v>5915.2820000000002</v>
      </c>
      <c r="L230" s="251">
        <f t="shared" si="114"/>
        <v>1722.2974801516066</v>
      </c>
      <c r="M230" s="251">
        <f t="shared" si="115"/>
        <v>141.07569374508159</v>
      </c>
      <c r="N230" s="263">
        <f t="shared" si="138"/>
        <v>13867.054911237012</v>
      </c>
      <c r="O230" s="263">
        <f t="shared" si="138"/>
        <v>0</v>
      </c>
      <c r="P230" s="263">
        <f t="shared" si="138"/>
        <v>0</v>
      </c>
      <c r="Q230" s="263">
        <v>8735.4695213443647</v>
      </c>
      <c r="R230" s="252">
        <f>+'[39]Таб 1'!Q230</f>
        <v>5494.0247629409387</v>
      </c>
      <c r="S230" s="263">
        <f t="shared" si="138"/>
        <v>2747.0123814704693</v>
      </c>
      <c r="T230" s="263">
        <f t="shared" si="138"/>
        <v>2747.0123814704693</v>
      </c>
      <c r="U230" s="263">
        <f t="shared" si="138"/>
        <v>5494.0247629409387</v>
      </c>
      <c r="V230" s="253">
        <f>[40]Лист1!$O230</f>
        <v>1</v>
      </c>
      <c r="W230" s="263">
        <f>W237+W244+W251</f>
        <v>2747.0123814704693</v>
      </c>
      <c r="X230" s="253">
        <f>[40]Лист1!$P230</f>
        <v>1</v>
      </c>
      <c r="Y230" s="263">
        <f>Y237+Y244+Y251</f>
        <v>2747.0123814704693</v>
      </c>
      <c r="Z230" s="271">
        <f t="shared" si="116"/>
        <v>1.6543812488266529</v>
      </c>
      <c r="AA230" s="271">
        <f t="shared" si="117"/>
        <v>1.1999787862201932</v>
      </c>
      <c r="AB230" s="263">
        <f t="shared" si="118"/>
        <v>-8373.0301482960731</v>
      </c>
      <c r="AC230" s="263">
        <f t="shared" si="119"/>
        <v>39.619261610400905</v>
      </c>
      <c r="AD230" s="264">
        <f t="shared" si="120"/>
        <v>-1.6638924137707598</v>
      </c>
      <c r="AE230" s="253">
        <f>+[41]Лист1!Q230</f>
        <v>1</v>
      </c>
      <c r="AF230" s="263">
        <f>AF237+AF244+AF251</f>
        <v>5542.372180854818</v>
      </c>
      <c r="AG230" s="253">
        <f>+[41]Лист1!R230</f>
        <v>1</v>
      </c>
      <c r="AH230" s="263">
        <f>AH237+AH244+AH251</f>
        <v>5619.965391386786</v>
      </c>
      <c r="AI230" s="253">
        <f>+[41]Лист1!S230</f>
        <v>1</v>
      </c>
      <c r="AJ230" s="263">
        <f>AJ237+AJ244+AJ251</f>
        <v>5727.8687269014135</v>
      </c>
      <c r="AK230" s="253">
        <f>+[41]Лист1!T230</f>
        <v>1</v>
      </c>
      <c r="AL230" s="263">
        <f>AL237+AL244+AL251</f>
        <v>5867.6287238378081</v>
      </c>
      <c r="AM230" s="227"/>
      <c r="AN230" s="227"/>
      <c r="AO230" s="227"/>
      <c r="AP230" s="227"/>
      <c r="AQ230" s="227"/>
      <c r="AR230" s="227"/>
      <c r="AS230" s="160"/>
      <c r="AT230" s="160"/>
      <c r="AU230" s="160"/>
      <c r="AV230" s="160"/>
      <c r="AW230" s="160"/>
      <c r="AX230" s="160"/>
      <c r="BE230" s="339">
        <f>+U230-'[39]Таб 1'!T230</f>
        <v>0</v>
      </c>
    </row>
    <row r="231" spans="1:57" s="161" customFormat="1">
      <c r="A231" s="156" t="str">
        <f t="shared" si="125"/>
        <v>пок</v>
      </c>
      <c r="B231" s="95"/>
      <c r="C231" s="120"/>
      <c r="D231" s="81"/>
      <c r="E231" s="117" t="s">
        <v>334</v>
      </c>
      <c r="F231" s="118"/>
      <c r="G231" s="83" t="s">
        <v>160</v>
      </c>
      <c r="H231" s="263">
        <f t="shared" si="137"/>
        <v>1204.833986748881</v>
      </c>
      <c r="I231" s="263">
        <f t="shared" si="137"/>
        <v>4045.2128928717871</v>
      </c>
      <c r="J231" s="263">
        <f t="shared" si="137"/>
        <v>4192.9845198483936</v>
      </c>
      <c r="K231" s="263">
        <v>0</v>
      </c>
      <c r="L231" s="251">
        <f t="shared" si="114"/>
        <v>-4192.9845198483936</v>
      </c>
      <c r="M231" s="251">
        <f t="shared" si="115"/>
        <v>0</v>
      </c>
      <c r="N231" s="263">
        <f t="shared" si="138"/>
        <v>2969.7880035204994</v>
      </c>
      <c r="O231" s="263">
        <f t="shared" si="138"/>
        <v>0</v>
      </c>
      <c r="P231" s="263">
        <f t="shared" si="138"/>
        <v>0</v>
      </c>
      <c r="Q231" s="263">
        <v>3183.1780772416519</v>
      </c>
      <c r="R231" s="252">
        <f>+'[39]Таб 1'!Q231</f>
        <v>0</v>
      </c>
      <c r="S231" s="263">
        <f t="shared" si="138"/>
        <v>0</v>
      </c>
      <c r="T231" s="263">
        <f t="shared" si="138"/>
        <v>0</v>
      </c>
      <c r="U231" s="263">
        <f t="shared" si="138"/>
        <v>0</v>
      </c>
      <c r="V231" s="253">
        <f>[40]Лист1!$O231</f>
        <v>1</v>
      </c>
      <c r="W231" s="263">
        <f>W238+W245+W252</f>
        <v>0</v>
      </c>
      <c r="X231" s="253">
        <f>[40]Лист1!$P231</f>
        <v>1</v>
      </c>
      <c r="Y231" s="263">
        <f>Y238+Y245+Y252</f>
        <v>0</v>
      </c>
      <c r="Z231" s="271">
        <f t="shared" si="116"/>
        <v>0</v>
      </c>
      <c r="AA231" s="271">
        <f t="shared" si="117"/>
        <v>0</v>
      </c>
      <c r="AB231" s="263">
        <f t="shared" si="118"/>
        <v>-2969.7880035204994</v>
      </c>
      <c r="AC231" s="263">
        <f t="shared" si="119"/>
        <v>0</v>
      </c>
      <c r="AD231" s="264">
        <f t="shared" si="120"/>
        <v>-0.59015764210173716</v>
      </c>
      <c r="AE231" s="253">
        <f>+[41]Лист1!Q231</f>
        <v>1</v>
      </c>
      <c r="AF231" s="263">
        <f>AF238+AF245+AF252</f>
        <v>0</v>
      </c>
      <c r="AG231" s="253">
        <f>+[41]Лист1!R231</f>
        <v>1</v>
      </c>
      <c r="AH231" s="263">
        <f>AH238+AH245+AH252</f>
        <v>0</v>
      </c>
      <c r="AI231" s="253">
        <f>+[41]Лист1!S231</f>
        <v>1</v>
      </c>
      <c r="AJ231" s="263">
        <f>AJ238+AJ245+AJ252</f>
        <v>0</v>
      </c>
      <c r="AK231" s="253">
        <f>+[41]Лист1!T231</f>
        <v>1</v>
      </c>
      <c r="AL231" s="263">
        <f>AL238+AL245+AL252</f>
        <v>0</v>
      </c>
      <c r="AM231" s="227"/>
      <c r="AN231" s="227"/>
      <c r="AO231" s="227"/>
      <c r="AP231" s="227"/>
      <c r="AQ231" s="227"/>
      <c r="AR231" s="227"/>
      <c r="AS231" s="160"/>
      <c r="AT231" s="160"/>
      <c r="AU231" s="160"/>
      <c r="AV231" s="160"/>
      <c r="AW231" s="160"/>
      <c r="AX231" s="160"/>
      <c r="BE231" s="339">
        <f>+U231-'[39]Таб 1'!T231</f>
        <v>0</v>
      </c>
    </row>
    <row r="232" spans="1:57" s="161" customFormat="1">
      <c r="A232" s="156" t="str">
        <f t="shared" si="125"/>
        <v>скр</v>
      </c>
      <c r="B232" s="95"/>
      <c r="C232" s="122" t="s">
        <v>223</v>
      </c>
      <c r="D232" s="114" t="s">
        <v>335</v>
      </c>
      <c r="E232" s="84"/>
      <c r="F232" s="115"/>
      <c r="G232" s="87" t="s">
        <v>160</v>
      </c>
      <c r="H232" s="256">
        <f>H235+H236+H237</f>
        <v>0</v>
      </c>
      <c r="I232" s="256">
        <f>I235+I236+I237</f>
        <v>0</v>
      </c>
      <c r="J232" s="256">
        <f>J235+J236+J237</f>
        <v>0</v>
      </c>
      <c r="K232" s="256">
        <v>0</v>
      </c>
      <c r="L232" s="251">
        <f t="shared" si="114"/>
        <v>0</v>
      </c>
      <c r="M232" s="251">
        <f t="shared" si="115"/>
        <v>0</v>
      </c>
      <c r="N232" s="256">
        <f t="shared" ref="N232:U232" si="139">N235+N236+N237</f>
        <v>0</v>
      </c>
      <c r="O232" s="256">
        <f t="shared" si="139"/>
        <v>0</v>
      </c>
      <c r="P232" s="256">
        <f t="shared" si="139"/>
        <v>0</v>
      </c>
      <c r="Q232" s="256">
        <v>0</v>
      </c>
      <c r="R232" s="252">
        <f>+'[39]Таб 1'!Q232</f>
        <v>0</v>
      </c>
      <c r="S232" s="256">
        <f t="shared" si="139"/>
        <v>0</v>
      </c>
      <c r="T232" s="256">
        <f t="shared" si="139"/>
        <v>0</v>
      </c>
      <c r="U232" s="256">
        <f t="shared" si="139"/>
        <v>0</v>
      </c>
      <c r="V232" s="253">
        <f>[40]Лист1!$O232</f>
        <v>1</v>
      </c>
      <c r="W232" s="256">
        <f>W235+W236+W237</f>
        <v>0</v>
      </c>
      <c r="X232" s="253">
        <f>[40]Лист1!$P232</f>
        <v>1</v>
      </c>
      <c r="Y232" s="256">
        <f>Y235+Y236+Y237</f>
        <v>0</v>
      </c>
      <c r="Z232" s="251">
        <f t="shared" si="116"/>
        <v>0</v>
      </c>
      <c r="AA232" s="251">
        <f t="shared" si="117"/>
        <v>0</v>
      </c>
      <c r="AB232" s="256">
        <f t="shared" si="118"/>
        <v>0</v>
      </c>
      <c r="AC232" s="256">
        <f t="shared" si="119"/>
        <v>0</v>
      </c>
      <c r="AD232" s="257">
        <f t="shared" si="120"/>
        <v>0</v>
      </c>
      <c r="AE232" s="253">
        <f>+[41]Лист1!Q232</f>
        <v>1</v>
      </c>
      <c r="AF232" s="256">
        <f>AF235+AF236+AF237</f>
        <v>0</v>
      </c>
      <c r="AG232" s="253">
        <f>+[41]Лист1!R232</f>
        <v>1</v>
      </c>
      <c r="AH232" s="256">
        <f>AH235+AH236+AH237</f>
        <v>0</v>
      </c>
      <c r="AI232" s="253">
        <f>+[41]Лист1!S232</f>
        <v>1</v>
      </c>
      <c r="AJ232" s="256">
        <f>AJ235+AJ236+AJ237</f>
        <v>0</v>
      </c>
      <c r="AK232" s="253">
        <f>+[41]Лист1!T232</f>
        <v>1</v>
      </c>
      <c r="AL232" s="256">
        <f>AL235+AL236+AL237</f>
        <v>0</v>
      </c>
      <c r="AM232" s="227"/>
      <c r="AN232" s="227"/>
      <c r="AO232" s="227"/>
      <c r="AP232" s="227"/>
      <c r="AQ232" s="227"/>
      <c r="AR232" s="227"/>
      <c r="AS232" s="160"/>
      <c r="AT232" s="160"/>
      <c r="AU232" s="160"/>
      <c r="AV232" s="160"/>
      <c r="AW232" s="160"/>
      <c r="AX232" s="160"/>
    </row>
    <row r="233" spans="1:57" s="161" customFormat="1">
      <c r="A233" s="156" t="str">
        <f t="shared" si="125"/>
        <v>скр</v>
      </c>
      <c r="B233" s="95"/>
      <c r="C233" s="122"/>
      <c r="D233" s="117" t="s">
        <v>564</v>
      </c>
      <c r="E233" s="117"/>
      <c r="F233" s="115"/>
      <c r="G233" s="83" t="s">
        <v>100</v>
      </c>
      <c r="H233" s="262"/>
      <c r="I233" s="262"/>
      <c r="J233" s="262"/>
      <c r="K233" s="262"/>
      <c r="L233" s="251">
        <f t="shared" si="114"/>
        <v>0</v>
      </c>
      <c r="M233" s="251">
        <f t="shared" si="115"/>
        <v>0</v>
      </c>
      <c r="N233" s="262"/>
      <c r="O233" s="262"/>
      <c r="P233" s="262"/>
      <c r="Q233" s="253">
        <v>0</v>
      </c>
      <c r="R233" s="252">
        <f>+'[39]Таб 1'!Q233</f>
        <v>0</v>
      </c>
      <c r="S233" s="250">
        <f>R233*$A$8</f>
        <v>0</v>
      </c>
      <c r="T233" s="250">
        <f>R233*$A$9</f>
        <v>0</v>
      </c>
      <c r="U233" s="263">
        <f>+Y233+W233</f>
        <v>0</v>
      </c>
      <c r="V233" s="253">
        <f>[40]Лист1!$O233</f>
        <v>1</v>
      </c>
      <c r="W233" s="250">
        <f>S233*V233</f>
        <v>0</v>
      </c>
      <c r="X233" s="253">
        <f>[40]Лист1!$P233</f>
        <v>1</v>
      </c>
      <c r="Y233" s="250">
        <f>W233*X233</f>
        <v>0</v>
      </c>
      <c r="Z233" s="251">
        <f t="shared" si="116"/>
        <v>0</v>
      </c>
      <c r="AA233" s="251">
        <f t="shared" si="117"/>
        <v>0</v>
      </c>
      <c r="AB233" s="256">
        <f t="shared" si="118"/>
        <v>0</v>
      </c>
      <c r="AC233" s="256">
        <f t="shared" si="119"/>
        <v>0</v>
      </c>
      <c r="AD233" s="257">
        <f t="shared" si="120"/>
        <v>0</v>
      </c>
      <c r="AE233" s="253">
        <f>+[41]Лист1!Q233</f>
        <v>1</v>
      </c>
      <c r="AF233" s="250">
        <f>IF($P$287=0,U233*AE233,0)</f>
        <v>0</v>
      </c>
      <c r="AG233" s="253">
        <f>+[41]Лист1!R233</f>
        <v>1</v>
      </c>
      <c r="AH233" s="250">
        <f>AF233*AG233</f>
        <v>0</v>
      </c>
      <c r="AI233" s="253">
        <f>+[41]Лист1!S233</f>
        <v>1</v>
      </c>
      <c r="AJ233" s="250">
        <f>AH233*AI233</f>
        <v>0</v>
      </c>
      <c r="AK233" s="253">
        <f>+[41]Лист1!T233</f>
        <v>1</v>
      </c>
      <c r="AL233" s="250">
        <f>AJ233*AK233</f>
        <v>0</v>
      </c>
      <c r="AM233" s="227"/>
      <c r="AN233" s="227"/>
      <c r="AO233" s="227"/>
      <c r="AP233" s="227"/>
      <c r="AQ233" s="227"/>
      <c r="AR233" s="227"/>
      <c r="AS233" s="160"/>
      <c r="AT233" s="160"/>
      <c r="AU233" s="160"/>
      <c r="AV233" s="160"/>
      <c r="AW233" s="160"/>
      <c r="AX233" s="160"/>
    </row>
    <row r="234" spans="1:57" s="161" customFormat="1">
      <c r="A234" s="156" t="str">
        <f t="shared" si="125"/>
        <v>скр</v>
      </c>
      <c r="B234" s="95"/>
      <c r="C234" s="122"/>
      <c r="D234" s="117" t="s">
        <v>557</v>
      </c>
      <c r="E234" s="84"/>
      <c r="F234" s="115"/>
      <c r="G234" s="83" t="s">
        <v>253</v>
      </c>
      <c r="H234" s="256">
        <f>IF(H233=0,0,H235/H233/12*1000)</f>
        <v>0</v>
      </c>
      <c r="I234" s="256">
        <f>IF(I233=0,0,I235/I233/12*1000)</f>
        <v>0</v>
      </c>
      <c r="J234" s="256">
        <f>IF(J233=0,0,J235/J233/12*1000)</f>
        <v>0</v>
      </c>
      <c r="K234" s="256">
        <v>0</v>
      </c>
      <c r="L234" s="251">
        <f t="shared" si="114"/>
        <v>0</v>
      </c>
      <c r="M234" s="251">
        <f t="shared" si="115"/>
        <v>0</v>
      </c>
      <c r="N234" s="256">
        <f>IF(N233=0,0,N235/N233/12*1000)</f>
        <v>0</v>
      </c>
      <c r="O234" s="256">
        <f>IF(O233=0,0,O235/O233/12*1000)</f>
        <v>0</v>
      </c>
      <c r="P234" s="256">
        <f>IF(P233=0,0,P235/P233/12*1000)</f>
        <v>0</v>
      </c>
      <c r="Q234" s="256">
        <v>0</v>
      </c>
      <c r="R234" s="252">
        <f>+'[39]Таб 1'!Q234</f>
        <v>0</v>
      </c>
      <c r="S234" s="256">
        <f>IF(S233=0,0,S235/S233/6*1000)</f>
        <v>0</v>
      </c>
      <c r="T234" s="256">
        <f>IF(T233=0,0,T235/T233/6*1000)</f>
        <v>0</v>
      </c>
      <c r="U234" s="256">
        <f>IF(U233=0,0,U235/U233/12*1000)</f>
        <v>0</v>
      </c>
      <c r="V234" s="253">
        <f>[40]Лист1!$O234</f>
        <v>1</v>
      </c>
      <c r="W234" s="256">
        <f>IF(W233=0,0,W235/W233/6*1000)</f>
        <v>0</v>
      </c>
      <c r="X234" s="253">
        <f>[40]Лист1!$P234</f>
        <v>1</v>
      </c>
      <c r="Y234" s="256">
        <f>IF(Y233=0,0,Y235/Y233/6*1000)</f>
        <v>0</v>
      </c>
      <c r="Z234" s="251">
        <f t="shared" si="116"/>
        <v>0</v>
      </c>
      <c r="AA234" s="251">
        <f t="shared" si="117"/>
        <v>0</v>
      </c>
      <c r="AB234" s="256">
        <f t="shared" si="118"/>
        <v>0</v>
      </c>
      <c r="AC234" s="256">
        <f t="shared" si="119"/>
        <v>0</v>
      </c>
      <c r="AD234" s="257">
        <f t="shared" si="120"/>
        <v>0</v>
      </c>
      <c r="AE234" s="253">
        <f>+[41]Лист1!Q234</f>
        <v>1</v>
      </c>
      <c r="AF234" s="256">
        <f>IF(AF233=0,0,AF235/AF233/12*1000)</f>
        <v>0</v>
      </c>
      <c r="AG234" s="253">
        <f>+[41]Лист1!R234</f>
        <v>1</v>
      </c>
      <c r="AH234" s="256">
        <f>IF(AH233=0,0,AH235/AH233/12*1000)</f>
        <v>0</v>
      </c>
      <c r="AI234" s="253">
        <f>+[41]Лист1!S234</f>
        <v>1</v>
      </c>
      <c r="AJ234" s="256">
        <f>IF(AJ233=0,0,AJ235/AJ233/12*1000)</f>
        <v>0</v>
      </c>
      <c r="AK234" s="253">
        <f>+[41]Лист1!T234</f>
        <v>1</v>
      </c>
      <c r="AL234" s="256">
        <f>IF(AL233=0,0,AL235/AL233/12*1000)</f>
        <v>0</v>
      </c>
      <c r="AM234" s="227"/>
      <c r="AN234" s="227"/>
      <c r="AO234" s="227"/>
      <c r="AP234" s="227"/>
      <c r="AQ234" s="227"/>
      <c r="AR234" s="227"/>
      <c r="AS234" s="160"/>
      <c r="AT234" s="160"/>
      <c r="AU234" s="160"/>
      <c r="AV234" s="160"/>
      <c r="AW234" s="160"/>
      <c r="AX234" s="160"/>
    </row>
    <row r="235" spans="1:57" s="161" customFormat="1">
      <c r="A235" s="156" t="str">
        <f t="shared" si="125"/>
        <v>скр</v>
      </c>
      <c r="B235" s="95" t="s">
        <v>545</v>
      </c>
      <c r="C235" s="120"/>
      <c r="D235" s="81" t="s">
        <v>565</v>
      </c>
      <c r="E235" s="117"/>
      <c r="F235" s="118"/>
      <c r="G235" s="83" t="s">
        <v>160</v>
      </c>
      <c r="H235" s="262">
        <v>0</v>
      </c>
      <c r="I235" s="262">
        <v>0</v>
      </c>
      <c r="J235" s="262">
        <v>0</v>
      </c>
      <c r="K235" s="262"/>
      <c r="L235" s="251">
        <f t="shared" si="114"/>
        <v>0</v>
      </c>
      <c r="M235" s="251">
        <f t="shared" si="115"/>
        <v>0</v>
      </c>
      <c r="N235" s="262">
        <v>0</v>
      </c>
      <c r="O235" s="262"/>
      <c r="P235" s="262">
        <v>0</v>
      </c>
      <c r="Q235" s="253">
        <v>0</v>
      </c>
      <c r="R235" s="252">
        <f>+'[39]Таб 1'!Q235</f>
        <v>0</v>
      </c>
      <c r="S235" s="250">
        <f>R235*$A$8</f>
        <v>0</v>
      </c>
      <c r="T235" s="250">
        <f>R235*$A$9</f>
        <v>0</v>
      </c>
      <c r="U235" s="263">
        <f>+W235+Y235</f>
        <v>0</v>
      </c>
      <c r="V235" s="253">
        <f>[40]Лист1!$O235</f>
        <v>1</v>
      </c>
      <c r="W235" s="250">
        <f>S235*V235</f>
        <v>0</v>
      </c>
      <c r="X235" s="253">
        <f>[40]Лист1!$P235</f>
        <v>1</v>
      </c>
      <c r="Y235" s="250">
        <f>W235*X235</f>
        <v>0</v>
      </c>
      <c r="Z235" s="271">
        <f t="shared" si="116"/>
        <v>0</v>
      </c>
      <c r="AA235" s="271">
        <f t="shared" si="117"/>
        <v>0</v>
      </c>
      <c r="AB235" s="263">
        <f t="shared" si="118"/>
        <v>0</v>
      </c>
      <c r="AC235" s="263">
        <f t="shared" si="119"/>
        <v>0</v>
      </c>
      <c r="AD235" s="264">
        <f t="shared" si="120"/>
        <v>0</v>
      </c>
      <c r="AE235" s="253">
        <f>+[41]Лист1!Q235</f>
        <v>1.0087999999999999</v>
      </c>
      <c r="AF235" s="250">
        <f>IF($P$287=0,U235*AE235,0)</f>
        <v>0</v>
      </c>
      <c r="AG235" s="253">
        <f>+[41]Лист1!R235</f>
        <v>1.014</v>
      </c>
      <c r="AH235" s="250">
        <f>AF235*AG235</f>
        <v>0</v>
      </c>
      <c r="AI235" s="253">
        <f>+[41]Лист1!S235</f>
        <v>1.0192000000000001</v>
      </c>
      <c r="AJ235" s="250">
        <f>AH235*AI235</f>
        <v>0</v>
      </c>
      <c r="AK235" s="253">
        <f>+[41]Лист1!T235</f>
        <v>1.0244</v>
      </c>
      <c r="AL235" s="250">
        <f>AJ235*AK235</f>
        <v>0</v>
      </c>
      <c r="AM235" s="227" t="s">
        <v>1236</v>
      </c>
      <c r="AN235" s="227" t="s">
        <v>1237</v>
      </c>
      <c r="AO235" s="227" t="s">
        <v>1238</v>
      </c>
      <c r="AP235" s="227" t="s">
        <v>1239</v>
      </c>
      <c r="AQ235" s="227" t="s">
        <v>1240</v>
      </c>
      <c r="AR235" s="227" t="s">
        <v>1241</v>
      </c>
      <c r="AS235" s="160" t="str">
        <f t="shared" ref="AS235:AX238" si="140">$A$3&amp;$A$2&amp;"'"&amp;AM235</f>
        <v>|'[УФ ВС 2018.xlsx]АЛРОСА Мирный пит'!i185</v>
      </c>
      <c r="AT235" s="160" t="str">
        <f t="shared" si="140"/>
        <v>|'[УФ ВС 2018.xlsx]АЛРОСА Мирный пит'!j185</v>
      </c>
      <c r="AU235" s="160" t="str">
        <f t="shared" si="140"/>
        <v>|'[УФ ВС 2018.xlsx]АЛРОСА Мирный пит'!q185</v>
      </c>
      <c r="AV235" s="160" t="str">
        <f t="shared" si="140"/>
        <v>|'[УФ ВС 2018.xlsx]АЛРОСА Мирный пит'!aa185</v>
      </c>
      <c r="AW235" s="160" t="str">
        <f t="shared" si="140"/>
        <v>|'[УФ ВС 2018.xlsx]АЛРОСА Мирный пит'!al185</v>
      </c>
      <c r="AX235" s="160" t="str">
        <f t="shared" si="140"/>
        <v>|'[УФ ВС 2018.xlsx]АЛРОСА Мирный пит'!ak185</v>
      </c>
    </row>
    <row r="236" spans="1:57">
      <c r="A236" s="156" t="str">
        <f t="shared" si="125"/>
        <v>скр</v>
      </c>
      <c r="B236" s="95" t="s">
        <v>545</v>
      </c>
      <c r="C236" s="120"/>
      <c r="D236" s="81" t="s">
        <v>566</v>
      </c>
      <c r="E236" s="117"/>
      <c r="F236" s="118"/>
      <c r="G236" s="83" t="s">
        <v>160</v>
      </c>
      <c r="H236" s="262">
        <v>0</v>
      </c>
      <c r="I236" s="262">
        <v>0</v>
      </c>
      <c r="J236" s="262">
        <v>0</v>
      </c>
      <c r="K236" s="262"/>
      <c r="L236" s="251">
        <f t="shared" si="114"/>
        <v>0</v>
      </c>
      <c r="M236" s="251">
        <f t="shared" si="115"/>
        <v>0</v>
      </c>
      <c r="N236" s="262">
        <v>0</v>
      </c>
      <c r="O236" s="262"/>
      <c r="P236" s="262">
        <v>0</v>
      </c>
      <c r="Q236" s="253">
        <v>0</v>
      </c>
      <c r="R236" s="252">
        <f>+'[39]Таб 1'!Q236</f>
        <v>0</v>
      </c>
      <c r="S236" s="250">
        <f>R236*$A$8</f>
        <v>0</v>
      </c>
      <c r="T236" s="250">
        <f>R236*$A$9</f>
        <v>0</v>
      </c>
      <c r="U236" s="263">
        <f>+W236+Y236</f>
        <v>0</v>
      </c>
      <c r="V236" s="253">
        <f>[40]Лист1!$O236</f>
        <v>1</v>
      </c>
      <c r="W236" s="250">
        <f>S236*V236</f>
        <v>0</v>
      </c>
      <c r="X236" s="253">
        <f>[40]Лист1!$P236</f>
        <v>1</v>
      </c>
      <c r="Y236" s="250">
        <f>W236*X236</f>
        <v>0</v>
      </c>
      <c r="Z236" s="271">
        <f t="shared" si="116"/>
        <v>0</v>
      </c>
      <c r="AA236" s="271">
        <f t="shared" si="117"/>
        <v>0</v>
      </c>
      <c r="AB236" s="263">
        <f t="shared" si="118"/>
        <v>0</v>
      </c>
      <c r="AC236" s="263">
        <f t="shared" si="119"/>
        <v>0</v>
      </c>
      <c r="AD236" s="264">
        <f t="shared" si="120"/>
        <v>0</v>
      </c>
      <c r="AE236" s="253">
        <f>+[41]Лист1!Q236</f>
        <v>1.0087999999999999</v>
      </c>
      <c r="AF236" s="250">
        <f>IF($P$287=0,U236*AE236,0)</f>
        <v>0</v>
      </c>
      <c r="AG236" s="253">
        <f>+[41]Лист1!R236</f>
        <v>1.014</v>
      </c>
      <c r="AH236" s="250">
        <f>AF236*AG236</f>
        <v>0</v>
      </c>
      <c r="AI236" s="253">
        <f>+[41]Лист1!S236</f>
        <v>1.0192000000000001</v>
      </c>
      <c r="AJ236" s="250">
        <f>AH236*AI236</f>
        <v>0</v>
      </c>
      <c r="AK236" s="253">
        <f>+[41]Лист1!T236</f>
        <v>1.0244</v>
      </c>
      <c r="AL236" s="250">
        <f>AJ236*AK236</f>
        <v>0</v>
      </c>
      <c r="AM236" s="227" t="s">
        <v>1242</v>
      </c>
      <c r="AN236" s="227" t="s">
        <v>1243</v>
      </c>
      <c r="AO236" s="227" t="s">
        <v>1244</v>
      </c>
      <c r="AP236" s="227" t="s">
        <v>1245</v>
      </c>
      <c r="AQ236" s="227" t="s">
        <v>1246</v>
      </c>
      <c r="AR236" s="227" t="s">
        <v>1247</v>
      </c>
      <c r="AS236" s="160" t="str">
        <f t="shared" si="140"/>
        <v>|'[УФ ВС 2018.xlsx]АЛРОСА Мирный пит'!i186</v>
      </c>
      <c r="AT236" s="160" t="str">
        <f t="shared" si="140"/>
        <v>|'[УФ ВС 2018.xlsx]АЛРОСА Мирный пит'!j186</v>
      </c>
      <c r="AU236" s="160" t="str">
        <f t="shared" si="140"/>
        <v>|'[УФ ВС 2018.xlsx]АЛРОСА Мирный пит'!q186</v>
      </c>
      <c r="AV236" s="160" t="str">
        <f t="shared" si="140"/>
        <v>|'[УФ ВС 2018.xlsx]АЛРОСА Мирный пит'!aa186</v>
      </c>
      <c r="AW236" s="160" t="str">
        <f t="shared" si="140"/>
        <v>|'[УФ ВС 2018.xlsx]АЛРОСА Мирный пит'!al186</v>
      </c>
      <c r="AX236" s="160" t="str">
        <f t="shared" si="140"/>
        <v>|'[УФ ВС 2018.xlsx]АЛРОСА Мирный пит'!ak186</v>
      </c>
    </row>
    <row r="237" spans="1:57">
      <c r="A237" s="156" t="str">
        <f t="shared" si="125"/>
        <v>скр</v>
      </c>
      <c r="B237" s="95" t="s">
        <v>545</v>
      </c>
      <c r="C237" s="120"/>
      <c r="D237" s="608" t="s">
        <v>333</v>
      </c>
      <c r="E237" s="608"/>
      <c r="F237" s="609"/>
      <c r="G237" s="83" t="s">
        <v>160</v>
      </c>
      <c r="H237" s="262">
        <v>0</v>
      </c>
      <c r="I237" s="262">
        <v>0</v>
      </c>
      <c r="J237" s="262">
        <v>0</v>
      </c>
      <c r="K237" s="262"/>
      <c r="L237" s="251">
        <f t="shared" si="114"/>
        <v>0</v>
      </c>
      <c r="M237" s="251">
        <f t="shared" si="115"/>
        <v>0</v>
      </c>
      <c r="N237" s="262">
        <v>0</v>
      </c>
      <c r="O237" s="262"/>
      <c r="P237" s="262">
        <v>0</v>
      </c>
      <c r="Q237" s="253">
        <v>0</v>
      </c>
      <c r="R237" s="252">
        <f>+'[39]Таб 1'!Q237</f>
        <v>0</v>
      </c>
      <c r="S237" s="250">
        <f>R237*$A$8</f>
        <v>0</v>
      </c>
      <c r="T237" s="250">
        <f>R237*$A$9</f>
        <v>0</v>
      </c>
      <c r="U237" s="263">
        <f>+W237+Y237</f>
        <v>0</v>
      </c>
      <c r="V237" s="253">
        <f>[40]Лист1!$O237</f>
        <v>1</v>
      </c>
      <c r="W237" s="250">
        <f>S237*V237</f>
        <v>0</v>
      </c>
      <c r="X237" s="253">
        <f>[40]Лист1!$P237</f>
        <v>1</v>
      </c>
      <c r="Y237" s="250">
        <f>W237*X237</f>
        <v>0</v>
      </c>
      <c r="Z237" s="271">
        <f t="shared" si="116"/>
        <v>0</v>
      </c>
      <c r="AA237" s="271">
        <f t="shared" si="117"/>
        <v>0</v>
      </c>
      <c r="AB237" s="263">
        <f t="shared" si="118"/>
        <v>0</v>
      </c>
      <c r="AC237" s="263">
        <f t="shared" si="119"/>
        <v>0</v>
      </c>
      <c r="AD237" s="264">
        <f t="shared" si="120"/>
        <v>0</v>
      </c>
      <c r="AE237" s="253">
        <f>+[41]Лист1!Q237</f>
        <v>1.0087999999999999</v>
      </c>
      <c r="AF237" s="250">
        <f>IF($P$287=0,U237*AE237,0)</f>
        <v>0</v>
      </c>
      <c r="AG237" s="253">
        <f>+[41]Лист1!R237</f>
        <v>1.014</v>
      </c>
      <c r="AH237" s="250">
        <f>AF237*AG237</f>
        <v>0</v>
      </c>
      <c r="AI237" s="253">
        <f>+[41]Лист1!S237</f>
        <v>1.0192000000000001</v>
      </c>
      <c r="AJ237" s="250">
        <f>AH237*AI237</f>
        <v>0</v>
      </c>
      <c r="AK237" s="253">
        <f>+[41]Лист1!T237</f>
        <v>1.0244</v>
      </c>
      <c r="AL237" s="250">
        <f>AJ237*AK237</f>
        <v>0</v>
      </c>
      <c r="AM237" s="227" t="s">
        <v>1248</v>
      </c>
      <c r="AN237" s="227" t="s">
        <v>1249</v>
      </c>
      <c r="AO237" s="227" t="s">
        <v>1250</v>
      </c>
      <c r="AP237" s="227" t="s">
        <v>1251</v>
      </c>
      <c r="AQ237" s="227" t="s">
        <v>1252</v>
      </c>
      <c r="AR237" s="227" t="s">
        <v>1253</v>
      </c>
      <c r="AS237" s="160" t="str">
        <f t="shared" si="140"/>
        <v>|'[УФ ВС 2018.xlsx]АЛРОСА Мирный пит'!i187</v>
      </c>
      <c r="AT237" s="160" t="str">
        <f t="shared" si="140"/>
        <v>|'[УФ ВС 2018.xlsx]АЛРОСА Мирный пит'!j187</v>
      </c>
      <c r="AU237" s="160" t="str">
        <f t="shared" si="140"/>
        <v>|'[УФ ВС 2018.xlsx]АЛРОСА Мирный пит'!q187</v>
      </c>
      <c r="AV237" s="160" t="str">
        <f t="shared" si="140"/>
        <v>|'[УФ ВС 2018.xlsx]АЛРОСА Мирный пит'!aa187</v>
      </c>
      <c r="AW237" s="160" t="str">
        <f t="shared" si="140"/>
        <v>|'[УФ ВС 2018.xlsx]АЛРОСА Мирный пит'!al187</v>
      </c>
      <c r="AX237" s="160" t="str">
        <f t="shared" si="140"/>
        <v>|'[УФ ВС 2018.xlsx]АЛРОСА Мирный пит'!ak187</v>
      </c>
    </row>
    <row r="238" spans="1:57" s="161" customFormat="1">
      <c r="A238" s="156" t="str">
        <f t="shared" si="125"/>
        <v>скр</v>
      </c>
      <c r="B238" s="95"/>
      <c r="C238" s="120"/>
      <c r="D238" s="81"/>
      <c r="E238" s="117" t="s">
        <v>334</v>
      </c>
      <c r="F238" s="118"/>
      <c r="G238" s="83" t="s">
        <v>160</v>
      </c>
      <c r="H238" s="262">
        <v>0</v>
      </c>
      <c r="I238" s="262">
        <v>0</v>
      </c>
      <c r="J238" s="262">
        <v>0</v>
      </c>
      <c r="K238" s="262"/>
      <c r="L238" s="251">
        <f t="shared" si="114"/>
        <v>0</v>
      </c>
      <c r="M238" s="251">
        <f t="shared" si="115"/>
        <v>0</v>
      </c>
      <c r="N238" s="262">
        <v>0</v>
      </c>
      <c r="O238" s="262"/>
      <c r="P238" s="262">
        <v>0</v>
      </c>
      <c r="Q238" s="253">
        <v>0</v>
      </c>
      <c r="R238" s="252">
        <f>+'[39]Таб 1'!Q238</f>
        <v>0</v>
      </c>
      <c r="S238" s="250">
        <f>R238*$A$8</f>
        <v>0</v>
      </c>
      <c r="T238" s="250">
        <f>R238*$A$9</f>
        <v>0</v>
      </c>
      <c r="U238" s="263">
        <f>+W238+Y238</f>
        <v>0</v>
      </c>
      <c r="V238" s="253">
        <f>[40]Лист1!$O238</f>
        <v>1</v>
      </c>
      <c r="W238" s="250">
        <f>S238*V238</f>
        <v>0</v>
      </c>
      <c r="X238" s="253">
        <f>[40]Лист1!$P238</f>
        <v>1</v>
      </c>
      <c r="Y238" s="250">
        <f>W238*X238</f>
        <v>0</v>
      </c>
      <c r="Z238" s="271">
        <f t="shared" si="116"/>
        <v>0</v>
      </c>
      <c r="AA238" s="271">
        <f t="shared" si="117"/>
        <v>0</v>
      </c>
      <c r="AB238" s="263">
        <f t="shared" si="118"/>
        <v>0</v>
      </c>
      <c r="AC238" s="263">
        <f t="shared" si="119"/>
        <v>0</v>
      </c>
      <c r="AD238" s="264">
        <f t="shared" si="120"/>
        <v>0</v>
      </c>
      <c r="AE238" s="253">
        <f>+[41]Лист1!Q238</f>
        <v>1</v>
      </c>
      <c r="AF238" s="250">
        <f>IF($P$287=0,U238*AE238,0)</f>
        <v>0</v>
      </c>
      <c r="AG238" s="253">
        <f>+[41]Лист1!R238</f>
        <v>1</v>
      </c>
      <c r="AH238" s="250">
        <f>AF238*AG238</f>
        <v>0</v>
      </c>
      <c r="AI238" s="253">
        <f>+[41]Лист1!S238</f>
        <v>1</v>
      </c>
      <c r="AJ238" s="250">
        <f>AH238*AI238</f>
        <v>0</v>
      </c>
      <c r="AK238" s="253">
        <f>+[41]Лист1!T238</f>
        <v>1</v>
      </c>
      <c r="AL238" s="250">
        <f>AJ238*AK238</f>
        <v>0</v>
      </c>
      <c r="AM238" s="227" t="s">
        <v>1254</v>
      </c>
      <c r="AN238" s="227" t="s">
        <v>1255</v>
      </c>
      <c r="AO238" s="227" t="s">
        <v>1256</v>
      </c>
      <c r="AP238" s="227" t="s">
        <v>1257</v>
      </c>
      <c r="AQ238" s="227" t="s">
        <v>1258</v>
      </c>
      <c r="AR238" s="227" t="s">
        <v>1259</v>
      </c>
      <c r="AS238" s="160" t="str">
        <f t="shared" si="140"/>
        <v>|'[УФ ВС 2018.xlsx]АЛРОСА Мирный пит'!i188</v>
      </c>
      <c r="AT238" s="160" t="str">
        <f t="shared" si="140"/>
        <v>|'[УФ ВС 2018.xlsx]АЛРОСА Мирный пит'!j188</v>
      </c>
      <c r="AU238" s="160" t="str">
        <f t="shared" si="140"/>
        <v>|'[УФ ВС 2018.xlsx]АЛРОСА Мирный пит'!q188</v>
      </c>
      <c r="AV238" s="160" t="str">
        <f t="shared" si="140"/>
        <v>|'[УФ ВС 2018.xlsx]АЛРОСА Мирный пит'!aa188</v>
      </c>
      <c r="AW238" s="160" t="str">
        <f t="shared" si="140"/>
        <v>|'[УФ ВС 2018.xlsx]АЛРОСА Мирный пит'!al188</v>
      </c>
      <c r="AX238" s="160" t="str">
        <f t="shared" si="140"/>
        <v>|'[УФ ВС 2018.xlsx]АЛРОСА Мирный пит'!ak188</v>
      </c>
    </row>
    <row r="239" spans="1:57">
      <c r="A239" s="156" t="str">
        <f t="shared" si="125"/>
        <v>пок</v>
      </c>
      <c r="B239" s="95"/>
      <c r="C239" s="122" t="s">
        <v>225</v>
      </c>
      <c r="D239" s="114" t="s">
        <v>336</v>
      </c>
      <c r="E239" s="84"/>
      <c r="F239" s="115"/>
      <c r="G239" s="87" t="s">
        <v>160</v>
      </c>
      <c r="H239" s="256">
        <f>H242+H243+H244</f>
        <v>0</v>
      </c>
      <c r="I239" s="256">
        <f>I242+I243+I244</f>
        <v>0</v>
      </c>
      <c r="J239" s="256">
        <f>J242+J243+J244</f>
        <v>0</v>
      </c>
      <c r="K239" s="256">
        <v>0</v>
      </c>
      <c r="L239" s="251">
        <f t="shared" si="114"/>
        <v>0</v>
      </c>
      <c r="M239" s="251">
        <f t="shared" si="115"/>
        <v>0</v>
      </c>
      <c r="N239" s="256">
        <f t="shared" ref="N239:U239" si="141">N242+N243+N244</f>
        <v>8346.4816123512719</v>
      </c>
      <c r="O239" s="256">
        <f t="shared" si="141"/>
        <v>0</v>
      </c>
      <c r="P239" s="256">
        <f t="shared" si="141"/>
        <v>0</v>
      </c>
      <c r="Q239" s="256">
        <v>8858.0042208791092</v>
      </c>
      <c r="R239" s="252">
        <f>+'[39]Таб 1'!Q239</f>
        <v>7571.7910050321716</v>
      </c>
      <c r="S239" s="256">
        <f t="shared" si="141"/>
        <v>3785.8955025160858</v>
      </c>
      <c r="T239" s="256">
        <f t="shared" si="141"/>
        <v>3785.8955025160858</v>
      </c>
      <c r="U239" s="256">
        <f t="shared" si="141"/>
        <v>7571.7910050321716</v>
      </c>
      <c r="V239" s="253">
        <f>[40]Лист1!$O239</f>
        <v>1</v>
      </c>
      <c r="W239" s="256">
        <f>W242+W243+W244</f>
        <v>3785.8955025160858</v>
      </c>
      <c r="X239" s="253">
        <f>[40]Лист1!$P239</f>
        <v>1</v>
      </c>
      <c r="Y239" s="256">
        <f>Y242+Y243+Y244</f>
        <v>3785.8955025160858</v>
      </c>
      <c r="Z239" s="251">
        <f t="shared" si="116"/>
        <v>2.2800459770869446</v>
      </c>
      <c r="AA239" s="251">
        <f t="shared" si="117"/>
        <v>1.6537946172029578</v>
      </c>
      <c r="AB239" s="256">
        <f t="shared" si="118"/>
        <v>-774.69060731910031</v>
      </c>
      <c r="AC239" s="256">
        <f t="shared" si="119"/>
        <v>90.718357227640695</v>
      </c>
      <c r="AD239" s="257">
        <f t="shared" si="120"/>
        <v>-0.15394687487182018</v>
      </c>
      <c r="AE239" s="253">
        <f>+[41]Лист1!Q239</f>
        <v>1</v>
      </c>
      <c r="AF239" s="256">
        <f>AF242+AF243+AF244</f>
        <v>7638.4227658764548</v>
      </c>
      <c r="AG239" s="253">
        <f>+[41]Лист1!R239</f>
        <v>1</v>
      </c>
      <c r="AH239" s="256">
        <f>AH242+AH243+AH244</f>
        <v>7745.3606845987251</v>
      </c>
      <c r="AI239" s="253">
        <f>+[41]Лист1!S239</f>
        <v>1</v>
      </c>
      <c r="AJ239" s="256">
        <f>AJ242+AJ243+AJ244</f>
        <v>7894.0716097430213</v>
      </c>
      <c r="AK239" s="253">
        <f>+[41]Лист1!T239</f>
        <v>1</v>
      </c>
      <c r="AL239" s="256">
        <f>AL242+AL243+AL244</f>
        <v>8086.6869570207509</v>
      </c>
      <c r="AM239" s="227"/>
      <c r="AN239" s="227"/>
      <c r="AO239" s="227"/>
      <c r="AP239" s="227"/>
      <c r="AQ239" s="227"/>
      <c r="AR239" s="227"/>
      <c r="AS239" s="160"/>
      <c r="AT239" s="160"/>
      <c r="AU239" s="160"/>
      <c r="AV239" s="160"/>
      <c r="AW239" s="160"/>
      <c r="AX239" s="160"/>
      <c r="BE239" s="339">
        <f>+U239-'[39]Таб 1'!T239</f>
        <v>0</v>
      </c>
    </row>
    <row r="240" spans="1:57">
      <c r="A240" s="156" t="str">
        <f t="shared" si="125"/>
        <v>пок</v>
      </c>
      <c r="B240" s="95"/>
      <c r="C240" s="122"/>
      <c r="D240" s="117" t="s">
        <v>564</v>
      </c>
      <c r="E240" s="117"/>
      <c r="F240" s="115"/>
      <c r="G240" s="83" t="s">
        <v>100</v>
      </c>
      <c r="H240" s="262"/>
      <c r="I240" s="262"/>
      <c r="J240" s="262"/>
      <c r="K240" s="262"/>
      <c r="L240" s="251">
        <f t="shared" si="114"/>
        <v>0</v>
      </c>
      <c r="M240" s="251">
        <f t="shared" si="115"/>
        <v>0</v>
      </c>
      <c r="N240" s="262"/>
      <c r="O240" s="262"/>
      <c r="P240" s="262"/>
      <c r="Q240" s="253">
        <v>6.2607662187277553</v>
      </c>
      <c r="R240" s="252">
        <f>+'[39]Таб 1'!Q240</f>
        <v>3.4137749999999998</v>
      </c>
      <c r="S240" s="250">
        <f>R240*$A$8</f>
        <v>1.7068874999999999</v>
      </c>
      <c r="T240" s="250">
        <f>R240*$A$9</f>
        <v>1.7068874999999999</v>
      </c>
      <c r="U240" s="263">
        <f>+Y240+W240</f>
        <v>3.4137749999999998</v>
      </c>
      <c r="V240" s="253">
        <f>[40]Лист1!$O240</f>
        <v>1</v>
      </c>
      <c r="W240" s="250">
        <f>S240*V240</f>
        <v>1.7068874999999999</v>
      </c>
      <c r="X240" s="253">
        <f>[40]Лист1!$P240</f>
        <v>1</v>
      </c>
      <c r="Y240" s="250">
        <f>W240*X240</f>
        <v>1.7068874999999999</v>
      </c>
      <c r="Z240" s="251">
        <f t="shared" si="116"/>
        <v>1.0279686734957516E-3</v>
      </c>
      <c r="AA240" s="251">
        <f t="shared" si="117"/>
        <v>7.4562051641281931E-4</v>
      </c>
      <c r="AB240" s="256">
        <f t="shared" si="118"/>
        <v>3.4137749999999998</v>
      </c>
      <c r="AC240" s="256">
        <f t="shared" si="119"/>
        <v>0</v>
      </c>
      <c r="AD240" s="257">
        <f t="shared" si="120"/>
        <v>6.7838694286514621E-4</v>
      </c>
      <c r="AE240" s="253">
        <f>+[41]Лист1!Q240</f>
        <v>1</v>
      </c>
      <c r="AF240" s="250">
        <f>IF($P$287=0,U240*AE240,0)</f>
        <v>3.4137749999999998</v>
      </c>
      <c r="AG240" s="253">
        <f>+[41]Лист1!R240</f>
        <v>1</v>
      </c>
      <c r="AH240" s="250">
        <f>AF240*AG240</f>
        <v>3.4137749999999998</v>
      </c>
      <c r="AI240" s="253">
        <f>+[41]Лист1!S240</f>
        <v>1</v>
      </c>
      <c r="AJ240" s="250">
        <f>AH240*AI240</f>
        <v>3.4137749999999998</v>
      </c>
      <c r="AK240" s="253">
        <f>+[41]Лист1!T240</f>
        <v>1</v>
      </c>
      <c r="AL240" s="250">
        <f>AJ240*AK240</f>
        <v>3.4137749999999998</v>
      </c>
      <c r="AM240" s="227"/>
      <c r="AN240" s="227"/>
      <c r="AO240" s="227"/>
      <c r="AP240" s="227"/>
      <c r="AQ240" s="227"/>
      <c r="AR240" s="227"/>
      <c r="AS240" s="160"/>
      <c r="AT240" s="160"/>
      <c r="AU240" s="160"/>
      <c r="AV240" s="160"/>
      <c r="AW240" s="160"/>
      <c r="AX240" s="160"/>
    </row>
    <row r="241" spans="1:57">
      <c r="A241" s="156" t="str">
        <f t="shared" si="125"/>
        <v>пок</v>
      </c>
      <c r="B241" s="95"/>
      <c r="C241" s="122"/>
      <c r="D241" s="117" t="s">
        <v>557</v>
      </c>
      <c r="E241" s="84"/>
      <c r="F241" s="115"/>
      <c r="G241" s="83" t="s">
        <v>253</v>
      </c>
      <c r="H241" s="256">
        <f>IF(H240=0,0,H242/H240/12*1000)</f>
        <v>0</v>
      </c>
      <c r="I241" s="256">
        <f>IF(I240=0,0,I242/I240/12*1000)</f>
        <v>0</v>
      </c>
      <c r="J241" s="256">
        <f>IF(J240=0,0,J242/J240/12*1000)</f>
        <v>0</v>
      </c>
      <c r="K241" s="256">
        <v>0</v>
      </c>
      <c r="L241" s="251">
        <f t="shared" si="114"/>
        <v>0</v>
      </c>
      <c r="M241" s="251">
        <f t="shared" si="115"/>
        <v>0</v>
      </c>
      <c r="N241" s="256">
        <f>IF(N240=0,0,N242/N240/12*1000)</f>
        <v>0</v>
      </c>
      <c r="O241" s="256">
        <f>IF(O240=0,0,O242/O240/12*1000)</f>
        <v>0</v>
      </c>
      <c r="P241" s="256">
        <f>IF(P240=0,0,P242/P240/12*1000)</f>
        <v>0</v>
      </c>
      <c r="Q241" s="256">
        <v>58014.004369293725</v>
      </c>
      <c r="R241" s="252">
        <f>+'[39]Таб 1'!Q241</f>
        <v>104426.64767462715</v>
      </c>
      <c r="S241" s="256">
        <f>IF(S240=0,0,S242/S240/6*1000)</f>
        <v>208853.2953492543</v>
      </c>
      <c r="T241" s="256">
        <f>IF(T240=0,0,T242/T240/6*1000)</f>
        <v>208853.2953492543</v>
      </c>
      <c r="U241" s="256">
        <f>IF(U240=0,0,U242/U240/12*1000)</f>
        <v>104426.64767462715</v>
      </c>
      <c r="V241" s="253">
        <f>[40]Лист1!$O241</f>
        <v>1</v>
      </c>
      <c r="W241" s="256">
        <f>IF(W240=0,0,W242/W240/6*1000)</f>
        <v>208853.2953492543</v>
      </c>
      <c r="X241" s="253">
        <f>[40]Лист1!$P241</f>
        <v>1</v>
      </c>
      <c r="Y241" s="256">
        <f>IF(Y240=0,0,Y242/Y240/6*1000)</f>
        <v>208853.2953492543</v>
      </c>
      <c r="Z241" s="251">
        <f t="shared" si="116"/>
        <v>125.78136811909944</v>
      </c>
      <c r="AA241" s="251">
        <f t="shared" si="117"/>
        <v>91.233488986725874</v>
      </c>
      <c r="AB241" s="256">
        <f t="shared" si="118"/>
        <v>104426.64767462715</v>
      </c>
      <c r="AC241" s="256">
        <f t="shared" si="119"/>
        <v>0</v>
      </c>
      <c r="AD241" s="257">
        <f t="shared" si="120"/>
        <v>20.751711600690157</v>
      </c>
      <c r="AE241" s="253">
        <f>+[41]Лист1!Q241</f>
        <v>1</v>
      </c>
      <c r="AF241" s="256">
        <f>IF(AF240=0,0,AF242/AF240/12*1000)</f>
        <v>105345.60217416385</v>
      </c>
      <c r="AG241" s="253">
        <f>+[41]Лист1!R241</f>
        <v>1</v>
      </c>
      <c r="AH241" s="256">
        <f>IF(AH240=0,0,AH242/AH240/12*1000)</f>
        <v>106820.44060460216</v>
      </c>
      <c r="AI241" s="253">
        <f>+[41]Лист1!S241</f>
        <v>1</v>
      </c>
      <c r="AJ241" s="256">
        <f>IF(AJ240=0,0,AJ242/AJ240/12*1000)</f>
        <v>108871.39306421056</v>
      </c>
      <c r="AK241" s="253">
        <f>+[41]Лист1!T241</f>
        <v>1</v>
      </c>
      <c r="AL241" s="256">
        <f>IF(AL240=0,0,AL242/AL240/12*1000)</f>
        <v>111527.85505497728</v>
      </c>
      <c r="AM241" s="227"/>
      <c r="AN241" s="227"/>
      <c r="AO241" s="227"/>
      <c r="AP241" s="227"/>
      <c r="AQ241" s="227"/>
      <c r="AR241" s="227"/>
      <c r="AS241" s="160"/>
      <c r="AT241" s="160"/>
      <c r="AU241" s="160"/>
      <c r="AV241" s="160"/>
      <c r="AW241" s="160"/>
      <c r="AX241" s="160"/>
    </row>
    <row r="242" spans="1:57">
      <c r="A242" s="156" t="str">
        <f t="shared" si="125"/>
        <v>пок</v>
      </c>
      <c r="B242" s="95" t="s">
        <v>545</v>
      </c>
      <c r="C242" s="120"/>
      <c r="D242" s="81" t="s">
        <v>565</v>
      </c>
      <c r="E242" s="81"/>
      <c r="F242" s="121"/>
      <c r="G242" s="83" t="s">
        <v>160</v>
      </c>
      <c r="H242" s="262">
        <v>0</v>
      </c>
      <c r="I242" s="262">
        <v>0</v>
      </c>
      <c r="J242" s="262">
        <v>0</v>
      </c>
      <c r="K242" s="262"/>
      <c r="L242" s="251">
        <f t="shared" si="114"/>
        <v>0</v>
      </c>
      <c r="M242" s="251">
        <f t="shared" si="115"/>
        <v>0</v>
      </c>
      <c r="N242" s="262">
        <v>4135.8545321077927</v>
      </c>
      <c r="O242" s="262"/>
      <c r="P242" s="262"/>
      <c r="Q242" s="253">
        <v>4358.5454252207819</v>
      </c>
      <c r="R242" s="252">
        <f>+'[39]Таб 1'!Q242</f>
        <v>4277.8689499854036</v>
      </c>
      <c r="S242" s="250">
        <f>R242*$A$8</f>
        <v>2138.9344749927018</v>
      </c>
      <c r="T242" s="250">
        <f>R242*$A$9</f>
        <v>2138.9344749927018</v>
      </c>
      <c r="U242" s="263">
        <f>+W242+Y242</f>
        <v>4277.8689499854036</v>
      </c>
      <c r="V242" s="253">
        <f>[40]Лист1!$O242</f>
        <v>1</v>
      </c>
      <c r="W242" s="250">
        <f>S242*V242</f>
        <v>2138.9344749927018</v>
      </c>
      <c r="X242" s="253">
        <f>[40]Лист1!$P242</f>
        <v>1</v>
      </c>
      <c r="Y242" s="250">
        <f>W242*X242</f>
        <v>2138.9344749927018</v>
      </c>
      <c r="Z242" s="271">
        <f t="shared" si="116"/>
        <v>1.288167869852336</v>
      </c>
      <c r="AA242" s="271">
        <f t="shared" si="117"/>
        <v>0.93435181159698033</v>
      </c>
      <c r="AB242" s="263">
        <f t="shared" si="118"/>
        <v>142.01441787761087</v>
      </c>
      <c r="AC242" s="263">
        <f t="shared" si="119"/>
        <v>103.43373822205577</v>
      </c>
      <c r="AD242" s="264">
        <f t="shared" si="120"/>
        <v>2.822117063566457E-2</v>
      </c>
      <c r="AE242" s="253">
        <f>+[41]Лист1!Q242</f>
        <v>1.0087999999999999</v>
      </c>
      <c r="AF242" s="250">
        <f>IF($P$287=0,U242*AE242,0)</f>
        <v>4315.5141967452746</v>
      </c>
      <c r="AG242" s="253">
        <f>+[41]Лист1!R242</f>
        <v>1.014</v>
      </c>
      <c r="AH242" s="250">
        <f>AF242*AG242</f>
        <v>4375.9313954997087</v>
      </c>
      <c r="AI242" s="253">
        <f>+[41]Лист1!S242</f>
        <v>1.0192000000000001</v>
      </c>
      <c r="AJ242" s="250">
        <f>AH242*AI242</f>
        <v>4459.9492782933039</v>
      </c>
      <c r="AK242" s="253">
        <f>+[41]Лист1!T242</f>
        <v>1.0244</v>
      </c>
      <c r="AL242" s="250">
        <f>AJ242*AK242</f>
        <v>4568.7720406836606</v>
      </c>
      <c r="AM242" s="227" t="s">
        <v>1260</v>
      </c>
      <c r="AN242" s="227" t="s">
        <v>1261</v>
      </c>
      <c r="AO242" s="227" t="s">
        <v>1262</v>
      </c>
      <c r="AP242" s="227" t="s">
        <v>1263</v>
      </c>
      <c r="AQ242" s="227" t="s">
        <v>1264</v>
      </c>
      <c r="AR242" s="227" t="s">
        <v>1265</v>
      </c>
      <c r="AS242" s="160" t="str">
        <f t="shared" ref="AS242:AX245" si="142">$A$3&amp;$A$2&amp;"'"&amp;AM242</f>
        <v>|'[УФ ВС 2018.xlsx]АЛРОСА Мирный пит'!i190</v>
      </c>
      <c r="AT242" s="160" t="str">
        <f t="shared" si="142"/>
        <v>|'[УФ ВС 2018.xlsx]АЛРОСА Мирный пит'!j190</v>
      </c>
      <c r="AU242" s="160" t="str">
        <f t="shared" si="142"/>
        <v>|'[УФ ВС 2018.xlsx]АЛРОСА Мирный пит'!q190</v>
      </c>
      <c r="AV242" s="160" t="str">
        <f t="shared" si="142"/>
        <v>|'[УФ ВС 2018.xlsx]АЛРОСА Мирный пит'!aa190</v>
      </c>
      <c r="AW242" s="160" t="str">
        <f t="shared" si="142"/>
        <v>|'[УФ ВС 2018.xlsx]АЛРОСА Мирный пит'!al190</v>
      </c>
      <c r="AX242" s="160" t="str">
        <f t="shared" si="142"/>
        <v>|'[УФ ВС 2018.xlsx]АЛРОСА Мирный пит'!ak190</v>
      </c>
      <c r="BE242" s="339">
        <f>+U242-'[39]Таб 1'!T242</f>
        <v>0</v>
      </c>
    </row>
    <row r="243" spans="1:57">
      <c r="A243" s="156" t="str">
        <f t="shared" si="125"/>
        <v>пок</v>
      </c>
      <c r="B243" s="95" t="s">
        <v>545</v>
      </c>
      <c r="C243" s="120"/>
      <c r="D243" s="81" t="s">
        <v>566</v>
      </c>
      <c r="E243" s="81"/>
      <c r="F243" s="121"/>
      <c r="G243" s="83" t="s">
        <v>160</v>
      </c>
      <c r="H243" s="262">
        <v>0</v>
      </c>
      <c r="I243" s="262">
        <v>0</v>
      </c>
      <c r="J243" s="262">
        <v>0</v>
      </c>
      <c r="K243" s="262"/>
      <c r="L243" s="251">
        <f t="shared" si="114"/>
        <v>0</v>
      </c>
      <c r="M243" s="251">
        <f t="shared" si="115"/>
        <v>0</v>
      </c>
      <c r="N243" s="262">
        <v>1240.8390767229801</v>
      </c>
      <c r="O243" s="262"/>
      <c r="P243" s="262"/>
      <c r="Q243" s="253">
        <v>1316.2807184166763</v>
      </c>
      <c r="R243" s="252">
        <f>+'[39]Таб 1'!Q243</f>
        <v>1291.9164228955917</v>
      </c>
      <c r="S243" s="250">
        <f>R243*$A$8</f>
        <v>645.95821144779586</v>
      </c>
      <c r="T243" s="250">
        <f>R243*$A$9</f>
        <v>645.95821144779586</v>
      </c>
      <c r="U243" s="263">
        <f>+W243+Y243</f>
        <v>1291.9164228955917</v>
      </c>
      <c r="V243" s="253">
        <f>[40]Лист1!$O243</f>
        <v>1</v>
      </c>
      <c r="W243" s="250">
        <f>S243*V243</f>
        <v>645.95821144779586</v>
      </c>
      <c r="X243" s="253">
        <f>[40]Лист1!$P243</f>
        <v>1</v>
      </c>
      <c r="Y243" s="250">
        <f>W243*X243</f>
        <v>645.95821144779586</v>
      </c>
      <c r="Z243" s="271">
        <f t="shared" si="116"/>
        <v>0.38902669669540546</v>
      </c>
      <c r="AA243" s="271">
        <f t="shared" si="117"/>
        <v>0.28217424710228806</v>
      </c>
      <c r="AB243" s="263">
        <f t="shared" si="118"/>
        <v>51.077346172611669</v>
      </c>
      <c r="AC243" s="263">
        <f t="shared" si="119"/>
        <v>104.11635538651034</v>
      </c>
      <c r="AD243" s="264">
        <f t="shared" si="120"/>
        <v>1.0150113794758825E-2</v>
      </c>
      <c r="AE243" s="253">
        <f>+[41]Лист1!Q243</f>
        <v>1.0087999999999999</v>
      </c>
      <c r="AF243" s="250">
        <f>IF($P$287=0,U243*AE243,0)</f>
        <v>1303.2852874170728</v>
      </c>
      <c r="AG243" s="253">
        <f>+[41]Лист1!R243</f>
        <v>1.014</v>
      </c>
      <c r="AH243" s="250">
        <f>AF243*AG243</f>
        <v>1321.5312814409119</v>
      </c>
      <c r="AI243" s="253">
        <f>+[41]Лист1!S243</f>
        <v>1.0192000000000001</v>
      </c>
      <c r="AJ243" s="250">
        <f>AH243*AI243</f>
        <v>1346.9046820445776</v>
      </c>
      <c r="AK243" s="253">
        <f>+[41]Лист1!T243</f>
        <v>1.0244</v>
      </c>
      <c r="AL243" s="250">
        <f>AJ243*AK243</f>
        <v>1379.7691562864652</v>
      </c>
      <c r="AM243" s="227" t="s">
        <v>1266</v>
      </c>
      <c r="AN243" s="227" t="s">
        <v>1267</v>
      </c>
      <c r="AO243" s="227" t="s">
        <v>1268</v>
      </c>
      <c r="AP243" s="227" t="s">
        <v>1269</v>
      </c>
      <c r="AQ243" s="227" t="s">
        <v>1270</v>
      </c>
      <c r="AR243" s="227" t="s">
        <v>1271</v>
      </c>
      <c r="AS243" s="160" t="str">
        <f t="shared" si="142"/>
        <v>|'[УФ ВС 2018.xlsx]АЛРОСА Мирный пит'!i191</v>
      </c>
      <c r="AT243" s="160" t="str">
        <f t="shared" si="142"/>
        <v>|'[УФ ВС 2018.xlsx]АЛРОСА Мирный пит'!j191</v>
      </c>
      <c r="AU243" s="160" t="str">
        <f t="shared" si="142"/>
        <v>|'[УФ ВС 2018.xlsx]АЛРОСА Мирный пит'!q191</v>
      </c>
      <c r="AV243" s="160" t="str">
        <f t="shared" si="142"/>
        <v>|'[УФ ВС 2018.xlsx]АЛРОСА Мирный пит'!aa191</v>
      </c>
      <c r="AW243" s="160" t="str">
        <f t="shared" si="142"/>
        <v>|'[УФ ВС 2018.xlsx]АЛРОСА Мирный пит'!al191</v>
      </c>
      <c r="AX243" s="160" t="str">
        <f t="shared" si="142"/>
        <v>|'[УФ ВС 2018.xlsx]АЛРОСА Мирный пит'!ak191</v>
      </c>
      <c r="BE243" s="339">
        <f>+U243-'[39]Таб 1'!T243</f>
        <v>0</v>
      </c>
    </row>
    <row r="244" spans="1:57" s="161" customFormat="1">
      <c r="A244" s="156" t="str">
        <f t="shared" si="125"/>
        <v>пок</v>
      </c>
      <c r="B244" s="95" t="s">
        <v>545</v>
      </c>
      <c r="C244" s="120"/>
      <c r="D244" s="608" t="s">
        <v>333</v>
      </c>
      <c r="E244" s="608"/>
      <c r="F244" s="609"/>
      <c r="G244" s="83" t="s">
        <v>160</v>
      </c>
      <c r="H244" s="262">
        <v>0</v>
      </c>
      <c r="I244" s="262">
        <v>0</v>
      </c>
      <c r="J244" s="262">
        <v>0</v>
      </c>
      <c r="K244" s="262"/>
      <c r="L244" s="251">
        <f t="shared" si="114"/>
        <v>0</v>
      </c>
      <c r="M244" s="251">
        <f t="shared" si="115"/>
        <v>0</v>
      </c>
      <c r="N244" s="262">
        <v>2969.7880035204994</v>
      </c>
      <c r="O244" s="262"/>
      <c r="P244" s="262"/>
      <c r="Q244" s="253">
        <v>3183.1780772416519</v>
      </c>
      <c r="R244" s="252">
        <f>+'[39]Таб 1'!Q244</f>
        <v>2002.0056321511768</v>
      </c>
      <c r="S244" s="250">
        <f>R244*$A$8</f>
        <v>1001.0028160755884</v>
      </c>
      <c r="T244" s="250">
        <f>R244*$A$9</f>
        <v>1001.0028160755884</v>
      </c>
      <c r="U244" s="263">
        <f>+W244+Y244</f>
        <v>2002.0056321511768</v>
      </c>
      <c r="V244" s="253">
        <f>[40]Лист1!$O244</f>
        <v>1</v>
      </c>
      <c r="W244" s="250">
        <f>S244*V244</f>
        <v>1001.0028160755884</v>
      </c>
      <c r="X244" s="253">
        <f>[40]Лист1!$P244</f>
        <v>1</v>
      </c>
      <c r="Y244" s="250">
        <f>W244*X244</f>
        <v>1001.0028160755884</v>
      </c>
      <c r="Z244" s="271">
        <f t="shared" si="116"/>
        <v>0.60285141053920333</v>
      </c>
      <c r="AA244" s="271">
        <f t="shared" si="117"/>
        <v>0.43726855850368967</v>
      </c>
      <c r="AB244" s="263">
        <f t="shared" si="118"/>
        <v>-967.78237136932262</v>
      </c>
      <c r="AC244" s="263">
        <f t="shared" si="119"/>
        <v>67.412408891743226</v>
      </c>
      <c r="AD244" s="264">
        <f t="shared" si="120"/>
        <v>-0.19231815930224352</v>
      </c>
      <c r="AE244" s="253">
        <f>+[41]Лист1!Q244</f>
        <v>1.0087999999999999</v>
      </c>
      <c r="AF244" s="250">
        <f>IF($P$287=0,U244*AE244,0)</f>
        <v>2019.623281714107</v>
      </c>
      <c r="AG244" s="253">
        <f>+[41]Лист1!R244</f>
        <v>1.014</v>
      </c>
      <c r="AH244" s="250">
        <f>AF244*AG244</f>
        <v>2047.8980076581045</v>
      </c>
      <c r="AI244" s="253">
        <f>+[41]Лист1!S244</f>
        <v>1.0192000000000001</v>
      </c>
      <c r="AJ244" s="250">
        <f>AH244*AI244</f>
        <v>2087.2176494051405</v>
      </c>
      <c r="AK244" s="253">
        <f>+[41]Лист1!T244</f>
        <v>1.0244</v>
      </c>
      <c r="AL244" s="250">
        <f>AJ244*AK244</f>
        <v>2138.145760050626</v>
      </c>
      <c r="AM244" s="227" t="s">
        <v>1272</v>
      </c>
      <c r="AN244" s="227" t="s">
        <v>1273</v>
      </c>
      <c r="AO244" s="227" t="s">
        <v>1274</v>
      </c>
      <c r="AP244" s="227" t="s">
        <v>1275</v>
      </c>
      <c r="AQ244" s="227" t="s">
        <v>1276</v>
      </c>
      <c r="AR244" s="227" t="s">
        <v>1277</v>
      </c>
      <c r="AS244" s="160" t="str">
        <f t="shared" si="142"/>
        <v>|'[УФ ВС 2018.xlsx]АЛРОСА Мирный пит'!i192</v>
      </c>
      <c r="AT244" s="160" t="str">
        <f t="shared" si="142"/>
        <v>|'[УФ ВС 2018.xlsx]АЛРОСА Мирный пит'!j192</v>
      </c>
      <c r="AU244" s="160" t="str">
        <f t="shared" si="142"/>
        <v>|'[УФ ВС 2018.xlsx]АЛРОСА Мирный пит'!q192</v>
      </c>
      <c r="AV244" s="160" t="str">
        <f t="shared" si="142"/>
        <v>|'[УФ ВС 2018.xlsx]АЛРОСА Мирный пит'!aa192</v>
      </c>
      <c r="AW244" s="160" t="str">
        <f t="shared" si="142"/>
        <v>|'[УФ ВС 2018.xlsx]АЛРОСА Мирный пит'!al192</v>
      </c>
      <c r="AX244" s="160" t="str">
        <f t="shared" si="142"/>
        <v>|'[УФ ВС 2018.xlsx]АЛРОСА Мирный пит'!ak192</v>
      </c>
      <c r="BE244" s="339">
        <f>+U244-'[39]Таб 1'!T244</f>
        <v>0</v>
      </c>
    </row>
    <row r="245" spans="1:57" s="161" customFormat="1">
      <c r="A245" s="156" t="str">
        <f t="shared" si="125"/>
        <v>пок</v>
      </c>
      <c r="B245" s="95"/>
      <c r="C245" s="120"/>
      <c r="D245" s="81"/>
      <c r="E245" s="117" t="s">
        <v>334</v>
      </c>
      <c r="F245" s="118"/>
      <c r="G245" s="83" t="s">
        <v>160</v>
      </c>
      <c r="H245" s="262">
        <v>0</v>
      </c>
      <c r="I245" s="262">
        <v>0</v>
      </c>
      <c r="J245" s="262">
        <v>0</v>
      </c>
      <c r="K245" s="262"/>
      <c r="L245" s="251">
        <f t="shared" si="114"/>
        <v>0</v>
      </c>
      <c r="M245" s="251">
        <f t="shared" si="115"/>
        <v>0</v>
      </c>
      <c r="N245" s="262">
        <v>2969.7880035204994</v>
      </c>
      <c r="O245" s="262"/>
      <c r="P245" s="262"/>
      <c r="Q245" s="253">
        <v>3183.1780772416519</v>
      </c>
      <c r="R245" s="252">
        <f>+'[39]Таб 1'!Q245</f>
        <v>0</v>
      </c>
      <c r="S245" s="250">
        <f>R245*$A$8</f>
        <v>0</v>
      </c>
      <c r="T245" s="250">
        <f>R245*$A$9</f>
        <v>0</v>
      </c>
      <c r="U245" s="263">
        <f>+W245+Y245</f>
        <v>0</v>
      </c>
      <c r="V245" s="253">
        <f>[40]Лист1!$O245</f>
        <v>1</v>
      </c>
      <c r="W245" s="250">
        <f>S245*V245</f>
        <v>0</v>
      </c>
      <c r="X245" s="253">
        <f>[40]Лист1!$P245</f>
        <v>1</v>
      </c>
      <c r="Y245" s="250">
        <f>W245*X245</f>
        <v>0</v>
      </c>
      <c r="Z245" s="271">
        <f t="shared" si="116"/>
        <v>0</v>
      </c>
      <c r="AA245" s="271">
        <f t="shared" si="117"/>
        <v>0</v>
      </c>
      <c r="AB245" s="263">
        <f t="shared" si="118"/>
        <v>-2969.7880035204994</v>
      </c>
      <c r="AC245" s="263">
        <f t="shared" si="119"/>
        <v>0</v>
      </c>
      <c r="AD245" s="264">
        <f t="shared" si="120"/>
        <v>-0.59015764210173716</v>
      </c>
      <c r="AE245" s="253">
        <f>+[41]Лист1!Q245</f>
        <v>1</v>
      </c>
      <c r="AF245" s="250">
        <f>IF($P$287=0,U245*AE245,0)</f>
        <v>0</v>
      </c>
      <c r="AG245" s="253">
        <f>+[41]Лист1!R245</f>
        <v>1</v>
      </c>
      <c r="AH245" s="250">
        <f>AF245*AG245</f>
        <v>0</v>
      </c>
      <c r="AI245" s="253">
        <f>+[41]Лист1!S245</f>
        <v>1</v>
      </c>
      <c r="AJ245" s="250">
        <f>AH245*AI245</f>
        <v>0</v>
      </c>
      <c r="AK245" s="253">
        <f>+[41]Лист1!T245</f>
        <v>1</v>
      </c>
      <c r="AL245" s="250">
        <f>AJ245*AK245</f>
        <v>0</v>
      </c>
      <c r="AM245" s="227" t="s">
        <v>1278</v>
      </c>
      <c r="AN245" s="227" t="s">
        <v>1279</v>
      </c>
      <c r="AO245" s="227" t="s">
        <v>1280</v>
      </c>
      <c r="AP245" s="227" t="s">
        <v>1281</v>
      </c>
      <c r="AQ245" s="227" t="s">
        <v>1282</v>
      </c>
      <c r="AR245" s="227" t="s">
        <v>1283</v>
      </c>
      <c r="AS245" s="160" t="str">
        <f t="shared" si="142"/>
        <v>|'[УФ ВС 2018.xlsx]АЛРОСА Мирный пит'!i193</v>
      </c>
      <c r="AT245" s="160" t="str">
        <f t="shared" si="142"/>
        <v>|'[УФ ВС 2018.xlsx]АЛРОСА Мирный пит'!j193</v>
      </c>
      <c r="AU245" s="160" t="str">
        <f t="shared" si="142"/>
        <v>|'[УФ ВС 2018.xlsx]АЛРОСА Мирный пит'!q193</v>
      </c>
      <c r="AV245" s="160" t="str">
        <f t="shared" si="142"/>
        <v>|'[УФ ВС 2018.xlsx]АЛРОСА Мирный пит'!aa193</v>
      </c>
      <c r="AW245" s="160" t="str">
        <f t="shared" si="142"/>
        <v>|'[УФ ВС 2018.xlsx]АЛРОСА Мирный пит'!al193</v>
      </c>
      <c r="AX245" s="160" t="str">
        <f t="shared" si="142"/>
        <v>|'[УФ ВС 2018.xlsx]АЛРОСА Мирный пит'!ak193</v>
      </c>
      <c r="BE245" s="339">
        <f>+U245-'[39]Таб 1'!T245</f>
        <v>0</v>
      </c>
    </row>
    <row r="246" spans="1:57">
      <c r="A246" s="156" t="str">
        <f t="shared" si="125"/>
        <v>пок</v>
      </c>
      <c r="B246" s="95"/>
      <c r="C246" s="122" t="s">
        <v>226</v>
      </c>
      <c r="D246" s="114" t="s">
        <v>337</v>
      </c>
      <c r="E246" s="84"/>
      <c r="F246" s="115"/>
      <c r="G246" s="87" t="s">
        <v>160</v>
      </c>
      <c r="H246" s="256">
        <f>H249+H250+H251</f>
        <v>12644.356828733369</v>
      </c>
      <c r="I246" s="256">
        <f>I249+I250+I251</f>
        <v>20203.304058852216</v>
      </c>
      <c r="J246" s="256">
        <f>J249+J250+J251</f>
        <v>20941.330756122086</v>
      </c>
      <c r="K246" s="256">
        <v>20472.213</v>
      </c>
      <c r="L246" s="251">
        <f t="shared" si="114"/>
        <v>-469.11775612208658</v>
      </c>
      <c r="M246" s="251">
        <f t="shared" si="115"/>
        <v>97.759847444341887</v>
      </c>
      <c r="N246" s="256">
        <f t="shared" ref="N246:U246" si="143">N249+N250+N251</f>
        <v>26914.196230895912</v>
      </c>
      <c r="O246" s="256">
        <f t="shared" si="143"/>
        <v>0</v>
      </c>
      <c r="P246" s="256">
        <f t="shared" si="143"/>
        <v>0</v>
      </c>
      <c r="Q246" s="256">
        <v>15450.665923796227</v>
      </c>
      <c r="R246" s="252">
        <f>+'[39]Таб 1'!Q246</f>
        <v>14559.146112353523</v>
      </c>
      <c r="S246" s="256">
        <f t="shared" si="143"/>
        <v>7279.5730561767614</v>
      </c>
      <c r="T246" s="256">
        <f t="shared" si="143"/>
        <v>7279.5730561767614</v>
      </c>
      <c r="U246" s="256">
        <f t="shared" si="143"/>
        <v>14559.146112353523</v>
      </c>
      <c r="V246" s="253">
        <f>[40]Лист1!$O246</f>
        <v>1</v>
      </c>
      <c r="W246" s="256">
        <f>W249+W250+W251</f>
        <v>7279.5730561767614</v>
      </c>
      <c r="X246" s="253">
        <f>[40]Лист1!$P246</f>
        <v>1</v>
      </c>
      <c r="Y246" s="256">
        <f>Y249+Y250+Y251</f>
        <v>7279.5730561767614</v>
      </c>
      <c r="Z246" s="251">
        <f t="shared" si="116"/>
        <v>4.3841044346352289</v>
      </c>
      <c r="AA246" s="251">
        <f t="shared" si="117"/>
        <v>3.1799395223243256</v>
      </c>
      <c r="AB246" s="256">
        <f t="shared" si="118"/>
        <v>-12355.050118542389</v>
      </c>
      <c r="AC246" s="256">
        <f t="shared" si="119"/>
        <v>54.094671776378298</v>
      </c>
      <c r="AD246" s="257">
        <f t="shared" si="120"/>
        <v>-2.4552012592697627</v>
      </c>
      <c r="AE246" s="253">
        <f>+[41]Лист1!Q246</f>
        <v>1</v>
      </c>
      <c r="AF246" s="256">
        <f>AF249+AF250+AF251</f>
        <v>14687.266598142234</v>
      </c>
      <c r="AG246" s="253">
        <f>+[41]Лист1!R246</f>
        <v>1</v>
      </c>
      <c r="AH246" s="256">
        <f>AH249+AH250+AH251</f>
        <v>14892.888330516225</v>
      </c>
      <c r="AI246" s="253">
        <f>+[41]Лист1!S246</f>
        <v>1</v>
      </c>
      <c r="AJ246" s="256">
        <f>AJ249+AJ250+AJ251</f>
        <v>15178.831786462139</v>
      </c>
      <c r="AK246" s="253">
        <f>+[41]Лист1!T246</f>
        <v>1</v>
      </c>
      <c r="AL246" s="256">
        <f>AL249+AL250+AL251</f>
        <v>15549.195282051813</v>
      </c>
      <c r="AM246" s="227"/>
      <c r="AN246" s="227"/>
      <c r="AO246" s="227"/>
      <c r="AP246" s="227"/>
      <c r="AQ246" s="227"/>
      <c r="AR246" s="227"/>
      <c r="AS246" s="160"/>
      <c r="AT246" s="160"/>
      <c r="AU246" s="160"/>
      <c r="AV246" s="160"/>
      <c r="AW246" s="160"/>
      <c r="AX246" s="160"/>
      <c r="BE246" s="339">
        <f>+U246-'[39]Таб 1'!T246</f>
        <v>0</v>
      </c>
    </row>
    <row r="247" spans="1:57">
      <c r="A247" s="156" t="str">
        <f t="shared" si="125"/>
        <v>пок</v>
      </c>
      <c r="B247" s="95"/>
      <c r="C247" s="122"/>
      <c r="D247" s="117" t="s">
        <v>567</v>
      </c>
      <c r="E247" s="117"/>
      <c r="F247" s="115"/>
      <c r="G247" s="83" t="s">
        <v>100</v>
      </c>
      <c r="H247" s="262"/>
      <c r="I247" s="262"/>
      <c r="J247" s="262"/>
      <c r="K247" s="262">
        <v>17.02</v>
      </c>
      <c r="L247" s="251">
        <f t="shared" si="114"/>
        <v>17.02</v>
      </c>
      <c r="M247" s="251">
        <f t="shared" si="115"/>
        <v>0</v>
      </c>
      <c r="N247" s="262"/>
      <c r="O247" s="262"/>
      <c r="P247" s="262"/>
      <c r="Q247" s="253">
        <v>14.389814756113568</v>
      </c>
      <c r="R247" s="252">
        <f>+'[39]Таб 1'!Q247</f>
        <v>8.0738813259505093</v>
      </c>
      <c r="S247" s="250">
        <f>R247*$A$8</f>
        <v>4.0369406629752547</v>
      </c>
      <c r="T247" s="250">
        <f>R247*$A$9</f>
        <v>4.0369406629752547</v>
      </c>
      <c r="U247" s="263">
        <f>+Y247+W247</f>
        <v>8.0738813259505093</v>
      </c>
      <c r="V247" s="253">
        <f>[40]Лист1!$O247</f>
        <v>1</v>
      </c>
      <c r="W247" s="250">
        <f>S247*V247</f>
        <v>4.0369406629752547</v>
      </c>
      <c r="X247" s="253">
        <f>[40]Лист1!$P247</f>
        <v>1</v>
      </c>
      <c r="Y247" s="250">
        <f>W247*X247</f>
        <v>4.0369406629752547</v>
      </c>
      <c r="Z247" s="251">
        <f t="shared" si="116"/>
        <v>2.4312372891006186E-3</v>
      </c>
      <c r="AA247" s="251">
        <f t="shared" si="117"/>
        <v>1.7634587996312109E-3</v>
      </c>
      <c r="AB247" s="256">
        <f t="shared" si="118"/>
        <v>8.0738813259505093</v>
      </c>
      <c r="AC247" s="256">
        <f t="shared" si="119"/>
        <v>0</v>
      </c>
      <c r="AD247" s="257">
        <f t="shared" si="120"/>
        <v>1.6044454217889461E-3</v>
      </c>
      <c r="AE247" s="253">
        <f>+[41]Лист1!Q247</f>
        <v>1</v>
      </c>
      <c r="AF247" s="250">
        <f>IF($P$287=0,U247*AE247,0)</f>
        <v>8.0738813259505093</v>
      </c>
      <c r="AG247" s="253">
        <f>+[41]Лист1!R247</f>
        <v>1</v>
      </c>
      <c r="AH247" s="250">
        <f>AF247*AG247</f>
        <v>8.0738813259505093</v>
      </c>
      <c r="AI247" s="253">
        <f>+[41]Лист1!S247</f>
        <v>1</v>
      </c>
      <c r="AJ247" s="250">
        <f>AH247*AI247</f>
        <v>8.0738813259505093</v>
      </c>
      <c r="AK247" s="253">
        <f>+[41]Лист1!T247</f>
        <v>1</v>
      </c>
      <c r="AL247" s="250">
        <f>AJ247*AK247</f>
        <v>8.0738813259505093</v>
      </c>
      <c r="AM247" s="227"/>
      <c r="AN247" s="227"/>
      <c r="AO247" s="227"/>
      <c r="AP247" s="227"/>
      <c r="AQ247" s="227"/>
      <c r="AR247" s="227"/>
      <c r="AS247" s="160"/>
      <c r="AT247" s="160"/>
      <c r="AU247" s="160"/>
      <c r="AV247" s="160"/>
      <c r="AW247" s="160"/>
      <c r="AX247" s="160"/>
    </row>
    <row r="248" spans="1:57">
      <c r="A248" s="156" t="str">
        <f t="shared" si="125"/>
        <v>пок</v>
      </c>
      <c r="B248" s="95"/>
      <c r="C248" s="122"/>
      <c r="D248" s="117" t="s">
        <v>557</v>
      </c>
      <c r="E248" s="84"/>
      <c r="F248" s="115"/>
      <c r="G248" s="83" t="s">
        <v>253</v>
      </c>
      <c r="H248" s="256">
        <f>IF(H247=0,0,H249/H247/12*1000)</f>
        <v>0</v>
      </c>
      <c r="I248" s="256">
        <f>IF(I247=0,0,I249/I247/12*1000)</f>
        <v>0</v>
      </c>
      <c r="J248" s="256">
        <f>IF(J247=0,0,J249/J247/12*1000)</f>
        <v>0</v>
      </c>
      <c r="K248" s="256">
        <v>56708.485115550335</v>
      </c>
      <c r="L248" s="251">
        <f t="shared" si="114"/>
        <v>56708.485115550335</v>
      </c>
      <c r="M248" s="251">
        <f t="shared" si="115"/>
        <v>0</v>
      </c>
      <c r="N248" s="256">
        <f>IF(N247=0,0,N249/N247/12*1000)</f>
        <v>0</v>
      </c>
      <c r="O248" s="256">
        <f>IF(O247=0,0,O249/O247/12*1000)</f>
        <v>0</v>
      </c>
      <c r="P248" s="256">
        <f>IF(P247=0,0,P249/P247/12*1000)</f>
        <v>0</v>
      </c>
      <c r="Q248" s="256">
        <v>44026.731669221736</v>
      </c>
      <c r="R248" s="252">
        <f>+'[39]Таб 1'!Q248</f>
        <v>87732.458786192699</v>
      </c>
      <c r="S248" s="256">
        <f>IF(S247=0,0,S249/S247/6*1000)</f>
        <v>175464.9175723854</v>
      </c>
      <c r="T248" s="256">
        <f>IF(T247=0,0,T249/T247/6*1000)</f>
        <v>175464.9175723854</v>
      </c>
      <c r="U248" s="256">
        <f>IF(U247=0,0,U249/U247/12*1000)</f>
        <v>87732.458786192699</v>
      </c>
      <c r="V248" s="253">
        <f>[40]Лист1!$O248</f>
        <v>1</v>
      </c>
      <c r="W248" s="256">
        <f>IF(W247=0,0,W249/W247/6*1000)</f>
        <v>175464.9175723854</v>
      </c>
      <c r="X248" s="253">
        <f>[40]Лист1!$P248</f>
        <v>1</v>
      </c>
      <c r="Y248" s="256">
        <f>IF(Y247=0,0,Y249/Y247/6*1000)</f>
        <v>175464.9175723854</v>
      </c>
      <c r="Z248" s="251">
        <f t="shared" si="116"/>
        <v>105.6733021724785</v>
      </c>
      <c r="AA248" s="251">
        <f t="shared" si="117"/>
        <v>76.648427299780906</v>
      </c>
      <c r="AB248" s="256">
        <f t="shared" si="118"/>
        <v>87732.458786192699</v>
      </c>
      <c r="AC248" s="256">
        <f t="shared" si="119"/>
        <v>0</v>
      </c>
      <c r="AD248" s="257">
        <f t="shared" si="120"/>
        <v>17.434234683307395</v>
      </c>
      <c r="AE248" s="253">
        <f>+[41]Лист1!Q248</f>
        <v>1</v>
      </c>
      <c r="AF248" s="256">
        <f>IF(AF247=0,0,AF249/AF247/12*1000)</f>
        <v>88504.5044235112</v>
      </c>
      <c r="AG248" s="253">
        <f>+[41]Лист1!R248</f>
        <v>1</v>
      </c>
      <c r="AH248" s="256">
        <f>IF(AH247=0,0,AH249/AH247/12*1000)</f>
        <v>89743.567485440348</v>
      </c>
      <c r="AI248" s="253">
        <f>+[41]Лист1!S248</f>
        <v>1</v>
      </c>
      <c r="AJ248" s="256">
        <f>IF(AJ247=0,0,AJ249/AJ247/12*1000)</f>
        <v>91466.643981160814</v>
      </c>
      <c r="AK248" s="253">
        <f>+[41]Лист1!T248</f>
        <v>1</v>
      </c>
      <c r="AL248" s="256">
        <f>IF(AL247=0,0,AL249/AL247/12*1000)</f>
        <v>93698.430094301119</v>
      </c>
      <c r="AM248" s="227"/>
      <c r="AN248" s="227"/>
      <c r="AO248" s="227"/>
      <c r="AP248" s="227"/>
      <c r="AQ248" s="227"/>
      <c r="AR248" s="227"/>
      <c r="AS248" s="160"/>
      <c r="AT248" s="160"/>
      <c r="AU248" s="160"/>
      <c r="AV248" s="160"/>
      <c r="AW248" s="160"/>
      <c r="AX248" s="160"/>
    </row>
    <row r="249" spans="1:57">
      <c r="A249" s="156" t="str">
        <f t="shared" si="125"/>
        <v>пок</v>
      </c>
      <c r="B249" s="95" t="s">
        <v>545</v>
      </c>
      <c r="C249" s="120"/>
      <c r="D249" s="81" t="s">
        <v>331</v>
      </c>
      <c r="E249" s="81"/>
      <c r="F249" s="121"/>
      <c r="G249" s="83" t="s">
        <v>160</v>
      </c>
      <c r="H249" s="262">
        <v>8791.5177082573682</v>
      </c>
      <c r="I249" s="262">
        <v>12308.113319607273</v>
      </c>
      <c r="J249" s="262">
        <v>12757.728699172527</v>
      </c>
      <c r="K249" s="262">
        <v>11582.141</v>
      </c>
      <c r="L249" s="251">
        <f t="shared" si="114"/>
        <v>-1175.5876991725272</v>
      </c>
      <c r="M249" s="251">
        <f t="shared" si="115"/>
        <v>90.785290023852156</v>
      </c>
      <c r="N249" s="262">
        <v>12301.789034699999</v>
      </c>
      <c r="O249" s="262"/>
      <c r="P249" s="262">
        <v>0</v>
      </c>
      <c r="Q249" s="253">
        <v>7602.4381564466321</v>
      </c>
      <c r="R249" s="252">
        <f>+'[39]Таб 1'!Q249</f>
        <v>8500.0975280827661</v>
      </c>
      <c r="S249" s="250">
        <f>R249*$A$8</f>
        <v>4250.048764041383</v>
      </c>
      <c r="T249" s="250">
        <f>R249*$A$9</f>
        <v>4250.048764041383</v>
      </c>
      <c r="U249" s="263">
        <f>+W249+Y249</f>
        <v>8500.0975280827661</v>
      </c>
      <c r="V249" s="253">
        <f>[40]Лист1!$O249</f>
        <v>1</v>
      </c>
      <c r="W249" s="250">
        <f>S249*V249</f>
        <v>4250.048764041383</v>
      </c>
      <c r="X249" s="253">
        <f>[40]Лист1!$P249</f>
        <v>1</v>
      </c>
      <c r="Y249" s="250">
        <f>W249*X249</f>
        <v>4250.048764041383</v>
      </c>
      <c r="Z249" s="271">
        <f t="shared" si="116"/>
        <v>2.5595811031856983</v>
      </c>
      <c r="AA249" s="271">
        <f t="shared" si="117"/>
        <v>1.8565509175175285</v>
      </c>
      <c r="AB249" s="263">
        <f t="shared" si="118"/>
        <v>-3801.6915066172332</v>
      </c>
      <c r="AC249" s="263">
        <f t="shared" si="119"/>
        <v>69.096433893528044</v>
      </c>
      <c r="AD249" s="264">
        <f t="shared" si="120"/>
        <v>-0.75547389001631815</v>
      </c>
      <c r="AE249" s="253">
        <f>+[41]Лист1!Q249</f>
        <v>1.0087999999999999</v>
      </c>
      <c r="AF249" s="250">
        <f>IF($P$287=0,U249*AE249,0)</f>
        <v>8574.8983863298945</v>
      </c>
      <c r="AG249" s="253">
        <f>+[41]Лист1!R249</f>
        <v>1.014</v>
      </c>
      <c r="AH249" s="250">
        <f>AF249*AG249</f>
        <v>8694.9469637385137</v>
      </c>
      <c r="AI249" s="253">
        <f>+[41]Лист1!S249</f>
        <v>1.0192000000000001</v>
      </c>
      <c r="AJ249" s="250">
        <f>AH249*AI249</f>
        <v>8861.8899454422935</v>
      </c>
      <c r="AK249" s="253">
        <f>+[41]Лист1!T249</f>
        <v>1.0244</v>
      </c>
      <c r="AL249" s="250">
        <f>AJ249*AK249</f>
        <v>9078.120060111085</v>
      </c>
      <c r="AM249" s="227" t="s">
        <v>1284</v>
      </c>
      <c r="AN249" s="227" t="s">
        <v>1285</v>
      </c>
      <c r="AO249" s="227" t="s">
        <v>1286</v>
      </c>
      <c r="AP249" s="227" t="s">
        <v>1287</v>
      </c>
      <c r="AQ249" s="227" t="s">
        <v>1288</v>
      </c>
      <c r="AR249" s="227" t="s">
        <v>1289</v>
      </c>
      <c r="AS249" s="160" t="str">
        <f t="shared" ref="AS249:AX250" si="144">$A$3&amp;$A$2&amp;"'"&amp;AM249</f>
        <v>|'[УФ ВС 2018.xlsx]АЛРОСА Мирный пит'!i195</v>
      </c>
      <c r="AT249" s="160" t="str">
        <f t="shared" si="144"/>
        <v>|'[УФ ВС 2018.xlsx]АЛРОСА Мирный пит'!j195</v>
      </c>
      <c r="AU249" s="160" t="str">
        <f t="shared" si="144"/>
        <v>|'[УФ ВС 2018.xlsx]АЛРОСА Мирный пит'!q195</v>
      </c>
      <c r="AV249" s="160" t="str">
        <f t="shared" si="144"/>
        <v>|'[УФ ВС 2018.xlsx]АЛРОСА Мирный пит'!aa195</v>
      </c>
      <c r="AW249" s="160" t="str">
        <f t="shared" si="144"/>
        <v>|'[УФ ВС 2018.xlsx]АЛРОСА Мирный пит'!al195</v>
      </c>
      <c r="AX249" s="160" t="str">
        <f t="shared" si="144"/>
        <v>|'[УФ ВС 2018.xlsx]АЛРОСА Мирный пит'!ak195</v>
      </c>
      <c r="BE249" s="339">
        <f>+U249-'[39]Таб 1'!T249</f>
        <v>0</v>
      </c>
    </row>
    <row r="250" spans="1:57">
      <c r="A250" s="156" t="str">
        <f t="shared" si="125"/>
        <v>пок</v>
      </c>
      <c r="B250" s="95" t="s">
        <v>545</v>
      </c>
      <c r="C250" s="120"/>
      <c r="D250" s="81" t="s">
        <v>332</v>
      </c>
      <c r="E250" s="81"/>
      <c r="F250" s="121"/>
      <c r="G250" s="83" t="s">
        <v>160</v>
      </c>
      <c r="H250" s="262">
        <v>2648.0051337271193</v>
      </c>
      <c r="I250" s="262">
        <v>3849.9778463731554</v>
      </c>
      <c r="J250" s="262">
        <v>3990.6175371011668</v>
      </c>
      <c r="K250" s="262">
        <v>2974.79</v>
      </c>
      <c r="L250" s="251">
        <f t="shared" si="114"/>
        <v>-1015.8275371011669</v>
      </c>
      <c r="M250" s="251">
        <f t="shared" si="115"/>
        <v>74.544602992972457</v>
      </c>
      <c r="N250" s="262">
        <v>3715.1402884793997</v>
      </c>
      <c r="O250" s="262"/>
      <c r="P250" s="262">
        <v>0</v>
      </c>
      <c r="Q250" s="253">
        <v>2295.9363232468831</v>
      </c>
      <c r="R250" s="252">
        <f>+'[39]Таб 1'!Q250</f>
        <v>2567.0294534809955</v>
      </c>
      <c r="S250" s="250">
        <f>R250*$A$8</f>
        <v>1283.5147267404977</v>
      </c>
      <c r="T250" s="250">
        <f>R250*$A$9</f>
        <v>1283.5147267404977</v>
      </c>
      <c r="U250" s="263">
        <f>+W250+Y250</f>
        <v>2567.0294534809955</v>
      </c>
      <c r="V250" s="253">
        <f>[40]Лист1!$O250</f>
        <v>1</v>
      </c>
      <c r="W250" s="250">
        <f>S250*V250</f>
        <v>1283.5147267404977</v>
      </c>
      <c r="X250" s="253">
        <f>[40]Лист1!$P250</f>
        <v>1</v>
      </c>
      <c r="Y250" s="250">
        <f>W250*X250</f>
        <v>1283.5147267404977</v>
      </c>
      <c r="Z250" s="271">
        <f t="shared" si="116"/>
        <v>0.77299349316208099</v>
      </c>
      <c r="AA250" s="271">
        <f t="shared" si="117"/>
        <v>0.56067837709029367</v>
      </c>
      <c r="AB250" s="263">
        <f t="shared" si="118"/>
        <v>-1148.1108349984042</v>
      </c>
      <c r="AC250" s="263">
        <f t="shared" si="119"/>
        <v>69.096433893528044</v>
      </c>
      <c r="AD250" s="264">
        <f t="shared" si="120"/>
        <v>-0.22815311478492808</v>
      </c>
      <c r="AE250" s="253">
        <f>+[41]Лист1!Q250</f>
        <v>1.0087999999999999</v>
      </c>
      <c r="AF250" s="250">
        <f>IF($P$287=0,U250*AE250,0)</f>
        <v>2589.619312671628</v>
      </c>
      <c r="AG250" s="253">
        <f>+[41]Лист1!R250</f>
        <v>1.014</v>
      </c>
      <c r="AH250" s="250">
        <f>AF250*AG250</f>
        <v>2625.8739830490308</v>
      </c>
      <c r="AI250" s="253">
        <f>+[41]Лист1!S250</f>
        <v>1.0192000000000001</v>
      </c>
      <c r="AJ250" s="250">
        <f>AH250*AI250</f>
        <v>2676.2907635235724</v>
      </c>
      <c r="AK250" s="253">
        <f>+[41]Лист1!T250</f>
        <v>1.0244</v>
      </c>
      <c r="AL250" s="250">
        <f>AJ250*AK250</f>
        <v>2741.5922581535474</v>
      </c>
      <c r="AM250" s="227" t="s">
        <v>1290</v>
      </c>
      <c r="AN250" s="227" t="s">
        <v>1291</v>
      </c>
      <c r="AO250" s="227" t="s">
        <v>1292</v>
      </c>
      <c r="AP250" s="227" t="s">
        <v>1293</v>
      </c>
      <c r="AQ250" s="227" t="s">
        <v>1294</v>
      </c>
      <c r="AR250" s="227" t="s">
        <v>1295</v>
      </c>
      <c r="AS250" s="160" t="str">
        <f t="shared" si="144"/>
        <v>|'[УФ ВС 2018.xlsx]АЛРОСА Мирный пит'!i196</v>
      </c>
      <c r="AT250" s="160" t="str">
        <f t="shared" si="144"/>
        <v>|'[УФ ВС 2018.xlsx]АЛРОСА Мирный пит'!j196</v>
      </c>
      <c r="AU250" s="160" t="str">
        <f t="shared" si="144"/>
        <v>|'[УФ ВС 2018.xlsx]АЛРОСА Мирный пит'!q196</v>
      </c>
      <c r="AV250" s="160" t="str">
        <f t="shared" si="144"/>
        <v>|'[УФ ВС 2018.xlsx]АЛРОСА Мирный пит'!aa196</v>
      </c>
      <c r="AW250" s="160" t="str">
        <f t="shared" si="144"/>
        <v>|'[УФ ВС 2018.xlsx]АЛРОСА Мирный пит'!al196</v>
      </c>
      <c r="AX250" s="160" t="str">
        <f t="shared" si="144"/>
        <v>|'[УФ ВС 2018.xlsx]АЛРОСА Мирный пит'!ak196</v>
      </c>
      <c r="BE250" s="339">
        <f>+U250-'[39]Таб 1'!T250</f>
        <v>0</v>
      </c>
    </row>
    <row r="251" spans="1:57">
      <c r="A251" s="156" t="str">
        <f t="shared" si="125"/>
        <v>пок</v>
      </c>
      <c r="B251" s="95"/>
      <c r="C251" s="120"/>
      <c r="D251" s="608" t="s">
        <v>333</v>
      </c>
      <c r="E251" s="608"/>
      <c r="F251" s="609"/>
      <c r="G251" s="83" t="s">
        <v>160</v>
      </c>
      <c r="H251" s="263">
        <f>H252+H253+H254</f>
        <v>1204.833986748881</v>
      </c>
      <c r="I251" s="263">
        <f>I252+I253+I254</f>
        <v>4045.2128928717871</v>
      </c>
      <c r="J251" s="263">
        <f>J252+J253+J254</f>
        <v>4192.9845198483936</v>
      </c>
      <c r="K251" s="263">
        <v>5915.2820000000002</v>
      </c>
      <c r="L251" s="251">
        <f t="shared" si="114"/>
        <v>1722.2974801516066</v>
      </c>
      <c r="M251" s="251">
        <f t="shared" si="115"/>
        <v>141.07569374508159</v>
      </c>
      <c r="N251" s="263">
        <f t="shared" ref="N251:U251" si="145">N252+N253+N254</f>
        <v>10897.266907716512</v>
      </c>
      <c r="O251" s="263">
        <f t="shared" si="145"/>
        <v>0</v>
      </c>
      <c r="P251" s="263">
        <f t="shared" si="145"/>
        <v>0</v>
      </c>
      <c r="Q251" s="263">
        <v>5552.2914441027124</v>
      </c>
      <c r="R251" s="252">
        <f>+'[39]Таб 1'!Q251</f>
        <v>3492.0191307897617</v>
      </c>
      <c r="S251" s="263">
        <f t="shared" si="145"/>
        <v>1746.0095653948808</v>
      </c>
      <c r="T251" s="263">
        <f t="shared" si="145"/>
        <v>1746.0095653948808</v>
      </c>
      <c r="U251" s="263">
        <f t="shared" si="145"/>
        <v>3492.0191307897617</v>
      </c>
      <c r="V251" s="253">
        <f>[40]Лист1!$O251</f>
        <v>1</v>
      </c>
      <c r="W251" s="263">
        <f>W252+W253+W254</f>
        <v>1746.0095653948808</v>
      </c>
      <c r="X251" s="253">
        <f>[40]Лист1!$P251</f>
        <v>1</v>
      </c>
      <c r="Y251" s="263">
        <f>Y252+Y253+Y254</f>
        <v>1746.0095653948808</v>
      </c>
      <c r="Z251" s="271">
        <f t="shared" si="116"/>
        <v>1.0515298382874496</v>
      </c>
      <c r="AA251" s="271">
        <f t="shared" si="117"/>
        <v>0.76271022771650343</v>
      </c>
      <c r="AB251" s="263">
        <f t="shared" si="118"/>
        <v>-7405.2477769267498</v>
      </c>
      <c r="AC251" s="263">
        <f t="shared" si="119"/>
        <v>32.044907776985923</v>
      </c>
      <c r="AD251" s="264">
        <f t="shared" si="120"/>
        <v>-1.471574254468516</v>
      </c>
      <c r="AE251" s="253">
        <f>+[41]Лист1!Q251</f>
        <v>1</v>
      </c>
      <c r="AF251" s="263">
        <f>AF252+AF253+AF254</f>
        <v>3522.7488991407113</v>
      </c>
      <c r="AG251" s="253">
        <f>+[41]Лист1!R251</f>
        <v>1</v>
      </c>
      <c r="AH251" s="263">
        <f>AH252+AH253+AH254</f>
        <v>3572.0673837286813</v>
      </c>
      <c r="AI251" s="253">
        <f>+[41]Лист1!S251</f>
        <v>1</v>
      </c>
      <c r="AJ251" s="263">
        <f>AJ252+AJ253+AJ254</f>
        <v>3640.6510774962726</v>
      </c>
      <c r="AK251" s="253">
        <f>+[41]Лист1!T251</f>
        <v>1</v>
      </c>
      <c r="AL251" s="263">
        <f>AL252+AL253+AL254</f>
        <v>3729.4829637871817</v>
      </c>
      <c r="AM251" s="227"/>
      <c r="AN251" s="227"/>
      <c r="AO251" s="227"/>
      <c r="AP251" s="227"/>
      <c r="AQ251" s="227"/>
      <c r="AR251" s="227"/>
      <c r="AS251" s="160"/>
      <c r="AT251" s="160"/>
      <c r="AU251" s="160"/>
      <c r="AV251" s="160"/>
      <c r="AW251" s="160"/>
      <c r="AX251" s="160"/>
      <c r="BE251" s="339">
        <f>+U251-'[39]Таб 1'!T251</f>
        <v>0</v>
      </c>
    </row>
    <row r="252" spans="1:57">
      <c r="A252" s="156" t="str">
        <f t="shared" si="125"/>
        <v>пок</v>
      </c>
      <c r="B252" s="95" t="s">
        <v>545</v>
      </c>
      <c r="C252" s="120"/>
      <c r="D252" s="81"/>
      <c r="E252" s="117" t="s">
        <v>334</v>
      </c>
      <c r="F252" s="118"/>
      <c r="G252" s="83" t="s">
        <v>160</v>
      </c>
      <c r="H252" s="262">
        <v>1204.833986748881</v>
      </c>
      <c r="I252" s="262">
        <v>4045.2128928717871</v>
      </c>
      <c r="J252" s="262">
        <v>4192.9845198483936</v>
      </c>
      <c r="K252" s="262"/>
      <c r="L252" s="251">
        <f t="shared" si="114"/>
        <v>-4192.9845198483936</v>
      </c>
      <c r="M252" s="251">
        <f t="shared" si="115"/>
        <v>0</v>
      </c>
      <c r="N252" s="262">
        <v>0</v>
      </c>
      <c r="O252" s="262"/>
      <c r="P252" s="262"/>
      <c r="Q252" s="253">
        <v>0</v>
      </c>
      <c r="R252" s="252">
        <f>+'[39]Таб 1'!Q252</f>
        <v>0</v>
      </c>
      <c r="S252" s="250">
        <f>R252*$A$8</f>
        <v>0</v>
      </c>
      <c r="T252" s="250">
        <f>R252*$A$9</f>
        <v>0</v>
      </c>
      <c r="U252" s="263">
        <f>+W252+Y252</f>
        <v>0</v>
      </c>
      <c r="V252" s="253">
        <f>[40]Лист1!$O252</f>
        <v>1</v>
      </c>
      <c r="W252" s="250">
        <f>S252*V252</f>
        <v>0</v>
      </c>
      <c r="X252" s="253">
        <f>[40]Лист1!$P252</f>
        <v>1</v>
      </c>
      <c r="Y252" s="250">
        <f>W252*X252</f>
        <v>0</v>
      </c>
      <c r="Z252" s="271">
        <f t="shared" si="116"/>
        <v>0</v>
      </c>
      <c r="AA252" s="271">
        <f t="shared" si="117"/>
        <v>0</v>
      </c>
      <c r="AB252" s="263">
        <f t="shared" si="118"/>
        <v>0</v>
      </c>
      <c r="AC252" s="263">
        <f t="shared" si="119"/>
        <v>0</v>
      </c>
      <c r="AD252" s="264">
        <f t="shared" si="120"/>
        <v>0</v>
      </c>
      <c r="AE252" s="253">
        <f>+[41]Лист1!Q252</f>
        <v>1.0087999999999999</v>
      </c>
      <c r="AF252" s="250">
        <f>IF($P$287=0,U252*AE252,0)</f>
        <v>0</v>
      </c>
      <c r="AG252" s="253">
        <f>+[41]Лист1!R252</f>
        <v>1.014</v>
      </c>
      <c r="AH252" s="250">
        <f>AF252*AG252</f>
        <v>0</v>
      </c>
      <c r="AI252" s="253">
        <f>+[41]Лист1!S252</f>
        <v>1.0192000000000001</v>
      </c>
      <c r="AJ252" s="250">
        <f>AH252*AI252</f>
        <v>0</v>
      </c>
      <c r="AK252" s="253">
        <f>+[41]Лист1!T252</f>
        <v>1.0244</v>
      </c>
      <c r="AL252" s="250">
        <f>AJ252*AK252</f>
        <v>0</v>
      </c>
      <c r="AM252" s="227" t="s">
        <v>1296</v>
      </c>
      <c r="AN252" s="227" t="s">
        <v>1297</v>
      </c>
      <c r="AO252" s="227" t="s">
        <v>1298</v>
      </c>
      <c r="AP252" s="227" t="s">
        <v>1299</v>
      </c>
      <c r="AQ252" s="227" t="s">
        <v>1300</v>
      </c>
      <c r="AR252" s="227" t="s">
        <v>1301</v>
      </c>
      <c r="AS252" s="160" t="str">
        <f t="shared" ref="AS252:AX254" si="146">$A$3&amp;$A$2&amp;"'"&amp;AM252</f>
        <v>|'[УФ ВС 2018.xlsx]АЛРОСА Мирный пит'!i198</v>
      </c>
      <c r="AT252" s="160" t="str">
        <f t="shared" si="146"/>
        <v>|'[УФ ВС 2018.xlsx]АЛРОСА Мирный пит'!j198</v>
      </c>
      <c r="AU252" s="160" t="str">
        <f t="shared" si="146"/>
        <v>|'[УФ ВС 2018.xlsx]АЛРОСА Мирный пит'!q198</v>
      </c>
      <c r="AV252" s="160" t="str">
        <f t="shared" si="146"/>
        <v>|'[УФ ВС 2018.xlsx]АЛРОСА Мирный пит'!aa198</v>
      </c>
      <c r="AW252" s="160" t="str">
        <f t="shared" si="146"/>
        <v>|'[УФ ВС 2018.xlsx]АЛРОСА Мирный пит'!al198</v>
      </c>
      <c r="AX252" s="160" t="str">
        <f t="shared" si="146"/>
        <v>|'[УФ ВС 2018.xlsx]АЛРОСА Мирный пит'!ak198</v>
      </c>
      <c r="BE252" s="339">
        <f>+U252-'[39]Таб 1'!T252</f>
        <v>0</v>
      </c>
    </row>
    <row r="253" spans="1:57">
      <c r="A253" s="156" t="str">
        <f t="shared" si="125"/>
        <v>пок</v>
      </c>
      <c r="B253" s="95" t="s">
        <v>545</v>
      </c>
      <c r="C253" s="120"/>
      <c r="D253" s="76"/>
      <c r="E253" s="537"/>
      <c r="F253" s="538"/>
      <c r="G253" s="74" t="s">
        <v>160</v>
      </c>
      <c r="H253" s="262">
        <v>0</v>
      </c>
      <c r="I253" s="262">
        <v>0</v>
      </c>
      <c r="J253" s="262">
        <v>0</v>
      </c>
      <c r="K253" s="262">
        <v>5915.2820000000002</v>
      </c>
      <c r="L253" s="251">
        <f t="shared" si="114"/>
        <v>5915.2820000000002</v>
      </c>
      <c r="M253" s="251">
        <f t="shared" si="115"/>
        <v>0</v>
      </c>
      <c r="N253" s="262">
        <v>10897.266907716512</v>
      </c>
      <c r="O253" s="262"/>
      <c r="P253" s="262"/>
      <c r="Q253" s="253">
        <v>5552.2914441027124</v>
      </c>
      <c r="R253" s="252">
        <f>+'[39]Таб 1'!Q253</f>
        <v>3492.0191307897617</v>
      </c>
      <c r="S253" s="250">
        <f>R253*$A$8</f>
        <v>1746.0095653948808</v>
      </c>
      <c r="T253" s="250">
        <f>R253*$A$9</f>
        <v>1746.0095653948808</v>
      </c>
      <c r="U253" s="263">
        <f>+W253+Y253</f>
        <v>3492.0191307897617</v>
      </c>
      <c r="V253" s="253">
        <f>[40]Лист1!$O253</f>
        <v>1</v>
      </c>
      <c r="W253" s="250">
        <f>S253*V253</f>
        <v>1746.0095653948808</v>
      </c>
      <c r="X253" s="253">
        <f>[40]Лист1!$P253</f>
        <v>1</v>
      </c>
      <c r="Y253" s="250">
        <f>W253*X253</f>
        <v>1746.0095653948808</v>
      </c>
      <c r="Z253" s="271">
        <f t="shared" si="116"/>
        <v>1.0515298382874496</v>
      </c>
      <c r="AA253" s="271">
        <f t="shared" si="117"/>
        <v>0.76271022771650343</v>
      </c>
      <c r="AB253" s="263">
        <f t="shared" si="118"/>
        <v>-7405.2477769267498</v>
      </c>
      <c r="AC253" s="263">
        <f t="shared" si="119"/>
        <v>32.044907776985923</v>
      </c>
      <c r="AD253" s="264">
        <f t="shared" si="120"/>
        <v>-1.471574254468516</v>
      </c>
      <c r="AE253" s="253">
        <f>+[41]Лист1!Q253</f>
        <v>1.0087999999999999</v>
      </c>
      <c r="AF253" s="250">
        <f>IF($P$287=0,U253*AE253,0)</f>
        <v>3522.7488991407113</v>
      </c>
      <c r="AG253" s="253">
        <f>+[41]Лист1!R253</f>
        <v>1.014</v>
      </c>
      <c r="AH253" s="250">
        <f>AF253*AG253</f>
        <v>3572.0673837286813</v>
      </c>
      <c r="AI253" s="253">
        <f>+[41]Лист1!S253</f>
        <v>1.0192000000000001</v>
      </c>
      <c r="AJ253" s="250">
        <f>AH253*AI253</f>
        <v>3640.6510774962726</v>
      </c>
      <c r="AK253" s="253">
        <f>+[41]Лист1!T253</f>
        <v>1.0244</v>
      </c>
      <c r="AL253" s="250">
        <f>AJ253*AK253</f>
        <v>3729.4829637871817</v>
      </c>
      <c r="AM253" s="227" t="s">
        <v>1302</v>
      </c>
      <c r="AN253" s="227" t="s">
        <v>1303</v>
      </c>
      <c r="AO253" s="227" t="s">
        <v>1304</v>
      </c>
      <c r="AP253" s="227" t="s">
        <v>1305</v>
      </c>
      <c r="AQ253" s="227" t="s">
        <v>1306</v>
      </c>
      <c r="AR253" s="227" t="s">
        <v>1307</v>
      </c>
      <c r="AS253" s="160" t="str">
        <f t="shared" si="146"/>
        <v>|'[УФ ВС 2018.xlsx]АЛРОСА Мирный пит'!i199</v>
      </c>
      <c r="AT253" s="160" t="str">
        <f t="shared" si="146"/>
        <v>|'[УФ ВС 2018.xlsx]АЛРОСА Мирный пит'!j199</v>
      </c>
      <c r="AU253" s="160" t="str">
        <f t="shared" si="146"/>
        <v>|'[УФ ВС 2018.xlsx]АЛРОСА Мирный пит'!q199</v>
      </c>
      <c r="AV253" s="160" t="str">
        <f t="shared" si="146"/>
        <v>|'[УФ ВС 2018.xlsx]АЛРОСА Мирный пит'!aa199</v>
      </c>
      <c r="AW253" s="160" t="str">
        <f t="shared" si="146"/>
        <v>|'[УФ ВС 2018.xlsx]АЛРОСА Мирный пит'!al199</v>
      </c>
      <c r="AX253" s="160" t="str">
        <f t="shared" si="146"/>
        <v>|'[УФ ВС 2018.xlsx]АЛРОСА Мирный пит'!ak199</v>
      </c>
      <c r="BE253" s="339">
        <f>+U253-'[39]Таб 1'!T253</f>
        <v>0</v>
      </c>
    </row>
    <row r="254" spans="1:57" s="161" customFormat="1">
      <c r="A254" s="156" t="str">
        <f t="shared" si="125"/>
        <v>скр</v>
      </c>
      <c r="B254" s="105" t="s">
        <v>545</v>
      </c>
      <c r="C254" s="123"/>
      <c r="D254" s="124"/>
      <c r="E254" s="211"/>
      <c r="F254" s="212"/>
      <c r="G254" s="108" t="s">
        <v>160</v>
      </c>
      <c r="H254" s="262">
        <v>0</v>
      </c>
      <c r="I254" s="272">
        <v>0</v>
      </c>
      <c r="J254" s="272">
        <v>0</v>
      </c>
      <c r="K254" s="272"/>
      <c r="L254" s="251">
        <f t="shared" ref="L254:L287" si="147">K254-J254</f>
        <v>0</v>
      </c>
      <c r="M254" s="251">
        <f t="shared" ref="M254:M287" si="148">IF(J254=0,0,K254/J254*100)</f>
        <v>0</v>
      </c>
      <c r="N254" s="272">
        <v>0</v>
      </c>
      <c r="O254" s="272"/>
      <c r="P254" s="272"/>
      <c r="Q254" s="273">
        <v>0</v>
      </c>
      <c r="R254" s="252">
        <f>+'[39]Таб 1'!Q254</f>
        <v>0</v>
      </c>
      <c r="S254" s="250">
        <f>R254*$A$8</f>
        <v>0</v>
      </c>
      <c r="T254" s="250">
        <f>R254*$A$9</f>
        <v>0</v>
      </c>
      <c r="U254" s="274">
        <f>+W254+Y254</f>
        <v>0</v>
      </c>
      <c r="V254" s="253">
        <f>[40]Лист1!$O254</f>
        <v>1</v>
      </c>
      <c r="W254" s="250">
        <f>S254*V254</f>
        <v>0</v>
      </c>
      <c r="X254" s="253">
        <f>[40]Лист1!$P254</f>
        <v>1</v>
      </c>
      <c r="Y254" s="250">
        <f>W254*X254</f>
        <v>0</v>
      </c>
      <c r="Z254" s="275">
        <f t="shared" ref="Z254:Z286" si="149">IF(T$26=0,0,T254/T$26)</f>
        <v>0</v>
      </c>
      <c r="AA254" s="275">
        <f t="shared" ref="AA254:AA286" si="150">IF($T$286=0,0,T254/$T$286*100)</f>
        <v>0</v>
      </c>
      <c r="AB254" s="274">
        <f t="shared" ref="AB254:AB287" si="151">U254-N254</f>
        <v>0</v>
      </c>
      <c r="AC254" s="274">
        <f t="shared" ref="AC254:AC287" si="152">IF(N254=0,0,U254/N254*100)</f>
        <v>0</v>
      </c>
      <c r="AD254" s="276">
        <f t="shared" ref="AD254:AD286" si="153">IF($N$286=0,0,AB254/$N$286*100)</f>
        <v>0</v>
      </c>
      <c r="AE254" s="253">
        <f>+[41]Лист1!Q254</f>
        <v>1.0087999999999999</v>
      </c>
      <c r="AF254" s="250">
        <f>IF($P$287=0,U254*AE254,0)</f>
        <v>0</v>
      </c>
      <c r="AG254" s="253">
        <f>+[41]Лист1!R254</f>
        <v>1.014</v>
      </c>
      <c r="AH254" s="250">
        <f>AF254*AG254</f>
        <v>0</v>
      </c>
      <c r="AI254" s="253">
        <f>+[41]Лист1!S254</f>
        <v>1.0192000000000001</v>
      </c>
      <c r="AJ254" s="250">
        <f>AH254*AI254</f>
        <v>0</v>
      </c>
      <c r="AK254" s="253">
        <f>+[41]Лист1!T254</f>
        <v>1.0244</v>
      </c>
      <c r="AL254" s="250">
        <f>AJ254*AK254</f>
        <v>0</v>
      </c>
      <c r="AM254" s="227" t="s">
        <v>1308</v>
      </c>
      <c r="AN254" s="227" t="s">
        <v>1309</v>
      </c>
      <c r="AO254" s="227" t="s">
        <v>1310</v>
      </c>
      <c r="AP254" s="227" t="s">
        <v>1311</v>
      </c>
      <c r="AQ254" s="227" t="s">
        <v>1312</v>
      </c>
      <c r="AR254" s="227" t="s">
        <v>1313</v>
      </c>
      <c r="AS254" s="160" t="str">
        <f t="shared" si="146"/>
        <v>|'[УФ ВС 2018.xlsx]АЛРОСА Мирный пит'!i200</v>
      </c>
      <c r="AT254" s="160" t="str">
        <f t="shared" si="146"/>
        <v>|'[УФ ВС 2018.xlsx]АЛРОСА Мирный пит'!j200</v>
      </c>
      <c r="AU254" s="160" t="str">
        <f t="shared" si="146"/>
        <v>|'[УФ ВС 2018.xlsx]АЛРОСА Мирный пит'!q200</v>
      </c>
      <c r="AV254" s="160" t="str">
        <f t="shared" si="146"/>
        <v>|'[УФ ВС 2018.xlsx]АЛРОСА Мирный пит'!aa200</v>
      </c>
      <c r="AW254" s="160" t="str">
        <f t="shared" si="146"/>
        <v>|'[УФ ВС 2018.xlsx]АЛРОСА Мирный пит'!al200</v>
      </c>
      <c r="AX254" s="160" t="str">
        <f t="shared" si="146"/>
        <v>|'[УФ ВС 2018.xlsx]АЛРОСА Мирный пит'!ak200</v>
      </c>
    </row>
    <row r="255" spans="1:57" s="161" customFormat="1">
      <c r="A255" s="156" t="s">
        <v>598</v>
      </c>
      <c r="B255" s="277" t="s">
        <v>338</v>
      </c>
      <c r="C255" s="598" t="s">
        <v>339</v>
      </c>
      <c r="D255" s="599"/>
      <c r="E255" s="599"/>
      <c r="F255" s="600"/>
      <c r="G255" s="203" t="s">
        <v>160</v>
      </c>
      <c r="H255" s="279">
        <f>H201+H202+H225</f>
        <v>393702.25061487826</v>
      </c>
      <c r="I255" s="279">
        <f>I201+I202+I225</f>
        <v>393073.74965143594</v>
      </c>
      <c r="J255" s="279">
        <f>J201+J202+J225</f>
        <v>425341.18164876907</v>
      </c>
      <c r="K255" s="279">
        <v>458762.50094249001</v>
      </c>
      <c r="L255" s="251">
        <f t="shared" si="147"/>
        <v>33421.319293720939</v>
      </c>
      <c r="M255" s="251">
        <f t="shared" si="148"/>
        <v>107.8575319615581</v>
      </c>
      <c r="N255" s="279">
        <f t="shared" ref="N255:U255" si="154">N201+N202+N225</f>
        <v>476711.58471794525</v>
      </c>
      <c r="O255" s="279">
        <f t="shared" si="154"/>
        <v>0</v>
      </c>
      <c r="P255" s="279">
        <f t="shared" si="154"/>
        <v>0</v>
      </c>
      <c r="Q255" s="279">
        <v>515570.71558555623</v>
      </c>
      <c r="R255" s="252">
        <f>+'[39]Таб 1'!Q255</f>
        <v>421109.4381421727</v>
      </c>
      <c r="S255" s="279">
        <f t="shared" si="154"/>
        <v>210554.71907108635</v>
      </c>
      <c r="T255" s="279">
        <f t="shared" si="154"/>
        <v>210554.71907108635</v>
      </c>
      <c r="U255" s="279">
        <f t="shared" si="154"/>
        <v>435127.61511099781</v>
      </c>
      <c r="V255" s="253">
        <f>[40]Лист1!$O255</f>
        <v>1</v>
      </c>
      <c r="W255" s="279">
        <f>W201+W202+W225</f>
        <v>217563.8075554989</v>
      </c>
      <c r="X255" s="253">
        <f>[40]Лист1!$P255</f>
        <v>1</v>
      </c>
      <c r="Y255" s="279">
        <f>Y201+Y202+Y225</f>
        <v>217563.8075554989</v>
      </c>
      <c r="Z255" s="279">
        <f t="shared" si="149"/>
        <v>126.80604624603276</v>
      </c>
      <c r="AA255" s="279">
        <f t="shared" si="150"/>
        <v>91.976722758201404</v>
      </c>
      <c r="AB255" s="279">
        <f t="shared" si="151"/>
        <v>-41583.969606947445</v>
      </c>
      <c r="AC255" s="279">
        <f t="shared" si="152"/>
        <v>91.276912300851393</v>
      </c>
      <c r="AD255" s="280">
        <f t="shared" si="153"/>
        <v>-8.2635856240830847</v>
      </c>
      <c r="AE255" s="253">
        <f>+[41]Лист1!Q255</f>
        <v>1</v>
      </c>
      <c r="AF255" s="279">
        <f>AF201+AF202+AF225</f>
        <v>443220.68742496514</v>
      </c>
      <c r="AG255" s="253">
        <f>+[41]Лист1!R255</f>
        <v>1</v>
      </c>
      <c r="AH255" s="279">
        <f>AH201+AH202+AH225</f>
        <v>452510.21248793125</v>
      </c>
      <c r="AI255" s="253">
        <f>+[41]Лист1!S255</f>
        <v>1</v>
      </c>
      <c r="AJ255" s="279">
        <f>AJ201+AJ202+AJ225</f>
        <v>463040.67726256134</v>
      </c>
      <c r="AK255" s="253">
        <f>+[41]Лист1!T255</f>
        <v>1</v>
      </c>
      <c r="AL255" s="279">
        <f>AL201+AL202+AL225</f>
        <v>474872.39624106151</v>
      </c>
      <c r="AM255" s="227"/>
      <c r="AN255" s="227"/>
      <c r="AO255" s="227"/>
      <c r="AP255" s="227"/>
      <c r="AQ255" s="227"/>
      <c r="AR255" s="227"/>
      <c r="AS255" s="160"/>
      <c r="AT255" s="160"/>
      <c r="AU255" s="160"/>
      <c r="AV255" s="160"/>
      <c r="AW255" s="160"/>
      <c r="AX255" s="160"/>
      <c r="BE255" s="339">
        <f>+U255-'[39]Таб 1'!T255</f>
        <v>0</v>
      </c>
    </row>
    <row r="256" spans="1:57" s="161" customFormat="1">
      <c r="A256" s="156" t="str">
        <f t="shared" ref="A256:A285" si="155">IF(SUM(J256,N256,P256,R256,S256,T256)=0,"скр","пок")</f>
        <v>пок</v>
      </c>
      <c r="B256" s="94"/>
      <c r="C256" s="125" t="s">
        <v>568</v>
      </c>
      <c r="D256" s="126"/>
      <c r="E256" s="127"/>
      <c r="F256" s="128"/>
      <c r="G256" s="109" t="s">
        <v>160</v>
      </c>
      <c r="H256" s="282">
        <f>H257+H259+H263+H264+H265+H270+H273+H274</f>
        <v>1653.499477096334</v>
      </c>
      <c r="I256" s="282">
        <f>I257+I259+I263+I264+I265+I270+I273+I274</f>
        <v>19255.89765417255</v>
      </c>
      <c r="J256" s="282">
        <f>J257+J259+J263+J264+J265+J270+J273+J274</f>
        <v>19587.611462411045</v>
      </c>
      <c r="K256" s="282">
        <v>21384.812503787201</v>
      </c>
      <c r="L256" s="251">
        <f t="shared" si="147"/>
        <v>1797.2010413761564</v>
      </c>
      <c r="M256" s="251">
        <f t="shared" si="148"/>
        <v>109.1751924160075</v>
      </c>
      <c r="N256" s="282">
        <f t="shared" ref="N256:U256" si="156">N257+N259+N263+N264+N265+N270+N273+N274</f>
        <v>26507.858979191198</v>
      </c>
      <c r="O256" s="282">
        <f t="shared" si="156"/>
        <v>0</v>
      </c>
      <c r="P256" s="282">
        <f t="shared" si="156"/>
        <v>0</v>
      </c>
      <c r="Q256" s="282">
        <v>24946.129130479076</v>
      </c>
      <c r="R256" s="252">
        <f>+'[39]Таб 1'!Q256</f>
        <v>23811.605763475196</v>
      </c>
      <c r="S256" s="282">
        <f t="shared" si="156"/>
        <v>11905.802881737598</v>
      </c>
      <c r="T256" s="282">
        <f t="shared" si="156"/>
        <v>11905.802881737598</v>
      </c>
      <c r="U256" s="251">
        <f t="shared" si="156"/>
        <v>23811.605763475196</v>
      </c>
      <c r="V256" s="253">
        <f>[40]Лист1!$O256</f>
        <v>1</v>
      </c>
      <c r="W256" s="282">
        <f>W257+W259+W263+W264+W265+W270+W273+W274</f>
        <v>11905.802881737598</v>
      </c>
      <c r="X256" s="253">
        <f>[40]Лист1!$P256</f>
        <v>1</v>
      </c>
      <c r="Y256" s="282">
        <f>Y257+Y259+Y263+Y264+Y265+Y270+Y273+Y274</f>
        <v>11905.802881737598</v>
      </c>
      <c r="Z256" s="251">
        <f t="shared" si="149"/>
        <v>7.1702396292911477</v>
      </c>
      <c r="AA256" s="251">
        <f t="shared" si="150"/>
        <v>5.2008178002301966</v>
      </c>
      <c r="AB256" s="251">
        <f t="shared" si="151"/>
        <v>-2696.2532157160022</v>
      </c>
      <c r="AC256" s="251">
        <f t="shared" si="152"/>
        <v>89.828476083894316</v>
      </c>
      <c r="AD256" s="254">
        <f t="shared" si="153"/>
        <v>-0.53580068288035931</v>
      </c>
      <c r="AE256" s="253">
        <f>+[41]Лист1!Q256</f>
        <v>1</v>
      </c>
      <c r="AF256" s="282">
        <f>AF257+AF259+AF263+AF264+AF265+AF270+AF273+AF274</f>
        <v>22498.632805351444</v>
      </c>
      <c r="AG256" s="253">
        <f>+[41]Лист1!R256</f>
        <v>1</v>
      </c>
      <c r="AH256" s="282">
        <f>AH257+AH259+AH263+AH264+AH265+AH270+AH273+AH274</f>
        <v>22498.632805351444</v>
      </c>
      <c r="AI256" s="253">
        <f>+[41]Лист1!S256</f>
        <v>1</v>
      </c>
      <c r="AJ256" s="282">
        <f>AJ257+AJ259+AJ263+AJ264+AJ265+AJ270+AJ273+AJ274</f>
        <v>22498.632805351444</v>
      </c>
      <c r="AK256" s="253">
        <f>+[41]Лист1!T256</f>
        <v>1</v>
      </c>
      <c r="AL256" s="282">
        <f>AL257+AL259+AL263+AL264+AL265+AL270+AL273+AL274</f>
        <v>22498.632805351444</v>
      </c>
      <c r="AM256" s="227"/>
      <c r="AN256" s="227"/>
      <c r="AO256" s="227"/>
      <c r="AP256" s="227"/>
      <c r="AQ256" s="227"/>
      <c r="AR256" s="227"/>
      <c r="AS256" s="160"/>
      <c r="AT256" s="160"/>
      <c r="AU256" s="160"/>
      <c r="AV256" s="160"/>
      <c r="AW256" s="160"/>
      <c r="AX256" s="160"/>
      <c r="BE256" s="339">
        <f>+U256-'[39]Таб 1'!T256</f>
        <v>0</v>
      </c>
    </row>
    <row r="257" spans="1:57">
      <c r="A257" s="156" t="str">
        <f t="shared" si="155"/>
        <v>скр</v>
      </c>
      <c r="B257" s="95"/>
      <c r="C257" s="122" t="s">
        <v>340</v>
      </c>
      <c r="D257" s="98" t="s">
        <v>341</v>
      </c>
      <c r="E257" s="129"/>
      <c r="F257" s="130"/>
      <c r="G257" s="109" t="s">
        <v>160</v>
      </c>
      <c r="H257" s="255">
        <v>0</v>
      </c>
      <c r="I257" s="255">
        <v>0</v>
      </c>
      <c r="J257" s="255">
        <v>0</v>
      </c>
      <c r="K257" s="255"/>
      <c r="L257" s="251">
        <f t="shared" si="147"/>
        <v>0</v>
      </c>
      <c r="M257" s="251">
        <f t="shared" si="148"/>
        <v>0</v>
      </c>
      <c r="N257" s="255">
        <v>0</v>
      </c>
      <c r="O257" s="255"/>
      <c r="P257" s="255"/>
      <c r="Q257" s="250">
        <v>0</v>
      </c>
      <c r="R257" s="252">
        <f>+'[39]Таб 1'!Q257</f>
        <v>0</v>
      </c>
      <c r="S257" s="250">
        <f t="shared" ref="S257:S264" si="157">R257*$A$8</f>
        <v>0</v>
      </c>
      <c r="T257" s="250">
        <f t="shared" ref="T257:T264" si="158">R257*$A$9</f>
        <v>0</v>
      </c>
      <c r="U257" s="256">
        <f t="shared" ref="U257:U264" si="159">+W257+Y257</f>
        <v>0</v>
      </c>
      <c r="V257" s="253">
        <f>[40]Лист1!$O257</f>
        <v>1</v>
      </c>
      <c r="W257" s="250">
        <f t="shared" ref="W257:W264" si="160">S257*V257</f>
        <v>0</v>
      </c>
      <c r="X257" s="253">
        <f>[40]Лист1!$P257</f>
        <v>1</v>
      </c>
      <c r="Y257" s="250">
        <f t="shared" ref="Y257:Y264" si="161">W257*X257</f>
        <v>0</v>
      </c>
      <c r="Z257" s="251">
        <f t="shared" si="149"/>
        <v>0</v>
      </c>
      <c r="AA257" s="251">
        <f t="shared" si="150"/>
        <v>0</v>
      </c>
      <c r="AB257" s="256">
        <f t="shared" si="151"/>
        <v>0</v>
      </c>
      <c r="AC257" s="256">
        <f t="shared" si="152"/>
        <v>0</v>
      </c>
      <c r="AD257" s="257">
        <f t="shared" si="153"/>
        <v>0</v>
      </c>
      <c r="AE257" s="253">
        <f>+[41]Лист1!Q257</f>
        <v>1</v>
      </c>
      <c r="AF257" s="250">
        <f t="shared" ref="AF257:AF264" si="162">IF($P$287=0,U257*AE257,0)</f>
        <v>0</v>
      </c>
      <c r="AG257" s="253">
        <f>+[41]Лист1!R257</f>
        <v>1</v>
      </c>
      <c r="AH257" s="250">
        <f t="shared" ref="AH257:AH264" si="163">AF257*AG257</f>
        <v>0</v>
      </c>
      <c r="AI257" s="253">
        <f>+[41]Лист1!S257</f>
        <v>1</v>
      </c>
      <c r="AJ257" s="250">
        <f t="shared" ref="AJ257:AJ264" si="164">AH257*AI257</f>
        <v>0</v>
      </c>
      <c r="AK257" s="253">
        <f>+[41]Лист1!T257</f>
        <v>1</v>
      </c>
      <c r="AL257" s="250">
        <f t="shared" ref="AL257:AL264" si="165">AJ257*AK257</f>
        <v>0</v>
      </c>
      <c r="AM257" s="227" t="s">
        <v>1314</v>
      </c>
      <c r="AN257" s="227" t="s">
        <v>1315</v>
      </c>
      <c r="AO257" s="227" t="s">
        <v>1316</v>
      </c>
      <c r="AP257" s="227" t="s">
        <v>1317</v>
      </c>
      <c r="AQ257" s="227" t="s">
        <v>1318</v>
      </c>
      <c r="AR257" s="227" t="s">
        <v>1319</v>
      </c>
      <c r="AS257" s="160" t="str">
        <f t="shared" ref="AS257:AX264" si="166">$A$3&amp;$A$2&amp;"'"&amp;AM257</f>
        <v>|'[УФ ВС 2018.xlsx]АЛРОСА Мирный пит'!i203</v>
      </c>
      <c r="AT257" s="160" t="str">
        <f t="shared" si="166"/>
        <v>|'[УФ ВС 2018.xlsx]АЛРОСА Мирный пит'!j203</v>
      </c>
      <c r="AU257" s="160" t="str">
        <f t="shared" si="166"/>
        <v>|'[УФ ВС 2018.xlsx]АЛРОСА Мирный пит'!q203</v>
      </c>
      <c r="AV257" s="160" t="str">
        <f t="shared" si="166"/>
        <v>|'[УФ ВС 2018.xlsx]АЛРОСА Мирный пит'!aa203</v>
      </c>
      <c r="AW257" s="160" t="str">
        <f t="shared" si="166"/>
        <v>|'[УФ ВС 2018.xlsx]АЛРОСА Мирный пит'!al203</v>
      </c>
      <c r="AX257" s="160" t="str">
        <f t="shared" si="166"/>
        <v>|'[УФ ВС 2018.xlsx]АЛРОСА Мирный пит'!ak203</v>
      </c>
    </row>
    <row r="258" spans="1:57" s="161" customFormat="1">
      <c r="A258" s="156" t="str">
        <f t="shared" si="155"/>
        <v>скр</v>
      </c>
      <c r="B258" s="131" t="s">
        <v>569</v>
      </c>
      <c r="C258" s="132"/>
      <c r="D258" s="133"/>
      <c r="E258" s="133" t="s">
        <v>342</v>
      </c>
      <c r="F258" s="134"/>
      <c r="G258" s="135" t="s">
        <v>160</v>
      </c>
      <c r="H258" s="255">
        <v>0</v>
      </c>
      <c r="I258" s="253">
        <v>0</v>
      </c>
      <c r="J258" s="253">
        <v>0</v>
      </c>
      <c r="K258" s="253"/>
      <c r="L258" s="251">
        <f t="shared" si="147"/>
        <v>0</v>
      </c>
      <c r="M258" s="251">
        <f t="shared" si="148"/>
        <v>0</v>
      </c>
      <c r="N258" s="253">
        <v>0</v>
      </c>
      <c r="O258" s="253"/>
      <c r="P258" s="253"/>
      <c r="Q258" s="253">
        <v>0</v>
      </c>
      <c r="R258" s="252">
        <f>+'[39]Таб 1'!Q258</f>
        <v>0</v>
      </c>
      <c r="S258" s="250">
        <f t="shared" si="157"/>
        <v>0</v>
      </c>
      <c r="T258" s="250">
        <f t="shared" si="158"/>
        <v>0</v>
      </c>
      <c r="U258" s="263">
        <f t="shared" si="159"/>
        <v>0</v>
      </c>
      <c r="V258" s="253">
        <f>[40]Лист1!$O258</f>
        <v>1</v>
      </c>
      <c r="W258" s="250">
        <f t="shared" si="160"/>
        <v>0</v>
      </c>
      <c r="X258" s="253">
        <f>[40]Лист1!$P258</f>
        <v>1</v>
      </c>
      <c r="Y258" s="250">
        <f t="shared" si="161"/>
        <v>0</v>
      </c>
      <c r="Z258" s="271">
        <f t="shared" si="149"/>
        <v>0</v>
      </c>
      <c r="AA258" s="271">
        <f t="shared" si="150"/>
        <v>0</v>
      </c>
      <c r="AB258" s="263">
        <f t="shared" si="151"/>
        <v>0</v>
      </c>
      <c r="AC258" s="263">
        <f t="shared" si="152"/>
        <v>0</v>
      </c>
      <c r="AD258" s="264">
        <f t="shared" si="153"/>
        <v>0</v>
      </c>
      <c r="AE258" s="253">
        <f>+[41]Лист1!Q258</f>
        <v>1</v>
      </c>
      <c r="AF258" s="250">
        <f t="shared" si="162"/>
        <v>0</v>
      </c>
      <c r="AG258" s="253">
        <f>+[41]Лист1!R258</f>
        <v>1</v>
      </c>
      <c r="AH258" s="250">
        <f t="shared" si="163"/>
        <v>0</v>
      </c>
      <c r="AI258" s="253">
        <f>+[41]Лист1!S258</f>
        <v>1</v>
      </c>
      <c r="AJ258" s="250">
        <f t="shared" si="164"/>
        <v>0</v>
      </c>
      <c r="AK258" s="253">
        <f>+[41]Лист1!T258</f>
        <v>1</v>
      </c>
      <c r="AL258" s="250">
        <f t="shared" si="165"/>
        <v>0</v>
      </c>
      <c r="AM258" s="227" t="s">
        <v>1320</v>
      </c>
      <c r="AN258" s="227" t="s">
        <v>1321</v>
      </c>
      <c r="AO258" s="227" t="s">
        <v>1322</v>
      </c>
      <c r="AP258" s="227" t="s">
        <v>1323</v>
      </c>
      <c r="AQ258" s="227" t="s">
        <v>1324</v>
      </c>
      <c r="AR258" s="227" t="s">
        <v>1325</v>
      </c>
      <c r="AS258" s="160" t="str">
        <f t="shared" si="166"/>
        <v>|'[УФ ВС 2018.xlsx]АЛРОСА Мирный пит'!i204</v>
      </c>
      <c r="AT258" s="160" t="str">
        <f t="shared" si="166"/>
        <v>|'[УФ ВС 2018.xlsx]АЛРОСА Мирный пит'!j204</v>
      </c>
      <c r="AU258" s="160" t="str">
        <f t="shared" si="166"/>
        <v>|'[УФ ВС 2018.xlsx]АЛРОСА Мирный пит'!q204</v>
      </c>
      <c r="AV258" s="160" t="str">
        <f t="shared" si="166"/>
        <v>|'[УФ ВС 2018.xlsx]АЛРОСА Мирный пит'!aa204</v>
      </c>
      <c r="AW258" s="160" t="str">
        <f t="shared" si="166"/>
        <v>|'[УФ ВС 2018.xlsx]АЛРОСА Мирный пит'!al204</v>
      </c>
      <c r="AX258" s="160" t="str">
        <f t="shared" si="166"/>
        <v>|'[УФ ВС 2018.xlsx]АЛРОСА Мирный пит'!ak204</v>
      </c>
    </row>
    <row r="259" spans="1:57" s="162" customFormat="1">
      <c r="A259" s="156" t="str">
        <f t="shared" si="155"/>
        <v>скр</v>
      </c>
      <c r="B259" s="95"/>
      <c r="C259" s="122" t="s">
        <v>343</v>
      </c>
      <c r="D259" s="98" t="s">
        <v>344</v>
      </c>
      <c r="E259" s="129"/>
      <c r="F259" s="130"/>
      <c r="G259" s="109" t="s">
        <v>160</v>
      </c>
      <c r="H259" s="255">
        <v>0</v>
      </c>
      <c r="I259" s="255">
        <v>0</v>
      </c>
      <c r="J259" s="255">
        <v>0</v>
      </c>
      <c r="K259" s="255"/>
      <c r="L259" s="251">
        <f t="shared" si="147"/>
        <v>0</v>
      </c>
      <c r="M259" s="251">
        <f t="shared" si="148"/>
        <v>0</v>
      </c>
      <c r="N259" s="255">
        <v>0</v>
      </c>
      <c r="O259" s="255"/>
      <c r="P259" s="255"/>
      <c r="Q259" s="250">
        <v>0</v>
      </c>
      <c r="R259" s="252">
        <f>+'[39]Таб 1'!Q259</f>
        <v>0</v>
      </c>
      <c r="S259" s="250">
        <f t="shared" si="157"/>
        <v>0</v>
      </c>
      <c r="T259" s="250">
        <f t="shared" si="158"/>
        <v>0</v>
      </c>
      <c r="U259" s="256">
        <f t="shared" si="159"/>
        <v>0</v>
      </c>
      <c r="V259" s="253">
        <f>[40]Лист1!$O259</f>
        <v>1</v>
      </c>
      <c r="W259" s="250">
        <f t="shared" si="160"/>
        <v>0</v>
      </c>
      <c r="X259" s="253">
        <f>[40]Лист1!$P259</f>
        <v>1</v>
      </c>
      <c r="Y259" s="250">
        <f t="shared" si="161"/>
        <v>0</v>
      </c>
      <c r="Z259" s="251">
        <f t="shared" si="149"/>
        <v>0</v>
      </c>
      <c r="AA259" s="251">
        <f t="shared" si="150"/>
        <v>0</v>
      </c>
      <c r="AB259" s="256">
        <f t="shared" si="151"/>
        <v>0</v>
      </c>
      <c r="AC259" s="256">
        <f t="shared" si="152"/>
        <v>0</v>
      </c>
      <c r="AD259" s="257">
        <f t="shared" si="153"/>
        <v>0</v>
      </c>
      <c r="AE259" s="253">
        <f>+[41]Лист1!Q259</f>
        <v>1</v>
      </c>
      <c r="AF259" s="250">
        <f t="shared" si="162"/>
        <v>0</v>
      </c>
      <c r="AG259" s="253">
        <f>+[41]Лист1!R259</f>
        <v>1</v>
      </c>
      <c r="AH259" s="250">
        <f t="shared" si="163"/>
        <v>0</v>
      </c>
      <c r="AI259" s="253">
        <f>+[41]Лист1!S259</f>
        <v>1</v>
      </c>
      <c r="AJ259" s="250">
        <f t="shared" si="164"/>
        <v>0</v>
      </c>
      <c r="AK259" s="253">
        <f>+[41]Лист1!T259</f>
        <v>1</v>
      </c>
      <c r="AL259" s="250">
        <f t="shared" si="165"/>
        <v>0</v>
      </c>
      <c r="AM259" s="227" t="s">
        <v>1326</v>
      </c>
      <c r="AN259" s="227" t="s">
        <v>1327</v>
      </c>
      <c r="AO259" s="227" t="s">
        <v>1328</v>
      </c>
      <c r="AP259" s="227" t="s">
        <v>1329</v>
      </c>
      <c r="AQ259" s="227" t="s">
        <v>1330</v>
      </c>
      <c r="AR259" s="227" t="s">
        <v>1331</v>
      </c>
      <c r="AS259" s="160" t="str">
        <f t="shared" si="166"/>
        <v>|'[УФ ВС 2018.xlsx]АЛРОСА Мирный пит'!i205</v>
      </c>
      <c r="AT259" s="160" t="str">
        <f t="shared" si="166"/>
        <v>|'[УФ ВС 2018.xlsx]АЛРОСА Мирный пит'!j205</v>
      </c>
      <c r="AU259" s="160" t="str">
        <f t="shared" si="166"/>
        <v>|'[УФ ВС 2018.xlsx]АЛРОСА Мирный пит'!q205</v>
      </c>
      <c r="AV259" s="160" t="str">
        <f t="shared" si="166"/>
        <v>|'[УФ ВС 2018.xlsx]АЛРОСА Мирный пит'!aa205</v>
      </c>
      <c r="AW259" s="160" t="str">
        <f t="shared" si="166"/>
        <v>|'[УФ ВС 2018.xlsx]АЛРОСА Мирный пит'!al205</v>
      </c>
      <c r="AX259" s="160" t="str">
        <f t="shared" si="166"/>
        <v>|'[УФ ВС 2018.xlsx]АЛРОСА Мирный пит'!ak205</v>
      </c>
    </row>
    <row r="260" spans="1:57" s="162" customFormat="1">
      <c r="A260" s="156" t="str">
        <f t="shared" si="155"/>
        <v>скр</v>
      </c>
      <c r="B260" s="136" t="s">
        <v>569</v>
      </c>
      <c r="C260" s="120"/>
      <c r="D260" s="596"/>
      <c r="E260" s="596"/>
      <c r="F260" s="597"/>
      <c r="G260" s="135" t="s">
        <v>160</v>
      </c>
      <c r="H260" s="255">
        <v>0</v>
      </c>
      <c r="I260" s="262">
        <v>0</v>
      </c>
      <c r="J260" s="262">
        <v>0</v>
      </c>
      <c r="K260" s="262"/>
      <c r="L260" s="251">
        <f t="shared" si="147"/>
        <v>0</v>
      </c>
      <c r="M260" s="251">
        <f t="shared" si="148"/>
        <v>0</v>
      </c>
      <c r="N260" s="262">
        <v>0</v>
      </c>
      <c r="O260" s="262"/>
      <c r="P260" s="262"/>
      <c r="Q260" s="253">
        <v>0</v>
      </c>
      <c r="R260" s="252">
        <f>+'[39]Таб 1'!Q260</f>
        <v>0</v>
      </c>
      <c r="S260" s="250">
        <f t="shared" si="157"/>
        <v>0</v>
      </c>
      <c r="T260" s="250">
        <f t="shared" si="158"/>
        <v>0</v>
      </c>
      <c r="U260" s="263">
        <f t="shared" si="159"/>
        <v>0</v>
      </c>
      <c r="V260" s="253">
        <f>[40]Лист1!$O260</f>
        <v>1</v>
      </c>
      <c r="W260" s="250">
        <f t="shared" si="160"/>
        <v>0</v>
      </c>
      <c r="X260" s="253">
        <f>[40]Лист1!$P260</f>
        <v>1</v>
      </c>
      <c r="Y260" s="250">
        <f t="shared" si="161"/>
        <v>0</v>
      </c>
      <c r="Z260" s="271">
        <f t="shared" si="149"/>
        <v>0</v>
      </c>
      <c r="AA260" s="271">
        <f t="shared" si="150"/>
        <v>0</v>
      </c>
      <c r="AB260" s="263">
        <f t="shared" si="151"/>
        <v>0</v>
      </c>
      <c r="AC260" s="263">
        <f t="shared" si="152"/>
        <v>0</v>
      </c>
      <c r="AD260" s="264">
        <f t="shared" si="153"/>
        <v>0</v>
      </c>
      <c r="AE260" s="253">
        <f>+[41]Лист1!Q260</f>
        <v>1</v>
      </c>
      <c r="AF260" s="250">
        <f t="shared" si="162"/>
        <v>0</v>
      </c>
      <c r="AG260" s="253">
        <f>+[41]Лист1!R260</f>
        <v>1</v>
      </c>
      <c r="AH260" s="250">
        <f t="shared" si="163"/>
        <v>0</v>
      </c>
      <c r="AI260" s="253">
        <f>+[41]Лист1!S260</f>
        <v>1</v>
      </c>
      <c r="AJ260" s="250">
        <f t="shared" si="164"/>
        <v>0</v>
      </c>
      <c r="AK260" s="253">
        <f>+[41]Лист1!T260</f>
        <v>1</v>
      </c>
      <c r="AL260" s="250">
        <f t="shared" si="165"/>
        <v>0</v>
      </c>
      <c r="AM260" s="227" t="s">
        <v>1332</v>
      </c>
      <c r="AN260" s="227" t="s">
        <v>1333</v>
      </c>
      <c r="AO260" s="227" t="s">
        <v>1334</v>
      </c>
      <c r="AP260" s="227" t="s">
        <v>1335</v>
      </c>
      <c r="AQ260" s="227" t="s">
        <v>1336</v>
      </c>
      <c r="AR260" s="227" t="s">
        <v>1337</v>
      </c>
      <c r="AS260" s="160" t="str">
        <f t="shared" si="166"/>
        <v>|'[УФ ВС 2018.xlsx]АЛРОСА Мирный пит'!i206</v>
      </c>
      <c r="AT260" s="160" t="str">
        <f t="shared" si="166"/>
        <v>|'[УФ ВС 2018.xlsx]АЛРОСА Мирный пит'!j206</v>
      </c>
      <c r="AU260" s="160" t="str">
        <f t="shared" si="166"/>
        <v>|'[УФ ВС 2018.xlsx]АЛРОСА Мирный пит'!q206</v>
      </c>
      <c r="AV260" s="160" t="str">
        <f t="shared" si="166"/>
        <v>|'[УФ ВС 2018.xlsx]АЛРОСА Мирный пит'!aa206</v>
      </c>
      <c r="AW260" s="160" t="str">
        <f t="shared" si="166"/>
        <v>|'[УФ ВС 2018.xlsx]АЛРОСА Мирный пит'!al206</v>
      </c>
      <c r="AX260" s="160" t="str">
        <f t="shared" si="166"/>
        <v>|'[УФ ВС 2018.xlsx]АЛРОСА Мирный пит'!ak206</v>
      </c>
    </row>
    <row r="261" spans="1:57" s="162" customFormat="1">
      <c r="A261" s="156" t="str">
        <f t="shared" si="155"/>
        <v>скр</v>
      </c>
      <c r="B261" s="136" t="s">
        <v>569</v>
      </c>
      <c r="C261" s="120"/>
      <c r="D261" s="596"/>
      <c r="E261" s="596"/>
      <c r="F261" s="597"/>
      <c r="G261" s="135" t="s">
        <v>160</v>
      </c>
      <c r="H261" s="255">
        <v>0</v>
      </c>
      <c r="I261" s="262">
        <v>0</v>
      </c>
      <c r="J261" s="262">
        <v>0</v>
      </c>
      <c r="K261" s="262"/>
      <c r="L261" s="251">
        <f t="shared" si="147"/>
        <v>0</v>
      </c>
      <c r="M261" s="251">
        <f t="shared" si="148"/>
        <v>0</v>
      </c>
      <c r="N261" s="262">
        <v>0</v>
      </c>
      <c r="O261" s="262"/>
      <c r="P261" s="262"/>
      <c r="Q261" s="253">
        <v>0</v>
      </c>
      <c r="R261" s="252">
        <f>+'[39]Таб 1'!Q261</f>
        <v>0</v>
      </c>
      <c r="S261" s="250">
        <f t="shared" si="157"/>
        <v>0</v>
      </c>
      <c r="T261" s="250">
        <f t="shared" si="158"/>
        <v>0</v>
      </c>
      <c r="U261" s="263">
        <f t="shared" si="159"/>
        <v>0</v>
      </c>
      <c r="V261" s="253">
        <f>[40]Лист1!$O261</f>
        <v>1</v>
      </c>
      <c r="W261" s="250">
        <f t="shared" si="160"/>
        <v>0</v>
      </c>
      <c r="X261" s="253">
        <f>[40]Лист1!$P261</f>
        <v>1</v>
      </c>
      <c r="Y261" s="250">
        <f t="shared" si="161"/>
        <v>0</v>
      </c>
      <c r="Z261" s="271">
        <f t="shared" si="149"/>
        <v>0</v>
      </c>
      <c r="AA261" s="271">
        <f t="shared" si="150"/>
        <v>0</v>
      </c>
      <c r="AB261" s="263">
        <f t="shared" si="151"/>
        <v>0</v>
      </c>
      <c r="AC261" s="263">
        <f t="shared" si="152"/>
        <v>0</v>
      </c>
      <c r="AD261" s="264">
        <f t="shared" si="153"/>
        <v>0</v>
      </c>
      <c r="AE261" s="253">
        <f>+[41]Лист1!Q261</f>
        <v>1</v>
      </c>
      <c r="AF261" s="250">
        <f t="shared" si="162"/>
        <v>0</v>
      </c>
      <c r="AG261" s="253">
        <f>+[41]Лист1!R261</f>
        <v>1</v>
      </c>
      <c r="AH261" s="250">
        <f t="shared" si="163"/>
        <v>0</v>
      </c>
      <c r="AI261" s="253">
        <f>+[41]Лист1!S261</f>
        <v>1</v>
      </c>
      <c r="AJ261" s="250">
        <f t="shared" si="164"/>
        <v>0</v>
      </c>
      <c r="AK261" s="253">
        <f>+[41]Лист1!T261</f>
        <v>1</v>
      </c>
      <c r="AL261" s="250">
        <f t="shared" si="165"/>
        <v>0</v>
      </c>
      <c r="AM261" s="227" t="s">
        <v>1338</v>
      </c>
      <c r="AN261" s="227" t="s">
        <v>1339</v>
      </c>
      <c r="AO261" s="227" t="s">
        <v>1340</v>
      </c>
      <c r="AP261" s="227" t="s">
        <v>1341</v>
      </c>
      <c r="AQ261" s="227" t="s">
        <v>1342</v>
      </c>
      <c r="AR261" s="227" t="s">
        <v>1343</v>
      </c>
      <c r="AS261" s="160" t="str">
        <f t="shared" si="166"/>
        <v>|'[УФ ВС 2018.xlsx]АЛРОСА Мирный пит'!i207</v>
      </c>
      <c r="AT261" s="160" t="str">
        <f t="shared" si="166"/>
        <v>|'[УФ ВС 2018.xlsx]АЛРОСА Мирный пит'!j207</v>
      </c>
      <c r="AU261" s="160" t="str">
        <f t="shared" si="166"/>
        <v>|'[УФ ВС 2018.xlsx]АЛРОСА Мирный пит'!q207</v>
      </c>
      <c r="AV261" s="160" t="str">
        <f t="shared" si="166"/>
        <v>|'[УФ ВС 2018.xlsx]АЛРОСА Мирный пит'!aa207</v>
      </c>
      <c r="AW261" s="160" t="str">
        <f t="shared" si="166"/>
        <v>|'[УФ ВС 2018.xlsx]АЛРОСА Мирный пит'!al207</v>
      </c>
      <c r="AX261" s="160" t="str">
        <f t="shared" si="166"/>
        <v>|'[УФ ВС 2018.xlsx]АЛРОСА Мирный пит'!ak207</v>
      </c>
    </row>
    <row r="262" spans="1:57" s="161" customFormat="1">
      <c r="A262" s="156" t="str">
        <f t="shared" si="155"/>
        <v>скр</v>
      </c>
      <c r="B262" s="136" t="s">
        <v>569</v>
      </c>
      <c r="C262" s="120"/>
      <c r="D262" s="596"/>
      <c r="E262" s="596"/>
      <c r="F262" s="597"/>
      <c r="G262" s="135" t="s">
        <v>160</v>
      </c>
      <c r="H262" s="255">
        <v>0</v>
      </c>
      <c r="I262" s="262">
        <v>0</v>
      </c>
      <c r="J262" s="262">
        <v>0</v>
      </c>
      <c r="K262" s="262"/>
      <c r="L262" s="251">
        <f t="shared" si="147"/>
        <v>0</v>
      </c>
      <c r="M262" s="251">
        <f t="shared" si="148"/>
        <v>0</v>
      </c>
      <c r="N262" s="262">
        <v>0</v>
      </c>
      <c r="O262" s="262"/>
      <c r="P262" s="262"/>
      <c r="Q262" s="253">
        <v>0</v>
      </c>
      <c r="R262" s="252">
        <f>+'[39]Таб 1'!Q262</f>
        <v>0</v>
      </c>
      <c r="S262" s="250">
        <f t="shared" si="157"/>
        <v>0</v>
      </c>
      <c r="T262" s="250">
        <f t="shared" si="158"/>
        <v>0</v>
      </c>
      <c r="U262" s="263">
        <f t="shared" si="159"/>
        <v>0</v>
      </c>
      <c r="V262" s="253">
        <f>[40]Лист1!$O262</f>
        <v>1</v>
      </c>
      <c r="W262" s="250">
        <f t="shared" si="160"/>
        <v>0</v>
      </c>
      <c r="X262" s="253">
        <f>[40]Лист1!$P262</f>
        <v>1</v>
      </c>
      <c r="Y262" s="250">
        <f t="shared" si="161"/>
        <v>0</v>
      </c>
      <c r="Z262" s="271">
        <f t="shared" si="149"/>
        <v>0</v>
      </c>
      <c r="AA262" s="271">
        <f t="shared" si="150"/>
        <v>0</v>
      </c>
      <c r="AB262" s="263">
        <f t="shared" si="151"/>
        <v>0</v>
      </c>
      <c r="AC262" s="263">
        <f t="shared" si="152"/>
        <v>0</v>
      </c>
      <c r="AD262" s="264">
        <f t="shared" si="153"/>
        <v>0</v>
      </c>
      <c r="AE262" s="253">
        <f>+[41]Лист1!Q262</f>
        <v>1</v>
      </c>
      <c r="AF262" s="250">
        <f t="shared" si="162"/>
        <v>0</v>
      </c>
      <c r="AG262" s="253">
        <f>+[41]Лист1!R262</f>
        <v>1</v>
      </c>
      <c r="AH262" s="250">
        <f t="shared" si="163"/>
        <v>0</v>
      </c>
      <c r="AI262" s="253">
        <f>+[41]Лист1!S262</f>
        <v>1</v>
      </c>
      <c r="AJ262" s="250">
        <f t="shared" si="164"/>
        <v>0</v>
      </c>
      <c r="AK262" s="253">
        <f>+[41]Лист1!T262</f>
        <v>1</v>
      </c>
      <c r="AL262" s="250">
        <f t="shared" si="165"/>
        <v>0</v>
      </c>
      <c r="AM262" s="227" t="s">
        <v>1344</v>
      </c>
      <c r="AN262" s="227" t="s">
        <v>1345</v>
      </c>
      <c r="AO262" s="227" t="s">
        <v>1346</v>
      </c>
      <c r="AP262" s="227" t="s">
        <v>1347</v>
      </c>
      <c r="AQ262" s="227" t="s">
        <v>1348</v>
      </c>
      <c r="AR262" s="227" t="s">
        <v>1349</v>
      </c>
      <c r="AS262" s="160" t="str">
        <f t="shared" si="166"/>
        <v>|'[УФ ВС 2018.xlsx]АЛРОСА Мирный пит'!i208</v>
      </c>
      <c r="AT262" s="160" t="str">
        <f t="shared" si="166"/>
        <v>|'[УФ ВС 2018.xlsx]АЛРОСА Мирный пит'!j208</v>
      </c>
      <c r="AU262" s="160" t="str">
        <f t="shared" si="166"/>
        <v>|'[УФ ВС 2018.xlsx]АЛРОСА Мирный пит'!q208</v>
      </c>
      <c r="AV262" s="160" t="str">
        <f t="shared" si="166"/>
        <v>|'[УФ ВС 2018.xlsx]АЛРОСА Мирный пит'!aa208</v>
      </c>
      <c r="AW262" s="160" t="str">
        <f t="shared" si="166"/>
        <v>|'[УФ ВС 2018.xlsx]АЛРОСА Мирный пит'!al208</v>
      </c>
      <c r="AX262" s="160" t="str">
        <f t="shared" si="166"/>
        <v>|'[УФ ВС 2018.xlsx]АЛРОСА Мирный пит'!ak208</v>
      </c>
    </row>
    <row r="263" spans="1:57" s="161" customFormat="1">
      <c r="A263" s="156" t="str">
        <f t="shared" si="155"/>
        <v>пок</v>
      </c>
      <c r="B263" s="95" t="s">
        <v>569</v>
      </c>
      <c r="C263" s="122" t="s">
        <v>345</v>
      </c>
      <c r="D263" s="98" t="s">
        <v>346</v>
      </c>
      <c r="E263" s="129"/>
      <c r="F263" s="130"/>
      <c r="G263" s="109" t="s">
        <v>160</v>
      </c>
      <c r="H263" s="255">
        <v>1249.8599999999999</v>
      </c>
      <c r="I263" s="255">
        <v>1249.8599999999999</v>
      </c>
      <c r="J263" s="255">
        <v>1279.5309339129619</v>
      </c>
      <c r="K263" s="255">
        <v>1418.7272360543993</v>
      </c>
      <c r="L263" s="251">
        <f t="shared" si="147"/>
        <v>139.1963021414374</v>
      </c>
      <c r="M263" s="251">
        <f t="shared" si="148"/>
        <v>110.87869768929761</v>
      </c>
      <c r="N263" s="255">
        <v>3418.8589506956505</v>
      </c>
      <c r="O263" s="255"/>
      <c r="P263" s="255"/>
      <c r="Q263" s="250">
        <v>4520.9309285527133</v>
      </c>
      <c r="R263" s="252">
        <f>+'[39]Таб 1'!Q263</f>
        <v>3419.0567358052708</v>
      </c>
      <c r="S263" s="250">
        <f t="shared" si="157"/>
        <v>1709.5283679026354</v>
      </c>
      <c r="T263" s="250">
        <f t="shared" si="158"/>
        <v>1709.5283679026354</v>
      </c>
      <c r="U263" s="256">
        <f t="shared" si="159"/>
        <v>3419.0567358052708</v>
      </c>
      <c r="V263" s="253">
        <f>[40]Лист1!$O263</f>
        <v>1</v>
      </c>
      <c r="W263" s="250">
        <f t="shared" si="160"/>
        <v>1709.5283679026354</v>
      </c>
      <c r="X263" s="253">
        <f>[40]Лист1!$P263</f>
        <v>1</v>
      </c>
      <c r="Y263" s="250">
        <f t="shared" si="161"/>
        <v>1709.5283679026354</v>
      </c>
      <c r="Z263" s="251">
        <f t="shared" si="149"/>
        <v>1.0295591295010533</v>
      </c>
      <c r="AA263" s="251">
        <f t="shared" si="150"/>
        <v>0.74677412805350507</v>
      </c>
      <c r="AB263" s="256">
        <f t="shared" si="151"/>
        <v>0.19778510962032669</v>
      </c>
      <c r="AC263" s="256">
        <f t="shared" si="152"/>
        <v>100.00578512048823</v>
      </c>
      <c r="AD263" s="257">
        <f t="shared" si="153"/>
        <v>3.9303948227279553E-5</v>
      </c>
      <c r="AE263" s="253">
        <f>+[41]Лист1!Q263</f>
        <v>1</v>
      </c>
      <c r="AF263" s="250">
        <f t="shared" si="162"/>
        <v>3419.0567358052708</v>
      </c>
      <c r="AG263" s="253">
        <f>+[41]Лист1!R263</f>
        <v>1</v>
      </c>
      <c r="AH263" s="250">
        <f t="shared" si="163"/>
        <v>3419.0567358052708</v>
      </c>
      <c r="AI263" s="253">
        <f>+[41]Лист1!S263</f>
        <v>1</v>
      </c>
      <c r="AJ263" s="250">
        <f t="shared" si="164"/>
        <v>3419.0567358052708</v>
      </c>
      <c r="AK263" s="253">
        <f>+[41]Лист1!T263</f>
        <v>1</v>
      </c>
      <c r="AL263" s="250">
        <f t="shared" si="165"/>
        <v>3419.0567358052708</v>
      </c>
      <c r="AM263" s="227" t="s">
        <v>1350</v>
      </c>
      <c r="AN263" s="227" t="s">
        <v>1351</v>
      </c>
      <c r="AO263" s="227" t="s">
        <v>1352</v>
      </c>
      <c r="AP263" s="227" t="s">
        <v>1353</v>
      </c>
      <c r="AQ263" s="227" t="s">
        <v>1354</v>
      </c>
      <c r="AR263" s="227" t="s">
        <v>1355</v>
      </c>
      <c r="AS263" s="160" t="str">
        <f t="shared" si="166"/>
        <v>|'[УФ ВС 2018.xlsx]АЛРОСА Мирный пит'!i209</v>
      </c>
      <c r="AT263" s="160" t="str">
        <f t="shared" si="166"/>
        <v>|'[УФ ВС 2018.xlsx]АЛРОСА Мирный пит'!j209</v>
      </c>
      <c r="AU263" s="160" t="str">
        <f t="shared" si="166"/>
        <v>|'[УФ ВС 2018.xlsx]АЛРОСА Мирный пит'!q209</v>
      </c>
      <c r="AV263" s="160" t="str">
        <f t="shared" si="166"/>
        <v>|'[УФ ВС 2018.xlsx]АЛРОСА Мирный пит'!aa209</v>
      </c>
      <c r="AW263" s="160" t="str">
        <f t="shared" si="166"/>
        <v>|'[УФ ВС 2018.xlsx]АЛРОСА Мирный пит'!al209</v>
      </c>
      <c r="AX263" s="160" t="str">
        <f t="shared" si="166"/>
        <v>|'[УФ ВС 2018.xlsx]АЛРОСА Мирный пит'!ak209</v>
      </c>
      <c r="BE263" s="339">
        <f>+U263-'[39]Таб 1'!T263</f>
        <v>0</v>
      </c>
    </row>
    <row r="264" spans="1:57" s="161" customFormat="1">
      <c r="A264" s="156" t="str">
        <f t="shared" si="155"/>
        <v>скр</v>
      </c>
      <c r="B264" s="95" t="s">
        <v>569</v>
      </c>
      <c r="C264" s="122" t="s">
        <v>347</v>
      </c>
      <c r="D264" s="98" t="s">
        <v>348</v>
      </c>
      <c r="E264" s="129"/>
      <c r="F264" s="130"/>
      <c r="G264" s="109" t="s">
        <v>160</v>
      </c>
      <c r="H264" s="255">
        <v>0</v>
      </c>
      <c r="I264" s="255">
        <v>0</v>
      </c>
      <c r="J264" s="255">
        <v>0</v>
      </c>
      <c r="K264" s="255"/>
      <c r="L264" s="251">
        <f t="shared" si="147"/>
        <v>0</v>
      </c>
      <c r="M264" s="251">
        <f t="shared" si="148"/>
        <v>0</v>
      </c>
      <c r="N264" s="255">
        <v>0</v>
      </c>
      <c r="O264" s="255"/>
      <c r="P264" s="255"/>
      <c r="Q264" s="250">
        <v>0</v>
      </c>
      <c r="R264" s="252">
        <f>+'[39]Таб 1'!Q264</f>
        <v>0</v>
      </c>
      <c r="S264" s="250">
        <f t="shared" si="157"/>
        <v>0</v>
      </c>
      <c r="T264" s="250">
        <f t="shared" si="158"/>
        <v>0</v>
      </c>
      <c r="U264" s="256">
        <f t="shared" si="159"/>
        <v>0</v>
      </c>
      <c r="V264" s="253">
        <f>[40]Лист1!$O264</f>
        <v>1</v>
      </c>
      <c r="W264" s="250">
        <f t="shared" si="160"/>
        <v>0</v>
      </c>
      <c r="X264" s="253">
        <f>[40]Лист1!$P264</f>
        <v>1</v>
      </c>
      <c r="Y264" s="250">
        <f t="shared" si="161"/>
        <v>0</v>
      </c>
      <c r="Z264" s="251">
        <f t="shared" si="149"/>
        <v>0</v>
      </c>
      <c r="AA264" s="251">
        <f t="shared" si="150"/>
        <v>0</v>
      </c>
      <c r="AB264" s="256">
        <f t="shared" si="151"/>
        <v>0</v>
      </c>
      <c r="AC264" s="256">
        <f t="shared" si="152"/>
        <v>0</v>
      </c>
      <c r="AD264" s="257">
        <f t="shared" si="153"/>
        <v>0</v>
      </c>
      <c r="AE264" s="253">
        <f>+[41]Лист1!Q264</f>
        <v>1</v>
      </c>
      <c r="AF264" s="250">
        <f t="shared" si="162"/>
        <v>0</v>
      </c>
      <c r="AG264" s="253">
        <f>+[41]Лист1!R264</f>
        <v>1</v>
      </c>
      <c r="AH264" s="250">
        <f t="shared" si="163"/>
        <v>0</v>
      </c>
      <c r="AI264" s="253">
        <f>+[41]Лист1!S264</f>
        <v>1</v>
      </c>
      <c r="AJ264" s="250">
        <f t="shared" si="164"/>
        <v>0</v>
      </c>
      <c r="AK264" s="253">
        <f>+[41]Лист1!T264</f>
        <v>1</v>
      </c>
      <c r="AL264" s="250">
        <f t="shared" si="165"/>
        <v>0</v>
      </c>
      <c r="AM264" s="227" t="s">
        <v>1356</v>
      </c>
      <c r="AN264" s="227" t="s">
        <v>1357</v>
      </c>
      <c r="AO264" s="227" t="s">
        <v>1358</v>
      </c>
      <c r="AP264" s="227" t="s">
        <v>1359</v>
      </c>
      <c r="AQ264" s="227" t="s">
        <v>1360</v>
      </c>
      <c r="AR264" s="227" t="s">
        <v>1361</v>
      </c>
      <c r="AS264" s="160" t="str">
        <f t="shared" si="166"/>
        <v>|'[УФ ВС 2018.xlsx]АЛРОСА Мирный пит'!i210</v>
      </c>
      <c r="AT264" s="160" t="str">
        <f t="shared" si="166"/>
        <v>|'[УФ ВС 2018.xlsx]АЛРОСА Мирный пит'!j210</v>
      </c>
      <c r="AU264" s="160" t="str">
        <f t="shared" si="166"/>
        <v>|'[УФ ВС 2018.xlsx]АЛРОСА Мирный пит'!q210</v>
      </c>
      <c r="AV264" s="160" t="str">
        <f t="shared" si="166"/>
        <v>|'[УФ ВС 2018.xlsx]АЛРОСА Мирный пит'!aa210</v>
      </c>
      <c r="AW264" s="160" t="str">
        <f t="shared" si="166"/>
        <v>|'[УФ ВС 2018.xlsx]АЛРОСА Мирный пит'!al210</v>
      </c>
      <c r="AX264" s="160" t="str">
        <f t="shared" si="166"/>
        <v>|'[УФ ВС 2018.xlsx]АЛРОСА Мирный пит'!ak210</v>
      </c>
    </row>
    <row r="265" spans="1:57">
      <c r="A265" s="156" t="str">
        <f t="shared" si="155"/>
        <v>пок</v>
      </c>
      <c r="B265" s="95"/>
      <c r="C265" s="122" t="s">
        <v>349</v>
      </c>
      <c r="D265" s="98" t="s">
        <v>350</v>
      </c>
      <c r="E265" s="129"/>
      <c r="F265" s="130"/>
      <c r="G265" s="109" t="s">
        <v>160</v>
      </c>
      <c r="H265" s="256">
        <f>SUM(H266:H269)</f>
        <v>0</v>
      </c>
      <c r="I265" s="256">
        <f>SUM(I266:I269)</f>
        <v>17493.776287076216</v>
      </c>
      <c r="J265" s="256">
        <f>SUM(J266:J269)</f>
        <v>17786.237000000001</v>
      </c>
      <c r="K265" s="256">
        <v>19728.300206636657</v>
      </c>
      <c r="L265" s="251">
        <f t="shared" si="147"/>
        <v>1942.0632066366561</v>
      </c>
      <c r="M265" s="251">
        <f t="shared" si="148"/>
        <v>110.91890997874737</v>
      </c>
      <c r="N265" s="256">
        <f t="shared" ref="N265:U265" si="167">SUM(N266:N269)</f>
        <v>21347.001328418501</v>
      </c>
      <c r="O265" s="256">
        <f t="shared" si="167"/>
        <v>0</v>
      </c>
      <c r="P265" s="256">
        <f t="shared" si="167"/>
        <v>0</v>
      </c>
      <c r="Q265" s="256">
        <v>18163</v>
      </c>
      <c r="R265" s="252">
        <f>+'[39]Таб 1'!Q265</f>
        <v>18162.791008450025</v>
      </c>
      <c r="S265" s="256">
        <f t="shared" si="167"/>
        <v>9081.3955042250127</v>
      </c>
      <c r="T265" s="256">
        <f t="shared" si="167"/>
        <v>9081.3955042250127</v>
      </c>
      <c r="U265" s="256">
        <f t="shared" si="167"/>
        <v>18162.791008450025</v>
      </c>
      <c r="V265" s="253">
        <f>[40]Лист1!$O265</f>
        <v>1</v>
      </c>
      <c r="W265" s="256">
        <f>SUM(W266:W269)</f>
        <v>9081.3955042250127</v>
      </c>
      <c r="X265" s="253">
        <f>[40]Лист1!$P265</f>
        <v>1</v>
      </c>
      <c r="Y265" s="256">
        <f>SUM(Y266:Y269)</f>
        <v>9081.3955042250127</v>
      </c>
      <c r="Z265" s="251">
        <f t="shared" si="149"/>
        <v>5.4692474401320927</v>
      </c>
      <c r="AA265" s="251">
        <f t="shared" si="150"/>
        <v>3.967030519357198</v>
      </c>
      <c r="AB265" s="256">
        <f t="shared" si="151"/>
        <v>-3184.2103199684752</v>
      </c>
      <c r="AC265" s="256">
        <f t="shared" si="152"/>
        <v>85.083570891385804</v>
      </c>
      <c r="AD265" s="257">
        <f t="shared" si="153"/>
        <v>-0.63276774374499289</v>
      </c>
      <c r="AE265" s="253">
        <f>+[41]Лист1!Q265</f>
        <v>1</v>
      </c>
      <c r="AF265" s="256">
        <f>SUM(AF266:AF269)</f>
        <v>18162.791008450025</v>
      </c>
      <c r="AG265" s="253">
        <f>+[41]Лист1!R265</f>
        <v>1</v>
      </c>
      <c r="AH265" s="256">
        <f>SUM(AH266:AH269)</f>
        <v>18162.791008450025</v>
      </c>
      <c r="AI265" s="253">
        <f>+[41]Лист1!S265</f>
        <v>1</v>
      </c>
      <c r="AJ265" s="256">
        <f>SUM(AJ266:AJ269)</f>
        <v>18162.791008450025</v>
      </c>
      <c r="AK265" s="253">
        <f>+[41]Лист1!T265</f>
        <v>1</v>
      </c>
      <c r="AL265" s="256">
        <f>SUM(AL266:AL269)</f>
        <v>18162.791008450025</v>
      </c>
      <c r="AM265" s="227"/>
      <c r="AN265" s="227"/>
      <c r="AO265" s="227"/>
      <c r="AP265" s="227"/>
      <c r="AQ265" s="227"/>
      <c r="AR265" s="227"/>
      <c r="AS265" s="160"/>
      <c r="AT265" s="160"/>
      <c r="AU265" s="160"/>
      <c r="AV265" s="160"/>
      <c r="AW265" s="160"/>
      <c r="AX265" s="160"/>
      <c r="BE265" s="339">
        <f>+U265-'[39]Таб 1'!T265</f>
        <v>0</v>
      </c>
    </row>
    <row r="266" spans="1:57">
      <c r="A266" s="156" t="str">
        <f t="shared" si="155"/>
        <v>скр</v>
      </c>
      <c r="B266" s="95" t="s">
        <v>570</v>
      </c>
      <c r="C266" s="120"/>
      <c r="D266" s="81"/>
      <c r="E266" s="81" t="s">
        <v>351</v>
      </c>
      <c r="F266" s="121"/>
      <c r="G266" s="135" t="s">
        <v>160</v>
      </c>
      <c r="H266" s="255">
        <v>0</v>
      </c>
      <c r="I266" s="262">
        <v>0</v>
      </c>
      <c r="J266" s="262">
        <v>0</v>
      </c>
      <c r="K266" s="262"/>
      <c r="L266" s="251">
        <f t="shared" si="147"/>
        <v>0</v>
      </c>
      <c r="M266" s="251">
        <f t="shared" si="148"/>
        <v>0</v>
      </c>
      <c r="N266" s="262">
        <v>0</v>
      </c>
      <c r="O266" s="262"/>
      <c r="P266" s="262">
        <v>0</v>
      </c>
      <c r="Q266" s="253">
        <v>0</v>
      </c>
      <c r="R266" s="252">
        <f>+'[39]Таб 1'!Q266</f>
        <v>0</v>
      </c>
      <c r="S266" s="250">
        <f>R266*$A$8</f>
        <v>0</v>
      </c>
      <c r="T266" s="250">
        <f>R266*$A$9</f>
        <v>0</v>
      </c>
      <c r="U266" s="263">
        <f>+W266+Y266</f>
        <v>0</v>
      </c>
      <c r="V266" s="253">
        <f>[40]Лист1!$O266</f>
        <v>1</v>
      </c>
      <c r="W266" s="250">
        <f>S266*V266</f>
        <v>0</v>
      </c>
      <c r="X266" s="253">
        <f>[40]Лист1!$P266</f>
        <v>1</v>
      </c>
      <c r="Y266" s="250">
        <f>W266*X266</f>
        <v>0</v>
      </c>
      <c r="Z266" s="271">
        <f t="shared" si="149"/>
        <v>0</v>
      </c>
      <c r="AA266" s="271">
        <f t="shared" si="150"/>
        <v>0</v>
      </c>
      <c r="AB266" s="263">
        <f t="shared" si="151"/>
        <v>0</v>
      </c>
      <c r="AC266" s="263">
        <f t="shared" si="152"/>
        <v>0</v>
      </c>
      <c r="AD266" s="264">
        <f t="shared" si="153"/>
        <v>0</v>
      </c>
      <c r="AE266" s="253">
        <f>+[41]Лист1!Q266</f>
        <v>1</v>
      </c>
      <c r="AF266" s="250">
        <f>IF($P$287=0,U266*AE266,0)</f>
        <v>0</v>
      </c>
      <c r="AG266" s="253">
        <f>+[41]Лист1!R266</f>
        <v>1</v>
      </c>
      <c r="AH266" s="250">
        <f>AF266*AG266</f>
        <v>0</v>
      </c>
      <c r="AI266" s="253">
        <f>+[41]Лист1!S266</f>
        <v>1</v>
      </c>
      <c r="AJ266" s="250">
        <f>AH266*AI266</f>
        <v>0</v>
      </c>
      <c r="AK266" s="253">
        <f>+[41]Лист1!T266</f>
        <v>1</v>
      </c>
      <c r="AL266" s="250">
        <f>AJ266*AK266</f>
        <v>0</v>
      </c>
      <c r="AM266" s="227" t="s">
        <v>1362</v>
      </c>
      <c r="AN266" s="227" t="s">
        <v>1363</v>
      </c>
      <c r="AO266" s="227" t="s">
        <v>1364</v>
      </c>
      <c r="AP266" s="227" t="s">
        <v>1365</v>
      </c>
      <c r="AQ266" s="227" t="s">
        <v>1366</v>
      </c>
      <c r="AR266" s="227" t="s">
        <v>1367</v>
      </c>
      <c r="AS266" s="160" t="str">
        <f t="shared" ref="AS266:AX269" si="168">$A$3&amp;$A$2&amp;"'"&amp;AM266</f>
        <v>|'[УФ ВС 2018.xlsx]АЛРОСА Мирный пит'!i212</v>
      </c>
      <c r="AT266" s="160" t="str">
        <f t="shared" si="168"/>
        <v>|'[УФ ВС 2018.xlsx]АЛРОСА Мирный пит'!j212</v>
      </c>
      <c r="AU266" s="160" t="str">
        <f t="shared" si="168"/>
        <v>|'[УФ ВС 2018.xlsx]АЛРОСА Мирный пит'!q212</v>
      </c>
      <c r="AV266" s="160" t="str">
        <f t="shared" si="168"/>
        <v>|'[УФ ВС 2018.xlsx]АЛРОСА Мирный пит'!aa212</v>
      </c>
      <c r="AW266" s="160" t="str">
        <f t="shared" si="168"/>
        <v>|'[УФ ВС 2018.xlsx]АЛРОСА Мирный пит'!al212</v>
      </c>
      <c r="AX266" s="160" t="str">
        <f t="shared" si="168"/>
        <v>|'[УФ ВС 2018.xlsx]АЛРОСА Мирный пит'!ak212</v>
      </c>
    </row>
    <row r="267" spans="1:57">
      <c r="A267" s="156" t="str">
        <f t="shared" si="155"/>
        <v>пок</v>
      </c>
      <c r="B267" s="95" t="s">
        <v>554</v>
      </c>
      <c r="C267" s="120"/>
      <c r="D267" s="81"/>
      <c r="E267" s="81" t="s">
        <v>352</v>
      </c>
      <c r="F267" s="121"/>
      <c r="G267" s="135" t="s">
        <v>160</v>
      </c>
      <c r="H267" s="255">
        <v>0</v>
      </c>
      <c r="I267" s="262">
        <v>17493.776287076216</v>
      </c>
      <c r="J267" s="262">
        <v>17786.237000000001</v>
      </c>
      <c r="K267" s="262">
        <v>19728.300206636657</v>
      </c>
      <c r="L267" s="251">
        <f t="shared" si="147"/>
        <v>1942.0632066366561</v>
      </c>
      <c r="M267" s="251">
        <f t="shared" si="148"/>
        <v>110.91890997874737</v>
      </c>
      <c r="N267" s="262">
        <v>21347.001328418501</v>
      </c>
      <c r="O267" s="262"/>
      <c r="P267" s="262">
        <v>0</v>
      </c>
      <c r="Q267" s="253">
        <v>18163</v>
      </c>
      <c r="R267" s="252">
        <f>+'[39]Таб 1'!Q267</f>
        <v>18162.791008450025</v>
      </c>
      <c r="S267" s="250">
        <f>R267*$A$8</f>
        <v>9081.3955042250127</v>
      </c>
      <c r="T267" s="250">
        <f>R267*$A$9</f>
        <v>9081.3955042250127</v>
      </c>
      <c r="U267" s="263">
        <f>+W267+Y267</f>
        <v>18162.791008450025</v>
      </c>
      <c r="V267" s="253">
        <f>[40]Лист1!$O267</f>
        <v>1</v>
      </c>
      <c r="W267" s="250">
        <f>S267*V267</f>
        <v>9081.3955042250127</v>
      </c>
      <c r="X267" s="253">
        <f>[40]Лист1!$P267</f>
        <v>1</v>
      </c>
      <c r="Y267" s="250">
        <f>W267*X267</f>
        <v>9081.3955042250127</v>
      </c>
      <c r="Z267" s="271">
        <f t="shared" si="149"/>
        <v>5.4692474401320927</v>
      </c>
      <c r="AA267" s="271">
        <f t="shared" si="150"/>
        <v>3.967030519357198</v>
      </c>
      <c r="AB267" s="263">
        <f t="shared" si="151"/>
        <v>-3184.2103199684752</v>
      </c>
      <c r="AC267" s="263">
        <f t="shared" si="152"/>
        <v>85.083570891385804</v>
      </c>
      <c r="AD267" s="264">
        <f t="shared" si="153"/>
        <v>-0.63276774374499289</v>
      </c>
      <c r="AE267" s="253">
        <f>+[41]Лист1!Q267</f>
        <v>1</v>
      </c>
      <c r="AF267" s="250">
        <f>IF($P$287=0,U267*AE267,0)</f>
        <v>18162.791008450025</v>
      </c>
      <c r="AG267" s="253">
        <f>+[41]Лист1!R267</f>
        <v>1</v>
      </c>
      <c r="AH267" s="250">
        <f>AF267*AG267</f>
        <v>18162.791008450025</v>
      </c>
      <c r="AI267" s="253">
        <f>+[41]Лист1!S267</f>
        <v>1</v>
      </c>
      <c r="AJ267" s="250">
        <f>AH267*AI267</f>
        <v>18162.791008450025</v>
      </c>
      <c r="AK267" s="253">
        <f>+[41]Лист1!T267</f>
        <v>1</v>
      </c>
      <c r="AL267" s="250">
        <f>AJ267*AK267</f>
        <v>18162.791008450025</v>
      </c>
      <c r="AM267" s="227" t="s">
        <v>1368</v>
      </c>
      <c r="AN267" s="227" t="s">
        <v>1369</v>
      </c>
      <c r="AO267" s="227" t="s">
        <v>1370</v>
      </c>
      <c r="AP267" s="227" t="s">
        <v>1371</v>
      </c>
      <c r="AQ267" s="227" t="s">
        <v>1372</v>
      </c>
      <c r="AR267" s="227" t="s">
        <v>1373</v>
      </c>
      <c r="AS267" s="160" t="str">
        <f t="shared" si="168"/>
        <v>|'[УФ ВС 2018.xlsx]АЛРОСА Мирный пит'!i213</v>
      </c>
      <c r="AT267" s="160" t="str">
        <f t="shared" si="168"/>
        <v>|'[УФ ВС 2018.xlsx]АЛРОСА Мирный пит'!j213</v>
      </c>
      <c r="AU267" s="160" t="str">
        <f t="shared" si="168"/>
        <v>|'[УФ ВС 2018.xlsx]АЛРОСА Мирный пит'!q213</v>
      </c>
      <c r="AV267" s="160" t="str">
        <f t="shared" si="168"/>
        <v>|'[УФ ВС 2018.xlsx]АЛРОСА Мирный пит'!aa213</v>
      </c>
      <c r="AW267" s="160" t="str">
        <f t="shared" si="168"/>
        <v>|'[УФ ВС 2018.xlsx]АЛРОСА Мирный пит'!al213</v>
      </c>
      <c r="AX267" s="160" t="str">
        <f t="shared" si="168"/>
        <v>|'[УФ ВС 2018.xlsx]АЛРОСА Мирный пит'!ak213</v>
      </c>
      <c r="BE267" s="339">
        <f>+U267-'[39]Таб 1'!T267</f>
        <v>0</v>
      </c>
    </row>
    <row r="268" spans="1:57" s="162" customFormat="1">
      <c r="A268" s="156" t="str">
        <f t="shared" si="155"/>
        <v>скр</v>
      </c>
      <c r="B268" s="95" t="s">
        <v>570</v>
      </c>
      <c r="C268" s="120"/>
      <c r="D268" s="81"/>
      <c r="E268" s="81" t="s">
        <v>353</v>
      </c>
      <c r="F268" s="121"/>
      <c r="G268" s="135" t="s">
        <v>160</v>
      </c>
      <c r="H268" s="255">
        <v>0</v>
      </c>
      <c r="I268" s="262">
        <v>0</v>
      </c>
      <c r="J268" s="262">
        <v>0</v>
      </c>
      <c r="K268" s="262"/>
      <c r="L268" s="251">
        <f t="shared" si="147"/>
        <v>0</v>
      </c>
      <c r="M268" s="251">
        <f t="shared" si="148"/>
        <v>0</v>
      </c>
      <c r="N268" s="262">
        <v>0</v>
      </c>
      <c r="O268" s="262"/>
      <c r="P268" s="262">
        <v>0</v>
      </c>
      <c r="Q268" s="253">
        <v>0</v>
      </c>
      <c r="R268" s="252">
        <f>+'[39]Таб 1'!Q268</f>
        <v>0</v>
      </c>
      <c r="S268" s="250">
        <f>R268*$A$8</f>
        <v>0</v>
      </c>
      <c r="T268" s="250">
        <f>R268*$A$9</f>
        <v>0</v>
      </c>
      <c r="U268" s="263">
        <f>+W268+Y268</f>
        <v>0</v>
      </c>
      <c r="V268" s="253">
        <f>[40]Лист1!$O268</f>
        <v>1</v>
      </c>
      <c r="W268" s="250">
        <f>S268*V268</f>
        <v>0</v>
      </c>
      <c r="X268" s="253">
        <f>[40]Лист1!$P268</f>
        <v>1</v>
      </c>
      <c r="Y268" s="250">
        <f>W268*X268</f>
        <v>0</v>
      </c>
      <c r="Z268" s="271">
        <f t="shared" si="149"/>
        <v>0</v>
      </c>
      <c r="AA268" s="271">
        <f t="shared" si="150"/>
        <v>0</v>
      </c>
      <c r="AB268" s="263">
        <f t="shared" si="151"/>
        <v>0</v>
      </c>
      <c r="AC268" s="263">
        <f t="shared" si="152"/>
        <v>0</v>
      </c>
      <c r="AD268" s="264">
        <f t="shared" si="153"/>
        <v>0</v>
      </c>
      <c r="AE268" s="253">
        <f>+[41]Лист1!Q268</f>
        <v>1</v>
      </c>
      <c r="AF268" s="250">
        <f>IF($P$287=0,U268*AE268,0)</f>
        <v>0</v>
      </c>
      <c r="AG268" s="253">
        <f>+[41]Лист1!R268</f>
        <v>1</v>
      </c>
      <c r="AH268" s="250">
        <f>AF268*AG268</f>
        <v>0</v>
      </c>
      <c r="AI268" s="253">
        <f>+[41]Лист1!S268</f>
        <v>1</v>
      </c>
      <c r="AJ268" s="250">
        <f>AH268*AI268</f>
        <v>0</v>
      </c>
      <c r="AK268" s="253">
        <f>+[41]Лист1!T268</f>
        <v>1</v>
      </c>
      <c r="AL268" s="250">
        <f>AJ268*AK268</f>
        <v>0</v>
      </c>
      <c r="AM268" s="227" t="s">
        <v>1374</v>
      </c>
      <c r="AN268" s="227" t="s">
        <v>1375</v>
      </c>
      <c r="AO268" s="227" t="s">
        <v>1376</v>
      </c>
      <c r="AP268" s="227" t="s">
        <v>1377</v>
      </c>
      <c r="AQ268" s="227" t="s">
        <v>1378</v>
      </c>
      <c r="AR268" s="227" t="s">
        <v>1379</v>
      </c>
      <c r="AS268" s="160" t="str">
        <f t="shared" si="168"/>
        <v>|'[УФ ВС 2018.xlsx]АЛРОСА Мирный пит'!i214</v>
      </c>
      <c r="AT268" s="160" t="str">
        <f t="shared" si="168"/>
        <v>|'[УФ ВС 2018.xlsx]АЛРОСА Мирный пит'!j214</v>
      </c>
      <c r="AU268" s="160" t="str">
        <f t="shared" si="168"/>
        <v>|'[УФ ВС 2018.xlsx]АЛРОСА Мирный пит'!q214</v>
      </c>
      <c r="AV268" s="160" t="str">
        <f t="shared" si="168"/>
        <v>|'[УФ ВС 2018.xlsx]АЛРОСА Мирный пит'!aa214</v>
      </c>
      <c r="AW268" s="160" t="str">
        <f t="shared" si="168"/>
        <v>|'[УФ ВС 2018.xlsx]АЛРОСА Мирный пит'!al214</v>
      </c>
      <c r="AX268" s="160" t="str">
        <f t="shared" si="168"/>
        <v>|'[УФ ВС 2018.xlsx]АЛРОСА Мирный пит'!ak214</v>
      </c>
    </row>
    <row r="269" spans="1:57" s="162" customFormat="1">
      <c r="A269" s="156" t="str">
        <f t="shared" si="155"/>
        <v>скр</v>
      </c>
      <c r="B269" s="136" t="s">
        <v>554</v>
      </c>
      <c r="C269" s="120"/>
      <c r="D269" s="81"/>
      <c r="E269" s="81" t="s">
        <v>294</v>
      </c>
      <c r="F269" s="121"/>
      <c r="G269" s="135" t="s">
        <v>160</v>
      </c>
      <c r="H269" s="255">
        <v>0</v>
      </c>
      <c r="I269" s="262">
        <v>0</v>
      </c>
      <c r="J269" s="262">
        <v>0</v>
      </c>
      <c r="K269" s="262"/>
      <c r="L269" s="251">
        <f t="shared" si="147"/>
        <v>0</v>
      </c>
      <c r="M269" s="251">
        <f t="shared" si="148"/>
        <v>0</v>
      </c>
      <c r="N269" s="262">
        <v>0</v>
      </c>
      <c r="O269" s="262"/>
      <c r="P269" s="262">
        <v>0</v>
      </c>
      <c r="Q269" s="253">
        <v>0</v>
      </c>
      <c r="R269" s="252">
        <f>+'[39]Таб 1'!Q269</f>
        <v>0</v>
      </c>
      <c r="S269" s="250">
        <f>R269*$A$8</f>
        <v>0</v>
      </c>
      <c r="T269" s="250">
        <f>R269*$A$9</f>
        <v>0</v>
      </c>
      <c r="U269" s="263">
        <f>+W269+Y269</f>
        <v>0</v>
      </c>
      <c r="V269" s="253">
        <f>[40]Лист1!$O269</f>
        <v>1</v>
      </c>
      <c r="W269" s="250">
        <f>S269*V269</f>
        <v>0</v>
      </c>
      <c r="X269" s="253">
        <f>[40]Лист1!$P269</f>
        <v>1</v>
      </c>
      <c r="Y269" s="250">
        <f>W269*X269</f>
        <v>0</v>
      </c>
      <c r="Z269" s="271">
        <f t="shared" si="149"/>
        <v>0</v>
      </c>
      <c r="AA269" s="271">
        <f t="shared" si="150"/>
        <v>0</v>
      </c>
      <c r="AB269" s="263">
        <f t="shared" si="151"/>
        <v>0</v>
      </c>
      <c r="AC269" s="263">
        <f t="shared" si="152"/>
        <v>0</v>
      </c>
      <c r="AD269" s="264">
        <f t="shared" si="153"/>
        <v>0</v>
      </c>
      <c r="AE269" s="253">
        <f>+[41]Лист1!Q269</f>
        <v>1</v>
      </c>
      <c r="AF269" s="250">
        <f>IF($P$287=0,U269*AE269,0)</f>
        <v>0</v>
      </c>
      <c r="AG269" s="253">
        <f>+[41]Лист1!R269</f>
        <v>1</v>
      </c>
      <c r="AH269" s="250">
        <f>AF269*AG269</f>
        <v>0</v>
      </c>
      <c r="AI269" s="253">
        <f>+[41]Лист1!S269</f>
        <v>1</v>
      </c>
      <c r="AJ269" s="250">
        <f>AH269*AI269</f>
        <v>0</v>
      </c>
      <c r="AK269" s="253">
        <f>+[41]Лист1!T269</f>
        <v>1</v>
      </c>
      <c r="AL269" s="250">
        <f>AJ269*AK269</f>
        <v>0</v>
      </c>
      <c r="AM269" s="227" t="s">
        <v>1380</v>
      </c>
      <c r="AN269" s="227" t="s">
        <v>1381</v>
      </c>
      <c r="AO269" s="227" t="s">
        <v>1382</v>
      </c>
      <c r="AP269" s="227" t="s">
        <v>1383</v>
      </c>
      <c r="AQ269" s="227" t="s">
        <v>1384</v>
      </c>
      <c r="AR269" s="227" t="s">
        <v>1385</v>
      </c>
      <c r="AS269" s="160" t="str">
        <f t="shared" si="168"/>
        <v>|'[УФ ВС 2018.xlsx]АЛРОСА Мирный пит'!i215</v>
      </c>
      <c r="AT269" s="160" t="str">
        <f t="shared" si="168"/>
        <v>|'[УФ ВС 2018.xlsx]АЛРОСА Мирный пит'!j215</v>
      </c>
      <c r="AU269" s="160" t="str">
        <f t="shared" si="168"/>
        <v>|'[УФ ВС 2018.xlsx]АЛРОСА Мирный пит'!q215</v>
      </c>
      <c r="AV269" s="160" t="str">
        <f t="shared" si="168"/>
        <v>|'[УФ ВС 2018.xlsx]АЛРОСА Мирный пит'!aa215</v>
      </c>
      <c r="AW269" s="160" t="str">
        <f t="shared" si="168"/>
        <v>|'[УФ ВС 2018.xlsx]АЛРОСА Мирный пит'!al215</v>
      </c>
      <c r="AX269" s="160" t="str">
        <f t="shared" si="168"/>
        <v>|'[УФ ВС 2018.xlsx]АЛРОСА Мирный пит'!ak215</v>
      </c>
    </row>
    <row r="270" spans="1:57" s="162" customFormat="1">
      <c r="A270" s="156" t="str">
        <f t="shared" si="155"/>
        <v>скр</v>
      </c>
      <c r="B270" s="136"/>
      <c r="C270" s="122" t="s">
        <v>354</v>
      </c>
      <c r="D270" s="98" t="s">
        <v>355</v>
      </c>
      <c r="E270" s="129"/>
      <c r="F270" s="130"/>
      <c r="G270" s="109" t="s">
        <v>160</v>
      </c>
      <c r="H270" s="256">
        <f>H271+H272</f>
        <v>0</v>
      </c>
      <c r="I270" s="256">
        <f>I271+I272</f>
        <v>0</v>
      </c>
      <c r="J270" s="256">
        <f>J271+J272</f>
        <v>0</v>
      </c>
      <c r="K270" s="256">
        <v>0</v>
      </c>
      <c r="L270" s="251">
        <f t="shared" si="147"/>
        <v>0</v>
      </c>
      <c r="M270" s="251">
        <f t="shared" si="148"/>
        <v>0</v>
      </c>
      <c r="N270" s="256">
        <f t="shared" ref="N270:U270" si="169">N271+N272</f>
        <v>0</v>
      </c>
      <c r="O270" s="256">
        <f t="shared" si="169"/>
        <v>0</v>
      </c>
      <c r="P270" s="256">
        <f t="shared" si="169"/>
        <v>0</v>
      </c>
      <c r="Q270" s="256">
        <v>0</v>
      </c>
      <c r="R270" s="252">
        <f>+'[39]Таб 1'!Q270</f>
        <v>0</v>
      </c>
      <c r="S270" s="256">
        <f t="shared" si="169"/>
        <v>0</v>
      </c>
      <c r="T270" s="256">
        <f t="shared" si="169"/>
        <v>0</v>
      </c>
      <c r="U270" s="256">
        <f t="shared" si="169"/>
        <v>0</v>
      </c>
      <c r="V270" s="253">
        <f>[40]Лист1!$O270</f>
        <v>1</v>
      </c>
      <c r="W270" s="256">
        <f>W271+W272</f>
        <v>0</v>
      </c>
      <c r="X270" s="253">
        <f>[40]Лист1!$P270</f>
        <v>1</v>
      </c>
      <c r="Y270" s="256">
        <f>Y271+Y272</f>
        <v>0</v>
      </c>
      <c r="Z270" s="251">
        <f t="shared" si="149"/>
        <v>0</v>
      </c>
      <c r="AA270" s="251">
        <f t="shared" si="150"/>
        <v>0</v>
      </c>
      <c r="AB270" s="256">
        <f t="shared" si="151"/>
        <v>0</v>
      </c>
      <c r="AC270" s="256">
        <f t="shared" si="152"/>
        <v>0</v>
      </c>
      <c r="AD270" s="257">
        <f t="shared" si="153"/>
        <v>0</v>
      </c>
      <c r="AE270" s="253">
        <f>+[41]Лист1!Q270</f>
        <v>1</v>
      </c>
      <c r="AF270" s="256">
        <f>AF271+AF272</f>
        <v>0</v>
      </c>
      <c r="AG270" s="253">
        <f>+[41]Лист1!R270</f>
        <v>1</v>
      </c>
      <c r="AH270" s="256">
        <f>AH271+AH272</f>
        <v>0</v>
      </c>
      <c r="AI270" s="253">
        <f>+[41]Лист1!S270</f>
        <v>1</v>
      </c>
      <c r="AJ270" s="256">
        <f>AJ271+AJ272</f>
        <v>0</v>
      </c>
      <c r="AK270" s="253">
        <f>+[41]Лист1!T270</f>
        <v>1</v>
      </c>
      <c r="AL270" s="256">
        <f>AL271+AL272</f>
        <v>0</v>
      </c>
      <c r="AM270" s="227"/>
      <c r="AN270" s="227"/>
      <c r="AO270" s="227"/>
      <c r="AP270" s="227"/>
      <c r="AQ270" s="227"/>
      <c r="AR270" s="227"/>
      <c r="AS270" s="160"/>
      <c r="AT270" s="160"/>
      <c r="AU270" s="160"/>
      <c r="AV270" s="160"/>
      <c r="AW270" s="160"/>
      <c r="AX270" s="160"/>
    </row>
    <row r="271" spans="1:57" s="162" customFormat="1">
      <c r="A271" s="156" t="str">
        <f t="shared" si="155"/>
        <v>скр</v>
      </c>
      <c r="B271" s="136" t="s">
        <v>569</v>
      </c>
      <c r="C271" s="120"/>
      <c r="D271" s="81"/>
      <c r="E271" s="81" t="s">
        <v>356</v>
      </c>
      <c r="F271" s="121"/>
      <c r="G271" s="135" t="s">
        <v>160</v>
      </c>
      <c r="H271" s="255">
        <v>0</v>
      </c>
      <c r="I271" s="262">
        <v>0</v>
      </c>
      <c r="J271" s="262">
        <v>0</v>
      </c>
      <c r="K271" s="262"/>
      <c r="L271" s="251">
        <f t="shared" si="147"/>
        <v>0</v>
      </c>
      <c r="M271" s="251">
        <f t="shared" si="148"/>
        <v>0</v>
      </c>
      <c r="N271" s="262">
        <v>0</v>
      </c>
      <c r="O271" s="262"/>
      <c r="P271" s="262">
        <v>0</v>
      </c>
      <c r="Q271" s="253">
        <v>0</v>
      </c>
      <c r="R271" s="252">
        <f>+'[39]Таб 1'!Q271</f>
        <v>0</v>
      </c>
      <c r="S271" s="250">
        <f>R271*$A$8</f>
        <v>0</v>
      </c>
      <c r="T271" s="250">
        <f>R271*$A$9</f>
        <v>0</v>
      </c>
      <c r="U271" s="263">
        <f>+W271+Y271</f>
        <v>0</v>
      </c>
      <c r="V271" s="253">
        <f>[40]Лист1!$O271</f>
        <v>1</v>
      </c>
      <c r="W271" s="250">
        <f>S271*V271</f>
        <v>0</v>
      </c>
      <c r="X271" s="253">
        <f>[40]Лист1!$P271</f>
        <v>1</v>
      </c>
      <c r="Y271" s="250">
        <f>W271*X271</f>
        <v>0</v>
      </c>
      <c r="Z271" s="271">
        <f t="shared" si="149"/>
        <v>0</v>
      </c>
      <c r="AA271" s="271">
        <f t="shared" si="150"/>
        <v>0</v>
      </c>
      <c r="AB271" s="263">
        <f t="shared" si="151"/>
        <v>0</v>
      </c>
      <c r="AC271" s="263">
        <f t="shared" si="152"/>
        <v>0</v>
      </c>
      <c r="AD271" s="264">
        <f t="shared" si="153"/>
        <v>0</v>
      </c>
      <c r="AE271" s="253">
        <f>+[41]Лист1!Q271</f>
        <v>1</v>
      </c>
      <c r="AF271" s="250">
        <f>IF($P$287=0,U271*AE271,0)</f>
        <v>0</v>
      </c>
      <c r="AG271" s="253">
        <f>+[41]Лист1!R271</f>
        <v>1</v>
      </c>
      <c r="AH271" s="250">
        <f>AF271*AG271</f>
        <v>0</v>
      </c>
      <c r="AI271" s="253">
        <f>+[41]Лист1!S271</f>
        <v>1</v>
      </c>
      <c r="AJ271" s="250">
        <f>AH271*AI271</f>
        <v>0</v>
      </c>
      <c r="AK271" s="253">
        <f>+[41]Лист1!T271</f>
        <v>1</v>
      </c>
      <c r="AL271" s="250">
        <f>AJ271*AK271</f>
        <v>0</v>
      </c>
      <c r="AM271" s="227" t="s">
        <v>1386</v>
      </c>
      <c r="AN271" s="227" t="s">
        <v>1387</v>
      </c>
      <c r="AO271" s="227" t="s">
        <v>1388</v>
      </c>
      <c r="AP271" s="227" t="s">
        <v>1389</v>
      </c>
      <c r="AQ271" s="227" t="s">
        <v>1390</v>
      </c>
      <c r="AR271" s="227" t="s">
        <v>1391</v>
      </c>
      <c r="AS271" s="160" t="str">
        <f t="shared" ref="AS271:AX273" si="170">$A$3&amp;$A$2&amp;"'"&amp;AM271</f>
        <v>|'[УФ ВС 2018.xlsx]АЛРОСА Мирный пит'!i217</v>
      </c>
      <c r="AT271" s="160" t="str">
        <f t="shared" si="170"/>
        <v>|'[УФ ВС 2018.xlsx]АЛРОСА Мирный пит'!j217</v>
      </c>
      <c r="AU271" s="160" t="str">
        <f t="shared" si="170"/>
        <v>|'[УФ ВС 2018.xlsx]АЛРОСА Мирный пит'!q217</v>
      </c>
      <c r="AV271" s="160" t="str">
        <f t="shared" si="170"/>
        <v>|'[УФ ВС 2018.xlsx]АЛРОСА Мирный пит'!aa217</v>
      </c>
      <c r="AW271" s="160" t="str">
        <f t="shared" si="170"/>
        <v>|'[УФ ВС 2018.xlsx]АЛРОСА Мирный пит'!al217</v>
      </c>
      <c r="AX271" s="160" t="str">
        <f t="shared" si="170"/>
        <v>|'[УФ ВС 2018.xlsx]АЛРОСА Мирный пит'!ak217</v>
      </c>
    </row>
    <row r="272" spans="1:57" s="162" customFormat="1">
      <c r="A272" s="156" t="str">
        <f t="shared" si="155"/>
        <v>скр</v>
      </c>
      <c r="B272" s="136" t="s">
        <v>554</v>
      </c>
      <c r="C272" s="120"/>
      <c r="D272" s="81"/>
      <c r="E272" s="81" t="s">
        <v>571</v>
      </c>
      <c r="F272" s="121"/>
      <c r="G272" s="135" t="s">
        <v>160</v>
      </c>
      <c r="H272" s="255">
        <v>0</v>
      </c>
      <c r="I272" s="262">
        <v>0</v>
      </c>
      <c r="J272" s="262">
        <v>0</v>
      </c>
      <c r="K272" s="262"/>
      <c r="L272" s="251">
        <f t="shared" si="147"/>
        <v>0</v>
      </c>
      <c r="M272" s="251">
        <f t="shared" si="148"/>
        <v>0</v>
      </c>
      <c r="N272" s="262">
        <v>0</v>
      </c>
      <c r="O272" s="262"/>
      <c r="P272" s="262">
        <v>0</v>
      </c>
      <c r="Q272" s="253">
        <v>0</v>
      </c>
      <c r="R272" s="252">
        <f>+'[39]Таб 1'!Q272</f>
        <v>0</v>
      </c>
      <c r="S272" s="250">
        <f>R272*$A$8</f>
        <v>0</v>
      </c>
      <c r="T272" s="250">
        <f>R272*$A$9</f>
        <v>0</v>
      </c>
      <c r="U272" s="263">
        <f>+W272+Y272</f>
        <v>0</v>
      </c>
      <c r="V272" s="253">
        <f>[40]Лист1!$O272</f>
        <v>1</v>
      </c>
      <c r="W272" s="250">
        <f>S272*V272</f>
        <v>0</v>
      </c>
      <c r="X272" s="253">
        <f>[40]Лист1!$P272</f>
        <v>1</v>
      </c>
      <c r="Y272" s="250">
        <f>W272*X272</f>
        <v>0</v>
      </c>
      <c r="Z272" s="271">
        <f t="shared" si="149"/>
        <v>0</v>
      </c>
      <c r="AA272" s="271">
        <f t="shared" si="150"/>
        <v>0</v>
      </c>
      <c r="AB272" s="263">
        <f t="shared" si="151"/>
        <v>0</v>
      </c>
      <c r="AC272" s="263">
        <f t="shared" si="152"/>
        <v>0</v>
      </c>
      <c r="AD272" s="264">
        <f t="shared" si="153"/>
        <v>0</v>
      </c>
      <c r="AE272" s="253">
        <f>+[41]Лист1!Q272</f>
        <v>1</v>
      </c>
      <c r="AF272" s="250">
        <f>IF($P$287=0,U272*AE272,0)</f>
        <v>0</v>
      </c>
      <c r="AG272" s="253">
        <f>+[41]Лист1!R272</f>
        <v>1</v>
      </c>
      <c r="AH272" s="250">
        <f>AF272*AG272</f>
        <v>0</v>
      </c>
      <c r="AI272" s="253">
        <f>+[41]Лист1!S272</f>
        <v>1</v>
      </c>
      <c r="AJ272" s="250">
        <f>AH272*AI272</f>
        <v>0</v>
      </c>
      <c r="AK272" s="253">
        <f>+[41]Лист1!T272</f>
        <v>1</v>
      </c>
      <c r="AL272" s="250">
        <f>AJ272*AK272</f>
        <v>0</v>
      </c>
      <c r="AM272" s="227" t="s">
        <v>1392</v>
      </c>
      <c r="AN272" s="227" t="s">
        <v>1393</v>
      </c>
      <c r="AO272" s="227" t="s">
        <v>1394</v>
      </c>
      <c r="AP272" s="227" t="s">
        <v>1395</v>
      </c>
      <c r="AQ272" s="227" t="s">
        <v>1396</v>
      </c>
      <c r="AR272" s="227" t="s">
        <v>1397</v>
      </c>
      <c r="AS272" s="160" t="str">
        <f t="shared" si="170"/>
        <v>|'[УФ ВС 2018.xlsx]АЛРОСА Мирный пит'!i218</v>
      </c>
      <c r="AT272" s="160" t="str">
        <f t="shared" si="170"/>
        <v>|'[УФ ВС 2018.xlsx]АЛРОСА Мирный пит'!j218</v>
      </c>
      <c r="AU272" s="160" t="str">
        <f t="shared" si="170"/>
        <v>|'[УФ ВС 2018.xlsx]АЛРОСА Мирный пит'!q218</v>
      </c>
      <c r="AV272" s="160" t="str">
        <f t="shared" si="170"/>
        <v>|'[УФ ВС 2018.xlsx]АЛРОСА Мирный пит'!aa218</v>
      </c>
      <c r="AW272" s="160" t="str">
        <f t="shared" si="170"/>
        <v>|'[УФ ВС 2018.xlsx]АЛРОСА Мирный пит'!al218</v>
      </c>
      <c r="AX272" s="160" t="str">
        <f t="shared" si="170"/>
        <v>|'[УФ ВС 2018.xlsx]АЛРОСА Мирный пит'!ak218</v>
      </c>
    </row>
    <row r="273" spans="1:57" s="162" customFormat="1">
      <c r="A273" s="156" t="str">
        <f t="shared" si="155"/>
        <v>пок</v>
      </c>
      <c r="B273" s="136" t="s">
        <v>554</v>
      </c>
      <c r="C273" s="122" t="s">
        <v>357</v>
      </c>
      <c r="D273" s="98" t="s">
        <v>358</v>
      </c>
      <c r="E273" s="129"/>
      <c r="F273" s="130"/>
      <c r="G273" s="109" t="s">
        <v>160</v>
      </c>
      <c r="H273" s="255">
        <v>0</v>
      </c>
      <c r="I273" s="255">
        <v>108.62188999999999</v>
      </c>
      <c r="J273" s="255">
        <v>108.62188999999999</v>
      </c>
      <c r="K273" s="255"/>
      <c r="L273" s="251">
        <f t="shared" si="147"/>
        <v>-108.62188999999999</v>
      </c>
      <c r="M273" s="251">
        <f t="shared" si="148"/>
        <v>0</v>
      </c>
      <c r="N273" s="255">
        <v>0</v>
      </c>
      <c r="O273" s="255"/>
      <c r="P273" s="255">
        <v>0</v>
      </c>
      <c r="Q273" s="250">
        <v>0</v>
      </c>
      <c r="R273" s="252">
        <f>+'[39]Таб 1'!Q273</f>
        <v>0</v>
      </c>
      <c r="S273" s="250">
        <f>R273*$A$8</f>
        <v>0</v>
      </c>
      <c r="T273" s="250">
        <f>R273*$A$9</f>
        <v>0</v>
      </c>
      <c r="U273" s="263">
        <f>+W273+Y273</f>
        <v>0</v>
      </c>
      <c r="V273" s="253">
        <f>[40]Лист1!$O273</f>
        <v>1</v>
      </c>
      <c r="W273" s="250">
        <f>S273*V273</f>
        <v>0</v>
      </c>
      <c r="X273" s="253">
        <f>[40]Лист1!$P273</f>
        <v>1</v>
      </c>
      <c r="Y273" s="250">
        <f>W273*X273</f>
        <v>0</v>
      </c>
      <c r="Z273" s="271">
        <f t="shared" si="149"/>
        <v>0</v>
      </c>
      <c r="AA273" s="271">
        <f t="shared" si="150"/>
        <v>0</v>
      </c>
      <c r="AB273" s="263">
        <f t="shared" si="151"/>
        <v>0</v>
      </c>
      <c r="AC273" s="263">
        <f t="shared" si="152"/>
        <v>0</v>
      </c>
      <c r="AD273" s="264">
        <f t="shared" si="153"/>
        <v>0</v>
      </c>
      <c r="AE273" s="253">
        <f>+[41]Лист1!Q273</f>
        <v>1</v>
      </c>
      <c r="AF273" s="250">
        <f>IF($P$287=0,U273*AE273,0)</f>
        <v>0</v>
      </c>
      <c r="AG273" s="253">
        <f>+[41]Лист1!R273</f>
        <v>1</v>
      </c>
      <c r="AH273" s="250">
        <f>AF273*AG273</f>
        <v>0</v>
      </c>
      <c r="AI273" s="253">
        <f>+[41]Лист1!S273</f>
        <v>1</v>
      </c>
      <c r="AJ273" s="250">
        <f>AH273*AI273</f>
        <v>0</v>
      </c>
      <c r="AK273" s="253">
        <f>+[41]Лист1!T273</f>
        <v>1</v>
      </c>
      <c r="AL273" s="250">
        <f>AJ273*AK273</f>
        <v>0</v>
      </c>
      <c r="AM273" s="227" t="s">
        <v>1398</v>
      </c>
      <c r="AN273" s="227" t="s">
        <v>1399</v>
      </c>
      <c r="AO273" s="227" t="s">
        <v>1400</v>
      </c>
      <c r="AP273" s="227" t="s">
        <v>1401</v>
      </c>
      <c r="AQ273" s="227" t="s">
        <v>1402</v>
      </c>
      <c r="AR273" s="227" t="s">
        <v>1403</v>
      </c>
      <c r="AS273" s="160" t="str">
        <f t="shared" si="170"/>
        <v>|'[УФ ВС 2018.xlsx]АЛРОСА Мирный пит'!i219</v>
      </c>
      <c r="AT273" s="160" t="str">
        <f t="shared" si="170"/>
        <v>|'[УФ ВС 2018.xlsx]АЛРОСА Мирный пит'!j219</v>
      </c>
      <c r="AU273" s="160" t="str">
        <f t="shared" si="170"/>
        <v>|'[УФ ВС 2018.xlsx]АЛРОСА Мирный пит'!q219</v>
      </c>
      <c r="AV273" s="160" t="str">
        <f t="shared" si="170"/>
        <v>|'[УФ ВС 2018.xlsx]АЛРОСА Мирный пит'!aa219</v>
      </c>
      <c r="AW273" s="160" t="str">
        <f t="shared" si="170"/>
        <v>|'[УФ ВС 2018.xlsx]АЛРОСА Мирный пит'!al219</v>
      </c>
      <c r="AX273" s="160" t="str">
        <f t="shared" si="170"/>
        <v>|'[УФ ВС 2018.xlsx]АЛРОСА Мирный пит'!ak219</v>
      </c>
      <c r="BE273" s="339">
        <f>+U273-'[39]Таб 1'!T273</f>
        <v>0</v>
      </c>
    </row>
    <row r="274" spans="1:57">
      <c r="A274" s="156" t="str">
        <f t="shared" si="155"/>
        <v>пок</v>
      </c>
      <c r="B274" s="136"/>
      <c r="C274" s="122" t="s">
        <v>359</v>
      </c>
      <c r="D274" s="114" t="s">
        <v>360</v>
      </c>
      <c r="E274" s="129"/>
      <c r="F274" s="130"/>
      <c r="G274" s="109" t="s">
        <v>160</v>
      </c>
      <c r="H274" s="256">
        <f>SUM(H275:H283)</f>
        <v>403.63947709633408</v>
      </c>
      <c r="I274" s="256">
        <f>SUM(I275:I283)</f>
        <v>403.63947709633408</v>
      </c>
      <c r="J274" s="256">
        <f>SUM(J275:J283)</f>
        <v>413.2216384980814</v>
      </c>
      <c r="K274" s="256">
        <v>237.78506109614824</v>
      </c>
      <c r="L274" s="251">
        <f t="shared" si="147"/>
        <v>-175.43657740193316</v>
      </c>
      <c r="M274" s="251">
        <f t="shared" si="148"/>
        <v>57.544193948897551</v>
      </c>
      <c r="N274" s="256">
        <f t="shared" ref="N274:U274" si="171">SUM(N275:N283)</f>
        <v>1741.9987000770461</v>
      </c>
      <c r="O274" s="256">
        <f t="shared" si="171"/>
        <v>0</v>
      </c>
      <c r="P274" s="256">
        <f t="shared" si="171"/>
        <v>0</v>
      </c>
      <c r="Q274" s="256">
        <v>2262.1982019263628</v>
      </c>
      <c r="R274" s="252">
        <f>+'[39]Таб 1'!Q274</f>
        <v>2229.7580192198984</v>
      </c>
      <c r="S274" s="256">
        <f t="shared" si="171"/>
        <v>1114.8790096099492</v>
      </c>
      <c r="T274" s="256">
        <f t="shared" si="171"/>
        <v>1114.8790096099492</v>
      </c>
      <c r="U274" s="256">
        <f t="shared" si="171"/>
        <v>2229.7580192198984</v>
      </c>
      <c r="V274" s="253">
        <f>[40]Лист1!$O274</f>
        <v>1</v>
      </c>
      <c r="W274" s="256">
        <f>SUM(W275:W283)</f>
        <v>1114.8790096099492</v>
      </c>
      <c r="X274" s="253">
        <f>[40]Лист1!$P274</f>
        <v>1</v>
      </c>
      <c r="Y274" s="256">
        <f>SUM(Y275:Y283)</f>
        <v>1114.8790096099492</v>
      </c>
      <c r="Z274" s="251">
        <f t="shared" si="149"/>
        <v>0.67143305965800126</v>
      </c>
      <c r="AA274" s="251">
        <f t="shared" si="150"/>
        <v>0.48701315281949331</v>
      </c>
      <c r="AB274" s="256">
        <f t="shared" si="151"/>
        <v>487.75931914285229</v>
      </c>
      <c r="AC274" s="256">
        <f t="shared" si="152"/>
        <v>127.99998180947433</v>
      </c>
      <c r="AD274" s="257">
        <f t="shared" si="153"/>
        <v>9.692775691640626E-2</v>
      </c>
      <c r="AE274" s="253">
        <f>+[41]Лист1!Q274</f>
        <v>1</v>
      </c>
      <c r="AF274" s="256">
        <f>SUM(AF275:AF283)</f>
        <v>916.78506109614818</v>
      </c>
      <c r="AG274" s="253">
        <f>+[41]Лист1!R274</f>
        <v>1</v>
      </c>
      <c r="AH274" s="256">
        <f>SUM(AH275:AH283)</f>
        <v>916.78506109614818</v>
      </c>
      <c r="AI274" s="253">
        <f>+[41]Лист1!S274</f>
        <v>1</v>
      </c>
      <c r="AJ274" s="256">
        <f>SUM(AJ275:AJ283)</f>
        <v>916.78506109614818</v>
      </c>
      <c r="AK274" s="253">
        <f>+[41]Лист1!T274</f>
        <v>1</v>
      </c>
      <c r="AL274" s="256">
        <f>SUM(AL275:AL283)</f>
        <v>916.78506109614818</v>
      </c>
      <c r="AM274" s="227"/>
      <c r="AN274" s="227"/>
      <c r="AO274" s="227"/>
      <c r="AP274" s="227"/>
      <c r="AQ274" s="227"/>
      <c r="AR274" s="227"/>
      <c r="AS274" s="160"/>
      <c r="AT274" s="160"/>
      <c r="AU274" s="160"/>
      <c r="AV274" s="160"/>
      <c r="AW274" s="160"/>
      <c r="AX274" s="160"/>
      <c r="BE274" s="339">
        <f>+U274-'[39]Таб 1'!T274</f>
        <v>0</v>
      </c>
    </row>
    <row r="275" spans="1:57">
      <c r="A275" s="156" t="str">
        <f t="shared" si="155"/>
        <v>пок</v>
      </c>
      <c r="B275" s="95" t="s">
        <v>569</v>
      </c>
      <c r="C275" s="137"/>
      <c r="D275" s="596"/>
      <c r="E275" s="596"/>
      <c r="F275" s="597"/>
      <c r="G275" s="135" t="s">
        <v>160</v>
      </c>
      <c r="H275" s="255">
        <v>403.63947709633408</v>
      </c>
      <c r="I275" s="262">
        <v>403.63947709633408</v>
      </c>
      <c r="J275" s="262">
        <v>413.2216384980814</v>
      </c>
      <c r="K275" s="262">
        <v>237.78506109614824</v>
      </c>
      <c r="L275" s="251">
        <f t="shared" si="147"/>
        <v>-175.43657740193316</v>
      </c>
      <c r="M275" s="251">
        <f t="shared" si="148"/>
        <v>57.544193948897551</v>
      </c>
      <c r="N275" s="262">
        <v>897.29870007704596</v>
      </c>
      <c r="O275" s="262"/>
      <c r="P275" s="262"/>
      <c r="Q275" s="253">
        <v>904.18618571054265</v>
      </c>
      <c r="R275" s="252">
        <f>+'[39]Таб 1'!Q275</f>
        <v>237.78506109614824</v>
      </c>
      <c r="S275" s="250">
        <f t="shared" ref="S275:S285" si="172">R275*$A$8</f>
        <v>118.89253054807412</v>
      </c>
      <c r="T275" s="250">
        <f t="shared" ref="T275:T285" si="173">R275*$A$9</f>
        <v>118.89253054807412</v>
      </c>
      <c r="U275" s="263">
        <f t="shared" ref="U275:U285" si="174">+W275+Y275</f>
        <v>237.78506109614824</v>
      </c>
      <c r="V275" s="253">
        <f>[40]Лист1!$O275</f>
        <v>1</v>
      </c>
      <c r="W275" s="250">
        <f t="shared" ref="W275:W285" si="175">S275*V275</f>
        <v>118.89253054807412</v>
      </c>
      <c r="X275" s="253">
        <f>[40]Лист1!$P275</f>
        <v>1</v>
      </c>
      <c r="Y275" s="250">
        <f t="shared" ref="Y275:Y285" si="176">W275*X275</f>
        <v>118.89253054807412</v>
      </c>
      <c r="Z275" s="271">
        <f t="shared" si="149"/>
        <v>7.160272537941538E-2</v>
      </c>
      <c r="AA275" s="271">
        <f t="shared" si="150"/>
        <v>5.1935883310928181E-2</v>
      </c>
      <c r="AB275" s="263">
        <f t="shared" si="151"/>
        <v>-659.51363898089767</v>
      </c>
      <c r="AC275" s="263">
        <f t="shared" si="152"/>
        <v>26.500100922438758</v>
      </c>
      <c r="AD275" s="264">
        <f t="shared" si="153"/>
        <v>-0.13105885458945565</v>
      </c>
      <c r="AE275" s="253">
        <f>+[41]Лист1!Q275</f>
        <v>1</v>
      </c>
      <c r="AF275" s="250">
        <f t="shared" ref="AF275:AF285" si="177">IF($P$287=0,U275*AE275,0)</f>
        <v>237.78506109614824</v>
      </c>
      <c r="AG275" s="253">
        <f>+[41]Лист1!R275</f>
        <v>1</v>
      </c>
      <c r="AH275" s="250">
        <f t="shared" ref="AH275:AH285" si="178">AF275*AG275</f>
        <v>237.78506109614824</v>
      </c>
      <c r="AI275" s="253">
        <f>+[41]Лист1!S275</f>
        <v>1</v>
      </c>
      <c r="AJ275" s="250">
        <f t="shared" ref="AJ275:AJ285" si="179">AH275*AI275</f>
        <v>237.78506109614824</v>
      </c>
      <c r="AK275" s="253">
        <f>+[41]Лист1!T275</f>
        <v>1</v>
      </c>
      <c r="AL275" s="250">
        <f t="shared" ref="AL275:AL285" si="180">AJ275*AK275</f>
        <v>237.78506109614824</v>
      </c>
      <c r="AM275" s="227" t="s">
        <v>1404</v>
      </c>
      <c r="AN275" s="227" t="s">
        <v>1405</v>
      </c>
      <c r="AO275" s="227" t="s">
        <v>1406</v>
      </c>
      <c r="AP275" s="227" t="s">
        <v>1407</v>
      </c>
      <c r="AQ275" s="227" t="s">
        <v>1408</v>
      </c>
      <c r="AR275" s="227" t="s">
        <v>1409</v>
      </c>
      <c r="AS275" s="160" t="str">
        <f t="shared" ref="AS275:AX285" si="181">$A$3&amp;$A$2&amp;"'"&amp;AM275</f>
        <v>|'[УФ ВС 2018.xlsx]АЛРОСА Мирный пит'!i221</v>
      </c>
      <c r="AT275" s="160" t="str">
        <f t="shared" si="181"/>
        <v>|'[УФ ВС 2018.xlsx]АЛРОСА Мирный пит'!j221</v>
      </c>
      <c r="AU275" s="160" t="str">
        <f t="shared" si="181"/>
        <v>|'[УФ ВС 2018.xlsx]АЛРОСА Мирный пит'!q221</v>
      </c>
      <c r="AV275" s="160" t="str">
        <f t="shared" si="181"/>
        <v>|'[УФ ВС 2018.xlsx]АЛРОСА Мирный пит'!aa221</v>
      </c>
      <c r="AW275" s="160" t="str">
        <f t="shared" si="181"/>
        <v>|'[УФ ВС 2018.xlsx]АЛРОСА Мирный пит'!al221</v>
      </c>
      <c r="AX275" s="160" t="str">
        <f t="shared" si="181"/>
        <v>|'[УФ ВС 2018.xlsx]АЛРОСА Мирный пит'!ak221</v>
      </c>
      <c r="BE275" s="339">
        <f>+U275-'[39]Таб 1'!T275</f>
        <v>0</v>
      </c>
    </row>
    <row r="276" spans="1:57">
      <c r="A276" s="156" t="str">
        <f t="shared" si="155"/>
        <v>пок</v>
      </c>
      <c r="B276" s="95" t="s">
        <v>569</v>
      </c>
      <c r="C276" s="137"/>
      <c r="D276" s="596"/>
      <c r="E276" s="596"/>
      <c r="F276" s="597"/>
      <c r="G276" s="135" t="s">
        <v>160</v>
      </c>
      <c r="H276" s="255">
        <v>0</v>
      </c>
      <c r="I276" s="262">
        <v>0</v>
      </c>
      <c r="J276" s="262">
        <v>0</v>
      </c>
      <c r="K276" s="262"/>
      <c r="L276" s="251">
        <f t="shared" si="147"/>
        <v>0</v>
      </c>
      <c r="M276" s="251">
        <f t="shared" si="148"/>
        <v>0</v>
      </c>
      <c r="N276" s="262">
        <v>844.7</v>
      </c>
      <c r="O276" s="262"/>
      <c r="P276" s="262"/>
      <c r="Q276" s="253">
        <v>1358.0120162158203</v>
      </c>
      <c r="R276" s="252">
        <f>+'[39]Таб 1'!Q276</f>
        <v>679</v>
      </c>
      <c r="S276" s="250">
        <f t="shared" si="172"/>
        <v>339.5</v>
      </c>
      <c r="T276" s="250">
        <f t="shared" si="173"/>
        <v>339.5</v>
      </c>
      <c r="U276" s="263">
        <f t="shared" si="174"/>
        <v>679</v>
      </c>
      <c r="V276" s="253">
        <f>[40]Лист1!$O276</f>
        <v>1</v>
      </c>
      <c r="W276" s="250">
        <f t="shared" si="175"/>
        <v>339.5</v>
      </c>
      <c r="X276" s="253">
        <f>[40]Лист1!$P276</f>
        <v>1</v>
      </c>
      <c r="Y276" s="250">
        <f t="shared" si="176"/>
        <v>339.5</v>
      </c>
      <c r="Z276" s="271">
        <f t="shared" si="149"/>
        <v>0.20446301507967435</v>
      </c>
      <c r="AA276" s="271">
        <f t="shared" si="150"/>
        <v>0.14830395402283522</v>
      </c>
      <c r="AB276" s="263">
        <f t="shared" si="151"/>
        <v>-165.70000000000005</v>
      </c>
      <c r="AC276" s="263">
        <f t="shared" si="152"/>
        <v>80.383568130697284</v>
      </c>
      <c r="AD276" s="264">
        <f t="shared" si="153"/>
        <v>-3.2927980441814345E-2</v>
      </c>
      <c r="AE276" s="253">
        <f>+[41]Лист1!Q276</f>
        <v>1</v>
      </c>
      <c r="AF276" s="250">
        <f t="shared" si="177"/>
        <v>679</v>
      </c>
      <c r="AG276" s="253">
        <f>+[41]Лист1!R276</f>
        <v>1</v>
      </c>
      <c r="AH276" s="250">
        <f t="shared" si="178"/>
        <v>679</v>
      </c>
      <c r="AI276" s="253">
        <f>+[41]Лист1!S276</f>
        <v>1</v>
      </c>
      <c r="AJ276" s="250">
        <f t="shared" si="179"/>
        <v>679</v>
      </c>
      <c r="AK276" s="253">
        <f>+[41]Лист1!T276</f>
        <v>1</v>
      </c>
      <c r="AL276" s="250">
        <f t="shared" si="180"/>
        <v>679</v>
      </c>
      <c r="AM276" s="227" t="s">
        <v>1410</v>
      </c>
      <c r="AN276" s="227" t="s">
        <v>1411</v>
      </c>
      <c r="AO276" s="227" t="s">
        <v>1412</v>
      </c>
      <c r="AP276" s="227" t="s">
        <v>1413</v>
      </c>
      <c r="AQ276" s="227" t="s">
        <v>1414</v>
      </c>
      <c r="AR276" s="227" t="s">
        <v>1415</v>
      </c>
      <c r="AS276" s="160" t="str">
        <f t="shared" si="181"/>
        <v>|'[УФ ВС 2018.xlsx]АЛРОСА Мирный пит'!i222</v>
      </c>
      <c r="AT276" s="160" t="str">
        <f t="shared" si="181"/>
        <v>|'[УФ ВС 2018.xlsx]АЛРОСА Мирный пит'!j222</v>
      </c>
      <c r="AU276" s="160" t="str">
        <f t="shared" si="181"/>
        <v>|'[УФ ВС 2018.xlsx]АЛРОСА Мирный пит'!q222</v>
      </c>
      <c r="AV276" s="160" t="str">
        <f t="shared" si="181"/>
        <v>|'[УФ ВС 2018.xlsx]АЛРОСА Мирный пит'!aa222</v>
      </c>
      <c r="AW276" s="160" t="str">
        <f t="shared" si="181"/>
        <v>|'[УФ ВС 2018.xlsx]АЛРОСА Мирный пит'!al222</v>
      </c>
      <c r="AX276" s="160" t="str">
        <f t="shared" si="181"/>
        <v>|'[УФ ВС 2018.xlsx]АЛРОСА Мирный пит'!ak222</v>
      </c>
      <c r="BE276" s="339">
        <f>+U276-'[39]Таб 1'!T276</f>
        <v>0</v>
      </c>
    </row>
    <row r="277" spans="1:57">
      <c r="A277" s="156" t="str">
        <f t="shared" si="155"/>
        <v>скр</v>
      </c>
      <c r="B277" s="95" t="s">
        <v>569</v>
      </c>
      <c r="C277" s="138"/>
      <c r="D277" s="596"/>
      <c r="E277" s="596"/>
      <c r="F277" s="597"/>
      <c r="G277" s="135" t="s">
        <v>160</v>
      </c>
      <c r="H277" s="255">
        <v>0</v>
      </c>
      <c r="I277" s="262">
        <v>0</v>
      </c>
      <c r="J277" s="262">
        <v>0</v>
      </c>
      <c r="K277" s="262"/>
      <c r="L277" s="251">
        <f t="shared" si="147"/>
        <v>0</v>
      </c>
      <c r="M277" s="251">
        <f t="shared" si="148"/>
        <v>0</v>
      </c>
      <c r="N277" s="262">
        <v>0</v>
      </c>
      <c r="O277" s="262"/>
      <c r="P277" s="262"/>
      <c r="Q277" s="253">
        <v>0</v>
      </c>
      <c r="R277" s="252">
        <f>+'[39]Таб 1'!Q277</f>
        <v>0</v>
      </c>
      <c r="S277" s="250">
        <f t="shared" si="172"/>
        <v>0</v>
      </c>
      <c r="T277" s="250">
        <f t="shared" si="173"/>
        <v>0</v>
      </c>
      <c r="U277" s="263">
        <f t="shared" si="174"/>
        <v>0</v>
      </c>
      <c r="V277" s="253">
        <f>[40]Лист1!$O277</f>
        <v>1</v>
      </c>
      <c r="W277" s="250">
        <f t="shared" si="175"/>
        <v>0</v>
      </c>
      <c r="X277" s="253">
        <f>[40]Лист1!$P277</f>
        <v>1</v>
      </c>
      <c r="Y277" s="250">
        <f t="shared" si="176"/>
        <v>0</v>
      </c>
      <c r="Z277" s="271">
        <f t="shared" si="149"/>
        <v>0</v>
      </c>
      <c r="AA277" s="271">
        <f t="shared" si="150"/>
        <v>0</v>
      </c>
      <c r="AB277" s="263">
        <f t="shared" si="151"/>
        <v>0</v>
      </c>
      <c r="AC277" s="263">
        <f t="shared" si="152"/>
        <v>0</v>
      </c>
      <c r="AD277" s="264">
        <f t="shared" si="153"/>
        <v>0</v>
      </c>
      <c r="AE277" s="253">
        <f>+[41]Лист1!Q277</f>
        <v>1</v>
      </c>
      <c r="AF277" s="250">
        <f t="shared" si="177"/>
        <v>0</v>
      </c>
      <c r="AG277" s="253">
        <f>+[41]Лист1!R277</f>
        <v>1</v>
      </c>
      <c r="AH277" s="250">
        <f t="shared" si="178"/>
        <v>0</v>
      </c>
      <c r="AI277" s="253">
        <f>+[41]Лист1!S277</f>
        <v>1</v>
      </c>
      <c r="AJ277" s="250">
        <f t="shared" si="179"/>
        <v>0</v>
      </c>
      <c r="AK277" s="253">
        <f>+[41]Лист1!T277</f>
        <v>1</v>
      </c>
      <c r="AL277" s="250">
        <f t="shared" si="180"/>
        <v>0</v>
      </c>
      <c r="AM277" s="227" t="s">
        <v>1416</v>
      </c>
      <c r="AN277" s="227" t="s">
        <v>1417</v>
      </c>
      <c r="AO277" s="227" t="s">
        <v>1418</v>
      </c>
      <c r="AP277" s="227" t="s">
        <v>1419</v>
      </c>
      <c r="AQ277" s="227" t="s">
        <v>1420</v>
      </c>
      <c r="AR277" s="227" t="s">
        <v>1421</v>
      </c>
      <c r="AS277" s="160" t="str">
        <f t="shared" si="181"/>
        <v>|'[УФ ВС 2018.xlsx]АЛРОСА Мирный пит'!i223</v>
      </c>
      <c r="AT277" s="160" t="str">
        <f t="shared" si="181"/>
        <v>|'[УФ ВС 2018.xlsx]АЛРОСА Мирный пит'!j223</v>
      </c>
      <c r="AU277" s="160" t="str">
        <f t="shared" si="181"/>
        <v>|'[УФ ВС 2018.xlsx]АЛРОСА Мирный пит'!q223</v>
      </c>
      <c r="AV277" s="160" t="str">
        <f t="shared" si="181"/>
        <v>|'[УФ ВС 2018.xlsx]АЛРОСА Мирный пит'!aa223</v>
      </c>
      <c r="AW277" s="160" t="str">
        <f t="shared" si="181"/>
        <v>|'[УФ ВС 2018.xlsx]АЛРОСА Мирный пит'!al223</v>
      </c>
      <c r="AX277" s="160" t="str">
        <f t="shared" si="181"/>
        <v>|'[УФ ВС 2018.xlsx]АЛРОСА Мирный пит'!ak223</v>
      </c>
    </row>
    <row r="278" spans="1:57">
      <c r="A278" s="156" t="str">
        <f t="shared" si="155"/>
        <v>скр</v>
      </c>
      <c r="B278" s="95" t="s">
        <v>569</v>
      </c>
      <c r="C278" s="137"/>
      <c r="D278" s="596"/>
      <c r="E278" s="596"/>
      <c r="F278" s="597"/>
      <c r="G278" s="135" t="s">
        <v>160</v>
      </c>
      <c r="H278" s="255">
        <v>0</v>
      </c>
      <c r="I278" s="262">
        <v>0</v>
      </c>
      <c r="J278" s="262">
        <v>0</v>
      </c>
      <c r="K278" s="262"/>
      <c r="L278" s="251">
        <f t="shared" si="147"/>
        <v>0</v>
      </c>
      <c r="M278" s="251">
        <f t="shared" si="148"/>
        <v>0</v>
      </c>
      <c r="N278" s="262">
        <v>0</v>
      </c>
      <c r="O278" s="262"/>
      <c r="P278" s="262"/>
      <c r="Q278" s="253">
        <v>0</v>
      </c>
      <c r="R278" s="252">
        <f>+'[39]Таб 1'!Q278</f>
        <v>0</v>
      </c>
      <c r="S278" s="250">
        <f t="shared" si="172"/>
        <v>0</v>
      </c>
      <c r="T278" s="250">
        <f t="shared" si="173"/>
        <v>0</v>
      </c>
      <c r="U278" s="263">
        <f t="shared" si="174"/>
        <v>0</v>
      </c>
      <c r="V278" s="253">
        <f>[40]Лист1!$O278</f>
        <v>1</v>
      </c>
      <c r="W278" s="250">
        <f t="shared" si="175"/>
        <v>0</v>
      </c>
      <c r="X278" s="253">
        <f>[40]Лист1!$P278</f>
        <v>1</v>
      </c>
      <c r="Y278" s="250">
        <f t="shared" si="176"/>
        <v>0</v>
      </c>
      <c r="Z278" s="271">
        <f t="shared" si="149"/>
        <v>0</v>
      </c>
      <c r="AA278" s="271">
        <f t="shared" si="150"/>
        <v>0</v>
      </c>
      <c r="AB278" s="263">
        <f t="shared" si="151"/>
        <v>0</v>
      </c>
      <c r="AC278" s="263">
        <f t="shared" si="152"/>
        <v>0</v>
      </c>
      <c r="AD278" s="264">
        <f t="shared" si="153"/>
        <v>0</v>
      </c>
      <c r="AE278" s="253">
        <f>+[41]Лист1!Q278</f>
        <v>1</v>
      </c>
      <c r="AF278" s="250">
        <f t="shared" si="177"/>
        <v>0</v>
      </c>
      <c r="AG278" s="253">
        <f>+[41]Лист1!R278</f>
        <v>1</v>
      </c>
      <c r="AH278" s="250">
        <f t="shared" si="178"/>
        <v>0</v>
      </c>
      <c r="AI278" s="253">
        <f>+[41]Лист1!S278</f>
        <v>1</v>
      </c>
      <c r="AJ278" s="250">
        <f t="shared" si="179"/>
        <v>0</v>
      </c>
      <c r="AK278" s="253">
        <f>+[41]Лист1!T278</f>
        <v>1</v>
      </c>
      <c r="AL278" s="250">
        <f t="shared" si="180"/>
        <v>0</v>
      </c>
      <c r="AM278" s="227" t="s">
        <v>1422</v>
      </c>
      <c r="AN278" s="227" t="s">
        <v>1423</v>
      </c>
      <c r="AO278" s="227" t="s">
        <v>1424</v>
      </c>
      <c r="AP278" s="227" t="s">
        <v>1425</v>
      </c>
      <c r="AQ278" s="227" t="s">
        <v>1426</v>
      </c>
      <c r="AR278" s="227" t="s">
        <v>1427</v>
      </c>
      <c r="AS278" s="160" t="str">
        <f t="shared" si="181"/>
        <v>|'[УФ ВС 2018.xlsx]АЛРОСА Мирный пит'!i224</v>
      </c>
      <c r="AT278" s="160" t="str">
        <f t="shared" si="181"/>
        <v>|'[УФ ВС 2018.xlsx]АЛРОСА Мирный пит'!j224</v>
      </c>
      <c r="AU278" s="160" t="str">
        <f t="shared" si="181"/>
        <v>|'[УФ ВС 2018.xlsx]АЛРОСА Мирный пит'!q224</v>
      </c>
      <c r="AV278" s="160" t="str">
        <f t="shared" si="181"/>
        <v>|'[УФ ВС 2018.xlsx]АЛРОСА Мирный пит'!aa224</v>
      </c>
      <c r="AW278" s="160" t="str">
        <f t="shared" si="181"/>
        <v>|'[УФ ВС 2018.xlsx]АЛРОСА Мирный пит'!al224</v>
      </c>
      <c r="AX278" s="160" t="str">
        <f t="shared" si="181"/>
        <v>|'[УФ ВС 2018.xlsx]АЛРОСА Мирный пит'!ak224</v>
      </c>
    </row>
    <row r="279" spans="1:57">
      <c r="A279" s="156" t="str">
        <f t="shared" si="155"/>
        <v>скр</v>
      </c>
      <c r="B279" s="95" t="s">
        <v>569</v>
      </c>
      <c r="C279" s="137"/>
      <c r="D279" s="596"/>
      <c r="E279" s="596"/>
      <c r="F279" s="597"/>
      <c r="G279" s="135" t="s">
        <v>160</v>
      </c>
      <c r="H279" s="255">
        <v>0</v>
      </c>
      <c r="I279" s="262">
        <v>0</v>
      </c>
      <c r="J279" s="262">
        <v>0</v>
      </c>
      <c r="K279" s="262"/>
      <c r="L279" s="251">
        <f t="shared" si="147"/>
        <v>0</v>
      </c>
      <c r="M279" s="251">
        <f t="shared" si="148"/>
        <v>0</v>
      </c>
      <c r="N279" s="262">
        <v>0</v>
      </c>
      <c r="O279" s="262"/>
      <c r="P279" s="262"/>
      <c r="Q279" s="253">
        <v>0</v>
      </c>
      <c r="R279" s="252">
        <f>+'[39]Таб 1'!Q279</f>
        <v>0</v>
      </c>
      <c r="S279" s="250">
        <f t="shared" si="172"/>
        <v>0</v>
      </c>
      <c r="T279" s="250">
        <f t="shared" si="173"/>
        <v>0</v>
      </c>
      <c r="U279" s="263">
        <f t="shared" si="174"/>
        <v>0</v>
      </c>
      <c r="V279" s="253">
        <f>[40]Лист1!$O279</f>
        <v>1</v>
      </c>
      <c r="W279" s="250">
        <f t="shared" si="175"/>
        <v>0</v>
      </c>
      <c r="X279" s="253">
        <f>[40]Лист1!$P279</f>
        <v>1</v>
      </c>
      <c r="Y279" s="250">
        <f t="shared" si="176"/>
        <v>0</v>
      </c>
      <c r="Z279" s="271">
        <f t="shared" si="149"/>
        <v>0</v>
      </c>
      <c r="AA279" s="271">
        <f t="shared" si="150"/>
        <v>0</v>
      </c>
      <c r="AB279" s="263">
        <f t="shared" si="151"/>
        <v>0</v>
      </c>
      <c r="AC279" s="263">
        <f t="shared" si="152"/>
        <v>0</v>
      </c>
      <c r="AD279" s="264">
        <f t="shared" si="153"/>
        <v>0</v>
      </c>
      <c r="AE279" s="253">
        <f>+[41]Лист1!Q279</f>
        <v>1</v>
      </c>
      <c r="AF279" s="250">
        <f t="shared" si="177"/>
        <v>0</v>
      </c>
      <c r="AG279" s="253">
        <f>+[41]Лист1!R279</f>
        <v>1</v>
      </c>
      <c r="AH279" s="250">
        <f t="shared" si="178"/>
        <v>0</v>
      </c>
      <c r="AI279" s="253">
        <f>+[41]Лист1!S279</f>
        <v>1</v>
      </c>
      <c r="AJ279" s="250">
        <f t="shared" si="179"/>
        <v>0</v>
      </c>
      <c r="AK279" s="253">
        <f>+[41]Лист1!T279</f>
        <v>1</v>
      </c>
      <c r="AL279" s="250">
        <f t="shared" si="180"/>
        <v>0</v>
      </c>
      <c r="AM279" s="227" t="s">
        <v>1428</v>
      </c>
      <c r="AN279" s="227" t="s">
        <v>1429</v>
      </c>
      <c r="AO279" s="227" t="s">
        <v>1430</v>
      </c>
      <c r="AP279" s="227" t="s">
        <v>1431</v>
      </c>
      <c r="AQ279" s="227" t="s">
        <v>1432</v>
      </c>
      <c r="AR279" s="227" t="s">
        <v>1433</v>
      </c>
      <c r="AS279" s="160" t="str">
        <f t="shared" si="181"/>
        <v>|'[УФ ВС 2018.xlsx]АЛРОСА Мирный пит'!i225</v>
      </c>
      <c r="AT279" s="160" t="str">
        <f t="shared" si="181"/>
        <v>|'[УФ ВС 2018.xlsx]АЛРОСА Мирный пит'!j225</v>
      </c>
      <c r="AU279" s="160" t="str">
        <f t="shared" si="181"/>
        <v>|'[УФ ВС 2018.xlsx]АЛРОСА Мирный пит'!q225</v>
      </c>
      <c r="AV279" s="160" t="str">
        <f t="shared" si="181"/>
        <v>|'[УФ ВС 2018.xlsx]АЛРОСА Мирный пит'!aa225</v>
      </c>
      <c r="AW279" s="160" t="str">
        <f t="shared" si="181"/>
        <v>|'[УФ ВС 2018.xlsx]АЛРОСА Мирный пит'!al225</v>
      </c>
      <c r="AX279" s="160" t="str">
        <f t="shared" si="181"/>
        <v>|'[УФ ВС 2018.xlsx]АЛРОСА Мирный пит'!ak225</v>
      </c>
    </row>
    <row r="280" spans="1:57">
      <c r="A280" s="156" t="str">
        <f t="shared" si="155"/>
        <v>скр</v>
      </c>
      <c r="B280" s="95" t="s">
        <v>569</v>
      </c>
      <c r="C280" s="137"/>
      <c r="D280" s="596"/>
      <c r="E280" s="596"/>
      <c r="F280" s="597"/>
      <c r="G280" s="135" t="s">
        <v>160</v>
      </c>
      <c r="H280" s="255">
        <v>0</v>
      </c>
      <c r="I280" s="262">
        <v>0</v>
      </c>
      <c r="J280" s="262">
        <v>0</v>
      </c>
      <c r="K280" s="262"/>
      <c r="L280" s="251">
        <f t="shared" si="147"/>
        <v>0</v>
      </c>
      <c r="M280" s="251">
        <f t="shared" si="148"/>
        <v>0</v>
      </c>
      <c r="N280" s="262">
        <v>0</v>
      </c>
      <c r="O280" s="262"/>
      <c r="P280" s="262"/>
      <c r="Q280" s="253">
        <v>0</v>
      </c>
      <c r="R280" s="252">
        <f>+'[39]Таб 1'!Q280</f>
        <v>0</v>
      </c>
      <c r="S280" s="250">
        <f t="shared" si="172"/>
        <v>0</v>
      </c>
      <c r="T280" s="250">
        <f t="shared" si="173"/>
        <v>0</v>
      </c>
      <c r="U280" s="263">
        <f t="shared" si="174"/>
        <v>0</v>
      </c>
      <c r="V280" s="253">
        <f>[40]Лист1!$O280</f>
        <v>1</v>
      </c>
      <c r="W280" s="250">
        <f t="shared" si="175"/>
        <v>0</v>
      </c>
      <c r="X280" s="253">
        <f>[40]Лист1!$P280</f>
        <v>1</v>
      </c>
      <c r="Y280" s="250">
        <f t="shared" si="176"/>
        <v>0</v>
      </c>
      <c r="Z280" s="271">
        <f t="shared" si="149"/>
        <v>0</v>
      </c>
      <c r="AA280" s="271">
        <f t="shared" si="150"/>
        <v>0</v>
      </c>
      <c r="AB280" s="263">
        <f t="shared" si="151"/>
        <v>0</v>
      </c>
      <c r="AC280" s="263">
        <f t="shared" si="152"/>
        <v>0</v>
      </c>
      <c r="AD280" s="264">
        <f t="shared" si="153"/>
        <v>0</v>
      </c>
      <c r="AE280" s="253">
        <f>+[41]Лист1!Q280</f>
        <v>1</v>
      </c>
      <c r="AF280" s="250">
        <f t="shared" si="177"/>
        <v>0</v>
      </c>
      <c r="AG280" s="253">
        <f>+[41]Лист1!R280</f>
        <v>1</v>
      </c>
      <c r="AH280" s="250">
        <f t="shared" si="178"/>
        <v>0</v>
      </c>
      <c r="AI280" s="253">
        <f>+[41]Лист1!S280</f>
        <v>1</v>
      </c>
      <c r="AJ280" s="250">
        <f t="shared" si="179"/>
        <v>0</v>
      </c>
      <c r="AK280" s="253">
        <f>+[41]Лист1!T280</f>
        <v>1</v>
      </c>
      <c r="AL280" s="250">
        <f t="shared" si="180"/>
        <v>0</v>
      </c>
      <c r="AM280" s="227" t="s">
        <v>1434</v>
      </c>
      <c r="AN280" s="227" t="s">
        <v>1435</v>
      </c>
      <c r="AO280" s="227" t="s">
        <v>1436</v>
      </c>
      <c r="AP280" s="227" t="s">
        <v>1437</v>
      </c>
      <c r="AQ280" s="227" t="s">
        <v>1438</v>
      </c>
      <c r="AR280" s="227" t="s">
        <v>1439</v>
      </c>
      <c r="AS280" s="160" t="str">
        <f t="shared" si="181"/>
        <v>|'[УФ ВС 2018.xlsx]АЛРОСА Мирный пит'!i226</v>
      </c>
      <c r="AT280" s="160" t="str">
        <f t="shared" si="181"/>
        <v>|'[УФ ВС 2018.xlsx]АЛРОСА Мирный пит'!j226</v>
      </c>
      <c r="AU280" s="160" t="str">
        <f t="shared" si="181"/>
        <v>|'[УФ ВС 2018.xlsx]АЛРОСА Мирный пит'!q226</v>
      </c>
      <c r="AV280" s="160" t="str">
        <f t="shared" si="181"/>
        <v>|'[УФ ВС 2018.xlsx]АЛРОСА Мирный пит'!aa226</v>
      </c>
      <c r="AW280" s="160" t="str">
        <f t="shared" si="181"/>
        <v>|'[УФ ВС 2018.xlsx]АЛРОСА Мирный пит'!al226</v>
      </c>
      <c r="AX280" s="160" t="str">
        <f t="shared" si="181"/>
        <v>|'[УФ ВС 2018.xlsx]АЛРОСА Мирный пит'!ak226</v>
      </c>
    </row>
    <row r="281" spans="1:57">
      <c r="A281" s="156" t="str">
        <f t="shared" si="155"/>
        <v>скр</v>
      </c>
      <c r="B281" s="95" t="s">
        <v>569</v>
      </c>
      <c r="C281" s="137"/>
      <c r="D281" s="596"/>
      <c r="E281" s="596"/>
      <c r="F281" s="597"/>
      <c r="G281" s="135" t="s">
        <v>160</v>
      </c>
      <c r="H281" s="255">
        <v>0</v>
      </c>
      <c r="I281" s="262">
        <v>0</v>
      </c>
      <c r="J281" s="262">
        <v>0</v>
      </c>
      <c r="K281" s="262"/>
      <c r="L281" s="251">
        <f t="shared" si="147"/>
        <v>0</v>
      </c>
      <c r="M281" s="251">
        <f t="shared" si="148"/>
        <v>0</v>
      </c>
      <c r="N281" s="262">
        <v>0</v>
      </c>
      <c r="O281" s="262"/>
      <c r="P281" s="262"/>
      <c r="Q281" s="253">
        <v>0</v>
      </c>
      <c r="R281" s="252">
        <f>+'[39]Таб 1'!Q281</f>
        <v>0</v>
      </c>
      <c r="S281" s="250">
        <f t="shared" si="172"/>
        <v>0</v>
      </c>
      <c r="T281" s="250">
        <f t="shared" si="173"/>
        <v>0</v>
      </c>
      <c r="U281" s="263">
        <f t="shared" si="174"/>
        <v>0</v>
      </c>
      <c r="V281" s="253">
        <f>[40]Лист1!$O281</f>
        <v>1</v>
      </c>
      <c r="W281" s="250">
        <f t="shared" si="175"/>
        <v>0</v>
      </c>
      <c r="X281" s="253">
        <f>[40]Лист1!$P281</f>
        <v>1</v>
      </c>
      <c r="Y281" s="250">
        <f t="shared" si="176"/>
        <v>0</v>
      </c>
      <c r="Z281" s="271">
        <f t="shared" si="149"/>
        <v>0</v>
      </c>
      <c r="AA281" s="271">
        <f t="shared" si="150"/>
        <v>0</v>
      </c>
      <c r="AB281" s="263">
        <f t="shared" si="151"/>
        <v>0</v>
      </c>
      <c r="AC281" s="263">
        <f t="shared" si="152"/>
        <v>0</v>
      </c>
      <c r="AD281" s="264">
        <f t="shared" si="153"/>
        <v>0</v>
      </c>
      <c r="AE281" s="253">
        <f>+[41]Лист1!Q281</f>
        <v>1</v>
      </c>
      <c r="AF281" s="250">
        <f t="shared" si="177"/>
        <v>0</v>
      </c>
      <c r="AG281" s="253">
        <f>+[41]Лист1!R281</f>
        <v>1</v>
      </c>
      <c r="AH281" s="250">
        <f t="shared" si="178"/>
        <v>0</v>
      </c>
      <c r="AI281" s="253">
        <f>+[41]Лист1!S281</f>
        <v>1</v>
      </c>
      <c r="AJ281" s="250">
        <f t="shared" si="179"/>
        <v>0</v>
      </c>
      <c r="AK281" s="253">
        <f>+[41]Лист1!T281</f>
        <v>1</v>
      </c>
      <c r="AL281" s="250">
        <f t="shared" si="180"/>
        <v>0</v>
      </c>
      <c r="AM281" s="227" t="s">
        <v>1440</v>
      </c>
      <c r="AN281" s="227" t="s">
        <v>1441</v>
      </c>
      <c r="AO281" s="227" t="s">
        <v>1442</v>
      </c>
      <c r="AP281" s="227" t="s">
        <v>1443</v>
      </c>
      <c r="AQ281" s="227" t="s">
        <v>1444</v>
      </c>
      <c r="AR281" s="227" t="s">
        <v>1445</v>
      </c>
      <c r="AS281" s="160" t="str">
        <f t="shared" si="181"/>
        <v>|'[УФ ВС 2018.xlsx]АЛРОСА Мирный пит'!i227</v>
      </c>
      <c r="AT281" s="160" t="str">
        <f t="shared" si="181"/>
        <v>|'[УФ ВС 2018.xlsx]АЛРОСА Мирный пит'!j227</v>
      </c>
      <c r="AU281" s="160" t="str">
        <f t="shared" si="181"/>
        <v>|'[УФ ВС 2018.xlsx]АЛРОСА Мирный пит'!q227</v>
      </c>
      <c r="AV281" s="160" t="str">
        <f t="shared" si="181"/>
        <v>|'[УФ ВС 2018.xlsx]АЛРОСА Мирный пит'!aa227</v>
      </c>
      <c r="AW281" s="160" t="str">
        <f t="shared" si="181"/>
        <v>|'[УФ ВС 2018.xlsx]АЛРОСА Мирный пит'!al227</v>
      </c>
      <c r="AX281" s="160" t="str">
        <f t="shared" si="181"/>
        <v>|'[УФ ВС 2018.xlsx]АЛРОСА Мирный пит'!ak227</v>
      </c>
    </row>
    <row r="282" spans="1:57">
      <c r="A282" s="156" t="str">
        <f t="shared" si="155"/>
        <v>скр</v>
      </c>
      <c r="B282" s="95" t="s">
        <v>569</v>
      </c>
      <c r="C282" s="137"/>
      <c r="D282" s="596"/>
      <c r="E282" s="596"/>
      <c r="F282" s="597"/>
      <c r="G282" s="135" t="s">
        <v>160</v>
      </c>
      <c r="H282" s="255">
        <v>0</v>
      </c>
      <c r="I282" s="262">
        <v>0</v>
      </c>
      <c r="J282" s="262">
        <v>0</v>
      </c>
      <c r="K282" s="262"/>
      <c r="L282" s="251">
        <f t="shared" si="147"/>
        <v>0</v>
      </c>
      <c r="M282" s="251">
        <f t="shared" si="148"/>
        <v>0</v>
      </c>
      <c r="N282" s="262">
        <v>0</v>
      </c>
      <c r="O282" s="262"/>
      <c r="P282" s="262"/>
      <c r="Q282" s="253">
        <v>0</v>
      </c>
      <c r="R282" s="252">
        <f>+'[39]Таб 1'!Q282</f>
        <v>0</v>
      </c>
      <c r="S282" s="250">
        <f t="shared" si="172"/>
        <v>0</v>
      </c>
      <c r="T282" s="250">
        <f t="shared" si="173"/>
        <v>0</v>
      </c>
      <c r="U282" s="263">
        <f t="shared" si="174"/>
        <v>0</v>
      </c>
      <c r="V282" s="253">
        <f>[40]Лист1!$O282</f>
        <v>1</v>
      </c>
      <c r="W282" s="250">
        <f t="shared" si="175"/>
        <v>0</v>
      </c>
      <c r="X282" s="253">
        <f>[40]Лист1!$P282</f>
        <v>1</v>
      </c>
      <c r="Y282" s="250">
        <f t="shared" si="176"/>
        <v>0</v>
      </c>
      <c r="Z282" s="271">
        <f t="shared" si="149"/>
        <v>0</v>
      </c>
      <c r="AA282" s="271">
        <f t="shared" si="150"/>
        <v>0</v>
      </c>
      <c r="AB282" s="263">
        <f t="shared" si="151"/>
        <v>0</v>
      </c>
      <c r="AC282" s="263">
        <f t="shared" si="152"/>
        <v>0</v>
      </c>
      <c r="AD282" s="264">
        <f t="shared" si="153"/>
        <v>0</v>
      </c>
      <c r="AE282" s="253">
        <f>+[41]Лист1!Q282</f>
        <v>1</v>
      </c>
      <c r="AF282" s="250">
        <f t="shared" si="177"/>
        <v>0</v>
      </c>
      <c r="AG282" s="253">
        <f>+[41]Лист1!R282</f>
        <v>1</v>
      </c>
      <c r="AH282" s="250">
        <f t="shared" si="178"/>
        <v>0</v>
      </c>
      <c r="AI282" s="253">
        <f>+[41]Лист1!S282</f>
        <v>1</v>
      </c>
      <c r="AJ282" s="250">
        <f t="shared" si="179"/>
        <v>0</v>
      </c>
      <c r="AK282" s="253">
        <f>+[41]Лист1!T282</f>
        <v>1</v>
      </c>
      <c r="AL282" s="250">
        <f t="shared" si="180"/>
        <v>0</v>
      </c>
      <c r="AM282" s="227" t="s">
        <v>1446</v>
      </c>
      <c r="AN282" s="227" t="s">
        <v>1447</v>
      </c>
      <c r="AO282" s="227" t="s">
        <v>1448</v>
      </c>
      <c r="AP282" s="227" t="s">
        <v>1449</v>
      </c>
      <c r="AQ282" s="227" t="s">
        <v>1450</v>
      </c>
      <c r="AR282" s="227" t="s">
        <v>1451</v>
      </c>
      <c r="AS282" s="160" t="str">
        <f t="shared" si="181"/>
        <v>|'[УФ ВС 2018.xlsx]АЛРОСА Мирный пит'!i228</v>
      </c>
      <c r="AT282" s="160" t="str">
        <f t="shared" si="181"/>
        <v>|'[УФ ВС 2018.xlsx]АЛРОСА Мирный пит'!j228</v>
      </c>
      <c r="AU282" s="160" t="str">
        <f t="shared" si="181"/>
        <v>|'[УФ ВС 2018.xlsx]АЛРОСА Мирный пит'!q228</v>
      </c>
      <c r="AV282" s="160" t="str">
        <f t="shared" si="181"/>
        <v>|'[УФ ВС 2018.xlsx]АЛРОСА Мирный пит'!aa228</v>
      </c>
      <c r="AW282" s="160" t="str">
        <f t="shared" si="181"/>
        <v>|'[УФ ВС 2018.xlsx]АЛРОСА Мирный пит'!al228</v>
      </c>
      <c r="AX282" s="160" t="str">
        <f t="shared" si="181"/>
        <v>|'[УФ ВС 2018.xlsx]АЛРОСА Мирный пит'!ak228</v>
      </c>
    </row>
    <row r="283" spans="1:57" s="161" customFormat="1">
      <c r="A283" s="156" t="str">
        <f t="shared" si="155"/>
        <v>пок</v>
      </c>
      <c r="B283" s="95" t="s">
        <v>569</v>
      </c>
      <c r="C283" s="139"/>
      <c r="D283" s="580"/>
      <c r="E283" s="580"/>
      <c r="F283" s="581"/>
      <c r="G283" s="140" t="s">
        <v>160</v>
      </c>
      <c r="H283" s="255">
        <v>0</v>
      </c>
      <c r="I283" s="272">
        <v>0</v>
      </c>
      <c r="J283" s="272">
        <v>0</v>
      </c>
      <c r="K283" s="272"/>
      <c r="L283" s="251">
        <f t="shared" si="147"/>
        <v>0</v>
      </c>
      <c r="M283" s="251">
        <f t="shared" si="148"/>
        <v>0</v>
      </c>
      <c r="N283" s="272">
        <v>0</v>
      </c>
      <c r="O283" s="272"/>
      <c r="P283" s="272"/>
      <c r="Q283" s="273">
        <v>0</v>
      </c>
      <c r="R283" s="267">
        <f>+(U114-R114)*T109+(U115-R115)*T110+(U116-R116)*T111+(U117-R117)*T112</f>
        <v>1312.97295812375</v>
      </c>
      <c r="S283" s="250">
        <f t="shared" si="172"/>
        <v>656.486479061875</v>
      </c>
      <c r="T283" s="250">
        <f t="shared" si="173"/>
        <v>656.486479061875</v>
      </c>
      <c r="U283" s="263">
        <f t="shared" si="174"/>
        <v>1312.97295812375</v>
      </c>
      <c r="V283" s="253">
        <f>[40]Лист1!$O283</f>
        <v>1</v>
      </c>
      <c r="W283" s="250">
        <f t="shared" si="175"/>
        <v>656.486479061875</v>
      </c>
      <c r="X283" s="253">
        <f>[40]Лист1!$P283</f>
        <v>1</v>
      </c>
      <c r="Y283" s="250">
        <f t="shared" si="176"/>
        <v>656.486479061875</v>
      </c>
      <c r="Z283" s="271">
        <f t="shared" si="149"/>
        <v>0.39536731919891155</v>
      </c>
      <c r="AA283" s="271">
        <f t="shared" si="150"/>
        <v>0.28677331548572987</v>
      </c>
      <c r="AB283" s="263">
        <f t="shared" si="151"/>
        <v>1312.97295812375</v>
      </c>
      <c r="AC283" s="263">
        <f t="shared" si="152"/>
        <v>0</v>
      </c>
      <c r="AD283" s="264">
        <f t="shared" si="153"/>
        <v>0.26091459194767624</v>
      </c>
      <c r="AE283" s="253"/>
      <c r="AF283" s="250">
        <f t="shared" si="177"/>
        <v>0</v>
      </c>
      <c r="AG283" s="253">
        <f>+[41]Лист1!R283</f>
        <v>1</v>
      </c>
      <c r="AH283" s="250">
        <f t="shared" si="178"/>
        <v>0</v>
      </c>
      <c r="AI283" s="253">
        <f>+[41]Лист1!S283</f>
        <v>1</v>
      </c>
      <c r="AJ283" s="250">
        <f t="shared" si="179"/>
        <v>0</v>
      </c>
      <c r="AK283" s="253">
        <f>+[41]Лист1!T283</f>
        <v>1</v>
      </c>
      <c r="AL283" s="250">
        <f t="shared" si="180"/>
        <v>0</v>
      </c>
      <c r="AM283" s="227" t="s">
        <v>1452</v>
      </c>
      <c r="AN283" s="227" t="s">
        <v>1453</v>
      </c>
      <c r="AO283" s="227" t="s">
        <v>1454</v>
      </c>
      <c r="AP283" s="227" t="s">
        <v>1455</v>
      </c>
      <c r="AQ283" s="227" t="s">
        <v>1456</v>
      </c>
      <c r="AR283" s="227" t="s">
        <v>1457</v>
      </c>
      <c r="AS283" s="160" t="str">
        <f t="shared" si="181"/>
        <v>|'[УФ ВС 2018.xlsx]АЛРОСА Мирный пит'!i229</v>
      </c>
      <c r="AT283" s="160" t="str">
        <f t="shared" si="181"/>
        <v>|'[УФ ВС 2018.xlsx]АЛРОСА Мирный пит'!j229</v>
      </c>
      <c r="AU283" s="160" t="str">
        <f t="shared" si="181"/>
        <v>|'[УФ ВС 2018.xlsx]АЛРОСА Мирный пит'!q229</v>
      </c>
      <c r="AV283" s="160" t="str">
        <f t="shared" si="181"/>
        <v>|'[УФ ВС 2018.xlsx]АЛРОСА Мирный пит'!aa229</v>
      </c>
      <c r="AW283" s="160" t="str">
        <f t="shared" si="181"/>
        <v>|'[УФ ВС 2018.xlsx]АЛРОСА Мирный пит'!al229</v>
      </c>
      <c r="AX283" s="160" t="str">
        <f t="shared" si="181"/>
        <v>|'[УФ ВС 2018.xlsx]АЛРОСА Мирный пит'!ak229</v>
      </c>
    </row>
    <row r="284" spans="1:57" s="161" customFormat="1">
      <c r="A284" s="156" t="str">
        <f t="shared" si="155"/>
        <v>пок</v>
      </c>
      <c r="B284" s="95" t="s">
        <v>554</v>
      </c>
      <c r="C284" s="141" t="s">
        <v>572</v>
      </c>
      <c r="D284" s="142"/>
      <c r="E284" s="142"/>
      <c r="F284" s="130"/>
      <c r="G284" s="143" t="s">
        <v>160</v>
      </c>
      <c r="H284" s="255">
        <v>0</v>
      </c>
      <c r="I284" s="255">
        <v>0</v>
      </c>
      <c r="J284" s="255">
        <v>0</v>
      </c>
      <c r="K284" s="255"/>
      <c r="L284" s="251">
        <f t="shared" si="147"/>
        <v>0</v>
      </c>
      <c r="M284" s="251">
        <f t="shared" si="148"/>
        <v>0</v>
      </c>
      <c r="N284" s="255">
        <v>0</v>
      </c>
      <c r="O284" s="255"/>
      <c r="P284" s="255"/>
      <c r="Q284" s="250">
        <v>0</v>
      </c>
      <c r="R284" s="252">
        <f>+'[39]Таб 1'!Q284</f>
        <v>12922.446831929103</v>
      </c>
      <c r="S284" s="250">
        <f t="shared" si="172"/>
        <v>6461.2234159645514</v>
      </c>
      <c r="T284" s="250">
        <f t="shared" si="173"/>
        <v>6461.2234159645514</v>
      </c>
      <c r="U284" s="256">
        <f t="shared" si="174"/>
        <v>12922.446831929103</v>
      </c>
      <c r="V284" s="253">
        <f>[40]Лист1!$O284</f>
        <v>1</v>
      </c>
      <c r="W284" s="250">
        <f t="shared" si="175"/>
        <v>6461.2234159645514</v>
      </c>
      <c r="X284" s="253">
        <f>[40]Лист1!$P284</f>
        <v>1</v>
      </c>
      <c r="Y284" s="250">
        <f t="shared" si="176"/>
        <v>6461.2234159645514</v>
      </c>
      <c r="Z284" s="251">
        <f t="shared" si="149"/>
        <v>3.8912554366170986</v>
      </c>
      <c r="AA284" s="251">
        <f t="shared" si="150"/>
        <v>2.8224594415684043</v>
      </c>
      <c r="AB284" s="256">
        <f t="shared" si="151"/>
        <v>12922.446831929103</v>
      </c>
      <c r="AC284" s="256">
        <f t="shared" si="152"/>
        <v>0</v>
      </c>
      <c r="AD284" s="257">
        <f t="shared" si="153"/>
        <v>2.5679545959091556</v>
      </c>
      <c r="AE284" s="253"/>
      <c r="AF284" s="250">
        <f t="shared" si="177"/>
        <v>0</v>
      </c>
      <c r="AG284" s="253">
        <f>+[41]Лист1!R284</f>
        <v>1</v>
      </c>
      <c r="AH284" s="250">
        <f t="shared" si="178"/>
        <v>0</v>
      </c>
      <c r="AI284" s="253">
        <f>+[41]Лист1!S284</f>
        <v>1</v>
      </c>
      <c r="AJ284" s="250">
        <f t="shared" si="179"/>
        <v>0</v>
      </c>
      <c r="AK284" s="253">
        <f>+[41]Лист1!T284</f>
        <v>1</v>
      </c>
      <c r="AL284" s="250">
        <f t="shared" si="180"/>
        <v>0</v>
      </c>
      <c r="AM284" s="227" t="s">
        <v>1458</v>
      </c>
      <c r="AN284" s="227" t="s">
        <v>1459</v>
      </c>
      <c r="AO284" s="227" t="s">
        <v>1460</v>
      </c>
      <c r="AP284" s="227" t="s">
        <v>1461</v>
      </c>
      <c r="AQ284" s="227" t="s">
        <v>1462</v>
      </c>
      <c r="AR284" s="227" t="s">
        <v>1463</v>
      </c>
      <c r="AS284" s="160" t="str">
        <f t="shared" si="181"/>
        <v>|'[УФ ВС 2018.xlsx]АЛРОСА Мирный пит'!i230</v>
      </c>
      <c r="AT284" s="160" t="str">
        <f t="shared" si="181"/>
        <v>|'[УФ ВС 2018.xlsx]АЛРОСА Мирный пит'!j230</v>
      </c>
      <c r="AU284" s="160" t="str">
        <f t="shared" si="181"/>
        <v>|'[УФ ВС 2018.xlsx]АЛРОСА Мирный пит'!q230</v>
      </c>
      <c r="AV284" s="160" t="str">
        <f t="shared" si="181"/>
        <v>|'[УФ ВС 2018.xlsx]АЛРОСА Мирный пит'!aa230</v>
      </c>
      <c r="AW284" s="160" t="str">
        <f t="shared" si="181"/>
        <v>|'[УФ ВС 2018.xlsx]АЛРОСА Мирный пит'!al230</v>
      </c>
      <c r="AX284" s="160" t="str">
        <f t="shared" si="181"/>
        <v>|'[УФ ВС 2018.xlsx]АЛРОСА Мирный пит'!ak230</v>
      </c>
    </row>
    <row r="285" spans="1:57" s="161" customFormat="1">
      <c r="A285" s="156" t="str">
        <f t="shared" si="155"/>
        <v>скр</v>
      </c>
      <c r="B285" s="105" t="s">
        <v>554</v>
      </c>
      <c r="C285" s="144" t="s">
        <v>573</v>
      </c>
      <c r="D285" s="145"/>
      <c r="E285" s="145"/>
      <c r="F285" s="146"/>
      <c r="G285" s="143" t="s">
        <v>160</v>
      </c>
      <c r="H285" s="255">
        <v>0</v>
      </c>
      <c r="I285" s="283">
        <v>0</v>
      </c>
      <c r="J285" s="283">
        <v>0</v>
      </c>
      <c r="K285" s="283"/>
      <c r="L285" s="251">
        <f t="shared" si="147"/>
        <v>0</v>
      </c>
      <c r="M285" s="251">
        <f t="shared" si="148"/>
        <v>0</v>
      </c>
      <c r="N285" s="283">
        <v>0</v>
      </c>
      <c r="O285" s="283"/>
      <c r="P285" s="283"/>
      <c r="Q285" s="284">
        <v>0</v>
      </c>
      <c r="R285" s="252">
        <f>+'[39]Таб 1'!Q285</f>
        <v>0</v>
      </c>
      <c r="S285" s="250">
        <f t="shared" si="172"/>
        <v>0</v>
      </c>
      <c r="T285" s="250">
        <f t="shared" si="173"/>
        <v>0</v>
      </c>
      <c r="U285" s="269">
        <f t="shared" si="174"/>
        <v>0</v>
      </c>
      <c r="V285" s="253">
        <f>[40]Лист1!$O285</f>
        <v>1</v>
      </c>
      <c r="W285" s="250">
        <f t="shared" si="175"/>
        <v>0</v>
      </c>
      <c r="X285" s="253">
        <f>[40]Лист1!$P285</f>
        <v>1</v>
      </c>
      <c r="Y285" s="250">
        <f t="shared" si="176"/>
        <v>0</v>
      </c>
      <c r="Z285" s="282">
        <f t="shared" si="149"/>
        <v>0</v>
      </c>
      <c r="AA285" s="282">
        <f t="shared" si="150"/>
        <v>0</v>
      </c>
      <c r="AB285" s="269">
        <f t="shared" si="151"/>
        <v>0</v>
      </c>
      <c r="AC285" s="269">
        <f t="shared" si="152"/>
        <v>0</v>
      </c>
      <c r="AD285" s="270">
        <f t="shared" si="153"/>
        <v>0</v>
      </c>
      <c r="AE285" s="253"/>
      <c r="AF285" s="250">
        <f t="shared" si="177"/>
        <v>0</v>
      </c>
      <c r="AG285" s="253">
        <f>+[41]Лист1!R285</f>
        <v>1</v>
      </c>
      <c r="AH285" s="250">
        <f t="shared" si="178"/>
        <v>0</v>
      </c>
      <c r="AI285" s="253">
        <f>+[41]Лист1!S285</f>
        <v>1</v>
      </c>
      <c r="AJ285" s="250">
        <f t="shared" si="179"/>
        <v>0</v>
      </c>
      <c r="AK285" s="253">
        <f>+[41]Лист1!T285</f>
        <v>1</v>
      </c>
      <c r="AL285" s="250">
        <f t="shared" si="180"/>
        <v>0</v>
      </c>
      <c r="AM285" s="227" t="s">
        <v>1464</v>
      </c>
      <c r="AN285" s="227" t="s">
        <v>1465</v>
      </c>
      <c r="AO285" s="227" t="s">
        <v>1466</v>
      </c>
      <c r="AP285" s="227" t="s">
        <v>1467</v>
      </c>
      <c r="AQ285" s="227" t="s">
        <v>1468</v>
      </c>
      <c r="AR285" s="227" t="s">
        <v>1469</v>
      </c>
      <c r="AS285" s="160" t="str">
        <f t="shared" si="181"/>
        <v>|'[УФ ВС 2018.xlsx]АЛРОСА Мирный пит'!i231</v>
      </c>
      <c r="AT285" s="160" t="str">
        <f t="shared" si="181"/>
        <v>|'[УФ ВС 2018.xlsx]АЛРОСА Мирный пит'!j231</v>
      </c>
      <c r="AU285" s="160" t="str">
        <f t="shared" si="181"/>
        <v>|'[УФ ВС 2018.xlsx]АЛРОСА Мирный пит'!q231</v>
      </c>
      <c r="AV285" s="160" t="str">
        <f t="shared" si="181"/>
        <v>|'[УФ ВС 2018.xlsx]АЛРОСА Мирный пит'!aa231</v>
      </c>
      <c r="AW285" s="160" t="str">
        <f t="shared" si="181"/>
        <v>|'[УФ ВС 2018.xlsx]АЛРОСА Мирный пит'!al231</v>
      </c>
      <c r="AX285" s="160" t="str">
        <f t="shared" si="181"/>
        <v>|'[УФ ВС 2018.xlsx]АЛРОСА Мирный пит'!ak231</v>
      </c>
      <c r="BE285" s="339">
        <f>+U285-'[39]Таб 1'!T285</f>
        <v>0</v>
      </c>
    </row>
    <row r="286" spans="1:57" s="161" customFormat="1">
      <c r="A286" s="156" t="s">
        <v>598</v>
      </c>
      <c r="B286" s="277" t="s">
        <v>361</v>
      </c>
      <c r="C286" s="593" t="s">
        <v>362</v>
      </c>
      <c r="D286" s="594"/>
      <c r="E286" s="594"/>
      <c r="F286" s="595"/>
      <c r="G286" s="203" t="s">
        <v>160</v>
      </c>
      <c r="H286" s="279">
        <f>H255+H256+H284-H285</f>
        <v>395355.75009197457</v>
      </c>
      <c r="I286" s="279">
        <f>I255+I256+I284-I285</f>
        <v>412329.64730560849</v>
      </c>
      <c r="J286" s="279">
        <f>J255+J256+J284-J285</f>
        <v>444928.79311118013</v>
      </c>
      <c r="K286" s="279">
        <f>K255+K256+K284-K285</f>
        <v>480147.31344627723</v>
      </c>
      <c r="L286" s="251">
        <f t="shared" si="147"/>
        <v>35218.520335097099</v>
      </c>
      <c r="M286" s="251">
        <f t="shared" si="148"/>
        <v>107.91554084167726</v>
      </c>
      <c r="N286" s="279">
        <f t="shared" ref="N286:T286" si="182">N255+N256+N284-N285</f>
        <v>503219.44369713648</v>
      </c>
      <c r="O286" s="279">
        <f t="shared" si="182"/>
        <v>0</v>
      </c>
      <c r="P286" s="279">
        <f t="shared" si="182"/>
        <v>0</v>
      </c>
      <c r="Q286" s="279">
        <f t="shared" si="182"/>
        <v>540516.8447160353</v>
      </c>
      <c r="R286" s="279">
        <f t="shared" si="182"/>
        <v>457843.49073757697</v>
      </c>
      <c r="S286" s="279">
        <f t="shared" si="182"/>
        <v>228921.74536878848</v>
      </c>
      <c r="T286" s="279">
        <f t="shared" si="182"/>
        <v>228921.74536878848</v>
      </c>
      <c r="U286" s="279">
        <v>471861.66800000001</v>
      </c>
      <c r="V286" s="285"/>
      <c r="W286" s="279">
        <f>W255+W256+W284-W285</f>
        <v>235930.83385320104</v>
      </c>
      <c r="X286" s="285"/>
      <c r="Y286" s="279">
        <f>Y255+Y256+Y284-Y285</f>
        <v>235930.83385320104</v>
      </c>
      <c r="Z286" s="279">
        <f t="shared" si="149"/>
        <v>137.86754131194101</v>
      </c>
      <c r="AA286" s="279">
        <f t="shared" si="150"/>
        <v>100</v>
      </c>
      <c r="AB286" s="279">
        <f t="shared" si="151"/>
        <v>-31357.775697136472</v>
      </c>
      <c r="AC286" s="279">
        <f t="shared" si="152"/>
        <v>93.768568347289616</v>
      </c>
      <c r="AD286" s="280">
        <f t="shared" si="153"/>
        <v>-6.2314316527103841</v>
      </c>
      <c r="AE286" s="285"/>
      <c r="AF286" s="279">
        <v>465719.32</v>
      </c>
      <c r="AG286" s="285"/>
      <c r="AH286" s="279">
        <v>475008.84499999997</v>
      </c>
      <c r="AI286" s="285"/>
      <c r="AJ286" s="279">
        <v>485539.31</v>
      </c>
      <c r="AK286" s="285"/>
      <c r="AL286" s="279">
        <v>497371.02899999998</v>
      </c>
      <c r="BE286" s="339">
        <f>+U286-'[39]Таб 1'!T286</f>
        <v>2.9359792824834585E-4</v>
      </c>
    </row>
    <row r="287" spans="1:57" s="161" customFormat="1">
      <c r="A287" s="156" t="s">
        <v>598</v>
      </c>
      <c r="B287" s="286" t="s">
        <v>363</v>
      </c>
      <c r="C287" s="522" t="s">
        <v>364</v>
      </c>
      <c r="D287" s="523"/>
      <c r="E287" s="523"/>
      <c r="F287" s="524"/>
      <c r="G287" s="287" t="s">
        <v>365</v>
      </c>
      <c r="H287" s="251">
        <f>IF(H26=0,0,H286/H26)</f>
        <v>94.925319280609301</v>
      </c>
      <c r="I287" s="251">
        <f>IF(I26=0,0,I286/I26)</f>
        <v>104.3187454379601</v>
      </c>
      <c r="J287" s="251">
        <f>IF(J26=0,0,J286/J26)</f>
        <v>116.4524330510736</v>
      </c>
      <c r="K287" s="251">
        <f>IF(K26=0,0,K286/K26)</f>
        <v>144.58375167839662</v>
      </c>
      <c r="L287" s="251">
        <f t="shared" si="147"/>
        <v>28.131318627323026</v>
      </c>
      <c r="M287" s="251">
        <f t="shared" si="148"/>
        <v>124.15691788507779</v>
      </c>
      <c r="N287" s="251">
        <f t="shared" ref="N287:U287" si="183">IF(N26=0,0,N286/N26)</f>
        <v>109.50120226169471</v>
      </c>
      <c r="O287" s="251">
        <f t="shared" si="183"/>
        <v>0</v>
      </c>
      <c r="P287" s="251">
        <f t="shared" si="183"/>
        <v>0</v>
      </c>
      <c r="Q287" s="251">
        <f t="shared" si="183"/>
        <v>126.7686385072258</v>
      </c>
      <c r="R287" s="251">
        <f t="shared" si="183"/>
        <v>137.86754131194101</v>
      </c>
      <c r="S287" s="251">
        <f t="shared" si="183"/>
        <v>137.86754131194101</v>
      </c>
      <c r="T287" s="251">
        <f t="shared" si="183"/>
        <v>137.86754131194101</v>
      </c>
      <c r="U287" s="251">
        <f t="shared" si="183"/>
        <v>142.08874718675153</v>
      </c>
      <c r="V287" s="253"/>
      <c r="W287" s="251">
        <f>IF(W26=0,0,W286/W26)</f>
        <v>142.08874709834222</v>
      </c>
      <c r="X287" s="253"/>
      <c r="Y287" s="251">
        <f>IF(Y26=0,0,Y286/Y26)</f>
        <v>142.08874709834222</v>
      </c>
      <c r="Z287" s="251"/>
      <c r="AA287" s="251"/>
      <c r="AB287" s="251">
        <f t="shared" si="151"/>
        <v>32.587544925056818</v>
      </c>
      <c r="AC287" s="251">
        <f t="shared" si="152"/>
        <v>129.75998824850936</v>
      </c>
      <c r="AD287" s="254"/>
      <c r="AE287" s="253"/>
      <c r="AF287" s="251">
        <f>IF(AF26=0,0,AF286/AF26)</f>
        <v>140.23914042423516</v>
      </c>
      <c r="AG287" s="253"/>
      <c r="AH287" s="251">
        <f>IF(AH26=0,0,AH286/AH26)</f>
        <v>143.03643687513062</v>
      </c>
      <c r="AI287" s="253"/>
      <c r="AJ287" s="251">
        <f>IF(AJ26=0,0,AJ286/AJ26)</f>
        <v>146.2074098119362</v>
      </c>
      <c r="AK287" s="253"/>
      <c r="AL287" s="251">
        <f>IF(AL26=0,0,AL286/AL26)</f>
        <v>149.77022121151714</v>
      </c>
    </row>
    <row r="288" spans="1:57" s="301" customFormat="1">
      <c r="A288" s="156" t="s">
        <v>598</v>
      </c>
      <c r="B288" s="277" t="s">
        <v>366</v>
      </c>
      <c r="C288" s="525" t="s">
        <v>574</v>
      </c>
      <c r="D288" s="526"/>
      <c r="E288" s="526"/>
      <c r="F288" s="527"/>
      <c r="G288" s="288" t="s">
        <v>11</v>
      </c>
      <c r="H288" s="289"/>
      <c r="I288" s="289"/>
      <c r="J288" s="289"/>
      <c r="K288" s="290">
        <f>IF(J287=0,0,K287/J287*100)</f>
        <v>124.15691788507779</v>
      </c>
      <c r="L288" s="290"/>
      <c r="M288" s="290"/>
      <c r="N288" s="290">
        <f>IF(J287=0,0,N287/J287*100)</f>
        <v>94.030841084848589</v>
      </c>
      <c r="O288" s="290">
        <f>IF(N287=0,0,O287/N287*100)</f>
        <v>0</v>
      </c>
      <c r="P288" s="290">
        <f>IF(N287=0,0,P287/N287*100)</f>
        <v>0</v>
      </c>
      <c r="Q288" s="290"/>
      <c r="R288" s="290">
        <f>IF(N287=0,0,R287/N287*100)</f>
        <v>125.90504803997872</v>
      </c>
      <c r="S288" s="290">
        <f>IF(N287=0,0,S287/N287*100)</f>
        <v>125.90504803997872</v>
      </c>
      <c r="T288" s="290">
        <f>IF(N287=0,0,T287/N287*100)</f>
        <v>125.90504803997872</v>
      </c>
      <c r="U288" s="290">
        <f>IF(N287=0,0,U287/N287*100)</f>
        <v>129.75998824850936</v>
      </c>
      <c r="V288" s="291"/>
      <c r="W288" s="290" t="str">
        <f>IF(N287=0,0, IF(W287/N287*100=100, W287/N287*100, "ошибка"))</f>
        <v>ошибка</v>
      </c>
      <c r="X288" s="291"/>
      <c r="Y288" s="290" t="str">
        <f>IF(T287=0,0, IF(Y287/T287*100=100, Y287/T287*100, "ошибка"))</f>
        <v>ошибка</v>
      </c>
      <c r="Z288" s="292"/>
      <c r="AA288" s="292"/>
      <c r="AB288" s="290"/>
      <c r="AC288" s="290"/>
      <c r="AD288" s="293">
        <f>AD286+AD26</f>
        <v>29.759988248509359</v>
      </c>
      <c r="AE288" s="291"/>
      <c r="AF288" s="290">
        <f>AF287/U287*100</f>
        <v>98.698273579620363</v>
      </c>
      <c r="AG288" s="291"/>
      <c r="AH288" s="290">
        <f>IF(AF287=0,0,AH287/AF287*100)</f>
        <v>101.99466172028251</v>
      </c>
      <c r="AI288" s="291"/>
      <c r="AJ288" s="290">
        <f>IF(AH287=0,0,AJ287/AH287*100)</f>
        <v>102.21689871901228</v>
      </c>
      <c r="AK288" s="291"/>
      <c r="AL288" s="290">
        <f>IF(AJ287=0,0,AL287/AJ287*100)</f>
        <v>102.43681999712855</v>
      </c>
    </row>
    <row r="289" spans="2:38" s="301" customFormat="1">
      <c r="B289" s="218"/>
      <c r="C289" s="294"/>
      <c r="D289" s="294"/>
      <c r="E289" s="294"/>
      <c r="F289" s="294"/>
      <c r="G289" s="295"/>
      <c r="H289" s="294"/>
      <c r="I289" s="294"/>
      <c r="J289" s="294"/>
      <c r="K289" s="294"/>
      <c r="L289" s="296"/>
      <c r="M289" s="294"/>
      <c r="N289" s="297">
        <f>ROUND(N287,2)*1.2</f>
        <v>131.4</v>
      </c>
      <c r="O289" s="294"/>
      <c r="P289" s="294"/>
      <c r="Q289" s="294"/>
      <c r="R289" s="294"/>
      <c r="S289" s="294"/>
      <c r="T289" s="294"/>
      <c r="U289" s="298">
        <f>ROUND(U287,2)*1.2</f>
        <v>170.50800000000001</v>
      </c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9"/>
      <c r="AF289" s="298">
        <f>ROUND(AF287,2)*1.2</f>
        <v>168.28800000000001</v>
      </c>
      <c r="AG289" s="299"/>
      <c r="AH289" s="298">
        <f>ROUND(AH287,2)*1.2</f>
        <v>171.648</v>
      </c>
      <c r="AI289" s="299"/>
      <c r="AJ289" s="298">
        <f>ROUND(AJ287,2)*1.2</f>
        <v>175.452</v>
      </c>
      <c r="AK289" s="299"/>
      <c r="AL289" s="298">
        <f>ROUND(AL287,2)*1.2</f>
        <v>179.72400000000002</v>
      </c>
    </row>
    <row r="290" spans="2:38" s="163" customFormat="1">
      <c r="B290" s="218"/>
      <c r="C290" s="294"/>
      <c r="D290" s="294"/>
      <c r="E290" s="294"/>
      <c r="F290" s="294"/>
      <c r="G290" s="295"/>
      <c r="H290" s="294"/>
      <c r="I290" s="294"/>
      <c r="J290" s="294"/>
      <c r="K290" s="294"/>
      <c r="L290" s="296"/>
      <c r="M290" s="294"/>
      <c r="N290" s="294"/>
      <c r="O290" s="294"/>
      <c r="P290" s="294"/>
      <c r="Q290" s="294"/>
      <c r="R290" s="297">
        <f>+R287-'[39]Таб 1'!Q287</f>
        <v>0</v>
      </c>
      <c r="S290" s="294"/>
      <c r="T290" s="294"/>
      <c r="U290" s="297">
        <f>+U287-'[39]Таб 1'!T287</f>
        <v>8.8409308318659896E-8</v>
      </c>
      <c r="V290" s="294"/>
      <c r="W290" s="294"/>
      <c r="X290" s="294"/>
      <c r="Y290" s="294"/>
      <c r="Z290" s="294"/>
      <c r="AA290" s="294"/>
      <c r="AB290" s="300"/>
      <c r="AC290" s="294"/>
      <c r="AD290" s="294"/>
      <c r="AE290" s="301"/>
      <c r="AF290" s="301"/>
      <c r="AG290" s="301"/>
      <c r="AH290" s="301"/>
      <c r="AI290" s="301"/>
      <c r="AJ290" s="301"/>
      <c r="AK290" s="301"/>
      <c r="AL290" s="301"/>
    </row>
    <row r="291" spans="2:38" s="163" customFormat="1">
      <c r="B291" s="164" t="s">
        <v>575</v>
      </c>
      <c r="C291" s="165"/>
      <c r="D291" s="165"/>
      <c r="E291" s="302"/>
      <c r="F291" s="303"/>
      <c r="G291" s="165"/>
      <c r="H291" s="165"/>
      <c r="I291" s="165"/>
      <c r="J291" s="165"/>
      <c r="K291" s="165" t="s">
        <v>576</v>
      </c>
      <c r="O291" s="304"/>
      <c r="P291" s="304"/>
      <c r="Q291" s="304"/>
    </row>
    <row r="292" spans="2:38" s="163" customFormat="1">
      <c r="B292" s="164"/>
      <c r="C292" s="165"/>
      <c r="D292" s="165"/>
      <c r="E292" s="165"/>
      <c r="F292" s="165"/>
      <c r="G292" s="166" t="s">
        <v>19</v>
      </c>
      <c r="H292" s="165"/>
      <c r="I292" s="165"/>
      <c r="J292" s="165"/>
      <c r="K292" s="165"/>
    </row>
    <row r="293" spans="2:38">
      <c r="B293" s="164" t="s">
        <v>390</v>
      </c>
      <c r="C293" s="165"/>
      <c r="D293" s="165"/>
      <c r="E293" s="165"/>
      <c r="F293" s="303"/>
      <c r="G293" s="165"/>
      <c r="H293" s="165"/>
      <c r="I293" s="165"/>
      <c r="J293" s="165"/>
      <c r="K293" s="165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</row>
    <row r="295" spans="2:38" ht="15.75" customHeight="1">
      <c r="B295" s="528" t="s">
        <v>20</v>
      </c>
      <c r="C295" s="529" t="s">
        <v>165</v>
      </c>
      <c r="D295" s="529"/>
      <c r="E295" s="529"/>
      <c r="F295" s="529"/>
      <c r="G295" s="530" t="s">
        <v>166</v>
      </c>
      <c r="H295" s="202"/>
      <c r="I295" s="202"/>
      <c r="J295" s="520" t="s">
        <v>507</v>
      </c>
      <c r="K295" s="521"/>
      <c r="L295" s="521"/>
      <c r="M295" s="531"/>
      <c r="N295" s="520" t="s">
        <v>508</v>
      </c>
      <c r="O295" s="521"/>
      <c r="P295" s="519" t="s">
        <v>157</v>
      </c>
      <c r="Q295" s="519"/>
      <c r="R295" s="519"/>
      <c r="S295" s="519"/>
      <c r="T295" s="519"/>
      <c r="U295" s="519"/>
      <c r="V295" s="519"/>
      <c r="W295" s="519"/>
      <c r="X295" s="519"/>
      <c r="Y295" s="519"/>
      <c r="Z295" s="519"/>
      <c r="AA295" s="519"/>
      <c r="AB295" s="519"/>
      <c r="AC295" s="519"/>
      <c r="AD295" s="519"/>
      <c r="AE295" s="519" t="s">
        <v>158</v>
      </c>
      <c r="AF295" s="519"/>
      <c r="AG295" s="519" t="s">
        <v>159</v>
      </c>
      <c r="AH295" s="519"/>
      <c r="AI295" s="519" t="s">
        <v>493</v>
      </c>
      <c r="AJ295" s="519"/>
      <c r="AK295" s="519" t="s">
        <v>509</v>
      </c>
      <c r="AL295" s="519"/>
    </row>
    <row r="296" spans="2:38" ht="15.75" customHeight="1">
      <c r="B296" s="528"/>
      <c r="C296" s="529"/>
      <c r="D296" s="529"/>
      <c r="E296" s="529"/>
      <c r="F296" s="529"/>
      <c r="G296" s="530"/>
      <c r="H296" s="202" t="s">
        <v>505</v>
      </c>
      <c r="I296" s="202"/>
      <c r="J296" s="532" t="str">
        <f>IF(G7=0,"Введите регулируемый период",G7-2&amp;" год")</f>
        <v>2017 год</v>
      </c>
      <c r="K296" s="533"/>
      <c r="L296" s="533"/>
      <c r="M296" s="534"/>
      <c r="N296" s="517" t="str">
        <f>IF(G7=0,"Введите регулируемый период",G7-1&amp;" год")</f>
        <v>2018 год</v>
      </c>
      <c r="O296" s="518"/>
      <c r="P296" s="519" t="s">
        <v>1470</v>
      </c>
      <c r="Q296" s="519"/>
      <c r="R296" s="519"/>
      <c r="S296" s="519"/>
      <c r="T296" s="519"/>
      <c r="U296" s="519"/>
      <c r="V296" s="519"/>
      <c r="W296" s="519"/>
      <c r="X296" s="519"/>
      <c r="Y296" s="519"/>
      <c r="Z296" s="519"/>
      <c r="AA296" s="519"/>
      <c r="AB296" s="519"/>
      <c r="AC296" s="519"/>
      <c r="AD296" s="519"/>
      <c r="AE296" s="519" t="s">
        <v>517</v>
      </c>
      <c r="AF296" s="519"/>
      <c r="AG296" s="519" t="s">
        <v>517</v>
      </c>
      <c r="AH296" s="519"/>
      <c r="AI296" s="519" t="s">
        <v>517</v>
      </c>
      <c r="AJ296" s="519"/>
      <c r="AK296" s="519" t="s">
        <v>517</v>
      </c>
      <c r="AL296" s="519"/>
    </row>
    <row r="297" spans="2:38" ht="35.25" customHeight="1">
      <c r="B297" s="528"/>
      <c r="C297" s="529"/>
      <c r="D297" s="529"/>
      <c r="E297" s="529"/>
      <c r="F297" s="529"/>
      <c r="G297" s="530"/>
      <c r="H297" s="535" t="s">
        <v>514</v>
      </c>
      <c r="I297" s="308"/>
      <c r="J297" s="535" t="s">
        <v>514</v>
      </c>
      <c r="K297" s="511" t="s">
        <v>515</v>
      </c>
      <c r="L297" s="510" t="s">
        <v>516</v>
      </c>
      <c r="M297" s="510"/>
      <c r="N297" s="511" t="s">
        <v>517</v>
      </c>
      <c r="O297" s="309"/>
      <c r="P297" s="513" t="s">
        <v>517</v>
      </c>
      <c r="Q297" s="310"/>
      <c r="R297" s="511" t="s">
        <v>513</v>
      </c>
      <c r="S297" s="514" t="s">
        <v>387</v>
      </c>
      <c r="T297" s="515"/>
      <c r="U297" s="311"/>
      <c r="V297" s="311"/>
      <c r="W297" s="514" t="s">
        <v>1471</v>
      </c>
      <c r="X297" s="516"/>
      <c r="Y297" s="516"/>
      <c r="Z297" s="510" t="s">
        <v>522</v>
      </c>
      <c r="AA297" s="510" t="s">
        <v>523</v>
      </c>
      <c r="AB297" s="510" t="s">
        <v>524</v>
      </c>
      <c r="AC297" s="510"/>
      <c r="AD297" s="510" t="s">
        <v>525</v>
      </c>
      <c r="AE297" s="508" t="s">
        <v>388</v>
      </c>
      <c r="AF297" s="509"/>
      <c r="AG297" s="508" t="s">
        <v>388</v>
      </c>
      <c r="AH297" s="509"/>
      <c r="AI297" s="508" t="s">
        <v>388</v>
      </c>
      <c r="AJ297" s="509"/>
      <c r="AK297" s="508" t="s">
        <v>388</v>
      </c>
      <c r="AL297" s="509"/>
    </row>
    <row r="298" spans="2:38" ht="46.5" customHeight="1">
      <c r="B298" s="528"/>
      <c r="C298" s="529"/>
      <c r="D298" s="529"/>
      <c r="E298" s="529"/>
      <c r="F298" s="529"/>
      <c r="G298" s="530"/>
      <c r="H298" s="536"/>
      <c r="I298" s="312"/>
      <c r="J298" s="536"/>
      <c r="K298" s="512"/>
      <c r="L298" s="241" t="s">
        <v>526</v>
      </c>
      <c r="M298" s="242" t="s">
        <v>11</v>
      </c>
      <c r="N298" s="512"/>
      <c r="O298" s="313" t="s">
        <v>1472</v>
      </c>
      <c r="P298" s="512"/>
      <c r="Q298" s="313"/>
      <c r="R298" s="512"/>
      <c r="S298" s="314" t="s">
        <v>388</v>
      </c>
      <c r="T298" s="314" t="s">
        <v>388</v>
      </c>
      <c r="U298" s="315"/>
      <c r="V298" s="315"/>
      <c r="W298" s="316" t="s">
        <v>1473</v>
      </c>
      <c r="X298" s="316"/>
      <c r="Y298" s="316" t="s">
        <v>1474</v>
      </c>
      <c r="Z298" s="510"/>
      <c r="AA298" s="510"/>
      <c r="AB298" s="241" t="s">
        <v>526</v>
      </c>
      <c r="AC298" s="242" t="s">
        <v>11</v>
      </c>
      <c r="AD298" s="510"/>
      <c r="AE298" s="316" t="s">
        <v>512</v>
      </c>
      <c r="AF298" s="313" t="s">
        <v>1475</v>
      </c>
      <c r="AG298" s="316" t="s">
        <v>512</v>
      </c>
      <c r="AH298" s="313" t="s">
        <v>1475</v>
      </c>
      <c r="AI298" s="316" t="s">
        <v>512</v>
      </c>
      <c r="AJ298" s="313" t="s">
        <v>1475</v>
      </c>
      <c r="AK298" s="316" t="s">
        <v>512</v>
      </c>
      <c r="AL298" s="313" t="s">
        <v>1475</v>
      </c>
    </row>
    <row r="299" spans="2:38">
      <c r="B299" s="95" t="s">
        <v>7</v>
      </c>
      <c r="C299" s="206" t="s">
        <v>391</v>
      </c>
      <c r="D299" s="204"/>
      <c r="E299" s="216"/>
      <c r="F299" s="217"/>
      <c r="G299" s="70"/>
      <c r="H299" s="317">
        <f>+H300+H350+H351+H361</f>
        <v>395355.75009197468</v>
      </c>
      <c r="I299" s="317"/>
      <c r="J299" s="317">
        <f>+J300+J350+J351+J361</f>
        <v>444928.79311118013</v>
      </c>
      <c r="K299" s="317">
        <f>+K300+K350+K351+K361</f>
        <v>480147.31344627717</v>
      </c>
      <c r="L299" s="251">
        <f t="shared" ref="L299:L362" si="184">K299-J299</f>
        <v>35218.520335097041</v>
      </c>
      <c r="M299" s="251">
        <f t="shared" ref="M299:M362" si="185">IF(J299=0,0,K299/J299*100)</f>
        <v>107.91554084167723</v>
      </c>
      <c r="N299" s="317">
        <f t="shared" ref="N299:T299" si="186">+N300+N350+N351+N361</f>
        <v>503219.44369713642</v>
      </c>
      <c r="O299" s="317">
        <f t="shared" si="186"/>
        <v>0</v>
      </c>
      <c r="P299" s="317">
        <f t="shared" si="186"/>
        <v>0</v>
      </c>
      <c r="Q299" s="317"/>
      <c r="R299" s="317">
        <f t="shared" si="186"/>
        <v>457843.49073757697</v>
      </c>
      <c r="S299" s="318">
        <f t="shared" si="186"/>
        <v>228921.74536878848</v>
      </c>
      <c r="T299" s="318">
        <f t="shared" si="186"/>
        <v>228921.74536878848</v>
      </c>
      <c r="U299" s="318"/>
      <c r="V299" s="318"/>
      <c r="W299" s="317">
        <f>+W300+W350+W351+W361</f>
        <v>235930.83385320101</v>
      </c>
      <c r="X299" s="317"/>
      <c r="Y299" s="317">
        <f>+Y300+Y350+Y351+Y361</f>
        <v>235930.83385320101</v>
      </c>
      <c r="Z299" s="319">
        <f t="shared" ref="Z299:Z362" si="187">IF(T$372=0,0,T299/T$372)</f>
        <v>137.86754131194101</v>
      </c>
      <c r="AA299" s="319">
        <f t="shared" ref="AA299:AA362" si="188">IF(T$369=0,0,T299/T$369*100)</f>
        <v>100</v>
      </c>
      <c r="AB299" s="320">
        <f t="shared" ref="AB299:AB362" si="189">+T299-N299</f>
        <v>-274297.69832834793</v>
      </c>
      <c r="AC299" s="320">
        <f t="shared" ref="AC299:AC362" si="190">IF(N299=0,0,T299/N299*100)</f>
        <v>45.491434847371572</v>
      </c>
      <c r="AD299" s="321">
        <f t="shared" ref="AD299:AD362" si="191">IF(N$369=0,0,AB299/N$369*100)</f>
        <v>-54.508565152628428</v>
      </c>
      <c r="AE299" s="322"/>
      <c r="AF299" s="317">
        <f>+AF300+AF350+AF351+AF361</f>
        <v>465719.32042690151</v>
      </c>
      <c r="AG299" s="322"/>
      <c r="AH299" s="317">
        <f>+AH300+AH350+AH351+AH361</f>
        <v>475008.84532690153</v>
      </c>
      <c r="AI299" s="322"/>
      <c r="AJ299" s="317">
        <f>+AJ300+AJ350+AJ351+AJ361</f>
        <v>485539.3104269015</v>
      </c>
      <c r="AK299" s="322"/>
      <c r="AL299" s="317">
        <f>+AL300+AL350+AL351+AL361</f>
        <v>497371.02942690148</v>
      </c>
    </row>
    <row r="300" spans="2:38">
      <c r="B300" s="95" t="s">
        <v>33</v>
      </c>
      <c r="C300" s="206" t="s">
        <v>392</v>
      </c>
      <c r="D300" s="204"/>
      <c r="E300" s="216"/>
      <c r="F300" s="217"/>
      <c r="G300" s="70" t="s">
        <v>160</v>
      </c>
      <c r="H300" s="317">
        <f>+H301+H332+H337</f>
        <v>335989.35061487835</v>
      </c>
      <c r="I300" s="317"/>
      <c r="J300" s="317">
        <f>+J301+J332+J337</f>
        <v>370981.27153876907</v>
      </c>
      <c r="K300" s="317">
        <f>+K301+K332+K337</f>
        <v>415557.06014912663</v>
      </c>
      <c r="L300" s="251">
        <f t="shared" si="184"/>
        <v>44575.788610357558</v>
      </c>
      <c r="M300" s="251">
        <f t="shared" si="185"/>
        <v>112.01564392333461</v>
      </c>
      <c r="N300" s="317">
        <f t="shared" ref="N300:T300" si="192">+N301+N332+N337</f>
        <v>427211.96738512069</v>
      </c>
      <c r="O300" s="317">
        <f t="shared" si="192"/>
        <v>0</v>
      </c>
      <c r="P300" s="317">
        <f t="shared" si="192"/>
        <v>0</v>
      </c>
      <c r="Q300" s="317"/>
      <c r="R300" s="317">
        <f t="shared" si="192"/>
        <v>391706.62135255174</v>
      </c>
      <c r="S300" s="317">
        <f t="shared" si="192"/>
        <v>195853.31067627587</v>
      </c>
      <c r="T300" s="317">
        <f t="shared" si="192"/>
        <v>195853.31067627587</v>
      </c>
      <c r="U300" s="317"/>
      <c r="V300" s="317"/>
      <c r="W300" s="317">
        <f>+W301+W332+W337</f>
        <v>202862.39916068839</v>
      </c>
      <c r="X300" s="317"/>
      <c r="Y300" s="317">
        <f>+Y301+Y332+Y337</f>
        <v>202862.39916068839</v>
      </c>
      <c r="Z300" s="319">
        <f t="shared" si="187"/>
        <v>117.95216027748906</v>
      </c>
      <c r="AA300" s="319">
        <f t="shared" si="188"/>
        <v>85.554699209880653</v>
      </c>
      <c r="AB300" s="320">
        <f t="shared" si="189"/>
        <v>-231358.65670884482</v>
      </c>
      <c r="AC300" s="320">
        <f t="shared" si="190"/>
        <v>45.844528156609229</v>
      </c>
      <c r="AD300" s="321">
        <f t="shared" si="191"/>
        <v>-45.975698993079547</v>
      </c>
      <c r="AE300" s="323"/>
      <c r="AF300" s="317">
        <v>400895.424</v>
      </c>
      <c r="AG300" s="323"/>
      <c r="AH300" s="317">
        <v>410184.94890000002</v>
      </c>
      <c r="AI300" s="323"/>
      <c r="AJ300" s="317">
        <v>420715.41399999999</v>
      </c>
      <c r="AK300" s="323"/>
      <c r="AL300" s="317">
        <v>432547.13299999997</v>
      </c>
    </row>
    <row r="301" spans="2:38">
      <c r="B301" s="95"/>
      <c r="C301" s="206" t="s">
        <v>28</v>
      </c>
      <c r="D301" s="207" t="s">
        <v>393</v>
      </c>
      <c r="E301" s="167"/>
      <c r="F301" s="168"/>
      <c r="G301" s="70" t="s">
        <v>160</v>
      </c>
      <c r="H301" s="317">
        <f>+H305+H315+H319+H331</f>
        <v>138011.31850484794</v>
      </c>
      <c r="I301" s="317"/>
      <c r="J301" s="317">
        <f>+J305+J315+J319+J331</f>
        <v>169730.55290840595</v>
      </c>
      <c r="K301" s="317">
        <f>+K305+K315+K319+K331</f>
        <v>257133.48706999997</v>
      </c>
      <c r="L301" s="251">
        <f t="shared" si="184"/>
        <v>87402.934161594021</v>
      </c>
      <c r="M301" s="251">
        <f t="shared" si="185"/>
        <v>151.4951095509366</v>
      </c>
      <c r="N301" s="317">
        <f t="shared" ref="N301:T301" si="193">+N305+N315+N319+N331</f>
        <v>213690.94965031854</v>
      </c>
      <c r="O301" s="317">
        <f t="shared" si="193"/>
        <v>0</v>
      </c>
      <c r="P301" s="317">
        <f t="shared" si="193"/>
        <v>0</v>
      </c>
      <c r="Q301" s="317"/>
      <c r="R301" s="317">
        <f t="shared" si="193"/>
        <v>199601.5864880475</v>
      </c>
      <c r="S301" s="317">
        <f t="shared" si="193"/>
        <v>99800.793244023749</v>
      </c>
      <c r="T301" s="317">
        <f t="shared" si="193"/>
        <v>99800.793244023749</v>
      </c>
      <c r="U301" s="317"/>
      <c r="V301" s="317"/>
      <c r="W301" s="317">
        <f>+W305+W315+W319+W331</f>
        <v>99800.793244023749</v>
      </c>
      <c r="X301" s="317"/>
      <c r="Y301" s="317">
        <f>+Y305+Y315+Y319+Y331</f>
        <v>99800.793244023749</v>
      </c>
      <c r="Z301" s="319">
        <f t="shared" si="187"/>
        <v>60.10477494555608</v>
      </c>
      <c r="AA301" s="319">
        <f t="shared" si="188"/>
        <v>43.596030199423218</v>
      </c>
      <c r="AB301" s="320">
        <f t="shared" si="189"/>
        <v>-113890.15640629479</v>
      </c>
      <c r="AC301" s="320">
        <f t="shared" si="190"/>
        <v>46.703331801059726</v>
      </c>
      <c r="AD301" s="321">
        <f t="shared" si="191"/>
        <v>-22.632304421615274</v>
      </c>
      <c r="AE301" s="323"/>
      <c r="AF301" s="317">
        <f>+AF305+AF315+AF319+AF331</f>
        <v>201146.4896777547</v>
      </c>
      <c r="AG301" s="323"/>
      <c r="AH301" s="317">
        <f>+AH305+AH315+AH319+AH331</f>
        <v>203625.91885149016</v>
      </c>
      <c r="AI301" s="323"/>
      <c r="AJ301" s="317">
        <f>+AJ305+AJ315+AJ319+AJ331</f>
        <v>207073.88390132037</v>
      </c>
      <c r="AK301" s="323"/>
      <c r="AL301" s="317">
        <f>+AL305+AL315+AL319+AL331</f>
        <v>211539.80316602867</v>
      </c>
    </row>
    <row r="302" spans="2:38">
      <c r="B302" s="95"/>
      <c r="C302" s="206"/>
      <c r="D302" s="169" t="s">
        <v>394</v>
      </c>
      <c r="E302" s="170"/>
      <c r="F302" s="171"/>
      <c r="G302" s="172" t="s">
        <v>11</v>
      </c>
      <c r="H302" s="324"/>
      <c r="I302" s="324"/>
      <c r="J302" s="324"/>
      <c r="K302" s="324"/>
      <c r="L302" s="251">
        <f t="shared" si="184"/>
        <v>0</v>
      </c>
      <c r="M302" s="251">
        <f t="shared" si="185"/>
        <v>0</v>
      </c>
      <c r="N302" s="324"/>
      <c r="O302" s="324"/>
      <c r="P302" s="324"/>
      <c r="Q302" s="324"/>
      <c r="R302" s="324"/>
      <c r="S302" s="324"/>
      <c r="T302" s="324"/>
      <c r="U302" s="324"/>
      <c r="V302" s="324"/>
      <c r="W302" s="324"/>
      <c r="X302" s="324"/>
      <c r="Y302" s="324"/>
      <c r="Z302" s="325">
        <f t="shared" si="187"/>
        <v>0</v>
      </c>
      <c r="AA302" s="325">
        <f t="shared" si="188"/>
        <v>0</v>
      </c>
      <c r="AB302" s="326">
        <f t="shared" si="189"/>
        <v>0</v>
      </c>
      <c r="AC302" s="326">
        <f t="shared" si="190"/>
        <v>0</v>
      </c>
      <c r="AD302" s="327">
        <f t="shared" si="191"/>
        <v>0</v>
      </c>
      <c r="AE302" s="323"/>
      <c r="AF302" s="324"/>
      <c r="AG302" s="323"/>
      <c r="AH302" s="324"/>
      <c r="AI302" s="323"/>
      <c r="AJ302" s="324"/>
      <c r="AK302" s="323"/>
      <c r="AL302" s="324"/>
    </row>
    <row r="303" spans="2:38">
      <c r="B303" s="95"/>
      <c r="C303" s="206"/>
      <c r="D303" s="169" t="s">
        <v>395</v>
      </c>
      <c r="E303" s="170"/>
      <c r="F303" s="171"/>
      <c r="G303" s="172" t="s">
        <v>11</v>
      </c>
      <c r="H303" s="324"/>
      <c r="I303" s="324"/>
      <c r="J303" s="324"/>
      <c r="K303" s="324"/>
      <c r="L303" s="251">
        <f t="shared" si="184"/>
        <v>0</v>
      </c>
      <c r="M303" s="251">
        <f t="shared" si="185"/>
        <v>0</v>
      </c>
      <c r="N303" s="324"/>
      <c r="O303" s="324"/>
      <c r="P303" s="324"/>
      <c r="Q303" s="324"/>
      <c r="R303" s="324"/>
      <c r="S303" s="324"/>
      <c r="T303" s="324"/>
      <c r="U303" s="324"/>
      <c r="V303" s="324"/>
      <c r="W303" s="324"/>
      <c r="X303" s="324"/>
      <c r="Y303" s="324"/>
      <c r="Z303" s="325">
        <f t="shared" si="187"/>
        <v>0</v>
      </c>
      <c r="AA303" s="325">
        <f t="shared" si="188"/>
        <v>0</v>
      </c>
      <c r="AB303" s="326">
        <f t="shared" si="189"/>
        <v>0</v>
      </c>
      <c r="AC303" s="326">
        <f t="shared" si="190"/>
        <v>0</v>
      </c>
      <c r="AD303" s="327">
        <f t="shared" si="191"/>
        <v>0</v>
      </c>
      <c r="AE303" s="323"/>
      <c r="AF303" s="324"/>
      <c r="AG303" s="323"/>
      <c r="AH303" s="324"/>
      <c r="AI303" s="323"/>
      <c r="AJ303" s="324"/>
      <c r="AK303" s="323"/>
      <c r="AL303" s="324"/>
    </row>
    <row r="304" spans="2:38">
      <c r="B304" s="95"/>
      <c r="C304" s="206"/>
      <c r="D304" s="169" t="s">
        <v>396</v>
      </c>
      <c r="E304" s="170"/>
      <c r="F304" s="171"/>
      <c r="G304" s="172" t="s">
        <v>11</v>
      </c>
      <c r="H304" s="324"/>
      <c r="I304" s="324"/>
      <c r="J304" s="324"/>
      <c r="K304" s="324"/>
      <c r="L304" s="251">
        <f t="shared" si="184"/>
        <v>0</v>
      </c>
      <c r="M304" s="251">
        <f t="shared" si="185"/>
        <v>0</v>
      </c>
      <c r="N304" s="324"/>
      <c r="O304" s="324"/>
      <c r="P304" s="324"/>
      <c r="Q304" s="324"/>
      <c r="R304" s="324"/>
      <c r="S304" s="324"/>
      <c r="T304" s="324"/>
      <c r="U304" s="324"/>
      <c r="V304" s="324"/>
      <c r="W304" s="324"/>
      <c r="X304" s="324"/>
      <c r="Y304" s="324"/>
      <c r="Z304" s="325">
        <f t="shared" si="187"/>
        <v>0</v>
      </c>
      <c r="AA304" s="325">
        <f t="shared" si="188"/>
        <v>0</v>
      </c>
      <c r="AB304" s="326">
        <f t="shared" si="189"/>
        <v>0</v>
      </c>
      <c r="AC304" s="326">
        <f t="shared" si="190"/>
        <v>0</v>
      </c>
      <c r="AD304" s="327">
        <f t="shared" si="191"/>
        <v>0</v>
      </c>
      <c r="AE304" s="323"/>
      <c r="AF304" s="324"/>
      <c r="AG304" s="323"/>
      <c r="AH304" s="324"/>
      <c r="AI304" s="323"/>
      <c r="AJ304" s="324"/>
      <c r="AK304" s="323"/>
      <c r="AL304" s="324"/>
    </row>
    <row r="305" spans="2:38">
      <c r="B305" s="95"/>
      <c r="C305" s="206"/>
      <c r="D305" s="207" t="s">
        <v>397</v>
      </c>
      <c r="E305" s="207" t="s">
        <v>398</v>
      </c>
      <c r="F305" s="168"/>
      <c r="G305" s="70" t="s">
        <v>160</v>
      </c>
      <c r="H305" s="317">
        <f>SUM(H306:H310)</f>
        <v>94550.639441828869</v>
      </c>
      <c r="I305" s="317"/>
      <c r="J305" s="317">
        <f>SUM(J306:J310)</f>
        <v>121667.56307569231</v>
      </c>
      <c r="K305" s="317">
        <f>SUM(K306:K310)</f>
        <v>199515.75506999998</v>
      </c>
      <c r="L305" s="251">
        <f t="shared" si="184"/>
        <v>77848.191994307679</v>
      </c>
      <c r="M305" s="251">
        <f t="shared" si="185"/>
        <v>163.98434391743052</v>
      </c>
      <c r="N305" s="317">
        <f t="shared" ref="N305:T305" si="194">SUM(N306:N310)</f>
        <v>153674.89917856327</v>
      </c>
      <c r="O305" s="317">
        <f t="shared" si="194"/>
        <v>0</v>
      </c>
      <c r="P305" s="317">
        <f t="shared" si="194"/>
        <v>0</v>
      </c>
      <c r="Q305" s="317"/>
      <c r="R305" s="317">
        <f t="shared" si="194"/>
        <v>147573.18851447379</v>
      </c>
      <c r="S305" s="317">
        <f t="shared" si="194"/>
        <v>73786.594257236895</v>
      </c>
      <c r="T305" s="317">
        <f t="shared" si="194"/>
        <v>73786.594257236895</v>
      </c>
      <c r="U305" s="317"/>
      <c r="V305" s="317"/>
      <c r="W305" s="317">
        <f>SUM(W306:W310)</f>
        <v>73786.594257236895</v>
      </c>
      <c r="X305" s="317"/>
      <c r="Y305" s="317">
        <f>SUM(Y306:Y310)</f>
        <v>73786.594257236895</v>
      </c>
      <c r="Z305" s="319">
        <f t="shared" si="187"/>
        <v>44.437789497187744</v>
      </c>
      <c r="AA305" s="319">
        <f t="shared" si="188"/>
        <v>32.232234704644647</v>
      </c>
      <c r="AB305" s="320">
        <f t="shared" si="189"/>
        <v>-79888.304921326373</v>
      </c>
      <c r="AC305" s="320">
        <f t="shared" si="190"/>
        <v>48.014734124862002</v>
      </c>
      <c r="AD305" s="321">
        <f t="shared" si="191"/>
        <v>-15.875440808564484</v>
      </c>
      <c r="AE305" s="323"/>
      <c r="AF305" s="317">
        <f>SUM(AF306:AF310)</f>
        <v>148660.24180201354</v>
      </c>
      <c r="AG305" s="323"/>
      <c r="AH305" s="317">
        <f>SUM(AH306:AH310)</f>
        <v>150404.86350548864</v>
      </c>
      <c r="AI305" s="323"/>
      <c r="AJ305" s="317">
        <f>SUM(AJ306:AJ310)</f>
        <v>152830.9842926756</v>
      </c>
      <c r="AK305" s="323"/>
      <c r="AL305" s="317">
        <f>SUM(AL306:AL310)</f>
        <v>155973.37680693297</v>
      </c>
    </row>
    <row r="306" spans="2:38">
      <c r="B306" s="95"/>
      <c r="C306" s="72"/>
      <c r="D306" s="204"/>
      <c r="E306" s="205" t="s">
        <v>399</v>
      </c>
      <c r="F306" s="217"/>
      <c r="G306" s="74" t="s">
        <v>160</v>
      </c>
      <c r="H306" s="324">
        <f>+H146</f>
        <v>7275</v>
      </c>
      <c r="I306" s="324"/>
      <c r="J306" s="324">
        <f>+J146</f>
        <v>10536.675633322138</v>
      </c>
      <c r="K306" s="324">
        <f>+K146</f>
        <v>33234.821000000004</v>
      </c>
      <c r="L306" s="251">
        <f t="shared" si="184"/>
        <v>22698.145366677865</v>
      </c>
      <c r="M306" s="251">
        <f t="shared" si="185"/>
        <v>315.4203674534233</v>
      </c>
      <c r="N306" s="324">
        <f t="shared" ref="N306:T306" si="195">+N146</f>
        <v>27152.320506299995</v>
      </c>
      <c r="O306" s="324">
        <f t="shared" si="195"/>
        <v>0</v>
      </c>
      <c r="P306" s="324">
        <f t="shared" si="195"/>
        <v>0</v>
      </c>
      <c r="Q306" s="324"/>
      <c r="R306" s="324">
        <f t="shared" si="195"/>
        <v>27152.320506299995</v>
      </c>
      <c r="S306" s="324">
        <f t="shared" si="195"/>
        <v>13576.160253149998</v>
      </c>
      <c r="T306" s="324">
        <f t="shared" si="195"/>
        <v>13576.160253149998</v>
      </c>
      <c r="U306" s="324"/>
      <c r="V306" s="324"/>
      <c r="W306" s="324">
        <f>+W146</f>
        <v>13576.160253149998</v>
      </c>
      <c r="X306" s="324"/>
      <c r="Y306" s="324">
        <f>+Y146</f>
        <v>13576.160253149998</v>
      </c>
      <c r="Z306" s="319">
        <f t="shared" si="187"/>
        <v>8.1762081253722627</v>
      </c>
      <c r="AA306" s="319">
        <f t="shared" si="188"/>
        <v>5.9304808423852728</v>
      </c>
      <c r="AB306" s="320">
        <f t="shared" si="189"/>
        <v>-13576.160253149998</v>
      </c>
      <c r="AC306" s="320">
        <f t="shared" si="190"/>
        <v>50</v>
      </c>
      <c r="AD306" s="321">
        <f t="shared" si="191"/>
        <v>-2.6978608285495493</v>
      </c>
      <c r="AE306" s="323"/>
      <c r="AF306" s="324">
        <f>+AF146</f>
        <v>27391.260926755433</v>
      </c>
      <c r="AG306" s="323"/>
      <c r="AH306" s="324">
        <f>+AH146</f>
        <v>27774.738579730008</v>
      </c>
      <c r="AI306" s="323"/>
      <c r="AJ306" s="324">
        <f>+AJ146</f>
        <v>28308.013560460826</v>
      </c>
      <c r="AK306" s="323"/>
      <c r="AL306" s="324">
        <f>+AL146</f>
        <v>28998.72909133607</v>
      </c>
    </row>
    <row r="307" spans="2:38">
      <c r="B307" s="95"/>
      <c r="C307" s="72"/>
      <c r="D307" s="204"/>
      <c r="E307" s="205" t="s">
        <v>400</v>
      </c>
      <c r="F307" s="217"/>
      <c r="G307" s="74" t="s">
        <v>160</v>
      </c>
      <c r="H307" s="324">
        <f>+H166-H167</f>
        <v>347.08372000000054</v>
      </c>
      <c r="I307" s="324"/>
      <c r="J307" s="324">
        <f>+J166-J167</f>
        <v>271.50380174400016</v>
      </c>
      <c r="K307" s="324">
        <f>+K166-K167</f>
        <v>2001.4179999999997</v>
      </c>
      <c r="L307" s="251">
        <f t="shared" si="184"/>
        <v>1729.9141982559995</v>
      </c>
      <c r="M307" s="251">
        <f t="shared" si="185"/>
        <v>737.16021180695236</v>
      </c>
      <c r="N307" s="324">
        <f t="shared" ref="N307:T307" si="196">+N166-N167</f>
        <v>3225.3036424085276</v>
      </c>
      <c r="O307" s="324">
        <f t="shared" si="196"/>
        <v>0</v>
      </c>
      <c r="P307" s="324">
        <f t="shared" si="196"/>
        <v>0</v>
      </c>
      <c r="Q307" s="324"/>
      <c r="R307" s="324">
        <f t="shared" si="196"/>
        <v>1478.7999999999993</v>
      </c>
      <c r="S307" s="324">
        <f t="shared" si="196"/>
        <v>739.39999999999964</v>
      </c>
      <c r="T307" s="324">
        <f t="shared" si="196"/>
        <v>739.39999999999964</v>
      </c>
      <c r="U307" s="324"/>
      <c r="V307" s="324"/>
      <c r="W307" s="324">
        <f>+W166-W167</f>
        <v>739.39999999999964</v>
      </c>
      <c r="X307" s="324"/>
      <c r="Y307" s="324">
        <f>+Y166-Y167</f>
        <v>739.39999999999964</v>
      </c>
      <c r="Z307" s="319">
        <f t="shared" si="187"/>
        <v>0.44530177717205049</v>
      </c>
      <c r="AA307" s="319">
        <f t="shared" si="188"/>
        <v>0.32299247011630133</v>
      </c>
      <c r="AB307" s="320">
        <f t="shared" si="189"/>
        <v>-2485.903642408528</v>
      </c>
      <c r="AC307" s="320">
        <f t="shared" si="190"/>
        <v>22.924973335156913</v>
      </c>
      <c r="AD307" s="321">
        <f t="shared" si="191"/>
        <v>-0.4939999186328487</v>
      </c>
      <c r="AE307" s="323"/>
      <c r="AF307" s="324">
        <f>+AF166-AF167</f>
        <v>1491.8134399999999</v>
      </c>
      <c r="AG307" s="323"/>
      <c r="AH307" s="324">
        <f>+AH166-AH167</f>
        <v>1512.6988281600006</v>
      </c>
      <c r="AI307" s="323"/>
      <c r="AJ307" s="324">
        <f>+AJ166-AJ167</f>
        <v>1541.7426456606718</v>
      </c>
      <c r="AK307" s="323"/>
      <c r="AL307" s="324">
        <f>+AL166-AL167</f>
        <v>1579.3611662147923</v>
      </c>
    </row>
    <row r="308" spans="2:38">
      <c r="B308" s="95"/>
      <c r="C308" s="72"/>
      <c r="D308" s="204"/>
      <c r="E308" s="205" t="s">
        <v>401</v>
      </c>
      <c r="F308" s="217"/>
      <c r="G308" s="74" t="s">
        <v>160</v>
      </c>
      <c r="H308" s="324">
        <f>+H136+H137+H205+H206</f>
        <v>78261.96372182887</v>
      </c>
      <c r="I308" s="324"/>
      <c r="J308" s="324">
        <f>+J136+J137+J205+J206</f>
        <v>108650.55301434497</v>
      </c>
      <c r="K308" s="324">
        <f>+K136+K137+K205+K206</f>
        <v>128687.39966999998</v>
      </c>
      <c r="L308" s="251">
        <f t="shared" si="184"/>
        <v>20036.846655655012</v>
      </c>
      <c r="M308" s="251">
        <f t="shared" si="185"/>
        <v>118.44155054876673</v>
      </c>
      <c r="N308" s="324">
        <f t="shared" ref="N308:T308" si="197">+N136+N137+N205+N206</f>
        <v>98592.317951932084</v>
      </c>
      <c r="O308" s="324">
        <f t="shared" si="197"/>
        <v>0</v>
      </c>
      <c r="P308" s="324">
        <f t="shared" si="197"/>
        <v>0</v>
      </c>
      <c r="Q308" s="324"/>
      <c r="R308" s="324">
        <f t="shared" si="197"/>
        <v>98906.136092718996</v>
      </c>
      <c r="S308" s="324">
        <f t="shared" si="197"/>
        <v>49453.068046359498</v>
      </c>
      <c r="T308" s="324">
        <f t="shared" si="197"/>
        <v>49453.068046359498</v>
      </c>
      <c r="U308" s="324"/>
      <c r="V308" s="324"/>
      <c r="W308" s="324">
        <f>+W136+W137+W205+W206</f>
        <v>49453.068046359498</v>
      </c>
      <c r="X308" s="324"/>
      <c r="Y308" s="324">
        <f>+Y136+Y137+Y205+Y206</f>
        <v>49453.068046359498</v>
      </c>
      <c r="Z308" s="319">
        <f t="shared" si="187"/>
        <v>29.782984971130968</v>
      </c>
      <c r="AA308" s="319">
        <f t="shared" si="188"/>
        <v>21.602608335303213</v>
      </c>
      <c r="AB308" s="320">
        <f t="shared" si="189"/>
        <v>-49139.249905572586</v>
      </c>
      <c r="AC308" s="320">
        <f t="shared" si="190"/>
        <v>50.159149387754489</v>
      </c>
      <c r="AD308" s="321">
        <f t="shared" si="191"/>
        <v>-9.764974410477496</v>
      </c>
      <c r="AE308" s="323"/>
      <c r="AF308" s="324">
        <f>+AF136+AF137+AF205+AF206</f>
        <v>99776.510090334908</v>
      </c>
      <c r="AG308" s="323"/>
      <c r="AH308" s="324">
        <f>+AH136+AH137+AH205+AH206</f>
        <v>101173.38123159959</v>
      </c>
      <c r="AI308" s="323"/>
      <c r="AJ308" s="324">
        <f>+AJ136+AJ137+AJ205+AJ206</f>
        <v>103115.91015124631</v>
      </c>
      <c r="AK308" s="323"/>
      <c r="AL308" s="324">
        <f>+AL136+AL137+AL205+AL206</f>
        <v>105631.93835893671</v>
      </c>
    </row>
    <row r="309" spans="2:38">
      <c r="B309" s="95"/>
      <c r="C309" s="72"/>
      <c r="D309" s="204"/>
      <c r="E309" s="205" t="s">
        <v>402</v>
      </c>
      <c r="F309" s="217"/>
      <c r="G309" s="74" t="s">
        <v>160</v>
      </c>
      <c r="H309" s="324">
        <f>+H239-H242-H243-H245+H246-H249-H250-H252</f>
        <v>0</v>
      </c>
      <c r="I309" s="324"/>
      <c r="J309" s="324">
        <f>+J239-J242-J243-J245+J246-J249-J250-J252</f>
        <v>0</v>
      </c>
      <c r="K309" s="324">
        <f>+K239-K242-K243-K245+K246-K249-K250-K252</f>
        <v>5915.2820000000002</v>
      </c>
      <c r="L309" s="251">
        <f t="shared" si="184"/>
        <v>5915.2820000000002</v>
      </c>
      <c r="M309" s="251">
        <f t="shared" si="185"/>
        <v>0</v>
      </c>
      <c r="N309" s="324">
        <f t="shared" ref="N309:T309" si="198">+N239-N242-N243-N245+N246-N249-N250-N252</f>
        <v>10897.266907716512</v>
      </c>
      <c r="O309" s="324">
        <f t="shared" si="198"/>
        <v>0</v>
      </c>
      <c r="P309" s="324">
        <f t="shared" si="198"/>
        <v>0</v>
      </c>
      <c r="Q309" s="324"/>
      <c r="R309" s="324">
        <f t="shared" si="198"/>
        <v>5494.0247629409378</v>
      </c>
      <c r="S309" s="324">
        <f t="shared" si="198"/>
        <v>2747.0123814704689</v>
      </c>
      <c r="T309" s="324">
        <f t="shared" si="198"/>
        <v>2747.0123814704689</v>
      </c>
      <c r="U309" s="324"/>
      <c r="V309" s="324"/>
      <c r="W309" s="324">
        <f>+W239-W242-W243-W245+W246-W249-W250-W252</f>
        <v>2747.0123814704689</v>
      </c>
      <c r="X309" s="324"/>
      <c r="Y309" s="324">
        <f>+Y239-Y242-Y243-Y245+Y246-Y249-Y250-Y252</f>
        <v>2747.0123814704689</v>
      </c>
      <c r="Z309" s="319">
        <f t="shared" si="187"/>
        <v>1.6543812488266527</v>
      </c>
      <c r="AA309" s="319">
        <f t="shared" si="188"/>
        <v>1.1999787862201929</v>
      </c>
      <c r="AB309" s="320">
        <f t="shared" si="189"/>
        <v>-8150.2545262460426</v>
      </c>
      <c r="AC309" s="320">
        <f t="shared" si="190"/>
        <v>25.208269236071203</v>
      </c>
      <c r="AD309" s="321">
        <f t="shared" si="191"/>
        <v>-1.6196223393846618</v>
      </c>
      <c r="AE309" s="323"/>
      <c r="AF309" s="324">
        <f>+AF239-AF242-AF243-AF245+AF246-AF249-AF250-AF252</f>
        <v>5542.3721808548198</v>
      </c>
      <c r="AG309" s="323"/>
      <c r="AH309" s="324">
        <f>+AH239-AH242-AH243-AH245+AH246-AH249-AH250-AH252</f>
        <v>5619.965391386786</v>
      </c>
      <c r="AI309" s="323"/>
      <c r="AJ309" s="324">
        <f>+AJ239-AJ242-AJ243-AJ245+AJ246-AJ249-AJ250-AJ252</f>
        <v>5727.8687269014144</v>
      </c>
      <c r="AK309" s="323"/>
      <c r="AL309" s="324">
        <f>+AL239-AL242-AL243-AL245+AL246-AL249-AL250-AL252</f>
        <v>5867.6287238378063</v>
      </c>
    </row>
    <row r="310" spans="2:38">
      <c r="B310" s="95"/>
      <c r="C310" s="72"/>
      <c r="D310" s="204"/>
      <c r="E310" s="506" t="s">
        <v>403</v>
      </c>
      <c r="F310" s="507"/>
      <c r="G310" s="74" t="s">
        <v>160</v>
      </c>
      <c r="H310" s="320">
        <f>SUM(H311:H314)</f>
        <v>8666.5920000000006</v>
      </c>
      <c r="I310" s="320"/>
      <c r="J310" s="320">
        <f>SUM(J311:J314)</f>
        <v>2208.8306262811984</v>
      </c>
      <c r="K310" s="320">
        <f>SUM(K311:K314)</f>
        <v>29676.834399999996</v>
      </c>
      <c r="L310" s="251">
        <f t="shared" si="184"/>
        <v>27468.003773718796</v>
      </c>
      <c r="M310" s="251">
        <f t="shared" si="185"/>
        <v>1343.5540981231372</v>
      </c>
      <c r="N310" s="320">
        <f t="shared" ref="N310:T310" si="199">SUM(N311:N314)</f>
        <v>13807.690170206171</v>
      </c>
      <c r="O310" s="320">
        <f t="shared" si="199"/>
        <v>0</v>
      </c>
      <c r="P310" s="320">
        <f t="shared" si="199"/>
        <v>0</v>
      </c>
      <c r="Q310" s="320"/>
      <c r="R310" s="320">
        <f t="shared" si="199"/>
        <v>14541.907152513864</v>
      </c>
      <c r="S310" s="320">
        <f t="shared" si="199"/>
        <v>7270.9535762569321</v>
      </c>
      <c r="T310" s="320">
        <f t="shared" si="199"/>
        <v>7270.9535762569321</v>
      </c>
      <c r="U310" s="320"/>
      <c r="V310" s="320"/>
      <c r="W310" s="320">
        <f>SUM(W311:W314)</f>
        <v>7270.9535762569321</v>
      </c>
      <c r="X310" s="320"/>
      <c r="Y310" s="320">
        <f>SUM(Y311:Y314)</f>
        <v>7270.9535762569321</v>
      </c>
      <c r="Z310" s="319">
        <f t="shared" si="187"/>
        <v>4.378913374685812</v>
      </c>
      <c r="AA310" s="319">
        <f t="shared" si="188"/>
        <v>3.1761742706196685</v>
      </c>
      <c r="AB310" s="320">
        <f t="shared" si="189"/>
        <v>-6536.7365939492392</v>
      </c>
      <c r="AC310" s="320">
        <f t="shared" si="190"/>
        <v>52.658724860049233</v>
      </c>
      <c r="AD310" s="321">
        <f t="shared" si="191"/>
        <v>-1.2989833115199314</v>
      </c>
      <c r="AE310" s="323"/>
      <c r="AF310" s="320">
        <f>SUM(AF311:AF314)</f>
        <v>14458.285164068355</v>
      </c>
      <c r="AG310" s="323"/>
      <c r="AH310" s="320">
        <f>SUM(AH311:AH314)</f>
        <v>14324.079474612257</v>
      </c>
      <c r="AI310" s="323"/>
      <c r="AJ310" s="320">
        <f>SUM(AJ311:AJ314)</f>
        <v>14137.449208406346</v>
      </c>
      <c r="AK310" s="323"/>
      <c r="AL310" s="320">
        <f>SUM(AL311:AL314)</f>
        <v>13895.719466607574</v>
      </c>
    </row>
    <row r="311" spans="2:38" ht="31.5">
      <c r="B311" s="95"/>
      <c r="C311" s="72"/>
      <c r="D311" s="204"/>
      <c r="E311" s="204"/>
      <c r="F311" s="217" t="s">
        <v>404</v>
      </c>
      <c r="G311" s="74" t="s">
        <v>160</v>
      </c>
      <c r="H311" s="324"/>
      <c r="I311" s="324"/>
      <c r="J311" s="324"/>
      <c r="K311" s="324"/>
      <c r="L311" s="251">
        <f t="shared" si="184"/>
        <v>0</v>
      </c>
      <c r="M311" s="251">
        <f t="shared" si="185"/>
        <v>0</v>
      </c>
      <c r="N311" s="324"/>
      <c r="O311" s="324"/>
      <c r="P311" s="324"/>
      <c r="Q311" s="324"/>
      <c r="R311" s="324"/>
      <c r="S311" s="324"/>
      <c r="T311" s="324"/>
      <c r="U311" s="324"/>
      <c r="V311" s="324"/>
      <c r="W311" s="324"/>
      <c r="X311" s="324"/>
      <c r="Y311" s="324"/>
      <c r="Z311" s="319">
        <f t="shared" si="187"/>
        <v>0</v>
      </c>
      <c r="AA311" s="319">
        <f t="shared" si="188"/>
        <v>0</v>
      </c>
      <c r="AB311" s="320">
        <f t="shared" si="189"/>
        <v>0</v>
      </c>
      <c r="AC311" s="320">
        <f t="shared" si="190"/>
        <v>0</v>
      </c>
      <c r="AD311" s="321">
        <f t="shared" si="191"/>
        <v>0</v>
      </c>
      <c r="AE311" s="323"/>
      <c r="AF311" s="324"/>
      <c r="AG311" s="323"/>
      <c r="AH311" s="324"/>
      <c r="AI311" s="323"/>
      <c r="AJ311" s="324"/>
      <c r="AK311" s="323"/>
      <c r="AL311" s="324"/>
    </row>
    <row r="312" spans="2:38" ht="47.25">
      <c r="B312" s="95"/>
      <c r="C312" s="72"/>
      <c r="D312" s="204"/>
      <c r="E312" s="204"/>
      <c r="F312" s="217" t="s">
        <v>405</v>
      </c>
      <c r="G312" s="74" t="s">
        <v>160</v>
      </c>
      <c r="H312" s="324">
        <f>+H193</f>
        <v>115.06</v>
      </c>
      <c r="I312" s="324"/>
      <c r="J312" s="324">
        <f>+J193</f>
        <v>86.255300023199993</v>
      </c>
      <c r="K312" s="324">
        <f>+K193</f>
        <v>65.801000000000002</v>
      </c>
      <c r="L312" s="251">
        <f t="shared" si="184"/>
        <v>-20.454300023199991</v>
      </c>
      <c r="M312" s="251">
        <f t="shared" si="185"/>
        <v>76.28632673273593</v>
      </c>
      <c r="N312" s="324">
        <f t="shared" ref="N312:T312" si="200">+N193</f>
        <v>396.01020294</v>
      </c>
      <c r="O312" s="324">
        <f t="shared" si="200"/>
        <v>0</v>
      </c>
      <c r="P312" s="324">
        <f t="shared" si="200"/>
        <v>0</v>
      </c>
      <c r="Q312" s="324"/>
      <c r="R312" s="324">
        <f t="shared" si="200"/>
        <v>65.801000000000002</v>
      </c>
      <c r="S312" s="324">
        <f t="shared" si="200"/>
        <v>32.900500000000001</v>
      </c>
      <c r="T312" s="324">
        <f t="shared" si="200"/>
        <v>32.900500000000001</v>
      </c>
      <c r="U312" s="324"/>
      <c r="V312" s="324"/>
      <c r="W312" s="324">
        <f>+W193</f>
        <v>32.900500000000001</v>
      </c>
      <c r="X312" s="324"/>
      <c r="Y312" s="324">
        <f>+Y193</f>
        <v>32.900500000000001</v>
      </c>
      <c r="Z312" s="319">
        <f t="shared" si="187"/>
        <v>1.9814242791248382E-2</v>
      </c>
      <c r="AA312" s="319">
        <f t="shared" si="188"/>
        <v>1.4371941794781415E-2</v>
      </c>
      <c r="AB312" s="320">
        <f t="shared" si="189"/>
        <v>-363.10970293999998</v>
      </c>
      <c r="AC312" s="320">
        <f t="shared" si="190"/>
        <v>8.3079930152670336</v>
      </c>
      <c r="AD312" s="321">
        <f t="shared" si="191"/>
        <v>-7.215732768039429E-2</v>
      </c>
      <c r="AE312" s="323"/>
      <c r="AF312" s="324">
        <f>+AF193</f>
        <v>66.380048799999997</v>
      </c>
      <c r="AG312" s="323"/>
      <c r="AH312" s="324">
        <f>+AH193</f>
        <v>67.309369483200001</v>
      </c>
      <c r="AI312" s="323"/>
      <c r="AJ312" s="324">
        <f>+AJ193</f>
        <v>68.601709377277444</v>
      </c>
      <c r="AK312" s="323"/>
      <c r="AL312" s="324">
        <f>+AL193</f>
        <v>70.275591086083011</v>
      </c>
    </row>
    <row r="313" spans="2:38">
      <c r="B313" s="95"/>
      <c r="C313" s="72"/>
      <c r="D313" s="204"/>
      <c r="E313" s="204"/>
      <c r="F313" s="217" t="s">
        <v>406</v>
      </c>
      <c r="G313" s="74" t="s">
        <v>160</v>
      </c>
      <c r="H313" s="324">
        <f>+H207-H210-H211</f>
        <v>0</v>
      </c>
      <c r="I313" s="324"/>
      <c r="J313" s="324">
        <f>+J207-J210-J211</f>
        <v>-373.86325841628059</v>
      </c>
      <c r="K313" s="324">
        <f>+K207-K210-K211</f>
        <v>16548.72017743027</v>
      </c>
      <c r="L313" s="251">
        <f t="shared" si="184"/>
        <v>16922.583435846551</v>
      </c>
      <c r="M313" s="251">
        <f t="shared" si="185"/>
        <v>-4426.4098717622537</v>
      </c>
      <c r="N313" s="324">
        <f t="shared" ref="N313:T313" si="201">+N207-N210-N211</f>
        <v>2336.6415322302373</v>
      </c>
      <c r="O313" s="324">
        <f t="shared" si="201"/>
        <v>0</v>
      </c>
      <c r="P313" s="324">
        <f t="shared" si="201"/>
        <v>0</v>
      </c>
      <c r="Q313" s="324"/>
      <c r="R313" s="324">
        <f t="shared" si="201"/>
        <v>2657.559169070224</v>
      </c>
      <c r="S313" s="324">
        <f t="shared" si="201"/>
        <v>1328.779584535112</v>
      </c>
      <c r="T313" s="324">
        <f t="shared" si="201"/>
        <v>1328.779584535112</v>
      </c>
      <c r="U313" s="324"/>
      <c r="V313" s="324"/>
      <c r="W313" s="324">
        <f>+W207-W210-W211</f>
        <v>1328.779584535112</v>
      </c>
      <c r="X313" s="324"/>
      <c r="Y313" s="324">
        <f>+Y207-Y210-Y211</f>
        <v>1328.779584535112</v>
      </c>
      <c r="Z313" s="319">
        <f t="shared" si="187"/>
        <v>0.80025413911742571</v>
      </c>
      <c r="AA313" s="319">
        <f t="shared" si="188"/>
        <v>0.58045144745619248</v>
      </c>
      <c r="AB313" s="320">
        <f t="shared" si="189"/>
        <v>-1007.8619476951253</v>
      </c>
      <c r="AC313" s="320">
        <f t="shared" si="190"/>
        <v>56.867070374583363</v>
      </c>
      <c r="AD313" s="321">
        <f t="shared" si="191"/>
        <v>-0.20028279119948095</v>
      </c>
      <c r="AE313" s="323"/>
      <c r="AF313" s="324">
        <f>+AF207-AF210-AF211</f>
        <v>2612.5524338208706</v>
      </c>
      <c r="AG313" s="323"/>
      <c r="AH313" s="324">
        <f>+AH207-AH210-AH211</f>
        <v>2540.3207152670443</v>
      </c>
      <c r="AI313" s="323"/>
      <c r="AJ313" s="324">
        <f>+AJ207-AJ210-AJ211</f>
        <v>2439.8732236827059</v>
      </c>
      <c r="AK313" s="323"/>
      <c r="AL313" s="324">
        <f>+AL207-AL210-AL211</f>
        <v>2309.7702843329516</v>
      </c>
    </row>
    <row r="314" spans="2:38" ht="31.5">
      <c r="B314" s="95"/>
      <c r="C314" s="72"/>
      <c r="D314" s="204"/>
      <c r="E314" s="204"/>
      <c r="F314" s="217" t="s">
        <v>407</v>
      </c>
      <c r="G314" s="74" t="s">
        <v>160</v>
      </c>
      <c r="H314" s="324">
        <f>+H158+H202-H205-H206-H313</f>
        <v>8551.5320000000011</v>
      </c>
      <c r="I314" s="324"/>
      <c r="J314" s="324">
        <f>+J158+J202-J205-J206-J313</f>
        <v>2496.4385846742789</v>
      </c>
      <c r="K314" s="324">
        <f>+K158+K202-K205-K206-K313</f>
        <v>13062.313222569726</v>
      </c>
      <c r="L314" s="251">
        <f t="shared" si="184"/>
        <v>10565.874637895447</v>
      </c>
      <c r="M314" s="251">
        <f t="shared" si="185"/>
        <v>523.23791591588554</v>
      </c>
      <c r="N314" s="324">
        <f t="shared" ref="N314:T314" si="202">+N158+N202-N205-N206-N313</f>
        <v>11075.038435035935</v>
      </c>
      <c r="O314" s="324">
        <f t="shared" si="202"/>
        <v>0</v>
      </c>
      <c r="P314" s="324">
        <f t="shared" si="202"/>
        <v>0</v>
      </c>
      <c r="Q314" s="324"/>
      <c r="R314" s="324">
        <f t="shared" si="202"/>
        <v>11818.546983443641</v>
      </c>
      <c r="S314" s="324">
        <f t="shared" si="202"/>
        <v>5909.2734917218204</v>
      </c>
      <c r="T314" s="324">
        <f t="shared" si="202"/>
        <v>5909.2734917218204</v>
      </c>
      <c r="U314" s="324"/>
      <c r="V314" s="324"/>
      <c r="W314" s="324">
        <f>+W158+W202-W205-W206-W313</f>
        <v>5909.2734917218204</v>
      </c>
      <c r="X314" s="324"/>
      <c r="Y314" s="324">
        <f>+Y158+Y202-Y205-Y206-Y313</f>
        <v>5909.2734917218204</v>
      </c>
      <c r="Z314" s="319">
        <f t="shared" si="187"/>
        <v>3.5588449927771384</v>
      </c>
      <c r="AA314" s="319">
        <f t="shared" si="188"/>
        <v>2.5813508813686945</v>
      </c>
      <c r="AB314" s="320">
        <f t="shared" si="189"/>
        <v>-5165.7649433141141</v>
      </c>
      <c r="AC314" s="320">
        <f t="shared" si="190"/>
        <v>53.356686086323698</v>
      </c>
      <c r="AD314" s="321">
        <f t="shared" si="191"/>
        <v>-1.0265431926400563</v>
      </c>
      <c r="AE314" s="323"/>
      <c r="AF314" s="324">
        <f>+AF158+AF202-AF205-AF206-AF313</f>
        <v>11779.352681447484</v>
      </c>
      <c r="AG314" s="323"/>
      <c r="AH314" s="324">
        <f>+AH158+AH202-AH205-AH206-AH313</f>
        <v>11716.449389862013</v>
      </c>
      <c r="AI314" s="323"/>
      <c r="AJ314" s="324">
        <f>+AJ158+AJ202-AJ205-AJ206-AJ313</f>
        <v>11628.974275346363</v>
      </c>
      <c r="AK314" s="323"/>
      <c r="AL314" s="324">
        <f>+AL158+AL202-AL205-AL206-AL313</f>
        <v>11515.673591188539</v>
      </c>
    </row>
    <row r="315" spans="2:38">
      <c r="B315" s="95"/>
      <c r="C315" s="206"/>
      <c r="D315" s="207" t="s">
        <v>408</v>
      </c>
      <c r="E315" s="207" t="s">
        <v>409</v>
      </c>
      <c r="F315" s="168"/>
      <c r="G315" s="70" t="s">
        <v>160</v>
      </c>
      <c r="H315" s="317">
        <f>SUM(H316:H318)</f>
        <v>23961.235714285714</v>
      </c>
      <c r="I315" s="317"/>
      <c r="J315" s="317">
        <f>SUM(J316:J318)</f>
        <v>17615.370364653601</v>
      </c>
      <c r="K315" s="317">
        <f>SUM(K316:K318)</f>
        <v>32482.655999999995</v>
      </c>
      <c r="L315" s="251">
        <f t="shared" si="184"/>
        <v>14867.285635346394</v>
      </c>
      <c r="M315" s="251">
        <f t="shared" si="185"/>
        <v>184.39950638323552</v>
      </c>
      <c r="N315" s="317">
        <f t="shared" ref="N315:T315" si="203">SUM(N316:N318)</f>
        <v>25042.195470599996</v>
      </c>
      <c r="O315" s="317">
        <f t="shared" si="203"/>
        <v>0</v>
      </c>
      <c r="P315" s="317">
        <f t="shared" si="203"/>
        <v>0</v>
      </c>
      <c r="Q315" s="317"/>
      <c r="R315" s="317">
        <f t="shared" si="203"/>
        <v>25042.195470599996</v>
      </c>
      <c r="S315" s="317">
        <f t="shared" si="203"/>
        <v>12521.097735299998</v>
      </c>
      <c r="T315" s="317">
        <f t="shared" si="203"/>
        <v>12521.097735299998</v>
      </c>
      <c r="U315" s="317"/>
      <c r="V315" s="317"/>
      <c r="W315" s="317">
        <f>SUM(W316:W318)</f>
        <v>12521.097735299998</v>
      </c>
      <c r="X315" s="317"/>
      <c r="Y315" s="317">
        <f>SUM(Y316:Y318)</f>
        <v>12521.097735299998</v>
      </c>
      <c r="Z315" s="319">
        <f t="shared" si="187"/>
        <v>7.5407993963673627</v>
      </c>
      <c r="AA315" s="319">
        <f t="shared" si="188"/>
        <v>5.4695973574414056</v>
      </c>
      <c r="AB315" s="320">
        <f t="shared" si="189"/>
        <v>-12521.097735299998</v>
      </c>
      <c r="AC315" s="320">
        <f t="shared" si="190"/>
        <v>50</v>
      </c>
      <c r="AD315" s="321">
        <f t="shared" si="191"/>
        <v>-2.4881983182740144</v>
      </c>
      <c r="AE315" s="323"/>
      <c r="AF315" s="317">
        <f>SUM(AF316:AF318)</f>
        <v>25262.566790741275</v>
      </c>
      <c r="AG315" s="323"/>
      <c r="AH315" s="317">
        <f>SUM(AH316:AH318)</f>
        <v>25616.242725811651</v>
      </c>
      <c r="AI315" s="323"/>
      <c r="AJ315" s="317">
        <f>SUM(AJ316:AJ318)</f>
        <v>26108.074586147239</v>
      </c>
      <c r="AK315" s="323"/>
      <c r="AL315" s="317">
        <f>SUM(AL316:AL318)</f>
        <v>26745.111606049235</v>
      </c>
    </row>
    <row r="316" spans="2:38">
      <c r="B316" s="95"/>
      <c r="C316" s="72"/>
      <c r="D316" s="204"/>
      <c r="E316" s="204" t="s">
        <v>410</v>
      </c>
      <c r="F316" s="217"/>
      <c r="G316" s="74" t="s">
        <v>160</v>
      </c>
      <c r="H316" s="324">
        <f>+H145</f>
        <v>1870.2857142857142</v>
      </c>
      <c r="I316" s="324"/>
      <c r="J316" s="324">
        <f>+J145</f>
        <v>4893.9874236792002</v>
      </c>
      <c r="K316" s="324">
        <f>+K145</f>
        <v>6919.24</v>
      </c>
      <c r="L316" s="251">
        <f t="shared" si="184"/>
        <v>2025.2525763207996</v>
      </c>
      <c r="M316" s="251">
        <f t="shared" si="185"/>
        <v>141.38246384781789</v>
      </c>
      <c r="N316" s="324">
        <f t="shared" ref="N316:T316" si="204">+N145</f>
        <v>6226.9113356999997</v>
      </c>
      <c r="O316" s="324">
        <f t="shared" si="204"/>
        <v>0</v>
      </c>
      <c r="P316" s="324">
        <f t="shared" si="204"/>
        <v>0</v>
      </c>
      <c r="Q316" s="324"/>
      <c r="R316" s="324">
        <f t="shared" si="204"/>
        <v>6226.9113356999997</v>
      </c>
      <c r="S316" s="324">
        <f t="shared" si="204"/>
        <v>3113.4556678499998</v>
      </c>
      <c r="T316" s="324">
        <f t="shared" si="204"/>
        <v>3113.4556678499998</v>
      </c>
      <c r="U316" s="324"/>
      <c r="V316" s="324"/>
      <c r="W316" s="324">
        <f>+W145</f>
        <v>3113.4556678499998</v>
      </c>
      <c r="X316" s="324"/>
      <c r="Y316" s="324">
        <f>+Y145</f>
        <v>3113.4556678499998</v>
      </c>
      <c r="Z316" s="319">
        <f t="shared" si="187"/>
        <v>1.875070789883688</v>
      </c>
      <c r="AA316" s="319">
        <f t="shared" si="188"/>
        <v>1.3600523894461329</v>
      </c>
      <c r="AB316" s="320">
        <f t="shared" si="189"/>
        <v>-3113.4556678499998</v>
      </c>
      <c r="AC316" s="320">
        <f t="shared" si="190"/>
        <v>50</v>
      </c>
      <c r="AD316" s="321">
        <f t="shared" si="191"/>
        <v>-0.61870734663500782</v>
      </c>
      <c r="AE316" s="323"/>
      <c r="AF316" s="324">
        <f>+AF145</f>
        <v>6281.7081554541592</v>
      </c>
      <c r="AG316" s="323"/>
      <c r="AH316" s="324">
        <f>+AH145</f>
        <v>6369.6520696305179</v>
      </c>
      <c r="AI316" s="323"/>
      <c r="AJ316" s="324">
        <f>+AJ145</f>
        <v>6491.9493893674244</v>
      </c>
      <c r="AK316" s="323"/>
      <c r="AL316" s="324">
        <f>+AL145</f>
        <v>6650.3529544679895</v>
      </c>
    </row>
    <row r="317" spans="2:38">
      <c r="B317" s="95"/>
      <c r="C317" s="72"/>
      <c r="D317" s="204"/>
      <c r="E317" s="204" t="s">
        <v>411</v>
      </c>
      <c r="F317" s="217"/>
      <c r="G317" s="74" t="s">
        <v>160</v>
      </c>
      <c r="H317" s="324">
        <f>+H142</f>
        <v>22090.95</v>
      </c>
      <c r="I317" s="324"/>
      <c r="J317" s="324">
        <f>+J142</f>
        <v>12721.382940974401</v>
      </c>
      <c r="K317" s="324">
        <f>+K142</f>
        <v>25563.415999999997</v>
      </c>
      <c r="L317" s="251">
        <f t="shared" si="184"/>
        <v>12842.033059025596</v>
      </c>
      <c r="M317" s="251">
        <f t="shared" si="185"/>
        <v>200.94840410520612</v>
      </c>
      <c r="N317" s="324">
        <f t="shared" ref="N317:T317" si="205">+N142</f>
        <v>18815.284134899997</v>
      </c>
      <c r="O317" s="324">
        <f t="shared" si="205"/>
        <v>0</v>
      </c>
      <c r="P317" s="324">
        <f t="shared" si="205"/>
        <v>0</v>
      </c>
      <c r="Q317" s="324"/>
      <c r="R317" s="324">
        <f t="shared" si="205"/>
        <v>18815.284134899997</v>
      </c>
      <c r="S317" s="324">
        <f t="shared" si="205"/>
        <v>9407.6420674499986</v>
      </c>
      <c r="T317" s="324">
        <f t="shared" si="205"/>
        <v>9407.6420674499986</v>
      </c>
      <c r="U317" s="324"/>
      <c r="V317" s="324"/>
      <c r="W317" s="324">
        <f>+W142</f>
        <v>9407.6420674499986</v>
      </c>
      <c r="X317" s="324"/>
      <c r="Y317" s="324">
        <f>+Y142</f>
        <v>9407.6420674499986</v>
      </c>
      <c r="Z317" s="319">
        <f t="shared" si="187"/>
        <v>5.6657286064836754</v>
      </c>
      <c r="AA317" s="319">
        <f t="shared" si="188"/>
        <v>4.1095449679952729</v>
      </c>
      <c r="AB317" s="320">
        <f t="shared" si="189"/>
        <v>-9407.6420674499986</v>
      </c>
      <c r="AC317" s="320">
        <f t="shared" si="190"/>
        <v>50</v>
      </c>
      <c r="AD317" s="321">
        <f t="shared" si="191"/>
        <v>-1.8694909716390065</v>
      </c>
      <c r="AE317" s="323"/>
      <c r="AF317" s="324">
        <f>+AF142</f>
        <v>18980.858635287117</v>
      </c>
      <c r="AG317" s="323"/>
      <c r="AH317" s="324">
        <f>+AH142</f>
        <v>19246.590656181135</v>
      </c>
      <c r="AI317" s="323"/>
      <c r="AJ317" s="324">
        <f>+AJ142</f>
        <v>19616.125196779816</v>
      </c>
      <c r="AK317" s="323"/>
      <c r="AL317" s="324">
        <f>+AL142</f>
        <v>20094.758651581244</v>
      </c>
    </row>
    <row r="318" spans="2:38">
      <c r="B318" s="95"/>
      <c r="C318" s="72"/>
      <c r="D318" s="204"/>
      <c r="E318" s="204" t="s">
        <v>412</v>
      </c>
      <c r="F318" s="217"/>
      <c r="G318" s="74" t="s">
        <v>160</v>
      </c>
      <c r="H318" s="324"/>
      <c r="I318" s="324"/>
      <c r="J318" s="324"/>
      <c r="K318" s="324"/>
      <c r="L318" s="251">
        <f t="shared" si="184"/>
        <v>0</v>
      </c>
      <c r="M318" s="251">
        <f t="shared" si="185"/>
        <v>0</v>
      </c>
      <c r="N318" s="324"/>
      <c r="O318" s="324"/>
      <c r="P318" s="324"/>
      <c r="Q318" s="324"/>
      <c r="R318" s="324"/>
      <c r="S318" s="324"/>
      <c r="T318" s="324"/>
      <c r="U318" s="324"/>
      <c r="V318" s="324"/>
      <c r="W318" s="324"/>
      <c r="X318" s="324"/>
      <c r="Y318" s="324"/>
      <c r="Z318" s="319">
        <f t="shared" si="187"/>
        <v>0</v>
      </c>
      <c r="AA318" s="319">
        <f t="shared" si="188"/>
        <v>0</v>
      </c>
      <c r="AB318" s="320">
        <f t="shared" si="189"/>
        <v>0</v>
      </c>
      <c r="AC318" s="320">
        <f t="shared" si="190"/>
        <v>0</v>
      </c>
      <c r="AD318" s="321">
        <f t="shared" si="191"/>
        <v>0</v>
      </c>
      <c r="AE318" s="323"/>
      <c r="AF318" s="324"/>
      <c r="AG318" s="323"/>
      <c r="AH318" s="324"/>
      <c r="AI318" s="323"/>
      <c r="AJ318" s="324"/>
      <c r="AK318" s="323"/>
      <c r="AL318" s="324"/>
    </row>
    <row r="319" spans="2:38">
      <c r="B319" s="95"/>
      <c r="C319" s="206"/>
      <c r="D319" s="207" t="s">
        <v>413</v>
      </c>
      <c r="E319" s="207" t="s">
        <v>414</v>
      </c>
      <c r="F319" s="168"/>
      <c r="G319" s="70" t="s">
        <v>160</v>
      </c>
      <c r="H319" s="317">
        <f>SUM(H320:H326)</f>
        <v>19499.443348733366</v>
      </c>
      <c r="I319" s="317"/>
      <c r="J319" s="317">
        <f>SUM(J320:J326)</f>
        <v>30447.619468060031</v>
      </c>
      <c r="K319" s="317">
        <f>SUM(K320:K326)</f>
        <v>25135.076000000001</v>
      </c>
      <c r="L319" s="251">
        <f t="shared" si="184"/>
        <v>-5312.5434680600301</v>
      </c>
      <c r="M319" s="251">
        <f t="shared" si="185"/>
        <v>82.551859354282314</v>
      </c>
      <c r="N319" s="317">
        <f t="shared" ref="N319:T319" si="206">SUM(N320:N326)</f>
        <v>34973.855001155294</v>
      </c>
      <c r="O319" s="317">
        <f t="shared" si="206"/>
        <v>0</v>
      </c>
      <c r="P319" s="317">
        <f t="shared" si="206"/>
        <v>0</v>
      </c>
      <c r="Q319" s="317"/>
      <c r="R319" s="317">
        <f t="shared" si="206"/>
        <v>26986.202502973712</v>
      </c>
      <c r="S319" s="317">
        <f t="shared" si="206"/>
        <v>13493.101251486856</v>
      </c>
      <c r="T319" s="317">
        <f t="shared" si="206"/>
        <v>13493.101251486856</v>
      </c>
      <c r="U319" s="317"/>
      <c r="V319" s="317"/>
      <c r="W319" s="317">
        <f>SUM(W320:W326)</f>
        <v>13493.101251486856</v>
      </c>
      <c r="X319" s="317"/>
      <c r="Y319" s="317">
        <f>SUM(Y320:Y326)</f>
        <v>13493.101251486856</v>
      </c>
      <c r="Z319" s="319">
        <f t="shared" si="187"/>
        <v>8.1261860520009712</v>
      </c>
      <c r="AA319" s="319">
        <f t="shared" si="188"/>
        <v>5.8941981373371632</v>
      </c>
      <c r="AB319" s="320">
        <f t="shared" si="189"/>
        <v>-21480.753749668438</v>
      </c>
      <c r="AC319" s="320">
        <f t="shared" si="190"/>
        <v>38.580537521646207</v>
      </c>
      <c r="AD319" s="321">
        <f t="shared" si="191"/>
        <v>-4.2686652947767794</v>
      </c>
      <c r="AE319" s="323"/>
      <c r="AF319" s="317">
        <f>SUM(AF320:AF326)</f>
        <v>27223.681084999876</v>
      </c>
      <c r="AG319" s="323"/>
      <c r="AH319" s="317">
        <f>SUM(AH320:AH326)</f>
        <v>27604.812620189874</v>
      </c>
      <c r="AI319" s="323"/>
      <c r="AJ319" s="317">
        <f>SUM(AJ320:AJ326)</f>
        <v>28134.825022497524</v>
      </c>
      <c r="AK319" s="323"/>
      <c r="AL319" s="317">
        <f>SUM(AL320:AL326)</f>
        <v>28821.314753046467</v>
      </c>
    </row>
    <row r="320" spans="2:38">
      <c r="B320" s="95"/>
      <c r="C320" s="72"/>
      <c r="D320" s="204"/>
      <c r="E320" s="204" t="s">
        <v>415</v>
      </c>
      <c r="F320" s="217"/>
      <c r="G320" s="74" t="s">
        <v>160</v>
      </c>
      <c r="H320" s="324">
        <f>+H157+H187+H189-H190-H193</f>
        <v>6418.9045199999991</v>
      </c>
      <c r="I320" s="324"/>
      <c r="J320" s="324">
        <f>+J157+J187+J189-J190-J193</f>
        <v>9030.0480882073207</v>
      </c>
      <c r="K320" s="324">
        <f>+K157+K187+K189-K190-K193</f>
        <v>10120.463000000002</v>
      </c>
      <c r="L320" s="251">
        <f t="shared" si="184"/>
        <v>1090.4149117926809</v>
      </c>
      <c r="M320" s="251">
        <f t="shared" si="185"/>
        <v>112.07540537039549</v>
      </c>
      <c r="N320" s="324">
        <f t="shared" ref="N320:T320" si="207">+N157+N187+N189-N190-N193</f>
        <v>10551.926155624615</v>
      </c>
      <c r="O320" s="324">
        <f t="shared" si="207"/>
        <v>0</v>
      </c>
      <c r="P320" s="324">
        <f t="shared" si="207"/>
        <v>0</v>
      </c>
      <c r="Q320" s="324"/>
      <c r="R320" s="324">
        <f t="shared" si="207"/>
        <v>10261.990608528955</v>
      </c>
      <c r="S320" s="324">
        <f t="shared" si="207"/>
        <v>5130.9953042644775</v>
      </c>
      <c r="T320" s="324">
        <f t="shared" si="207"/>
        <v>5130.9953042644775</v>
      </c>
      <c r="U320" s="324"/>
      <c r="V320" s="324"/>
      <c r="W320" s="324">
        <f>+W157+W187+W189-W190-W193</f>
        <v>5130.9953042644775</v>
      </c>
      <c r="X320" s="324"/>
      <c r="Y320" s="324">
        <f>+Y157+Y187+Y189-Y190-Y193</f>
        <v>5130.9953042644775</v>
      </c>
      <c r="Z320" s="319">
        <f t="shared" si="187"/>
        <v>3.0901289256835525</v>
      </c>
      <c r="AA320" s="319">
        <f t="shared" si="188"/>
        <v>2.2413752332695802</v>
      </c>
      <c r="AB320" s="320">
        <f t="shared" si="189"/>
        <v>-5420.9308513601372</v>
      </c>
      <c r="AC320" s="320">
        <f t="shared" si="190"/>
        <v>48.626148710578718</v>
      </c>
      <c r="AD320" s="321">
        <f t="shared" si="191"/>
        <v>-1.0772498796017775</v>
      </c>
      <c r="AE320" s="323"/>
      <c r="AF320" s="324">
        <f>+AF157+AF187+AF189-AF190-AF193</f>
        <v>10352.29612588401</v>
      </c>
      <c r="AG320" s="323"/>
      <c r="AH320" s="324">
        <f>+AH157+AH187+AH189-AH190-AH193</f>
        <v>10497.228271646383</v>
      </c>
      <c r="AI320" s="323"/>
      <c r="AJ320" s="324">
        <f>+AJ157+AJ187+AJ189-AJ190-AJ193</f>
        <v>10698.775054461998</v>
      </c>
      <c r="AK320" s="323"/>
      <c r="AL320" s="324">
        <f>+AL157+AL187+AL189-AL190-AL193</f>
        <v>10959.82516579087</v>
      </c>
    </row>
    <row r="321" spans="2:38">
      <c r="B321" s="95"/>
      <c r="C321" s="72"/>
      <c r="D321" s="204"/>
      <c r="E321" s="506" t="s">
        <v>416</v>
      </c>
      <c r="F321" s="507"/>
      <c r="G321" s="74" t="s">
        <v>160</v>
      </c>
      <c r="H321" s="324">
        <f>+H242+H243+H249+H250</f>
        <v>11439.522841984488</v>
      </c>
      <c r="I321" s="324"/>
      <c r="J321" s="324">
        <f>+J242+J243+J249+J250</f>
        <v>16748.346236273694</v>
      </c>
      <c r="K321" s="324">
        <f>+K242+K243+K249+K250</f>
        <v>14556.931</v>
      </c>
      <c r="L321" s="251">
        <f t="shared" si="184"/>
        <v>-2191.4152362736932</v>
      </c>
      <c r="M321" s="251">
        <f t="shared" si="185"/>
        <v>86.915632114605373</v>
      </c>
      <c r="N321" s="324">
        <f t="shared" ref="N321:T321" si="208">+N242+N243+N249+N250</f>
        <v>21393.622932010174</v>
      </c>
      <c r="O321" s="324">
        <f t="shared" si="208"/>
        <v>0</v>
      </c>
      <c r="P321" s="324">
        <f t="shared" si="208"/>
        <v>0</v>
      </c>
      <c r="Q321" s="324"/>
      <c r="R321" s="324">
        <f t="shared" si="208"/>
        <v>16636.912354444758</v>
      </c>
      <c r="S321" s="324">
        <f t="shared" si="208"/>
        <v>8318.4561772223788</v>
      </c>
      <c r="T321" s="324">
        <f t="shared" si="208"/>
        <v>8318.4561772223788</v>
      </c>
      <c r="U321" s="324"/>
      <c r="V321" s="324"/>
      <c r="W321" s="324">
        <f>+W242+W243+W249+W250</f>
        <v>8318.4561772223788</v>
      </c>
      <c r="X321" s="324"/>
      <c r="Y321" s="324">
        <f>+Y242+Y243+Y249+Y250</f>
        <v>8318.4561772223788</v>
      </c>
      <c r="Z321" s="319">
        <f t="shared" si="187"/>
        <v>5.0097691628955214</v>
      </c>
      <c r="AA321" s="319">
        <f t="shared" si="188"/>
        <v>3.633755353307091</v>
      </c>
      <c r="AB321" s="320">
        <f t="shared" si="189"/>
        <v>-13075.166754787795</v>
      </c>
      <c r="AC321" s="320">
        <f t="shared" si="190"/>
        <v>38.882877405378139</v>
      </c>
      <c r="AD321" s="321">
        <f t="shared" si="191"/>
        <v>-2.5983031694333953</v>
      </c>
      <c r="AE321" s="323"/>
      <c r="AF321" s="324">
        <f>+AF242+AF243+AF249+AF250</f>
        <v>16783.317183163868</v>
      </c>
      <c r="AG321" s="323"/>
      <c r="AH321" s="324">
        <f>+AH242+AH243+AH249+AH250</f>
        <v>17018.283623728166</v>
      </c>
      <c r="AI321" s="323"/>
      <c r="AJ321" s="324">
        <f>+AJ242+AJ243+AJ249+AJ250</f>
        <v>17345.034669303746</v>
      </c>
      <c r="AK321" s="323"/>
      <c r="AL321" s="324">
        <f>+AL242+AL243+AL249+AL250</f>
        <v>17768.253515234759</v>
      </c>
    </row>
    <row r="322" spans="2:38">
      <c r="B322" s="95"/>
      <c r="C322" s="72"/>
      <c r="D322" s="204"/>
      <c r="E322" s="204" t="s">
        <v>417</v>
      </c>
      <c r="F322" s="217"/>
      <c r="G322" s="74" t="s">
        <v>160</v>
      </c>
      <c r="H322" s="324">
        <f>+H252+H245</f>
        <v>1204.833986748881</v>
      </c>
      <c r="I322" s="324"/>
      <c r="J322" s="324">
        <f>+J252+J245</f>
        <v>4192.9845198483936</v>
      </c>
      <c r="K322" s="324">
        <f>+K252+K245</f>
        <v>0</v>
      </c>
      <c r="L322" s="251">
        <f t="shared" si="184"/>
        <v>-4192.9845198483936</v>
      </c>
      <c r="M322" s="251">
        <f t="shared" si="185"/>
        <v>0</v>
      </c>
      <c r="N322" s="324">
        <f t="shared" ref="N322:T322" si="209">+N252+N245</f>
        <v>2969.7880035204994</v>
      </c>
      <c r="O322" s="324">
        <f t="shared" si="209"/>
        <v>0</v>
      </c>
      <c r="P322" s="324">
        <f t="shared" si="209"/>
        <v>0</v>
      </c>
      <c r="Q322" s="324"/>
      <c r="R322" s="324">
        <f t="shared" si="209"/>
        <v>0</v>
      </c>
      <c r="S322" s="324">
        <f t="shared" si="209"/>
        <v>0</v>
      </c>
      <c r="T322" s="324">
        <f t="shared" si="209"/>
        <v>0</v>
      </c>
      <c r="U322" s="324"/>
      <c r="V322" s="324"/>
      <c r="W322" s="324">
        <f>+W252+W245</f>
        <v>0</v>
      </c>
      <c r="X322" s="324"/>
      <c r="Y322" s="324">
        <f>+Y252+Y245</f>
        <v>0</v>
      </c>
      <c r="Z322" s="319">
        <f t="shared" si="187"/>
        <v>0</v>
      </c>
      <c r="AA322" s="319">
        <f t="shared" si="188"/>
        <v>0</v>
      </c>
      <c r="AB322" s="320">
        <f t="shared" si="189"/>
        <v>-2969.7880035204994</v>
      </c>
      <c r="AC322" s="320">
        <f t="shared" si="190"/>
        <v>0</v>
      </c>
      <c r="AD322" s="321">
        <f t="shared" si="191"/>
        <v>-0.59015764210173727</v>
      </c>
      <c r="AE322" s="323"/>
      <c r="AF322" s="324">
        <f>+AF252+AF245</f>
        <v>0</v>
      </c>
      <c r="AG322" s="323"/>
      <c r="AH322" s="324">
        <f>+AH252+AH245</f>
        <v>0</v>
      </c>
      <c r="AI322" s="323"/>
      <c r="AJ322" s="324">
        <f>+AJ252+AJ245</f>
        <v>0</v>
      </c>
      <c r="AK322" s="323"/>
      <c r="AL322" s="324">
        <f>+AL252+AL245</f>
        <v>0</v>
      </c>
    </row>
    <row r="323" spans="2:38">
      <c r="B323" s="95"/>
      <c r="C323" s="72"/>
      <c r="D323" s="204"/>
      <c r="E323" s="204" t="s">
        <v>418</v>
      </c>
      <c r="F323" s="217"/>
      <c r="G323" s="74" t="s">
        <v>160</v>
      </c>
      <c r="H323" s="324"/>
      <c r="I323" s="324"/>
      <c r="J323" s="324"/>
      <c r="K323" s="324"/>
      <c r="L323" s="251">
        <f t="shared" si="184"/>
        <v>0</v>
      </c>
      <c r="M323" s="251">
        <f t="shared" si="185"/>
        <v>0</v>
      </c>
      <c r="N323" s="324"/>
      <c r="O323" s="324"/>
      <c r="P323" s="324"/>
      <c r="Q323" s="324"/>
      <c r="R323" s="324"/>
      <c r="S323" s="324"/>
      <c r="T323" s="324"/>
      <c r="U323" s="324"/>
      <c r="V323" s="324"/>
      <c r="W323" s="324"/>
      <c r="X323" s="324"/>
      <c r="Y323" s="324"/>
      <c r="Z323" s="319">
        <f t="shared" si="187"/>
        <v>0</v>
      </c>
      <c r="AA323" s="319">
        <f t="shared" si="188"/>
        <v>0</v>
      </c>
      <c r="AB323" s="320">
        <f t="shared" si="189"/>
        <v>0</v>
      </c>
      <c r="AC323" s="320">
        <f t="shared" si="190"/>
        <v>0</v>
      </c>
      <c r="AD323" s="321">
        <f t="shared" si="191"/>
        <v>0</v>
      </c>
      <c r="AE323" s="323"/>
      <c r="AF323" s="324"/>
      <c r="AG323" s="323"/>
      <c r="AH323" s="324"/>
      <c r="AI323" s="323"/>
      <c r="AJ323" s="324"/>
      <c r="AK323" s="323"/>
      <c r="AL323" s="324"/>
    </row>
    <row r="324" spans="2:38">
      <c r="B324" s="95"/>
      <c r="C324" s="72"/>
      <c r="D324" s="204"/>
      <c r="E324" s="204" t="s">
        <v>419</v>
      </c>
      <c r="F324" s="217"/>
      <c r="G324" s="74" t="s">
        <v>160</v>
      </c>
      <c r="H324" s="324">
        <f>+H188</f>
        <v>436.18200000000002</v>
      </c>
      <c r="I324" s="324"/>
      <c r="J324" s="324">
        <f>+J188</f>
        <v>476.2406237306256</v>
      </c>
      <c r="K324" s="324">
        <f>+K188</f>
        <v>457.68200000000002</v>
      </c>
      <c r="L324" s="251">
        <f t="shared" si="184"/>
        <v>-18.558623730625584</v>
      </c>
      <c r="M324" s="251">
        <f t="shared" si="185"/>
        <v>96.103099398525302</v>
      </c>
      <c r="N324" s="324">
        <f t="shared" ref="N324:T324" si="210">+N188</f>
        <v>58.517909999999993</v>
      </c>
      <c r="O324" s="324">
        <f t="shared" si="210"/>
        <v>0</v>
      </c>
      <c r="P324" s="324">
        <f t="shared" si="210"/>
        <v>0</v>
      </c>
      <c r="Q324" s="324"/>
      <c r="R324" s="324">
        <f t="shared" si="210"/>
        <v>87.299539999999993</v>
      </c>
      <c r="S324" s="324">
        <f t="shared" si="210"/>
        <v>43.649769999999997</v>
      </c>
      <c r="T324" s="324">
        <f t="shared" si="210"/>
        <v>43.649769999999997</v>
      </c>
      <c r="U324" s="324"/>
      <c r="V324" s="324"/>
      <c r="W324" s="324">
        <f>+W188</f>
        <v>43.649769999999997</v>
      </c>
      <c r="X324" s="324"/>
      <c r="Y324" s="324">
        <f>+Y188</f>
        <v>43.649769999999997</v>
      </c>
      <c r="Z324" s="319">
        <f t="shared" si="187"/>
        <v>2.6287963421897837E-2</v>
      </c>
      <c r="AA324" s="319">
        <f t="shared" si="188"/>
        <v>1.906755076049288E-2</v>
      </c>
      <c r="AB324" s="320">
        <f t="shared" si="189"/>
        <v>-14.868139999999997</v>
      </c>
      <c r="AC324" s="320">
        <f t="shared" si="190"/>
        <v>74.592154777913294</v>
      </c>
      <c r="AD324" s="321">
        <f t="shared" si="191"/>
        <v>-2.9546036398681798E-3</v>
      </c>
      <c r="AE324" s="323"/>
      <c r="AF324" s="324">
        <f>+AF188</f>
        <v>88.067775951999991</v>
      </c>
      <c r="AG324" s="323"/>
      <c r="AH324" s="324">
        <f>+AH188</f>
        <v>89.300724815327996</v>
      </c>
      <c r="AI324" s="323"/>
      <c r="AJ324" s="324">
        <f>+AJ188</f>
        <v>91.015298731782309</v>
      </c>
      <c r="AK324" s="323"/>
      <c r="AL324" s="324">
        <f>+AL188</f>
        <v>93.236072020837796</v>
      </c>
    </row>
    <row r="325" spans="2:38">
      <c r="B325" s="95"/>
      <c r="C325" s="72"/>
      <c r="D325" s="204"/>
      <c r="E325" s="204" t="s">
        <v>420</v>
      </c>
      <c r="F325" s="217"/>
      <c r="G325" s="74" t="s">
        <v>160</v>
      </c>
      <c r="H325" s="324"/>
      <c r="I325" s="324"/>
      <c r="J325" s="324"/>
      <c r="K325" s="324"/>
      <c r="L325" s="251">
        <f t="shared" si="184"/>
        <v>0</v>
      </c>
      <c r="M325" s="251">
        <f t="shared" si="185"/>
        <v>0</v>
      </c>
      <c r="N325" s="324"/>
      <c r="O325" s="324"/>
      <c r="P325" s="324"/>
      <c r="Q325" s="324"/>
      <c r="R325" s="324"/>
      <c r="S325" s="324"/>
      <c r="T325" s="324"/>
      <c r="U325" s="324"/>
      <c r="V325" s="324"/>
      <c r="W325" s="324"/>
      <c r="X325" s="324"/>
      <c r="Y325" s="324"/>
      <c r="Z325" s="319">
        <f t="shared" si="187"/>
        <v>0</v>
      </c>
      <c r="AA325" s="319">
        <f t="shared" si="188"/>
        <v>0</v>
      </c>
      <c r="AB325" s="320">
        <f t="shared" si="189"/>
        <v>0</v>
      </c>
      <c r="AC325" s="320">
        <f t="shared" si="190"/>
        <v>0</v>
      </c>
      <c r="AD325" s="321">
        <f t="shared" si="191"/>
        <v>0</v>
      </c>
      <c r="AE325" s="323"/>
      <c r="AF325" s="324"/>
      <c r="AG325" s="323"/>
      <c r="AH325" s="324"/>
      <c r="AI325" s="323"/>
      <c r="AJ325" s="324"/>
      <c r="AK325" s="323"/>
      <c r="AL325" s="324"/>
    </row>
    <row r="326" spans="2:38">
      <c r="B326" s="95"/>
      <c r="C326" s="72"/>
      <c r="D326" s="204"/>
      <c r="E326" s="204" t="s">
        <v>421</v>
      </c>
      <c r="F326" s="217"/>
      <c r="G326" s="74" t="s">
        <v>160</v>
      </c>
      <c r="H326" s="320">
        <f>SUM(H327:H330)</f>
        <v>0</v>
      </c>
      <c r="I326" s="320"/>
      <c r="J326" s="320">
        <f>SUM(J327:J330)</f>
        <v>0</v>
      </c>
      <c r="K326" s="320">
        <f>SUM(K327:K330)</f>
        <v>0</v>
      </c>
      <c r="L326" s="251">
        <f t="shared" si="184"/>
        <v>0</v>
      </c>
      <c r="M326" s="251">
        <f t="shared" si="185"/>
        <v>0</v>
      </c>
      <c r="N326" s="320">
        <f t="shared" ref="N326:T326" si="211">SUM(N327:N330)</f>
        <v>0</v>
      </c>
      <c r="O326" s="320">
        <f t="shared" si="211"/>
        <v>0</v>
      </c>
      <c r="P326" s="320">
        <f t="shared" si="211"/>
        <v>0</v>
      </c>
      <c r="Q326" s="320"/>
      <c r="R326" s="320">
        <f t="shared" si="211"/>
        <v>0</v>
      </c>
      <c r="S326" s="320">
        <f t="shared" si="211"/>
        <v>0</v>
      </c>
      <c r="T326" s="320">
        <f t="shared" si="211"/>
        <v>0</v>
      </c>
      <c r="U326" s="320"/>
      <c r="V326" s="320"/>
      <c r="W326" s="320">
        <f>SUM(W327:W330)</f>
        <v>0</v>
      </c>
      <c r="X326" s="320"/>
      <c r="Y326" s="320">
        <f>SUM(Y327:Y330)</f>
        <v>0</v>
      </c>
      <c r="Z326" s="319">
        <f t="shared" si="187"/>
        <v>0</v>
      </c>
      <c r="AA326" s="319">
        <f t="shared" si="188"/>
        <v>0</v>
      </c>
      <c r="AB326" s="320">
        <f t="shared" si="189"/>
        <v>0</v>
      </c>
      <c r="AC326" s="320">
        <f t="shared" si="190"/>
        <v>0</v>
      </c>
      <c r="AD326" s="321">
        <f t="shared" si="191"/>
        <v>0</v>
      </c>
      <c r="AE326" s="323"/>
      <c r="AF326" s="320">
        <f>SUM(AF327:AF330)</f>
        <v>0</v>
      </c>
      <c r="AG326" s="323"/>
      <c r="AH326" s="320">
        <f>SUM(AH327:AH330)</f>
        <v>0</v>
      </c>
      <c r="AI326" s="323"/>
      <c r="AJ326" s="320">
        <f>SUM(AJ327:AJ330)</f>
        <v>0</v>
      </c>
      <c r="AK326" s="323"/>
      <c r="AL326" s="320">
        <f>SUM(AL327:AL330)</f>
        <v>0</v>
      </c>
    </row>
    <row r="327" spans="2:38" ht="31.5">
      <c r="B327" s="95"/>
      <c r="C327" s="72"/>
      <c r="D327" s="204"/>
      <c r="E327" s="204"/>
      <c r="F327" s="217" t="s">
        <v>422</v>
      </c>
      <c r="G327" s="74" t="s">
        <v>160</v>
      </c>
      <c r="H327" s="324"/>
      <c r="I327" s="324"/>
      <c r="J327" s="324"/>
      <c r="K327" s="324"/>
      <c r="L327" s="251">
        <f t="shared" si="184"/>
        <v>0</v>
      </c>
      <c r="M327" s="251">
        <f t="shared" si="185"/>
        <v>0</v>
      </c>
      <c r="N327" s="324"/>
      <c r="O327" s="324"/>
      <c r="P327" s="324"/>
      <c r="Q327" s="324"/>
      <c r="R327" s="324"/>
      <c r="S327" s="324"/>
      <c r="T327" s="324"/>
      <c r="U327" s="324"/>
      <c r="V327" s="324"/>
      <c r="W327" s="324"/>
      <c r="X327" s="324"/>
      <c r="Y327" s="324"/>
      <c r="Z327" s="319">
        <f t="shared" si="187"/>
        <v>0</v>
      </c>
      <c r="AA327" s="319">
        <f t="shared" si="188"/>
        <v>0</v>
      </c>
      <c r="AB327" s="320">
        <f t="shared" si="189"/>
        <v>0</v>
      </c>
      <c r="AC327" s="320">
        <f t="shared" si="190"/>
        <v>0</v>
      </c>
      <c r="AD327" s="321">
        <f t="shared" si="191"/>
        <v>0</v>
      </c>
      <c r="AE327" s="323"/>
      <c r="AF327" s="324"/>
      <c r="AG327" s="323"/>
      <c r="AH327" s="324"/>
      <c r="AI327" s="323"/>
      <c r="AJ327" s="324"/>
      <c r="AK327" s="323"/>
      <c r="AL327" s="324"/>
    </row>
    <row r="328" spans="2:38" ht="63">
      <c r="B328" s="95"/>
      <c r="C328" s="72"/>
      <c r="D328" s="204"/>
      <c r="E328" s="204"/>
      <c r="F328" s="217" t="s">
        <v>423</v>
      </c>
      <c r="G328" s="74" t="s">
        <v>160</v>
      </c>
      <c r="H328" s="324"/>
      <c r="I328" s="324"/>
      <c r="J328" s="324"/>
      <c r="K328" s="324"/>
      <c r="L328" s="251">
        <f t="shared" si="184"/>
        <v>0</v>
      </c>
      <c r="M328" s="251">
        <f t="shared" si="185"/>
        <v>0</v>
      </c>
      <c r="N328" s="324"/>
      <c r="O328" s="324"/>
      <c r="P328" s="324"/>
      <c r="Q328" s="324"/>
      <c r="R328" s="324"/>
      <c r="S328" s="324"/>
      <c r="T328" s="324"/>
      <c r="U328" s="324"/>
      <c r="V328" s="324"/>
      <c r="W328" s="324"/>
      <c r="X328" s="324"/>
      <c r="Y328" s="324"/>
      <c r="Z328" s="319">
        <f t="shared" si="187"/>
        <v>0</v>
      </c>
      <c r="AA328" s="319">
        <f t="shared" si="188"/>
        <v>0</v>
      </c>
      <c r="AB328" s="320">
        <f t="shared" si="189"/>
        <v>0</v>
      </c>
      <c r="AC328" s="320">
        <f t="shared" si="190"/>
        <v>0</v>
      </c>
      <c r="AD328" s="321">
        <f t="shared" si="191"/>
        <v>0</v>
      </c>
      <c r="AE328" s="323"/>
      <c r="AF328" s="324"/>
      <c r="AG328" s="323"/>
      <c r="AH328" s="324"/>
      <c r="AI328" s="323"/>
      <c r="AJ328" s="324"/>
      <c r="AK328" s="323"/>
      <c r="AL328" s="324"/>
    </row>
    <row r="329" spans="2:38">
      <c r="B329" s="95"/>
      <c r="C329" s="72"/>
      <c r="D329" s="204"/>
      <c r="E329" s="204"/>
      <c r="F329" s="173"/>
      <c r="G329" s="74" t="s">
        <v>160</v>
      </c>
      <c r="H329" s="324"/>
      <c r="I329" s="324"/>
      <c r="J329" s="324"/>
      <c r="K329" s="324"/>
      <c r="L329" s="251">
        <f t="shared" si="184"/>
        <v>0</v>
      </c>
      <c r="M329" s="251">
        <f t="shared" si="185"/>
        <v>0</v>
      </c>
      <c r="N329" s="324"/>
      <c r="O329" s="324"/>
      <c r="P329" s="324"/>
      <c r="Q329" s="324"/>
      <c r="R329" s="324"/>
      <c r="S329" s="324"/>
      <c r="T329" s="324"/>
      <c r="U329" s="324"/>
      <c r="V329" s="324"/>
      <c r="W329" s="324"/>
      <c r="X329" s="324"/>
      <c r="Y329" s="324"/>
      <c r="Z329" s="319">
        <f t="shared" si="187"/>
        <v>0</v>
      </c>
      <c r="AA329" s="319">
        <f t="shared" si="188"/>
        <v>0</v>
      </c>
      <c r="AB329" s="320">
        <f t="shared" si="189"/>
        <v>0</v>
      </c>
      <c r="AC329" s="320">
        <f t="shared" si="190"/>
        <v>0</v>
      </c>
      <c r="AD329" s="321">
        <f t="shared" si="191"/>
        <v>0</v>
      </c>
      <c r="AE329" s="323"/>
      <c r="AF329" s="324"/>
      <c r="AG329" s="323"/>
      <c r="AH329" s="324"/>
      <c r="AI329" s="323"/>
      <c r="AJ329" s="324"/>
      <c r="AK329" s="323"/>
      <c r="AL329" s="324"/>
    </row>
    <row r="330" spans="2:38">
      <c r="B330" s="95"/>
      <c r="C330" s="72"/>
      <c r="D330" s="204"/>
      <c r="E330" s="204"/>
      <c r="F330" s="173"/>
      <c r="G330" s="74" t="s">
        <v>160</v>
      </c>
      <c r="H330" s="324"/>
      <c r="I330" s="324"/>
      <c r="J330" s="324"/>
      <c r="K330" s="324"/>
      <c r="L330" s="251">
        <f t="shared" si="184"/>
        <v>0</v>
      </c>
      <c r="M330" s="251">
        <f t="shared" si="185"/>
        <v>0</v>
      </c>
      <c r="N330" s="324"/>
      <c r="O330" s="324"/>
      <c r="P330" s="324"/>
      <c r="Q330" s="324"/>
      <c r="R330" s="324"/>
      <c r="S330" s="324"/>
      <c r="T330" s="324"/>
      <c r="U330" s="324"/>
      <c r="V330" s="324"/>
      <c r="W330" s="324"/>
      <c r="X330" s="324"/>
      <c r="Y330" s="324"/>
      <c r="Z330" s="319">
        <f t="shared" si="187"/>
        <v>0</v>
      </c>
      <c r="AA330" s="319">
        <f t="shared" si="188"/>
        <v>0</v>
      </c>
      <c r="AB330" s="320">
        <f t="shared" si="189"/>
        <v>0</v>
      </c>
      <c r="AC330" s="320">
        <f t="shared" si="190"/>
        <v>0</v>
      </c>
      <c r="AD330" s="321">
        <f t="shared" si="191"/>
        <v>0</v>
      </c>
      <c r="AE330" s="323"/>
      <c r="AF330" s="324"/>
      <c r="AG330" s="323"/>
      <c r="AH330" s="324"/>
      <c r="AI330" s="323"/>
      <c r="AJ330" s="324"/>
      <c r="AK330" s="323"/>
      <c r="AL330" s="324"/>
    </row>
    <row r="331" spans="2:38">
      <c r="B331" s="95"/>
      <c r="C331" s="206"/>
      <c r="D331" s="207" t="s">
        <v>424</v>
      </c>
      <c r="E331" s="207" t="s">
        <v>425</v>
      </c>
      <c r="F331" s="168"/>
      <c r="G331" s="70" t="s">
        <v>160</v>
      </c>
      <c r="H331" s="328">
        <f>+H232</f>
        <v>0</v>
      </c>
      <c r="I331" s="328"/>
      <c r="J331" s="328">
        <f>+J232</f>
        <v>0</v>
      </c>
      <c r="K331" s="328">
        <f>+K232</f>
        <v>0</v>
      </c>
      <c r="L331" s="251">
        <f t="shared" si="184"/>
        <v>0</v>
      </c>
      <c r="M331" s="251">
        <f t="shared" si="185"/>
        <v>0</v>
      </c>
      <c r="N331" s="328">
        <f t="shared" ref="N331:T331" si="212">+N232</f>
        <v>0</v>
      </c>
      <c r="O331" s="328">
        <f t="shared" si="212"/>
        <v>0</v>
      </c>
      <c r="P331" s="328">
        <f t="shared" si="212"/>
        <v>0</v>
      </c>
      <c r="Q331" s="328"/>
      <c r="R331" s="328">
        <f t="shared" si="212"/>
        <v>0</v>
      </c>
      <c r="S331" s="328">
        <f t="shared" si="212"/>
        <v>0</v>
      </c>
      <c r="T331" s="328">
        <f t="shared" si="212"/>
        <v>0</v>
      </c>
      <c r="U331" s="328"/>
      <c r="V331" s="328"/>
      <c r="W331" s="328">
        <f>+W232</f>
        <v>0</v>
      </c>
      <c r="X331" s="328"/>
      <c r="Y331" s="328">
        <f>+Y232</f>
        <v>0</v>
      </c>
      <c r="Z331" s="319">
        <f t="shared" si="187"/>
        <v>0</v>
      </c>
      <c r="AA331" s="319">
        <f t="shared" si="188"/>
        <v>0</v>
      </c>
      <c r="AB331" s="320">
        <f t="shared" si="189"/>
        <v>0</v>
      </c>
      <c r="AC331" s="320">
        <f t="shared" si="190"/>
        <v>0</v>
      </c>
      <c r="AD331" s="321">
        <f t="shared" si="191"/>
        <v>0</v>
      </c>
      <c r="AE331" s="323"/>
      <c r="AF331" s="328">
        <f>+AF232</f>
        <v>0</v>
      </c>
      <c r="AG331" s="323"/>
      <c r="AH331" s="328">
        <f>+AH232</f>
        <v>0</v>
      </c>
      <c r="AI331" s="323"/>
      <c r="AJ331" s="328">
        <f>+AJ232</f>
        <v>0</v>
      </c>
      <c r="AK331" s="323"/>
      <c r="AL331" s="328">
        <f>+AL232</f>
        <v>0</v>
      </c>
    </row>
    <row r="332" spans="2:38">
      <c r="B332" s="95"/>
      <c r="C332" s="206" t="s">
        <v>29</v>
      </c>
      <c r="D332" s="207" t="s">
        <v>426</v>
      </c>
      <c r="E332" s="167"/>
      <c r="F332" s="168"/>
      <c r="G332" s="70" t="s">
        <v>160</v>
      </c>
      <c r="H332" s="317">
        <f>SUM(H333:H336)</f>
        <v>188231.36662139039</v>
      </c>
      <c r="I332" s="317"/>
      <c r="J332" s="317">
        <f>SUM(J333:J336)</f>
        <v>170550.72309993167</v>
      </c>
      <c r="K332" s="317">
        <f>SUM(K333:K336)</f>
        <v>128912.43887248999</v>
      </c>
      <c r="L332" s="251">
        <f t="shared" si="184"/>
        <v>-41638.284227441676</v>
      </c>
      <c r="M332" s="251">
        <f t="shared" si="185"/>
        <v>75.585982005456316</v>
      </c>
      <c r="N332" s="317">
        <f t="shared" ref="N332:T332" si="213">SUM(N333:N336)</f>
        <v>179652.46754713525</v>
      </c>
      <c r="O332" s="317">
        <f t="shared" si="213"/>
        <v>0</v>
      </c>
      <c r="P332" s="317">
        <f t="shared" si="213"/>
        <v>0</v>
      </c>
      <c r="Q332" s="317"/>
      <c r="R332" s="317">
        <f t="shared" si="213"/>
        <v>149686.05113768065</v>
      </c>
      <c r="S332" s="317">
        <f t="shared" si="213"/>
        <v>74843.025568840327</v>
      </c>
      <c r="T332" s="317">
        <f t="shared" si="213"/>
        <v>74843.025568840327</v>
      </c>
      <c r="U332" s="317"/>
      <c r="V332" s="317"/>
      <c r="W332" s="317">
        <f>SUM(W333:W336)</f>
        <v>81852.114053252866</v>
      </c>
      <c r="X332" s="317"/>
      <c r="Y332" s="317">
        <f>SUM(Y333:Y336)</f>
        <v>81852.114053252866</v>
      </c>
      <c r="Z332" s="319">
        <f t="shared" si="187"/>
        <v>45.074022578763632</v>
      </c>
      <c r="AA332" s="319">
        <f t="shared" si="188"/>
        <v>32.693716120445295</v>
      </c>
      <c r="AB332" s="320">
        <f t="shared" si="189"/>
        <v>-104809.44197829493</v>
      </c>
      <c r="AC332" s="320">
        <f t="shared" si="190"/>
        <v>41.659892898049861</v>
      </c>
      <c r="AD332" s="321">
        <f t="shared" si="191"/>
        <v>-20.827780661308211</v>
      </c>
      <c r="AE332" s="323"/>
      <c r="AF332" s="317">
        <f>SUM(AF333:AF336)</f>
        <v>170252.39755002543</v>
      </c>
      <c r="AG332" s="323"/>
      <c r="AH332" s="317">
        <f>SUM(AH333:AH336)</f>
        <v>177062.49321202643</v>
      </c>
      <c r="AI332" s="323"/>
      <c r="AJ332" s="317">
        <f>SUM(AJ333:AJ336)</f>
        <v>184144.99326050747</v>
      </c>
      <c r="AK332" s="323"/>
      <c r="AL332" s="317">
        <f>SUM(AL333:AL336)</f>
        <v>191510.7929509278</v>
      </c>
    </row>
    <row r="333" spans="2:38">
      <c r="B333" s="95"/>
      <c r="C333" s="72"/>
      <c r="D333" s="204"/>
      <c r="E333" s="204" t="s">
        <v>427</v>
      </c>
      <c r="F333" s="217"/>
      <c r="G333" s="74" t="s">
        <v>160</v>
      </c>
      <c r="H333" s="324">
        <f>+H147</f>
        <v>44705.977148699996</v>
      </c>
      <c r="I333" s="324"/>
      <c r="J333" s="324">
        <f>+J147</f>
        <v>19191.903453067505</v>
      </c>
      <c r="K333" s="324">
        <f>+K147</f>
        <v>11669.776852489998</v>
      </c>
      <c r="L333" s="251">
        <f t="shared" si="184"/>
        <v>-7522.1266005775069</v>
      </c>
      <c r="M333" s="251">
        <f t="shared" si="185"/>
        <v>60.80572925467056</v>
      </c>
      <c r="N333" s="324">
        <f t="shared" ref="N333:T333" si="214">+N147</f>
        <v>13204.696355647198</v>
      </c>
      <c r="O333" s="324">
        <f t="shared" si="214"/>
        <v>0</v>
      </c>
      <c r="P333" s="324">
        <f t="shared" si="214"/>
        <v>0</v>
      </c>
      <c r="Q333" s="324"/>
      <c r="R333" s="324">
        <f t="shared" si="214"/>
        <v>15005.4052357</v>
      </c>
      <c r="S333" s="324">
        <f t="shared" si="214"/>
        <v>7502.70261785</v>
      </c>
      <c r="T333" s="324">
        <f t="shared" si="214"/>
        <v>7502.70261785</v>
      </c>
      <c r="U333" s="324"/>
      <c r="V333" s="324"/>
      <c r="W333" s="324">
        <f>+W147</f>
        <v>8815.6755759737498</v>
      </c>
      <c r="X333" s="324"/>
      <c r="Y333" s="324">
        <f>+Y147</f>
        <v>8815.6755759737498</v>
      </c>
      <c r="Z333" s="319">
        <f t="shared" si="187"/>
        <v>4.5184836479875603</v>
      </c>
      <c r="AA333" s="319">
        <f t="shared" si="188"/>
        <v>3.277409319836913</v>
      </c>
      <c r="AB333" s="320">
        <f t="shared" si="189"/>
        <v>-5701.9937377971983</v>
      </c>
      <c r="AC333" s="320">
        <f t="shared" si="190"/>
        <v>56.818441074120955</v>
      </c>
      <c r="AD333" s="321">
        <f t="shared" si="191"/>
        <v>-1.1331028260563307</v>
      </c>
      <c r="AE333" s="323"/>
      <c r="AF333" s="324">
        <f>+AF147</f>
        <v>18336.605198025401</v>
      </c>
      <c r="AG333" s="323"/>
      <c r="AH333" s="324">
        <f>+AH147</f>
        <v>19070.069405946415</v>
      </c>
      <c r="AI333" s="323"/>
      <c r="AJ333" s="324">
        <f>+AJ147</f>
        <v>19832.872182184277</v>
      </c>
      <c r="AK333" s="323"/>
      <c r="AL333" s="324">
        <f>+AL147</f>
        <v>20626.187069471649</v>
      </c>
    </row>
    <row r="334" spans="2:38">
      <c r="B334" s="95"/>
      <c r="C334" s="72"/>
      <c r="D334" s="204"/>
      <c r="E334" s="204" t="s">
        <v>428</v>
      </c>
      <c r="F334" s="217"/>
      <c r="G334" s="74" t="s">
        <v>160</v>
      </c>
      <c r="H334" s="324">
        <f>+H153</f>
        <v>28729.860115006097</v>
      </c>
      <c r="I334" s="324"/>
      <c r="J334" s="324">
        <f>+J153</f>
        <v>40053.649267958812</v>
      </c>
      <c r="K334" s="324">
        <f>+K153</f>
        <v>42833.487129999994</v>
      </c>
      <c r="L334" s="251">
        <f t="shared" si="184"/>
        <v>2779.8378620411822</v>
      </c>
      <c r="M334" s="251">
        <f t="shared" si="185"/>
        <v>106.9402861233544</v>
      </c>
      <c r="N334" s="324">
        <f t="shared" ref="N334:T334" si="215">+N153</f>
        <v>46299.832986555775</v>
      </c>
      <c r="O334" s="324">
        <f t="shared" si="215"/>
        <v>0</v>
      </c>
      <c r="P334" s="324">
        <f t="shared" si="215"/>
        <v>0</v>
      </c>
      <c r="Q334" s="324"/>
      <c r="R334" s="324">
        <f t="shared" si="215"/>
        <v>46299.833019124926</v>
      </c>
      <c r="S334" s="324">
        <f t="shared" si="215"/>
        <v>23149.916509562463</v>
      </c>
      <c r="T334" s="324">
        <f t="shared" si="215"/>
        <v>23149.916509562463</v>
      </c>
      <c r="U334" s="324"/>
      <c r="V334" s="324"/>
      <c r="W334" s="324">
        <f>+W153</f>
        <v>23593.094400000002</v>
      </c>
      <c r="X334" s="324"/>
      <c r="Y334" s="324">
        <f>+Y153</f>
        <v>23593.094400000002</v>
      </c>
      <c r="Z334" s="319">
        <f t="shared" si="187"/>
        <v>13.941978581407575</v>
      </c>
      <c r="AA334" s="319">
        <f t="shared" si="188"/>
        <v>10.11258955424632</v>
      </c>
      <c r="AB334" s="320">
        <f t="shared" si="189"/>
        <v>-23149.916476993312</v>
      </c>
      <c r="AC334" s="320">
        <f t="shared" si="190"/>
        <v>50.000000035172</v>
      </c>
      <c r="AD334" s="321">
        <f t="shared" si="191"/>
        <v>-4.6003620819799114</v>
      </c>
      <c r="AE334" s="323"/>
      <c r="AF334" s="324">
        <f>+AF153</f>
        <v>49073.636352000009</v>
      </c>
      <c r="AG334" s="323"/>
      <c r="AH334" s="324">
        <f>+AH153</f>
        <v>51036.581806080008</v>
      </c>
      <c r="AI334" s="323"/>
      <c r="AJ334" s="324">
        <f>+AJ153</f>
        <v>53078.045078323208</v>
      </c>
      <c r="AK334" s="323"/>
      <c r="AL334" s="324">
        <f>+AL153</f>
        <v>55201.166881456142</v>
      </c>
    </row>
    <row r="335" spans="2:38">
      <c r="B335" s="95"/>
      <c r="C335" s="72"/>
      <c r="D335" s="204"/>
      <c r="E335" s="204" t="s">
        <v>429</v>
      </c>
      <c r="F335" s="217"/>
      <c r="G335" s="74" t="s">
        <v>160</v>
      </c>
      <c r="H335" s="324">
        <f>+H128</f>
        <v>0</v>
      </c>
      <c r="I335" s="324"/>
      <c r="J335" s="324">
        <f>+J128</f>
        <v>0</v>
      </c>
      <c r="K335" s="324">
        <f>+K128</f>
        <v>0</v>
      </c>
      <c r="L335" s="251">
        <f t="shared" si="184"/>
        <v>0</v>
      </c>
      <c r="M335" s="251">
        <f t="shared" si="185"/>
        <v>0</v>
      </c>
      <c r="N335" s="324">
        <f t="shared" ref="N335:T335" si="216">+N128</f>
        <v>0</v>
      </c>
      <c r="O335" s="324">
        <f t="shared" si="216"/>
        <v>0</v>
      </c>
      <c r="P335" s="324">
        <f t="shared" si="216"/>
        <v>0</v>
      </c>
      <c r="Q335" s="324"/>
      <c r="R335" s="324">
        <f t="shared" si="216"/>
        <v>0</v>
      </c>
      <c r="S335" s="324">
        <f t="shared" si="216"/>
        <v>0</v>
      </c>
      <c r="T335" s="324">
        <f t="shared" si="216"/>
        <v>0</v>
      </c>
      <c r="U335" s="324"/>
      <c r="V335" s="324"/>
      <c r="W335" s="324">
        <f>+W128</f>
        <v>0</v>
      </c>
      <c r="X335" s="324"/>
      <c r="Y335" s="324">
        <f>+Y128</f>
        <v>0</v>
      </c>
      <c r="Z335" s="319">
        <f t="shared" si="187"/>
        <v>0</v>
      </c>
      <c r="AA335" s="319">
        <f t="shared" si="188"/>
        <v>0</v>
      </c>
      <c r="AB335" s="320">
        <f t="shared" si="189"/>
        <v>0</v>
      </c>
      <c r="AC335" s="320">
        <f t="shared" si="190"/>
        <v>0</v>
      </c>
      <c r="AD335" s="321">
        <f t="shared" si="191"/>
        <v>0</v>
      </c>
      <c r="AE335" s="323"/>
      <c r="AF335" s="324">
        <f>+AF128</f>
        <v>0</v>
      </c>
      <c r="AG335" s="323"/>
      <c r="AH335" s="324">
        <f>+AH128</f>
        <v>0</v>
      </c>
      <c r="AI335" s="323"/>
      <c r="AJ335" s="324">
        <f>+AJ128</f>
        <v>0</v>
      </c>
      <c r="AK335" s="323"/>
      <c r="AL335" s="324">
        <f>+AL128</f>
        <v>0</v>
      </c>
    </row>
    <row r="336" spans="2:38">
      <c r="B336" s="95"/>
      <c r="C336" s="72"/>
      <c r="D336" s="204"/>
      <c r="E336" s="204" t="s">
        <v>430</v>
      </c>
      <c r="F336" s="217"/>
      <c r="G336" s="74" t="s">
        <v>160</v>
      </c>
      <c r="H336" s="324">
        <f>+H126</f>
        <v>114795.52935768431</v>
      </c>
      <c r="I336" s="324"/>
      <c r="J336" s="324">
        <f>+J126</f>
        <v>111305.17037890534</v>
      </c>
      <c r="K336" s="324">
        <f>+K126</f>
        <v>74409.174889999995</v>
      </c>
      <c r="L336" s="251">
        <f t="shared" si="184"/>
        <v>-36895.995488905348</v>
      </c>
      <c r="M336" s="251">
        <f t="shared" si="185"/>
        <v>66.851499024435341</v>
      </c>
      <c r="N336" s="324">
        <f t="shared" ref="N336:T336" si="217">+N126</f>
        <v>120147.93820493229</v>
      </c>
      <c r="O336" s="324">
        <f t="shared" si="217"/>
        <v>0</v>
      </c>
      <c r="P336" s="324">
        <f t="shared" si="217"/>
        <v>0</v>
      </c>
      <c r="Q336" s="324"/>
      <c r="R336" s="324">
        <f t="shared" si="217"/>
        <v>88380.812882855724</v>
      </c>
      <c r="S336" s="324">
        <f t="shared" si="217"/>
        <v>44190.406441427862</v>
      </c>
      <c r="T336" s="324">
        <f t="shared" si="217"/>
        <v>44190.406441427862</v>
      </c>
      <c r="U336" s="324"/>
      <c r="V336" s="324"/>
      <c r="W336" s="324">
        <f>+W126</f>
        <v>49443.344077279115</v>
      </c>
      <c r="X336" s="324"/>
      <c r="Y336" s="324">
        <f>+Y126</f>
        <v>49443.344077279115</v>
      </c>
      <c r="Z336" s="319">
        <f t="shared" si="187"/>
        <v>26.613560349368491</v>
      </c>
      <c r="AA336" s="319">
        <f t="shared" si="188"/>
        <v>19.303717246362059</v>
      </c>
      <c r="AB336" s="320">
        <f t="shared" si="189"/>
        <v>-75957.531763504434</v>
      </c>
      <c r="AC336" s="320">
        <f t="shared" si="190"/>
        <v>36.779995646744915</v>
      </c>
      <c r="AD336" s="321">
        <f t="shared" si="191"/>
        <v>-15.094315753271969</v>
      </c>
      <c r="AE336" s="323"/>
      <c r="AF336" s="324">
        <v>102842.156</v>
      </c>
      <c r="AG336" s="323"/>
      <c r="AH336" s="324">
        <v>106955.842</v>
      </c>
      <c r="AI336" s="323"/>
      <c r="AJ336" s="324">
        <v>111234.076</v>
      </c>
      <c r="AK336" s="323"/>
      <c r="AL336" s="324">
        <v>115683.439</v>
      </c>
    </row>
    <row r="337" spans="2:38">
      <c r="B337" s="95"/>
      <c r="C337" s="206" t="s">
        <v>69</v>
      </c>
      <c r="D337" s="207" t="s">
        <v>431</v>
      </c>
      <c r="E337" s="167"/>
      <c r="F337" s="168"/>
      <c r="G337" s="70" t="s">
        <v>160</v>
      </c>
      <c r="H337" s="317">
        <f>+H338+H339+H344+H345+H346+H347+H348+H349</f>
        <v>9746.6654886399992</v>
      </c>
      <c r="I337" s="317"/>
      <c r="J337" s="317">
        <f>+J338+J339+J344+J345+J346+J347+J348+J349</f>
        <v>30699.995530431428</v>
      </c>
      <c r="K337" s="317">
        <f>+K338+K339+K344+K345+K346+K347+K348+K349</f>
        <v>29511.134206636656</v>
      </c>
      <c r="L337" s="251">
        <f t="shared" si="184"/>
        <v>-1188.861323794772</v>
      </c>
      <c r="M337" s="251">
        <f t="shared" si="185"/>
        <v>96.127486980848872</v>
      </c>
      <c r="N337" s="317">
        <f t="shared" ref="N337:T337" si="218">+N338+N339+N344+N345+N346+N347+N348+N349</f>
        <v>33868.550187666908</v>
      </c>
      <c r="O337" s="317">
        <f t="shared" si="218"/>
        <v>0</v>
      </c>
      <c r="P337" s="317">
        <f t="shared" si="218"/>
        <v>0</v>
      </c>
      <c r="Q337" s="317"/>
      <c r="R337" s="317">
        <f t="shared" si="218"/>
        <v>42418.983726823571</v>
      </c>
      <c r="S337" s="317">
        <f t="shared" si="218"/>
        <v>21209.491863411786</v>
      </c>
      <c r="T337" s="317">
        <f t="shared" si="218"/>
        <v>21209.491863411786</v>
      </c>
      <c r="U337" s="317"/>
      <c r="V337" s="317"/>
      <c r="W337" s="317">
        <f>+W338+W339+W344+W345+W346+W347+W348+W349</f>
        <v>21209.491863411786</v>
      </c>
      <c r="X337" s="317"/>
      <c r="Y337" s="317">
        <f>+Y338+Y339+Y344+Y345+Y346+Y347+Y348+Y349</f>
        <v>21209.491863411786</v>
      </c>
      <c r="Z337" s="319">
        <f t="shared" si="187"/>
        <v>12.77336275316935</v>
      </c>
      <c r="AA337" s="319">
        <f t="shared" si="188"/>
        <v>9.2649528900121325</v>
      </c>
      <c r="AB337" s="320">
        <f t="shared" si="189"/>
        <v>-12659.058324255122</v>
      </c>
      <c r="AC337" s="320">
        <f t="shared" si="190"/>
        <v>62.622969527450081</v>
      </c>
      <c r="AD337" s="321">
        <f t="shared" si="191"/>
        <v>-2.5156139101560631</v>
      </c>
      <c r="AE337" s="323"/>
      <c r="AF337" s="317">
        <f>+AF338+AF339+AF344+AF345+AF346+AF347+AF348+AF349</f>
        <v>29496.536894894467</v>
      </c>
      <c r="AG337" s="323"/>
      <c r="AH337" s="317">
        <f>+AH338+AH339+AH344+AH345+AH346+AH347+AH348+AH349</f>
        <v>29496.536894894467</v>
      </c>
      <c r="AI337" s="323"/>
      <c r="AJ337" s="317">
        <f>+AJ338+AJ339+AJ344+AJ345+AJ346+AJ347+AJ348+AJ349</f>
        <v>29496.536894894467</v>
      </c>
      <c r="AK337" s="323"/>
      <c r="AL337" s="317">
        <f>+AL338+AL339+AL344+AL345+AL346+AL347+AL348+AL349</f>
        <v>29496.536894894467</v>
      </c>
    </row>
    <row r="338" spans="2:38">
      <c r="B338" s="95"/>
      <c r="C338" s="72"/>
      <c r="D338" s="204"/>
      <c r="E338" s="506" t="s">
        <v>432</v>
      </c>
      <c r="F338" s="507"/>
      <c r="G338" s="74" t="s">
        <v>160</v>
      </c>
      <c r="H338" s="324">
        <f>+H154</f>
        <v>0</v>
      </c>
      <c r="I338" s="324"/>
      <c r="J338" s="324">
        <f>+J154</f>
        <v>0</v>
      </c>
      <c r="K338" s="324">
        <f>+K154</f>
        <v>0</v>
      </c>
      <c r="L338" s="251">
        <f t="shared" si="184"/>
        <v>0</v>
      </c>
      <c r="M338" s="251">
        <f t="shared" si="185"/>
        <v>0</v>
      </c>
      <c r="N338" s="324">
        <f t="shared" ref="N338:T338" si="219">+N154</f>
        <v>0</v>
      </c>
      <c r="O338" s="324">
        <f t="shared" si="219"/>
        <v>0</v>
      </c>
      <c r="P338" s="324">
        <f t="shared" si="219"/>
        <v>0</v>
      </c>
      <c r="Q338" s="324"/>
      <c r="R338" s="324">
        <f t="shared" si="219"/>
        <v>0</v>
      </c>
      <c r="S338" s="324">
        <f t="shared" si="219"/>
        <v>0</v>
      </c>
      <c r="T338" s="324">
        <f t="shared" si="219"/>
        <v>0</v>
      </c>
      <c r="U338" s="324"/>
      <c r="V338" s="324"/>
      <c r="W338" s="324">
        <f>+W154</f>
        <v>0</v>
      </c>
      <c r="X338" s="324"/>
      <c r="Y338" s="324">
        <f>+Y154</f>
        <v>0</v>
      </c>
      <c r="Z338" s="319">
        <f t="shared" si="187"/>
        <v>0</v>
      </c>
      <c r="AA338" s="319">
        <f t="shared" si="188"/>
        <v>0</v>
      </c>
      <c r="AB338" s="320">
        <f t="shared" si="189"/>
        <v>0</v>
      </c>
      <c r="AC338" s="320">
        <f t="shared" si="190"/>
        <v>0</v>
      </c>
      <c r="AD338" s="321">
        <f t="shared" si="191"/>
        <v>0</v>
      </c>
      <c r="AE338" s="323"/>
      <c r="AF338" s="324">
        <f>+AF154</f>
        <v>0</v>
      </c>
      <c r="AG338" s="323"/>
      <c r="AH338" s="324">
        <f>+AH154</f>
        <v>0</v>
      </c>
      <c r="AI338" s="323"/>
      <c r="AJ338" s="324">
        <f>+AJ154</f>
        <v>0</v>
      </c>
      <c r="AK338" s="323"/>
      <c r="AL338" s="324">
        <f>+AL154</f>
        <v>0</v>
      </c>
    </row>
    <row r="339" spans="2:38">
      <c r="B339" s="95"/>
      <c r="C339" s="72"/>
      <c r="D339" s="204"/>
      <c r="E339" s="204" t="s">
        <v>433</v>
      </c>
      <c r="F339" s="217"/>
      <c r="G339" s="74" t="s">
        <v>160</v>
      </c>
      <c r="H339" s="320">
        <f>SUM(H340:H343)</f>
        <v>12.552</v>
      </c>
      <c r="I339" s="320"/>
      <c r="J339" s="320">
        <f>SUM(J340:J343)</f>
        <v>17786.237000000001</v>
      </c>
      <c r="K339" s="320">
        <f>SUM(K340:K343)</f>
        <v>20007.687206636656</v>
      </c>
      <c r="L339" s="251">
        <f t="shared" si="184"/>
        <v>2221.4502066366549</v>
      </c>
      <c r="M339" s="251">
        <f t="shared" si="185"/>
        <v>112.48971441590851</v>
      </c>
      <c r="N339" s="320">
        <f t="shared" ref="N339:T339" si="220">SUM(N340:N343)</f>
        <v>21476.413328418501</v>
      </c>
      <c r="O339" s="320">
        <f t="shared" si="220"/>
        <v>0</v>
      </c>
      <c r="P339" s="320">
        <f t="shared" si="220"/>
        <v>0</v>
      </c>
      <c r="Q339" s="320"/>
      <c r="R339" s="320">
        <f t="shared" si="220"/>
        <v>19381.375695116691</v>
      </c>
      <c r="S339" s="320">
        <f t="shared" si="220"/>
        <v>9690.6878475583453</v>
      </c>
      <c r="T339" s="320">
        <f t="shared" si="220"/>
        <v>9690.6878475583453</v>
      </c>
      <c r="U339" s="320"/>
      <c r="V339" s="320"/>
      <c r="W339" s="320">
        <f>SUM(W340:W343)</f>
        <v>9690.6878475583453</v>
      </c>
      <c r="X339" s="320"/>
      <c r="Y339" s="320">
        <f>SUM(Y340:Y343)</f>
        <v>9690.6878475583453</v>
      </c>
      <c r="Z339" s="319">
        <f t="shared" si="187"/>
        <v>5.8361922106266242</v>
      </c>
      <c r="AA339" s="319">
        <f t="shared" si="188"/>
        <v>4.2331879970366453</v>
      </c>
      <c r="AB339" s="320">
        <f t="shared" si="189"/>
        <v>-11785.725480860156</v>
      </c>
      <c r="AC339" s="320">
        <f t="shared" si="190"/>
        <v>45.12246853963839</v>
      </c>
      <c r="AD339" s="321">
        <f t="shared" si="191"/>
        <v>-2.3420648046249615</v>
      </c>
      <c r="AE339" s="323"/>
      <c r="AF339" s="320">
        <f>SUM(AF340:AF343)</f>
        <v>19381.375695116691</v>
      </c>
      <c r="AG339" s="323"/>
      <c r="AH339" s="320">
        <f>SUM(AH340:AH343)</f>
        <v>19381.375695116691</v>
      </c>
      <c r="AI339" s="323"/>
      <c r="AJ339" s="320">
        <f>SUM(AJ340:AJ343)</f>
        <v>19381.375695116691</v>
      </c>
      <c r="AK339" s="323"/>
      <c r="AL339" s="320">
        <f>SUM(AL340:AL343)</f>
        <v>19381.375695116691</v>
      </c>
    </row>
    <row r="340" spans="2:38">
      <c r="B340" s="95"/>
      <c r="C340" s="72"/>
      <c r="D340" s="204"/>
      <c r="E340" s="204"/>
      <c r="F340" s="217" t="s">
        <v>434</v>
      </c>
      <c r="G340" s="74" t="s">
        <v>160</v>
      </c>
      <c r="H340" s="324"/>
      <c r="I340" s="324"/>
      <c r="J340" s="324"/>
      <c r="K340" s="324"/>
      <c r="L340" s="251">
        <f t="shared" si="184"/>
        <v>0</v>
      </c>
      <c r="M340" s="251">
        <f t="shared" si="185"/>
        <v>0</v>
      </c>
      <c r="N340" s="324"/>
      <c r="O340" s="324"/>
      <c r="P340" s="324"/>
      <c r="Q340" s="324"/>
      <c r="R340" s="324"/>
      <c r="S340" s="324"/>
      <c r="T340" s="324"/>
      <c r="U340" s="324"/>
      <c r="V340" s="324"/>
      <c r="W340" s="324"/>
      <c r="X340" s="324"/>
      <c r="Y340" s="324"/>
      <c r="Z340" s="319">
        <f t="shared" si="187"/>
        <v>0</v>
      </c>
      <c r="AA340" s="319">
        <f t="shared" si="188"/>
        <v>0</v>
      </c>
      <c r="AB340" s="320">
        <f t="shared" si="189"/>
        <v>0</v>
      </c>
      <c r="AC340" s="320">
        <f t="shared" si="190"/>
        <v>0</v>
      </c>
      <c r="AD340" s="321">
        <f t="shared" si="191"/>
        <v>0</v>
      </c>
      <c r="AE340" s="323"/>
      <c r="AF340" s="324"/>
      <c r="AG340" s="323"/>
      <c r="AH340" s="324"/>
      <c r="AI340" s="323"/>
      <c r="AJ340" s="324"/>
      <c r="AK340" s="323"/>
      <c r="AL340" s="324"/>
    </row>
    <row r="341" spans="2:38" ht="31.5">
      <c r="B341" s="95"/>
      <c r="C341" s="72"/>
      <c r="D341" s="204"/>
      <c r="E341" s="204"/>
      <c r="F341" s="217" t="s">
        <v>435</v>
      </c>
      <c r="G341" s="74" t="s">
        <v>160</v>
      </c>
      <c r="H341" s="324">
        <f>+H185</f>
        <v>0</v>
      </c>
      <c r="I341" s="324"/>
      <c r="J341" s="324">
        <f>+J185</f>
        <v>0</v>
      </c>
      <c r="K341" s="324">
        <f>+K185</f>
        <v>0</v>
      </c>
      <c r="L341" s="251">
        <f t="shared" si="184"/>
        <v>0</v>
      </c>
      <c r="M341" s="251">
        <f t="shared" si="185"/>
        <v>0</v>
      </c>
      <c r="N341" s="324">
        <f t="shared" ref="N341:T341" si="221">+N185</f>
        <v>0</v>
      </c>
      <c r="O341" s="324">
        <f t="shared" si="221"/>
        <v>0</v>
      </c>
      <c r="P341" s="324">
        <f t="shared" si="221"/>
        <v>0</v>
      </c>
      <c r="Q341" s="324"/>
      <c r="R341" s="324">
        <f t="shared" si="221"/>
        <v>212.22399999999999</v>
      </c>
      <c r="S341" s="324">
        <f t="shared" si="221"/>
        <v>106.11199999999999</v>
      </c>
      <c r="T341" s="324">
        <f t="shared" si="221"/>
        <v>106.11199999999999</v>
      </c>
      <c r="U341" s="324"/>
      <c r="V341" s="324"/>
      <c r="W341" s="324">
        <f>+W185</f>
        <v>106.11199999999999</v>
      </c>
      <c r="X341" s="324"/>
      <c r="Y341" s="324">
        <f>+Y185</f>
        <v>106.11199999999999</v>
      </c>
      <c r="Z341" s="319">
        <f t="shared" si="187"/>
        <v>6.3905683228672766E-2</v>
      </c>
      <c r="AA341" s="319">
        <f t="shared" si="188"/>
        <v>4.6352957788721914E-2</v>
      </c>
      <c r="AB341" s="320">
        <f t="shared" si="189"/>
        <v>106.11199999999999</v>
      </c>
      <c r="AC341" s="320">
        <f t="shared" si="190"/>
        <v>0</v>
      </c>
      <c r="AD341" s="321">
        <f t="shared" si="191"/>
        <v>2.1086625592286076E-2</v>
      </c>
      <c r="AE341" s="323"/>
      <c r="AF341" s="324">
        <f>+AF185</f>
        <v>212.22399999999999</v>
      </c>
      <c r="AG341" s="323"/>
      <c r="AH341" s="324">
        <f>+AH185</f>
        <v>212.22399999999999</v>
      </c>
      <c r="AI341" s="323"/>
      <c r="AJ341" s="324">
        <f>+AJ185</f>
        <v>212.22399999999999</v>
      </c>
      <c r="AK341" s="323"/>
      <c r="AL341" s="324">
        <f>+AL185</f>
        <v>212.22399999999999</v>
      </c>
    </row>
    <row r="342" spans="2:38">
      <c r="B342" s="95"/>
      <c r="C342" s="72"/>
      <c r="D342" s="204"/>
      <c r="E342" s="204"/>
      <c r="F342" s="217" t="s">
        <v>436</v>
      </c>
      <c r="G342" s="74" t="s">
        <v>160</v>
      </c>
      <c r="H342" s="324">
        <f>+H267</f>
        <v>0</v>
      </c>
      <c r="I342" s="324"/>
      <c r="J342" s="324">
        <f>+J267</f>
        <v>17786.237000000001</v>
      </c>
      <c r="K342" s="324">
        <f>+K267</f>
        <v>19728.300206636657</v>
      </c>
      <c r="L342" s="251">
        <f t="shared" si="184"/>
        <v>1942.0632066366561</v>
      </c>
      <c r="M342" s="251">
        <f t="shared" si="185"/>
        <v>110.91890997874737</v>
      </c>
      <c r="N342" s="324">
        <f t="shared" ref="N342:T342" si="222">+N267</f>
        <v>21347.001328418501</v>
      </c>
      <c r="O342" s="324">
        <f t="shared" si="222"/>
        <v>0</v>
      </c>
      <c r="P342" s="324">
        <f t="shared" si="222"/>
        <v>0</v>
      </c>
      <c r="Q342" s="324"/>
      <c r="R342" s="324">
        <f t="shared" si="222"/>
        <v>18162.791008450025</v>
      </c>
      <c r="S342" s="324">
        <f t="shared" si="222"/>
        <v>9081.3955042250127</v>
      </c>
      <c r="T342" s="324">
        <f t="shared" si="222"/>
        <v>9081.3955042250127</v>
      </c>
      <c r="U342" s="324"/>
      <c r="V342" s="324"/>
      <c r="W342" s="324">
        <f>+W267</f>
        <v>9081.3955042250127</v>
      </c>
      <c r="X342" s="324"/>
      <c r="Y342" s="324">
        <f>+Y267</f>
        <v>9081.3955042250127</v>
      </c>
      <c r="Z342" s="319">
        <f t="shared" si="187"/>
        <v>5.4692474401320927</v>
      </c>
      <c r="AA342" s="319">
        <f t="shared" si="188"/>
        <v>3.967030519357198</v>
      </c>
      <c r="AB342" s="320">
        <f t="shared" si="189"/>
        <v>-12265.605824193488</v>
      </c>
      <c r="AC342" s="320">
        <f t="shared" si="190"/>
        <v>42.541785445692902</v>
      </c>
      <c r="AD342" s="321">
        <f t="shared" si="191"/>
        <v>-2.4374268478337191</v>
      </c>
      <c r="AE342" s="323"/>
      <c r="AF342" s="324">
        <f>+AF267</f>
        <v>18162.791008450025</v>
      </c>
      <c r="AG342" s="323"/>
      <c r="AH342" s="324">
        <f>+AH267</f>
        <v>18162.791008450025</v>
      </c>
      <c r="AI342" s="323"/>
      <c r="AJ342" s="324">
        <f>+AJ267</f>
        <v>18162.791008450025</v>
      </c>
      <c r="AK342" s="323"/>
      <c r="AL342" s="324">
        <f>+AL267</f>
        <v>18162.791008450025</v>
      </c>
    </row>
    <row r="343" spans="2:38">
      <c r="B343" s="95"/>
      <c r="C343" s="72"/>
      <c r="D343" s="204"/>
      <c r="E343" s="204"/>
      <c r="F343" s="217" t="s">
        <v>437</v>
      </c>
      <c r="G343" s="74" t="s">
        <v>160</v>
      </c>
      <c r="H343" s="324">
        <f>+H184+H186+H269</f>
        <v>12.552</v>
      </c>
      <c r="I343" s="324"/>
      <c r="J343" s="324">
        <f>+J184+J186+J269</f>
        <v>0</v>
      </c>
      <c r="K343" s="324">
        <f>+K184+K186+K269</f>
        <v>279.387</v>
      </c>
      <c r="L343" s="251">
        <f t="shared" si="184"/>
        <v>279.387</v>
      </c>
      <c r="M343" s="251">
        <f t="shared" si="185"/>
        <v>0</v>
      </c>
      <c r="N343" s="324">
        <f t="shared" ref="N343:T343" si="223">+N184+N186+N269</f>
        <v>129.41200000000001</v>
      </c>
      <c r="O343" s="324">
        <f t="shared" si="223"/>
        <v>0</v>
      </c>
      <c r="P343" s="324">
        <f t="shared" si="223"/>
        <v>0</v>
      </c>
      <c r="Q343" s="324"/>
      <c r="R343" s="324">
        <f t="shared" si="223"/>
        <v>1006.3606866666667</v>
      </c>
      <c r="S343" s="324">
        <f t="shared" si="223"/>
        <v>503.18034333333333</v>
      </c>
      <c r="T343" s="324">
        <f t="shared" si="223"/>
        <v>503.18034333333333</v>
      </c>
      <c r="U343" s="324"/>
      <c r="V343" s="324"/>
      <c r="W343" s="324">
        <f>+W184+W186+W269</f>
        <v>503.18034333333333</v>
      </c>
      <c r="X343" s="324"/>
      <c r="Y343" s="324">
        <f>+Y184+Y186+Y269</f>
        <v>503.18034333333333</v>
      </c>
      <c r="Z343" s="319">
        <f t="shared" si="187"/>
        <v>0.30303908726585876</v>
      </c>
      <c r="AA343" s="319">
        <f t="shared" si="188"/>
        <v>0.21980451989072491</v>
      </c>
      <c r="AB343" s="320">
        <f t="shared" si="189"/>
        <v>373.76834333333329</v>
      </c>
      <c r="AC343" s="320">
        <f t="shared" si="190"/>
        <v>388.82046744763488</v>
      </c>
      <c r="AD343" s="321">
        <f t="shared" si="191"/>
        <v>7.4275417616471606E-2</v>
      </c>
      <c r="AE343" s="323"/>
      <c r="AF343" s="324">
        <f>+AF184+AF186+AF269</f>
        <v>1006.3606866666667</v>
      </c>
      <c r="AG343" s="323"/>
      <c r="AH343" s="324">
        <f>+AH184+AH186+AH269</f>
        <v>1006.3606866666667</v>
      </c>
      <c r="AI343" s="323"/>
      <c r="AJ343" s="324">
        <f>+AJ184+AJ186+AJ269</f>
        <v>1006.3606866666667</v>
      </c>
      <c r="AK343" s="323"/>
      <c r="AL343" s="324">
        <f>+AL184+AL186+AL269</f>
        <v>1006.3606866666667</v>
      </c>
    </row>
    <row r="344" spans="2:38">
      <c r="B344" s="95"/>
      <c r="C344" s="72"/>
      <c r="D344" s="204"/>
      <c r="E344" s="506" t="s">
        <v>438</v>
      </c>
      <c r="F344" s="507"/>
      <c r="G344" s="74" t="s">
        <v>160</v>
      </c>
      <c r="H344" s="324">
        <f>+H190</f>
        <v>0</v>
      </c>
      <c r="I344" s="324"/>
      <c r="J344" s="324">
        <f>+J190</f>
        <v>130.33893599999999</v>
      </c>
      <c r="K344" s="324">
        <f>+K190</f>
        <v>0.86799999999999999</v>
      </c>
      <c r="L344" s="251">
        <f t="shared" si="184"/>
        <v>-129.47093599999999</v>
      </c>
      <c r="M344" s="251">
        <f t="shared" si="185"/>
        <v>0.66595602713835256</v>
      </c>
      <c r="N344" s="324">
        <f t="shared" ref="N344:T344" si="224">+N190</f>
        <v>0</v>
      </c>
      <c r="O344" s="324">
        <f t="shared" si="224"/>
        <v>0</v>
      </c>
      <c r="P344" s="324">
        <f t="shared" si="224"/>
        <v>0</v>
      </c>
      <c r="Q344" s="324"/>
      <c r="R344" s="324">
        <f t="shared" si="224"/>
        <v>0</v>
      </c>
      <c r="S344" s="324">
        <f t="shared" si="224"/>
        <v>0</v>
      </c>
      <c r="T344" s="324">
        <f t="shared" si="224"/>
        <v>0</v>
      </c>
      <c r="U344" s="324"/>
      <c r="V344" s="324"/>
      <c r="W344" s="324">
        <f>+W190</f>
        <v>0</v>
      </c>
      <c r="X344" s="324"/>
      <c r="Y344" s="324">
        <f>+Y190</f>
        <v>0</v>
      </c>
      <c r="Z344" s="319">
        <f t="shared" si="187"/>
        <v>0</v>
      </c>
      <c r="AA344" s="319">
        <f t="shared" si="188"/>
        <v>0</v>
      </c>
      <c r="AB344" s="320">
        <f t="shared" si="189"/>
        <v>0</v>
      </c>
      <c r="AC344" s="320">
        <f t="shared" si="190"/>
        <v>0</v>
      </c>
      <c r="AD344" s="321">
        <f t="shared" si="191"/>
        <v>0</v>
      </c>
      <c r="AE344" s="323"/>
      <c r="AF344" s="324">
        <f>+AF190</f>
        <v>0</v>
      </c>
      <c r="AG344" s="323"/>
      <c r="AH344" s="324">
        <f>+AH190</f>
        <v>0</v>
      </c>
      <c r="AI344" s="323"/>
      <c r="AJ344" s="324">
        <f>+AJ190</f>
        <v>0</v>
      </c>
      <c r="AK344" s="323"/>
      <c r="AL344" s="324">
        <f>+AL190</f>
        <v>0</v>
      </c>
    </row>
    <row r="345" spans="2:38">
      <c r="B345" s="95"/>
      <c r="C345" s="72"/>
      <c r="D345" s="204"/>
      <c r="E345" s="204" t="s">
        <v>439</v>
      </c>
      <c r="F345" s="217"/>
      <c r="G345" s="74" t="s">
        <v>160</v>
      </c>
      <c r="H345" s="324">
        <f>+H273</f>
        <v>0</v>
      </c>
      <c r="I345" s="324"/>
      <c r="J345" s="324">
        <f>+J273</f>
        <v>108.62188999999999</v>
      </c>
      <c r="K345" s="324">
        <f>+K273</f>
        <v>0</v>
      </c>
      <c r="L345" s="251">
        <f t="shared" si="184"/>
        <v>-108.62188999999999</v>
      </c>
      <c r="M345" s="251">
        <f t="shared" si="185"/>
        <v>0</v>
      </c>
      <c r="N345" s="324">
        <f t="shared" ref="N345:T345" si="225">+N273</f>
        <v>0</v>
      </c>
      <c r="O345" s="324">
        <f t="shared" si="225"/>
        <v>0</v>
      </c>
      <c r="P345" s="324">
        <f t="shared" si="225"/>
        <v>0</v>
      </c>
      <c r="Q345" s="324"/>
      <c r="R345" s="324">
        <f t="shared" si="225"/>
        <v>0</v>
      </c>
      <c r="S345" s="324">
        <f t="shared" si="225"/>
        <v>0</v>
      </c>
      <c r="T345" s="324">
        <f t="shared" si="225"/>
        <v>0</v>
      </c>
      <c r="U345" s="324"/>
      <c r="V345" s="324"/>
      <c r="W345" s="324">
        <f>+W273</f>
        <v>0</v>
      </c>
      <c r="X345" s="324"/>
      <c r="Y345" s="324">
        <f>+Y273</f>
        <v>0</v>
      </c>
      <c r="Z345" s="319">
        <f t="shared" si="187"/>
        <v>0</v>
      </c>
      <c r="AA345" s="319">
        <f t="shared" si="188"/>
        <v>0</v>
      </c>
      <c r="AB345" s="320">
        <f t="shared" si="189"/>
        <v>0</v>
      </c>
      <c r="AC345" s="320">
        <f t="shared" si="190"/>
        <v>0</v>
      </c>
      <c r="AD345" s="321">
        <f t="shared" si="191"/>
        <v>0</v>
      </c>
      <c r="AE345" s="323"/>
      <c r="AF345" s="324">
        <f>+AF273</f>
        <v>0</v>
      </c>
      <c r="AG345" s="323"/>
      <c r="AH345" s="324">
        <f>+AH273</f>
        <v>0</v>
      </c>
      <c r="AI345" s="323"/>
      <c r="AJ345" s="324">
        <f>+AJ273</f>
        <v>0</v>
      </c>
      <c r="AK345" s="323"/>
      <c r="AL345" s="324">
        <f>+AL273</f>
        <v>0</v>
      </c>
    </row>
    <row r="346" spans="2:38">
      <c r="B346" s="95"/>
      <c r="C346" s="72"/>
      <c r="D346" s="204"/>
      <c r="E346" s="204" t="s">
        <v>440</v>
      </c>
      <c r="F346" s="217"/>
      <c r="G346" s="74" t="s">
        <v>160</v>
      </c>
      <c r="H346" s="324"/>
      <c r="I346" s="324"/>
      <c r="J346" s="324"/>
      <c r="K346" s="324"/>
      <c r="L346" s="251">
        <f t="shared" si="184"/>
        <v>0</v>
      </c>
      <c r="M346" s="251">
        <f t="shared" si="185"/>
        <v>0</v>
      </c>
      <c r="N346" s="324"/>
      <c r="O346" s="324"/>
      <c r="P346" s="324"/>
      <c r="Q346" s="324"/>
      <c r="R346" s="324"/>
      <c r="S346" s="324"/>
      <c r="T346" s="324"/>
      <c r="U346" s="324"/>
      <c r="V346" s="324"/>
      <c r="W346" s="324"/>
      <c r="X346" s="324"/>
      <c r="Y346" s="324"/>
      <c r="Z346" s="319">
        <f t="shared" si="187"/>
        <v>0</v>
      </c>
      <c r="AA346" s="319">
        <f t="shared" si="188"/>
        <v>0</v>
      </c>
      <c r="AB346" s="320">
        <f t="shared" si="189"/>
        <v>0</v>
      </c>
      <c r="AC346" s="320">
        <f t="shared" si="190"/>
        <v>0</v>
      </c>
      <c r="AD346" s="321">
        <f t="shared" si="191"/>
        <v>0</v>
      </c>
      <c r="AE346" s="323"/>
      <c r="AF346" s="324"/>
      <c r="AG346" s="323"/>
      <c r="AH346" s="324"/>
      <c r="AI346" s="323"/>
      <c r="AJ346" s="324"/>
      <c r="AK346" s="323"/>
      <c r="AL346" s="324"/>
    </row>
    <row r="347" spans="2:38">
      <c r="B347" s="95"/>
      <c r="C347" s="72"/>
      <c r="D347" s="204"/>
      <c r="E347" s="204" t="s">
        <v>441</v>
      </c>
      <c r="F347" s="217"/>
      <c r="G347" s="74" t="s">
        <v>160</v>
      </c>
      <c r="H347" s="324">
        <f>+H167</f>
        <v>9734.1134886399996</v>
      </c>
      <c r="I347" s="324"/>
      <c r="J347" s="324">
        <f>+J167</f>
        <v>12674.797704431427</v>
      </c>
      <c r="K347" s="324">
        <f>+K167</f>
        <v>9502.5789999999997</v>
      </c>
      <c r="L347" s="251">
        <f t="shared" si="184"/>
        <v>-3172.2187044314269</v>
      </c>
      <c r="M347" s="251">
        <f t="shared" si="185"/>
        <v>74.972234047393599</v>
      </c>
      <c r="N347" s="324">
        <f t="shared" ref="N347:T347" si="226">+N167</f>
        <v>12392.136859248409</v>
      </c>
      <c r="O347" s="324">
        <f t="shared" si="226"/>
        <v>0</v>
      </c>
      <c r="P347" s="324">
        <f t="shared" si="226"/>
        <v>0</v>
      </c>
      <c r="Q347" s="324"/>
      <c r="R347" s="324">
        <f t="shared" si="226"/>
        <v>10115.161199777778</v>
      </c>
      <c r="S347" s="324">
        <f t="shared" si="226"/>
        <v>5057.5805998888891</v>
      </c>
      <c r="T347" s="324">
        <f t="shared" si="226"/>
        <v>5057.5805998888891</v>
      </c>
      <c r="U347" s="324"/>
      <c r="V347" s="324"/>
      <c r="W347" s="324">
        <f>+W167</f>
        <v>5057.5805998888891</v>
      </c>
      <c r="X347" s="324"/>
      <c r="Y347" s="324">
        <f>+Y167</f>
        <v>5057.5805998888891</v>
      </c>
      <c r="Z347" s="319">
        <f t="shared" si="187"/>
        <v>3.0459151059256269</v>
      </c>
      <c r="AA347" s="319">
        <f t="shared" si="188"/>
        <v>2.2093054514070847</v>
      </c>
      <c r="AB347" s="320">
        <f t="shared" si="189"/>
        <v>-7334.5562593595196</v>
      </c>
      <c r="AC347" s="320">
        <f t="shared" si="190"/>
        <v>40.8128207211846</v>
      </c>
      <c r="AD347" s="321">
        <f t="shared" si="191"/>
        <v>-1.4575264034856801</v>
      </c>
      <c r="AE347" s="323"/>
      <c r="AF347" s="324">
        <f>+AF167</f>
        <v>10115.161199777778</v>
      </c>
      <c r="AG347" s="323"/>
      <c r="AH347" s="324">
        <f>+AH167</f>
        <v>10115.161199777778</v>
      </c>
      <c r="AI347" s="323"/>
      <c r="AJ347" s="324">
        <f>+AJ167</f>
        <v>10115.161199777778</v>
      </c>
      <c r="AK347" s="323"/>
      <c r="AL347" s="324">
        <f>+AL167</f>
        <v>10115.161199777778</v>
      </c>
    </row>
    <row r="348" spans="2:38">
      <c r="B348" s="95"/>
      <c r="C348" s="72"/>
      <c r="D348" s="204"/>
      <c r="E348" s="204" t="s">
        <v>442</v>
      </c>
      <c r="F348" s="217"/>
      <c r="G348" s="74" t="s">
        <v>160</v>
      </c>
      <c r="H348" s="324">
        <f>+H284-H285</f>
        <v>0</v>
      </c>
      <c r="I348" s="324"/>
      <c r="J348" s="324">
        <f>+J284-J285</f>
        <v>0</v>
      </c>
      <c r="K348" s="324">
        <f>+K284-K285</f>
        <v>0</v>
      </c>
      <c r="L348" s="251">
        <f t="shared" si="184"/>
        <v>0</v>
      </c>
      <c r="M348" s="251">
        <f t="shared" si="185"/>
        <v>0</v>
      </c>
      <c r="N348" s="324">
        <f t="shared" ref="N348:T348" si="227">+N284-N285</f>
        <v>0</v>
      </c>
      <c r="O348" s="324">
        <f t="shared" si="227"/>
        <v>0</v>
      </c>
      <c r="P348" s="324">
        <f t="shared" si="227"/>
        <v>0</v>
      </c>
      <c r="Q348" s="324"/>
      <c r="R348" s="324">
        <f t="shared" si="227"/>
        <v>12922.446831929103</v>
      </c>
      <c r="S348" s="324">
        <f t="shared" si="227"/>
        <v>6461.2234159645514</v>
      </c>
      <c r="T348" s="324">
        <f t="shared" si="227"/>
        <v>6461.2234159645514</v>
      </c>
      <c r="U348" s="324"/>
      <c r="V348" s="324"/>
      <c r="W348" s="324">
        <f>+W284-W285</f>
        <v>6461.2234159645514</v>
      </c>
      <c r="X348" s="324"/>
      <c r="Y348" s="324">
        <f>+Y284-Y285</f>
        <v>6461.2234159645514</v>
      </c>
      <c r="Z348" s="319">
        <f t="shared" si="187"/>
        <v>3.8912554366170986</v>
      </c>
      <c r="AA348" s="319">
        <f t="shared" si="188"/>
        <v>2.8224594415684043</v>
      </c>
      <c r="AB348" s="320">
        <f t="shared" si="189"/>
        <v>6461.2234159645514</v>
      </c>
      <c r="AC348" s="320">
        <f t="shared" si="190"/>
        <v>0</v>
      </c>
      <c r="AD348" s="321">
        <f t="shared" si="191"/>
        <v>1.283977297954578</v>
      </c>
      <c r="AE348" s="323"/>
      <c r="AF348" s="324">
        <f>+AF284-AF285</f>
        <v>0</v>
      </c>
      <c r="AG348" s="323"/>
      <c r="AH348" s="324">
        <f>+AH284-AH285</f>
        <v>0</v>
      </c>
      <c r="AI348" s="323"/>
      <c r="AJ348" s="324">
        <f>+AJ284-AJ285</f>
        <v>0</v>
      </c>
      <c r="AK348" s="323"/>
      <c r="AL348" s="324">
        <f>+AL284-AL285</f>
        <v>0</v>
      </c>
    </row>
    <row r="349" spans="2:38">
      <c r="B349" s="95"/>
      <c r="C349" s="72"/>
      <c r="D349" s="204"/>
      <c r="E349" s="205" t="s">
        <v>443</v>
      </c>
      <c r="F349" s="217"/>
      <c r="G349" s="74" t="s">
        <v>160</v>
      </c>
      <c r="H349" s="324">
        <f>+H272</f>
        <v>0</v>
      </c>
      <c r="I349" s="324"/>
      <c r="J349" s="324">
        <f>+J272</f>
        <v>0</v>
      </c>
      <c r="K349" s="324">
        <f>+K272</f>
        <v>0</v>
      </c>
      <c r="L349" s="251">
        <f t="shared" si="184"/>
        <v>0</v>
      </c>
      <c r="M349" s="251">
        <f t="shared" si="185"/>
        <v>0</v>
      </c>
      <c r="N349" s="324">
        <f t="shared" ref="N349:T349" si="228">+N272</f>
        <v>0</v>
      </c>
      <c r="O349" s="324">
        <f t="shared" si="228"/>
        <v>0</v>
      </c>
      <c r="P349" s="324">
        <f t="shared" si="228"/>
        <v>0</v>
      </c>
      <c r="Q349" s="324"/>
      <c r="R349" s="324">
        <f t="shared" si="228"/>
        <v>0</v>
      </c>
      <c r="S349" s="324">
        <f t="shared" si="228"/>
        <v>0</v>
      </c>
      <c r="T349" s="324">
        <f t="shared" si="228"/>
        <v>0</v>
      </c>
      <c r="U349" s="324"/>
      <c r="V349" s="324"/>
      <c r="W349" s="324">
        <f>+W272</f>
        <v>0</v>
      </c>
      <c r="X349" s="324"/>
      <c r="Y349" s="324">
        <f>+Y272</f>
        <v>0</v>
      </c>
      <c r="Z349" s="319">
        <f t="shared" si="187"/>
        <v>0</v>
      </c>
      <c r="AA349" s="319">
        <f t="shared" si="188"/>
        <v>0</v>
      </c>
      <c r="AB349" s="320">
        <f t="shared" si="189"/>
        <v>0</v>
      </c>
      <c r="AC349" s="320">
        <f t="shared" si="190"/>
        <v>0</v>
      </c>
      <c r="AD349" s="321">
        <f t="shared" si="191"/>
        <v>0</v>
      </c>
      <c r="AE349" s="323"/>
      <c r="AF349" s="324">
        <f>+AF272</f>
        <v>0</v>
      </c>
      <c r="AG349" s="323"/>
      <c r="AH349" s="324">
        <f>+AH272</f>
        <v>0</v>
      </c>
      <c r="AI349" s="323"/>
      <c r="AJ349" s="324">
        <f>+AJ272</f>
        <v>0</v>
      </c>
      <c r="AK349" s="323"/>
      <c r="AL349" s="324">
        <f>+AL272</f>
        <v>0</v>
      </c>
    </row>
    <row r="350" spans="2:38">
      <c r="B350" s="95" t="s">
        <v>34</v>
      </c>
      <c r="C350" s="206" t="s">
        <v>444</v>
      </c>
      <c r="D350" s="204"/>
      <c r="E350" s="216"/>
      <c r="F350" s="217"/>
      <c r="G350" s="70" t="s">
        <v>160</v>
      </c>
      <c r="H350" s="324">
        <f>+H140</f>
        <v>57712.9</v>
      </c>
      <c r="I350" s="324"/>
      <c r="J350" s="324">
        <f>+J140</f>
        <v>72254.769</v>
      </c>
      <c r="K350" s="324">
        <f>+K140</f>
        <v>62933.741000000002</v>
      </c>
      <c r="L350" s="251">
        <f t="shared" si="184"/>
        <v>-9321.0279999999984</v>
      </c>
      <c r="M350" s="251">
        <f t="shared" si="185"/>
        <v>87.099774687536552</v>
      </c>
      <c r="N350" s="324">
        <f t="shared" ref="N350:T350" si="229">+N140</f>
        <v>70846.618661243047</v>
      </c>
      <c r="O350" s="324">
        <f t="shared" si="229"/>
        <v>0</v>
      </c>
      <c r="P350" s="324">
        <f t="shared" si="229"/>
        <v>0</v>
      </c>
      <c r="Q350" s="324"/>
      <c r="R350" s="324">
        <f t="shared" si="229"/>
        <v>60488.054630000064</v>
      </c>
      <c r="S350" s="324">
        <f t="shared" si="229"/>
        <v>30244.027315000032</v>
      </c>
      <c r="T350" s="324">
        <f t="shared" si="229"/>
        <v>30244.027315000032</v>
      </c>
      <c r="U350" s="324"/>
      <c r="V350" s="324"/>
      <c r="W350" s="324">
        <f>+W140</f>
        <v>30244.027315000032</v>
      </c>
      <c r="X350" s="324"/>
      <c r="Y350" s="324">
        <f>+Y140</f>
        <v>30244.027315000032</v>
      </c>
      <c r="Z350" s="319">
        <f t="shared" si="187"/>
        <v>18.214388845292884</v>
      </c>
      <c r="AA350" s="319">
        <f t="shared" si="188"/>
        <v>13.211513509246355</v>
      </c>
      <c r="AB350" s="320">
        <f t="shared" si="189"/>
        <v>-40602.591346243018</v>
      </c>
      <c r="AC350" s="320">
        <f t="shared" si="190"/>
        <v>42.68944359873192</v>
      </c>
      <c r="AD350" s="321">
        <f t="shared" si="191"/>
        <v>-8.0685656833800259</v>
      </c>
      <c r="AE350" s="323"/>
      <c r="AF350" s="324">
        <f>+AF140</f>
        <v>60488.054630000064</v>
      </c>
      <c r="AG350" s="323"/>
      <c r="AH350" s="324">
        <f>+AH140</f>
        <v>60488.054630000064</v>
      </c>
      <c r="AI350" s="323"/>
      <c r="AJ350" s="324">
        <f>+AJ140</f>
        <v>60488.054630000064</v>
      </c>
      <c r="AK350" s="323"/>
      <c r="AL350" s="324">
        <f>+AL140</f>
        <v>60488.054630000064</v>
      </c>
    </row>
    <row r="351" spans="2:38">
      <c r="B351" s="95" t="s">
        <v>35</v>
      </c>
      <c r="C351" s="206" t="s">
        <v>445</v>
      </c>
      <c r="D351" s="204"/>
      <c r="E351" s="216"/>
      <c r="F351" s="217"/>
      <c r="G351" s="70" t="s">
        <v>160</v>
      </c>
      <c r="H351" s="317">
        <f>+(H300+H350)*H352%</f>
        <v>1653.499477096334</v>
      </c>
      <c r="I351" s="317"/>
      <c r="J351" s="317">
        <f>+(J300+J350)*J352%</f>
        <v>1692.7525724110433</v>
      </c>
      <c r="K351" s="317">
        <f>+(K300+K350)*K352%</f>
        <v>1656.5122971505475</v>
      </c>
      <c r="L351" s="251">
        <f t="shared" si="184"/>
        <v>-36.240275260495764</v>
      </c>
      <c r="M351" s="251">
        <f t="shared" si="185"/>
        <v>97.859091998963692</v>
      </c>
      <c r="N351" s="317">
        <f t="shared" ref="N351:T351" si="230">+(N300+N350)*N352%</f>
        <v>5160.8576507726966</v>
      </c>
      <c r="O351" s="317">
        <f t="shared" si="230"/>
        <v>0</v>
      </c>
      <c r="P351" s="317">
        <f t="shared" si="230"/>
        <v>0</v>
      </c>
      <c r="Q351" s="317"/>
      <c r="R351" s="317">
        <f t="shared" si="230"/>
        <v>5648.8147550251679</v>
      </c>
      <c r="S351" s="317">
        <f t="shared" si="230"/>
        <v>2824.4073775125839</v>
      </c>
      <c r="T351" s="317">
        <f t="shared" si="230"/>
        <v>2824.4073775125839</v>
      </c>
      <c r="U351" s="317"/>
      <c r="V351" s="317"/>
      <c r="W351" s="317">
        <f>+(W300+W350)*W352%</f>
        <v>2824.4073775125848</v>
      </c>
      <c r="X351" s="317"/>
      <c r="Y351" s="317">
        <f>+(Y300+Y350)*Y352%</f>
        <v>2824.4073775125848</v>
      </c>
      <c r="Z351" s="319">
        <f t="shared" si="187"/>
        <v>1.7009921891590543</v>
      </c>
      <c r="AA351" s="319">
        <f t="shared" si="188"/>
        <v>1.2337872808729982</v>
      </c>
      <c r="AB351" s="320">
        <f t="shared" si="189"/>
        <v>-2336.4502732601127</v>
      </c>
      <c r="AC351" s="320">
        <f t="shared" si="190"/>
        <v>54.727480752926915</v>
      </c>
      <c r="AD351" s="321">
        <f t="shared" si="191"/>
        <v>-0.46430047616886394</v>
      </c>
      <c r="AE351" s="323"/>
      <c r="AF351" s="317">
        <f>+(AF300+AF350)*AF352%</f>
        <v>4335.841796901419</v>
      </c>
      <c r="AG351" s="323"/>
      <c r="AH351" s="317">
        <f>+(AH300+AH350)*AH352%</f>
        <v>4335.841796901419</v>
      </c>
      <c r="AI351" s="323"/>
      <c r="AJ351" s="317">
        <f>+(AJ300+AJ350)*AJ352%</f>
        <v>4335.841796901419</v>
      </c>
      <c r="AK351" s="323"/>
      <c r="AL351" s="317">
        <f>+(AL300+AL350)*AL352%</f>
        <v>4335.841796901419</v>
      </c>
    </row>
    <row r="352" spans="2:38">
      <c r="B352" s="174" t="s">
        <v>30</v>
      </c>
      <c r="C352" s="175"/>
      <c r="D352" s="169" t="s">
        <v>446</v>
      </c>
      <c r="E352" s="170"/>
      <c r="F352" s="171"/>
      <c r="G352" s="172" t="s">
        <v>11</v>
      </c>
      <c r="H352" s="329">
        <f>IF(H300+H350=0,0,SUM(H353:H357)/(H300+H350)*100)</f>
        <v>0.41998730627369363</v>
      </c>
      <c r="I352" s="329"/>
      <c r="J352" s="329">
        <f>IF(J300+J350=0,0,SUM(J353:J357)/(J300+J350)*100)</f>
        <v>0.3819077009968419</v>
      </c>
      <c r="K352" s="329">
        <f>IF(K300+K350=0,0,SUM(K353:K357)/(K300+K350)*100)</f>
        <v>0.3461952232252587</v>
      </c>
      <c r="L352" s="251">
        <f t="shared" si="184"/>
        <v>-3.5712477771583206E-2</v>
      </c>
      <c r="M352" s="251">
        <f t="shared" si="185"/>
        <v>90.648924418552497</v>
      </c>
      <c r="N352" s="329">
        <f t="shared" ref="N352:T352" si="231">IF(N300+N350=0,0,SUM(N353:N357)/(N300+N350)*100)</f>
        <v>1.0361948966164951</v>
      </c>
      <c r="O352" s="329">
        <f t="shared" si="231"/>
        <v>0</v>
      </c>
      <c r="P352" s="329">
        <f t="shared" si="231"/>
        <v>0</v>
      </c>
      <c r="Q352" s="329"/>
      <c r="R352" s="329">
        <f t="shared" si="231"/>
        <v>1.2491997484824724</v>
      </c>
      <c r="S352" s="329">
        <f t="shared" si="231"/>
        <v>1.2491997484824724</v>
      </c>
      <c r="T352" s="329">
        <f t="shared" si="231"/>
        <v>1.2491997484824724</v>
      </c>
      <c r="U352" s="329"/>
      <c r="V352" s="329"/>
      <c r="W352" s="329">
        <f>IF(W300+W350=0,0,SUM(W353:W357)/(W300+W350)*100)</f>
        <v>1.2116385722240708</v>
      </c>
      <c r="X352" s="329"/>
      <c r="Y352" s="329">
        <f>IF(Y300+Y350=0,0,SUM(Y353:Y357)/(Y300+Y350)*100)</f>
        <v>1.2116385722240708</v>
      </c>
      <c r="Z352" s="325">
        <f t="shared" si="187"/>
        <v>7.5232738442267198E-4</v>
      </c>
      <c r="AA352" s="325">
        <f t="shared" si="188"/>
        <v>5.4568854805384949E-4</v>
      </c>
      <c r="AB352" s="326">
        <f t="shared" si="189"/>
        <v>0.21300485186597728</v>
      </c>
      <c r="AC352" s="326">
        <f t="shared" si="190"/>
        <v>120.55644672266826</v>
      </c>
      <c r="AD352" s="327">
        <f t="shared" si="191"/>
        <v>4.2328422427606883E-5</v>
      </c>
      <c r="AE352" s="323"/>
      <c r="AF352" s="329">
        <f>IF(AF300+AF350=0,0,SUM(AF353:AF357)/(AF300+AF350)*100)</f>
        <v>0.93974795321582938</v>
      </c>
      <c r="AG352" s="323"/>
      <c r="AH352" s="329">
        <f>IF(AH300+AH350=0,0,SUM(AH353:AH357)/(AH300+AH350)*100)</f>
        <v>0.9212004437014748</v>
      </c>
      <c r="AI352" s="323"/>
      <c r="AJ352" s="329">
        <f>IF(AJ300+AJ350=0,0,SUM(AJ353:AJ357)/(AJ300+AJ350)*100)</f>
        <v>0.90104125999874507</v>
      </c>
      <c r="AK352" s="323"/>
      <c r="AL352" s="329">
        <f>IF(AL300+AL350=0,0,SUM(AL353:AL357)/(AL300+AL350)*100)</f>
        <v>0.87941832666013819</v>
      </c>
    </row>
    <row r="353" spans="2:38">
      <c r="B353" s="131" t="s">
        <v>447</v>
      </c>
      <c r="C353" s="206"/>
      <c r="D353" s="204" t="s">
        <v>448</v>
      </c>
      <c r="E353" s="216"/>
      <c r="F353" s="217"/>
      <c r="G353" s="74" t="s">
        <v>160</v>
      </c>
      <c r="H353" s="324">
        <f>+H258</f>
        <v>0</v>
      </c>
      <c r="I353" s="324"/>
      <c r="J353" s="324">
        <f>+J258</f>
        <v>0</v>
      </c>
      <c r="K353" s="324">
        <f>+K258</f>
        <v>0</v>
      </c>
      <c r="L353" s="251">
        <f t="shared" si="184"/>
        <v>0</v>
      </c>
      <c r="M353" s="251">
        <f t="shared" si="185"/>
        <v>0</v>
      </c>
      <c r="N353" s="324">
        <f t="shared" ref="N353:T353" si="232">+N258</f>
        <v>0</v>
      </c>
      <c r="O353" s="324">
        <f t="shared" si="232"/>
        <v>0</v>
      </c>
      <c r="P353" s="324">
        <f t="shared" si="232"/>
        <v>0</v>
      </c>
      <c r="Q353" s="324"/>
      <c r="R353" s="324">
        <f t="shared" si="232"/>
        <v>0</v>
      </c>
      <c r="S353" s="324">
        <f t="shared" si="232"/>
        <v>0</v>
      </c>
      <c r="T353" s="324">
        <f t="shared" si="232"/>
        <v>0</v>
      </c>
      <c r="U353" s="324"/>
      <c r="V353" s="324"/>
      <c r="W353" s="324">
        <f>+W258</f>
        <v>0</v>
      </c>
      <c r="X353" s="324"/>
      <c r="Y353" s="324">
        <f>+Y258</f>
        <v>0</v>
      </c>
      <c r="Z353" s="325">
        <f t="shared" si="187"/>
        <v>0</v>
      </c>
      <c r="AA353" s="325">
        <f t="shared" si="188"/>
        <v>0</v>
      </c>
      <c r="AB353" s="326">
        <f t="shared" si="189"/>
        <v>0</v>
      </c>
      <c r="AC353" s="326">
        <f t="shared" si="190"/>
        <v>0</v>
      </c>
      <c r="AD353" s="327">
        <f t="shared" si="191"/>
        <v>0</v>
      </c>
      <c r="AE353" s="323"/>
      <c r="AF353" s="324">
        <f>+AF258</f>
        <v>0</v>
      </c>
      <c r="AG353" s="323"/>
      <c r="AH353" s="324">
        <f>+AH258</f>
        <v>0</v>
      </c>
      <c r="AI353" s="323"/>
      <c r="AJ353" s="324">
        <f>+AJ258</f>
        <v>0</v>
      </c>
      <c r="AK353" s="323"/>
      <c r="AL353" s="324">
        <f>+AL258</f>
        <v>0</v>
      </c>
    </row>
    <row r="354" spans="2:38">
      <c r="B354" s="131" t="s">
        <v>449</v>
      </c>
      <c r="C354" s="206"/>
      <c r="D354" s="204" t="s">
        <v>450</v>
      </c>
      <c r="E354" s="216"/>
      <c r="F354" s="217"/>
      <c r="G354" s="74" t="s">
        <v>160</v>
      </c>
      <c r="H354" s="324">
        <f>+H271</f>
        <v>0</v>
      </c>
      <c r="I354" s="324"/>
      <c r="J354" s="324">
        <f>+J271</f>
        <v>0</v>
      </c>
      <c r="K354" s="324">
        <f>+K271</f>
        <v>0</v>
      </c>
      <c r="L354" s="251">
        <f t="shared" si="184"/>
        <v>0</v>
      </c>
      <c r="M354" s="251">
        <f t="shared" si="185"/>
        <v>0</v>
      </c>
      <c r="N354" s="324">
        <f t="shared" ref="N354:T354" si="233">+N271</f>
        <v>0</v>
      </c>
      <c r="O354" s="324">
        <f t="shared" si="233"/>
        <v>0</v>
      </c>
      <c r="P354" s="324">
        <f t="shared" si="233"/>
        <v>0</v>
      </c>
      <c r="Q354" s="324"/>
      <c r="R354" s="324">
        <f t="shared" si="233"/>
        <v>0</v>
      </c>
      <c r="S354" s="324">
        <f t="shared" si="233"/>
        <v>0</v>
      </c>
      <c r="T354" s="324">
        <f t="shared" si="233"/>
        <v>0</v>
      </c>
      <c r="U354" s="324"/>
      <c r="V354" s="324"/>
      <c r="W354" s="324">
        <f>+W271</f>
        <v>0</v>
      </c>
      <c r="X354" s="324"/>
      <c r="Y354" s="324">
        <f>+Y271</f>
        <v>0</v>
      </c>
      <c r="Z354" s="325">
        <f t="shared" si="187"/>
        <v>0</v>
      </c>
      <c r="AA354" s="325">
        <f t="shared" si="188"/>
        <v>0</v>
      </c>
      <c r="AB354" s="326">
        <f t="shared" si="189"/>
        <v>0</v>
      </c>
      <c r="AC354" s="326">
        <f t="shared" si="190"/>
        <v>0</v>
      </c>
      <c r="AD354" s="327">
        <f t="shared" si="191"/>
        <v>0</v>
      </c>
      <c r="AE354" s="323"/>
      <c r="AF354" s="324">
        <f>+AF271</f>
        <v>0</v>
      </c>
      <c r="AG354" s="323"/>
      <c r="AH354" s="324">
        <f>+AH271</f>
        <v>0</v>
      </c>
      <c r="AI354" s="323"/>
      <c r="AJ354" s="324">
        <f>+AJ271</f>
        <v>0</v>
      </c>
      <c r="AK354" s="323"/>
      <c r="AL354" s="324">
        <f>+AL271</f>
        <v>0</v>
      </c>
    </row>
    <row r="355" spans="2:38">
      <c r="B355" s="131" t="s">
        <v>451</v>
      </c>
      <c r="C355" s="206"/>
      <c r="D355" s="204" t="s">
        <v>452</v>
      </c>
      <c r="E355" s="216"/>
      <c r="F355" s="217"/>
      <c r="G355" s="74" t="s">
        <v>160</v>
      </c>
      <c r="H355" s="324"/>
      <c r="I355" s="324"/>
      <c r="J355" s="324"/>
      <c r="K355" s="324"/>
      <c r="L355" s="251">
        <f t="shared" si="184"/>
        <v>0</v>
      </c>
      <c r="M355" s="251">
        <f t="shared" si="185"/>
        <v>0</v>
      </c>
      <c r="N355" s="324"/>
      <c r="O355" s="324"/>
      <c r="P355" s="324"/>
      <c r="Q355" s="324"/>
      <c r="R355" s="324"/>
      <c r="S355" s="324"/>
      <c r="T355" s="324"/>
      <c r="U355" s="324"/>
      <c r="V355" s="324"/>
      <c r="W355" s="324"/>
      <c r="X355" s="324"/>
      <c r="Y355" s="324"/>
      <c r="Z355" s="325">
        <f t="shared" si="187"/>
        <v>0</v>
      </c>
      <c r="AA355" s="325">
        <f t="shared" si="188"/>
        <v>0</v>
      </c>
      <c r="AB355" s="326">
        <f t="shared" si="189"/>
        <v>0</v>
      </c>
      <c r="AC355" s="326">
        <f t="shared" si="190"/>
        <v>0</v>
      </c>
      <c r="AD355" s="327">
        <f t="shared" si="191"/>
        <v>0</v>
      </c>
      <c r="AE355" s="323"/>
      <c r="AF355" s="324"/>
      <c r="AG355" s="323"/>
      <c r="AH355" s="324"/>
      <c r="AI355" s="323"/>
      <c r="AJ355" s="324"/>
      <c r="AK355" s="323"/>
      <c r="AL355" s="324"/>
    </row>
    <row r="356" spans="2:38">
      <c r="B356" s="131" t="s">
        <v>453</v>
      </c>
      <c r="C356" s="206"/>
      <c r="D356" s="204" t="s">
        <v>454</v>
      </c>
      <c r="E356" s="204"/>
      <c r="F356" s="217"/>
      <c r="G356" s="74" t="s">
        <v>160</v>
      </c>
      <c r="H356" s="324">
        <f>+H266+H268</f>
        <v>0</v>
      </c>
      <c r="I356" s="324"/>
      <c r="J356" s="324">
        <f>+J266+J268</f>
        <v>0</v>
      </c>
      <c r="K356" s="324">
        <f>+K266+K268</f>
        <v>0</v>
      </c>
      <c r="L356" s="251">
        <f t="shared" si="184"/>
        <v>0</v>
      </c>
      <c r="M356" s="251">
        <f t="shared" si="185"/>
        <v>0</v>
      </c>
      <c r="N356" s="324">
        <f t="shared" ref="N356:T356" si="234">+N266+N268</f>
        <v>0</v>
      </c>
      <c r="O356" s="324">
        <f t="shared" si="234"/>
        <v>0</v>
      </c>
      <c r="P356" s="324">
        <f t="shared" si="234"/>
        <v>0</v>
      </c>
      <c r="Q356" s="324"/>
      <c r="R356" s="324">
        <f t="shared" si="234"/>
        <v>0</v>
      </c>
      <c r="S356" s="324">
        <f t="shared" si="234"/>
        <v>0</v>
      </c>
      <c r="T356" s="324">
        <f t="shared" si="234"/>
        <v>0</v>
      </c>
      <c r="U356" s="324"/>
      <c r="V356" s="324"/>
      <c r="W356" s="324">
        <f>+W266+W268</f>
        <v>0</v>
      </c>
      <c r="X356" s="324"/>
      <c r="Y356" s="324">
        <f>+Y266+Y268</f>
        <v>0</v>
      </c>
      <c r="Z356" s="325">
        <f t="shared" si="187"/>
        <v>0</v>
      </c>
      <c r="AA356" s="325">
        <f t="shared" si="188"/>
        <v>0</v>
      </c>
      <c r="AB356" s="326">
        <f t="shared" si="189"/>
        <v>0</v>
      </c>
      <c r="AC356" s="326">
        <f t="shared" si="190"/>
        <v>0</v>
      </c>
      <c r="AD356" s="327">
        <f t="shared" si="191"/>
        <v>0</v>
      </c>
      <c r="AE356" s="323"/>
      <c r="AF356" s="324">
        <f>+AF266+AF268</f>
        <v>0</v>
      </c>
      <c r="AG356" s="323"/>
      <c r="AH356" s="324">
        <f>+AH266+AH268</f>
        <v>0</v>
      </c>
      <c r="AI356" s="323"/>
      <c r="AJ356" s="324">
        <f>+AJ266+AJ268</f>
        <v>0</v>
      </c>
      <c r="AK356" s="323"/>
      <c r="AL356" s="324">
        <f>+AL266+AL268</f>
        <v>0</v>
      </c>
    </row>
    <row r="357" spans="2:38">
      <c r="B357" s="131" t="s">
        <v>455</v>
      </c>
      <c r="C357" s="206"/>
      <c r="D357" s="204" t="s">
        <v>456</v>
      </c>
      <c r="E357" s="216"/>
      <c r="F357" s="217"/>
      <c r="G357" s="74" t="s">
        <v>160</v>
      </c>
      <c r="H357" s="324">
        <f>SUM(H358:H360)</f>
        <v>1653.499477096334</v>
      </c>
      <c r="I357" s="324"/>
      <c r="J357" s="324">
        <f>SUM(J358:J360)</f>
        <v>1692.7525724110433</v>
      </c>
      <c r="K357" s="324">
        <f>SUM(K358:K360)</f>
        <v>1656.5122971505475</v>
      </c>
      <c r="L357" s="251">
        <f t="shared" si="184"/>
        <v>-36.240275260495764</v>
      </c>
      <c r="M357" s="251">
        <f t="shared" si="185"/>
        <v>97.859091998963692</v>
      </c>
      <c r="N357" s="324">
        <f t="shared" ref="N357:T357" si="235">SUM(N358:N360)</f>
        <v>5160.8576507726966</v>
      </c>
      <c r="O357" s="324">
        <f t="shared" si="235"/>
        <v>0</v>
      </c>
      <c r="P357" s="324">
        <f t="shared" si="235"/>
        <v>0</v>
      </c>
      <c r="Q357" s="324"/>
      <c r="R357" s="324">
        <f t="shared" si="235"/>
        <v>5648.8147550251688</v>
      </c>
      <c r="S357" s="324">
        <f t="shared" si="235"/>
        <v>2824.4073775125844</v>
      </c>
      <c r="T357" s="324">
        <f t="shared" si="235"/>
        <v>2824.4073775125844</v>
      </c>
      <c r="U357" s="324"/>
      <c r="V357" s="324"/>
      <c r="W357" s="324">
        <f>SUM(W358:W360)</f>
        <v>2824.4073775125844</v>
      </c>
      <c r="X357" s="324"/>
      <c r="Y357" s="324">
        <f>SUM(Y358:Y360)</f>
        <v>2824.4073775125844</v>
      </c>
      <c r="Z357" s="325">
        <f t="shared" si="187"/>
        <v>1.7009921891590545</v>
      </c>
      <c r="AA357" s="325">
        <f t="shared" si="188"/>
        <v>1.2337872808729984</v>
      </c>
      <c r="AB357" s="326">
        <f t="shared" si="189"/>
        <v>-2336.4502732601122</v>
      </c>
      <c r="AC357" s="326">
        <f t="shared" si="190"/>
        <v>54.72748075292693</v>
      </c>
      <c r="AD357" s="327">
        <f t="shared" si="191"/>
        <v>-0.46430047616886383</v>
      </c>
      <c r="AE357" s="323"/>
      <c r="AF357" s="324">
        <f>SUM(AF358:AF360)</f>
        <v>4335.841796901419</v>
      </c>
      <c r="AG357" s="323"/>
      <c r="AH357" s="324">
        <f>SUM(AH358:AH360)</f>
        <v>4335.841796901419</v>
      </c>
      <c r="AI357" s="323"/>
      <c r="AJ357" s="324">
        <f>SUM(AJ358:AJ360)</f>
        <v>4335.841796901419</v>
      </c>
      <c r="AK357" s="323"/>
      <c r="AL357" s="324">
        <f>SUM(AL358:AL360)</f>
        <v>4335.841796901419</v>
      </c>
    </row>
    <row r="358" spans="2:38">
      <c r="B358" s="131" t="s">
        <v>457</v>
      </c>
      <c r="C358" s="206"/>
      <c r="D358" s="204"/>
      <c r="E358" s="204" t="s">
        <v>458</v>
      </c>
      <c r="F358" s="217"/>
      <c r="G358" s="74" t="s">
        <v>160</v>
      </c>
      <c r="H358" s="324">
        <f>+H259</f>
        <v>0</v>
      </c>
      <c r="I358" s="324"/>
      <c r="J358" s="324">
        <f>+J259</f>
        <v>0</v>
      </c>
      <c r="K358" s="324">
        <f>+K259</f>
        <v>0</v>
      </c>
      <c r="L358" s="251">
        <f t="shared" si="184"/>
        <v>0</v>
      </c>
      <c r="M358" s="251">
        <f t="shared" si="185"/>
        <v>0</v>
      </c>
      <c r="N358" s="324">
        <f t="shared" ref="N358:T358" si="236">+N259</f>
        <v>0</v>
      </c>
      <c r="O358" s="324">
        <f t="shared" si="236"/>
        <v>0</v>
      </c>
      <c r="P358" s="324">
        <f t="shared" si="236"/>
        <v>0</v>
      </c>
      <c r="Q358" s="324"/>
      <c r="R358" s="324">
        <f t="shared" si="236"/>
        <v>0</v>
      </c>
      <c r="S358" s="324">
        <f t="shared" si="236"/>
        <v>0</v>
      </c>
      <c r="T358" s="324">
        <f t="shared" si="236"/>
        <v>0</v>
      </c>
      <c r="U358" s="324"/>
      <c r="V358" s="324"/>
      <c r="W358" s="324">
        <f>+W259</f>
        <v>0</v>
      </c>
      <c r="X358" s="324"/>
      <c r="Y358" s="324">
        <f>+Y259</f>
        <v>0</v>
      </c>
      <c r="Z358" s="325">
        <f t="shared" si="187"/>
        <v>0</v>
      </c>
      <c r="AA358" s="325">
        <f t="shared" si="188"/>
        <v>0</v>
      </c>
      <c r="AB358" s="326">
        <f t="shared" si="189"/>
        <v>0</v>
      </c>
      <c r="AC358" s="326">
        <f t="shared" si="190"/>
        <v>0</v>
      </c>
      <c r="AD358" s="327">
        <f t="shared" si="191"/>
        <v>0</v>
      </c>
      <c r="AE358" s="323"/>
      <c r="AF358" s="324">
        <f>+AF259</f>
        <v>0</v>
      </c>
      <c r="AG358" s="323"/>
      <c r="AH358" s="324">
        <f>+AH259</f>
        <v>0</v>
      </c>
      <c r="AI358" s="323"/>
      <c r="AJ358" s="324">
        <f>+AJ259</f>
        <v>0</v>
      </c>
      <c r="AK358" s="323"/>
      <c r="AL358" s="324">
        <f>+AL259</f>
        <v>0</v>
      </c>
    </row>
    <row r="359" spans="2:38">
      <c r="B359" s="131" t="s">
        <v>459</v>
      </c>
      <c r="C359" s="206"/>
      <c r="D359" s="204"/>
      <c r="E359" s="204" t="s">
        <v>460</v>
      </c>
      <c r="F359" s="217"/>
      <c r="G359" s="74" t="s">
        <v>160</v>
      </c>
      <c r="H359" s="324">
        <f>+H263</f>
        <v>1249.8599999999999</v>
      </c>
      <c r="I359" s="324"/>
      <c r="J359" s="324">
        <f>+J263</f>
        <v>1279.5309339129619</v>
      </c>
      <c r="K359" s="324">
        <f>+K263</f>
        <v>1418.7272360543993</v>
      </c>
      <c r="L359" s="251">
        <f t="shared" si="184"/>
        <v>139.1963021414374</v>
      </c>
      <c r="M359" s="251">
        <f t="shared" si="185"/>
        <v>110.87869768929761</v>
      </c>
      <c r="N359" s="324">
        <f t="shared" ref="N359:T359" si="237">+N263</f>
        <v>3418.8589506956505</v>
      </c>
      <c r="O359" s="324">
        <f t="shared" si="237"/>
        <v>0</v>
      </c>
      <c r="P359" s="324">
        <f t="shared" si="237"/>
        <v>0</v>
      </c>
      <c r="Q359" s="324"/>
      <c r="R359" s="324">
        <f t="shared" si="237"/>
        <v>3419.0567358052708</v>
      </c>
      <c r="S359" s="324">
        <f t="shared" si="237"/>
        <v>1709.5283679026354</v>
      </c>
      <c r="T359" s="324">
        <f t="shared" si="237"/>
        <v>1709.5283679026354</v>
      </c>
      <c r="U359" s="324"/>
      <c r="V359" s="324"/>
      <c r="W359" s="324">
        <f>+W263</f>
        <v>1709.5283679026354</v>
      </c>
      <c r="X359" s="324"/>
      <c r="Y359" s="324">
        <f>+Y263</f>
        <v>1709.5283679026354</v>
      </c>
      <c r="Z359" s="325">
        <f t="shared" si="187"/>
        <v>1.0295591295010533</v>
      </c>
      <c r="AA359" s="325">
        <f t="shared" si="188"/>
        <v>0.74677412805350507</v>
      </c>
      <c r="AB359" s="326">
        <f t="shared" si="189"/>
        <v>-1709.3305827930151</v>
      </c>
      <c r="AC359" s="326">
        <f t="shared" si="190"/>
        <v>50.002892560244113</v>
      </c>
      <c r="AD359" s="327">
        <f t="shared" si="191"/>
        <v>-0.33967896197226016</v>
      </c>
      <c r="AE359" s="323"/>
      <c r="AF359" s="324">
        <f>+AF263</f>
        <v>3419.0567358052708</v>
      </c>
      <c r="AG359" s="323"/>
      <c r="AH359" s="324">
        <f>+AH263</f>
        <v>3419.0567358052708</v>
      </c>
      <c r="AI359" s="323"/>
      <c r="AJ359" s="324">
        <f>+AJ263</f>
        <v>3419.0567358052708</v>
      </c>
      <c r="AK359" s="323"/>
      <c r="AL359" s="324">
        <f>+AL263</f>
        <v>3419.0567358052708</v>
      </c>
    </row>
    <row r="360" spans="2:38">
      <c r="B360" s="131" t="s">
        <v>461</v>
      </c>
      <c r="C360" s="206"/>
      <c r="D360" s="204"/>
      <c r="E360" s="204" t="s">
        <v>462</v>
      </c>
      <c r="F360" s="217"/>
      <c r="G360" s="74" t="s">
        <v>160</v>
      </c>
      <c r="H360" s="324">
        <f>+H264+H274</f>
        <v>403.63947709633408</v>
      </c>
      <c r="I360" s="324"/>
      <c r="J360" s="324">
        <f>+J264+J274</f>
        <v>413.2216384980814</v>
      </c>
      <c r="K360" s="324">
        <f>+K264+K274</f>
        <v>237.78506109614824</v>
      </c>
      <c r="L360" s="251">
        <f t="shared" si="184"/>
        <v>-175.43657740193316</v>
      </c>
      <c r="M360" s="251">
        <f t="shared" si="185"/>
        <v>57.544193948897551</v>
      </c>
      <c r="N360" s="324">
        <f t="shared" ref="N360:T360" si="238">+N264+N274</f>
        <v>1741.9987000770461</v>
      </c>
      <c r="O360" s="324">
        <f t="shared" si="238"/>
        <v>0</v>
      </c>
      <c r="P360" s="324">
        <f t="shared" si="238"/>
        <v>0</v>
      </c>
      <c r="Q360" s="324"/>
      <c r="R360" s="324">
        <f t="shared" si="238"/>
        <v>2229.7580192198984</v>
      </c>
      <c r="S360" s="324">
        <f t="shared" si="238"/>
        <v>1114.8790096099492</v>
      </c>
      <c r="T360" s="324">
        <f t="shared" si="238"/>
        <v>1114.8790096099492</v>
      </c>
      <c r="U360" s="324"/>
      <c r="V360" s="324"/>
      <c r="W360" s="324">
        <f>+W264+W274</f>
        <v>1114.8790096099492</v>
      </c>
      <c r="X360" s="324"/>
      <c r="Y360" s="324">
        <f>+Y264+Y274</f>
        <v>1114.8790096099492</v>
      </c>
      <c r="Z360" s="325">
        <f t="shared" si="187"/>
        <v>0.67143305965800126</v>
      </c>
      <c r="AA360" s="325">
        <f t="shared" si="188"/>
        <v>0.48701315281949331</v>
      </c>
      <c r="AB360" s="326">
        <f t="shared" si="189"/>
        <v>-627.11969046709692</v>
      </c>
      <c r="AC360" s="326">
        <f t="shared" si="190"/>
        <v>63.999990904737167</v>
      </c>
      <c r="AD360" s="327">
        <f t="shared" si="191"/>
        <v>-0.12462151419660368</v>
      </c>
      <c r="AE360" s="323"/>
      <c r="AF360" s="324">
        <f>+AF264+AF274</f>
        <v>916.78506109614818</v>
      </c>
      <c r="AG360" s="323"/>
      <c r="AH360" s="324">
        <f>+AH264+AH274</f>
        <v>916.78506109614818</v>
      </c>
      <c r="AI360" s="323"/>
      <c r="AJ360" s="324">
        <f>+AJ264+AJ274</f>
        <v>916.78506109614818</v>
      </c>
      <c r="AK360" s="323"/>
      <c r="AL360" s="324">
        <f>+AL264+AL274</f>
        <v>916.78506109614818</v>
      </c>
    </row>
    <row r="361" spans="2:38">
      <c r="B361" s="95" t="s">
        <v>36</v>
      </c>
      <c r="C361" s="206" t="s">
        <v>463</v>
      </c>
      <c r="D361" s="204"/>
      <c r="E361" s="216"/>
      <c r="F361" s="217"/>
      <c r="G361" s="70" t="s">
        <v>160</v>
      </c>
      <c r="H361" s="324"/>
      <c r="I361" s="324"/>
      <c r="J361" s="324"/>
      <c r="K361" s="324"/>
      <c r="L361" s="251">
        <f t="shared" si="184"/>
        <v>0</v>
      </c>
      <c r="M361" s="251">
        <f t="shared" si="185"/>
        <v>0</v>
      </c>
      <c r="N361" s="324"/>
      <c r="O361" s="324"/>
      <c r="P361" s="324"/>
      <c r="Q361" s="324"/>
      <c r="R361" s="324"/>
      <c r="S361" s="324"/>
      <c r="T361" s="324"/>
      <c r="U361" s="324"/>
      <c r="V361" s="324"/>
      <c r="W361" s="324"/>
      <c r="X361" s="324"/>
      <c r="Y361" s="324"/>
      <c r="Z361" s="325">
        <f t="shared" si="187"/>
        <v>0</v>
      </c>
      <c r="AA361" s="325">
        <f t="shared" si="188"/>
        <v>0</v>
      </c>
      <c r="AB361" s="326">
        <f t="shared" si="189"/>
        <v>0</v>
      </c>
      <c r="AC361" s="326">
        <f t="shared" si="190"/>
        <v>0</v>
      </c>
      <c r="AD361" s="327">
        <f t="shared" si="191"/>
        <v>0</v>
      </c>
      <c r="AE361" s="323"/>
      <c r="AF361" s="324"/>
      <c r="AG361" s="323"/>
      <c r="AH361" s="324"/>
      <c r="AI361" s="323"/>
      <c r="AJ361" s="324"/>
      <c r="AK361" s="323"/>
      <c r="AL361" s="324"/>
    </row>
    <row r="362" spans="2:38">
      <c r="B362" s="95" t="s">
        <v>8</v>
      </c>
      <c r="C362" s="206" t="s">
        <v>464</v>
      </c>
      <c r="D362" s="204"/>
      <c r="E362" s="216"/>
      <c r="F362" s="217"/>
      <c r="G362" s="70" t="s">
        <v>160</v>
      </c>
      <c r="H362" s="317">
        <f>SUM(H363:H368)</f>
        <v>0</v>
      </c>
      <c r="I362" s="317"/>
      <c r="J362" s="317">
        <f>SUM(J363:J368)</f>
        <v>0</v>
      </c>
      <c r="K362" s="317">
        <f>SUM(K363:K368)</f>
        <v>0</v>
      </c>
      <c r="L362" s="251">
        <f t="shared" si="184"/>
        <v>0</v>
      </c>
      <c r="M362" s="251">
        <f t="shared" si="185"/>
        <v>0</v>
      </c>
      <c r="N362" s="317">
        <f t="shared" ref="N362:T362" si="239">SUM(N363:N368)</f>
        <v>0</v>
      </c>
      <c r="O362" s="317">
        <f t="shared" si="239"/>
        <v>0</v>
      </c>
      <c r="P362" s="317">
        <f t="shared" si="239"/>
        <v>0</v>
      </c>
      <c r="Q362" s="317"/>
      <c r="R362" s="317">
        <f t="shared" si="239"/>
        <v>0</v>
      </c>
      <c r="S362" s="317">
        <f t="shared" si="239"/>
        <v>0</v>
      </c>
      <c r="T362" s="317">
        <f t="shared" si="239"/>
        <v>0</v>
      </c>
      <c r="U362" s="317"/>
      <c r="V362" s="317"/>
      <c r="W362" s="317">
        <f>SUM(W363:W368)</f>
        <v>0</v>
      </c>
      <c r="X362" s="317"/>
      <c r="Y362" s="317">
        <f>SUM(Y363:Y368)</f>
        <v>0</v>
      </c>
      <c r="Z362" s="325">
        <f t="shared" si="187"/>
        <v>0</v>
      </c>
      <c r="AA362" s="325">
        <f t="shared" si="188"/>
        <v>0</v>
      </c>
      <c r="AB362" s="326">
        <f t="shared" si="189"/>
        <v>0</v>
      </c>
      <c r="AC362" s="326">
        <f t="shared" si="190"/>
        <v>0</v>
      </c>
      <c r="AD362" s="327">
        <f t="shared" si="191"/>
        <v>0</v>
      </c>
      <c r="AE362" s="323"/>
      <c r="AF362" s="317">
        <f>SUM(AF363:AF368)</f>
        <v>0</v>
      </c>
      <c r="AG362" s="323"/>
      <c r="AH362" s="317">
        <f>SUM(AH363:AH368)</f>
        <v>0</v>
      </c>
      <c r="AI362" s="323"/>
      <c r="AJ362" s="317">
        <f>SUM(AJ363:AJ368)</f>
        <v>0</v>
      </c>
      <c r="AK362" s="323"/>
      <c r="AL362" s="317">
        <f>SUM(AL363:AL368)</f>
        <v>0</v>
      </c>
    </row>
    <row r="363" spans="2:38">
      <c r="B363" s="131"/>
      <c r="C363" s="206"/>
      <c r="D363" s="506" t="s">
        <v>465</v>
      </c>
      <c r="E363" s="506"/>
      <c r="F363" s="507"/>
      <c r="G363" s="74" t="s">
        <v>160</v>
      </c>
      <c r="H363" s="320"/>
      <c r="I363" s="320"/>
      <c r="J363" s="320"/>
      <c r="K363" s="320"/>
      <c r="L363" s="251">
        <f t="shared" ref="L363:L390" si="240">K363-J363</f>
        <v>0</v>
      </c>
      <c r="M363" s="251">
        <f t="shared" ref="M363:M390" si="241">IF(J363=0,0,K363/J363*100)</f>
        <v>0</v>
      </c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5">
        <f t="shared" ref="Z363:Z369" si="242">IF(T$372=0,0,T363/T$372)</f>
        <v>0</v>
      </c>
      <c r="AA363" s="325">
        <f t="shared" ref="AA363:AA369" si="243">IF(T$369=0,0,T363/T$369*100)</f>
        <v>0</v>
      </c>
      <c r="AB363" s="326">
        <f t="shared" ref="AB363:AB369" si="244">+T363-N363</f>
        <v>0</v>
      </c>
      <c r="AC363" s="326">
        <f t="shared" ref="AC363:AC369" si="245">IF(N363=0,0,T363/N363*100)</f>
        <v>0</v>
      </c>
      <c r="AD363" s="327">
        <f t="shared" ref="AD363:AD369" si="246">IF(N$369=0,0,AB363/N$369*100)</f>
        <v>0</v>
      </c>
      <c r="AE363" s="323"/>
      <c r="AF363" s="320"/>
      <c r="AG363" s="323"/>
      <c r="AH363" s="320"/>
      <c r="AI363" s="323"/>
      <c r="AJ363" s="320"/>
      <c r="AK363" s="323"/>
      <c r="AL363" s="320"/>
    </row>
    <row r="364" spans="2:38">
      <c r="B364" s="131"/>
      <c r="C364" s="206"/>
      <c r="D364" s="506" t="s">
        <v>466</v>
      </c>
      <c r="E364" s="506"/>
      <c r="F364" s="507"/>
      <c r="G364" s="74" t="s">
        <v>160</v>
      </c>
      <c r="H364" s="320"/>
      <c r="I364" s="320"/>
      <c r="J364" s="320"/>
      <c r="K364" s="320"/>
      <c r="L364" s="251">
        <f t="shared" si="240"/>
        <v>0</v>
      </c>
      <c r="M364" s="251">
        <f t="shared" si="241"/>
        <v>0</v>
      </c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5">
        <f t="shared" si="242"/>
        <v>0</v>
      </c>
      <c r="AA364" s="325">
        <f t="shared" si="243"/>
        <v>0</v>
      </c>
      <c r="AB364" s="326">
        <f t="shared" si="244"/>
        <v>0</v>
      </c>
      <c r="AC364" s="326">
        <f t="shared" si="245"/>
        <v>0</v>
      </c>
      <c r="AD364" s="327">
        <f t="shared" si="246"/>
        <v>0</v>
      </c>
      <c r="AE364" s="323"/>
      <c r="AF364" s="320"/>
      <c r="AG364" s="323"/>
      <c r="AH364" s="320"/>
      <c r="AI364" s="323"/>
      <c r="AJ364" s="320"/>
      <c r="AK364" s="323"/>
      <c r="AL364" s="320"/>
    </row>
    <row r="365" spans="2:38">
      <c r="B365" s="131"/>
      <c r="C365" s="206"/>
      <c r="D365" s="506" t="s">
        <v>467</v>
      </c>
      <c r="E365" s="506"/>
      <c r="F365" s="507"/>
      <c r="G365" s="74" t="s">
        <v>160</v>
      </c>
      <c r="H365" s="320"/>
      <c r="I365" s="320"/>
      <c r="J365" s="320"/>
      <c r="K365" s="320"/>
      <c r="L365" s="251">
        <f t="shared" si="240"/>
        <v>0</v>
      </c>
      <c r="M365" s="251">
        <f t="shared" si="241"/>
        <v>0</v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5">
        <f t="shared" si="242"/>
        <v>0</v>
      </c>
      <c r="AA365" s="325">
        <f t="shared" si="243"/>
        <v>0</v>
      </c>
      <c r="AB365" s="326">
        <f t="shared" si="244"/>
        <v>0</v>
      </c>
      <c r="AC365" s="326">
        <f t="shared" si="245"/>
        <v>0</v>
      </c>
      <c r="AD365" s="327">
        <f t="shared" si="246"/>
        <v>0</v>
      </c>
      <c r="AE365" s="323"/>
      <c r="AF365" s="320"/>
      <c r="AG365" s="323"/>
      <c r="AH365" s="320"/>
      <c r="AI365" s="323"/>
      <c r="AJ365" s="320"/>
      <c r="AK365" s="323"/>
      <c r="AL365" s="320"/>
    </row>
    <row r="366" spans="2:38">
      <c r="B366" s="131"/>
      <c r="C366" s="206"/>
      <c r="D366" s="506" t="s">
        <v>468</v>
      </c>
      <c r="E366" s="506"/>
      <c r="F366" s="507"/>
      <c r="G366" s="74" t="s">
        <v>160</v>
      </c>
      <c r="H366" s="320"/>
      <c r="I366" s="320"/>
      <c r="J366" s="320"/>
      <c r="K366" s="320"/>
      <c r="L366" s="251">
        <f t="shared" si="240"/>
        <v>0</v>
      </c>
      <c r="M366" s="251">
        <f t="shared" si="241"/>
        <v>0</v>
      </c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5">
        <f t="shared" si="242"/>
        <v>0</v>
      </c>
      <c r="AA366" s="325">
        <f t="shared" si="243"/>
        <v>0</v>
      </c>
      <c r="AB366" s="326">
        <f t="shared" si="244"/>
        <v>0</v>
      </c>
      <c r="AC366" s="326">
        <f t="shared" si="245"/>
        <v>0</v>
      </c>
      <c r="AD366" s="327">
        <f t="shared" si="246"/>
        <v>0</v>
      </c>
      <c r="AE366" s="323"/>
      <c r="AF366" s="320"/>
      <c r="AG366" s="323"/>
      <c r="AH366" s="320"/>
      <c r="AI366" s="323"/>
      <c r="AJ366" s="320"/>
      <c r="AK366" s="323"/>
      <c r="AL366" s="320"/>
    </row>
    <row r="367" spans="2:38">
      <c r="B367" s="131"/>
      <c r="C367" s="206"/>
      <c r="D367" s="506" t="s">
        <v>469</v>
      </c>
      <c r="E367" s="506"/>
      <c r="F367" s="507"/>
      <c r="G367" s="74" t="s">
        <v>160</v>
      </c>
      <c r="H367" s="320"/>
      <c r="I367" s="320"/>
      <c r="J367" s="320"/>
      <c r="K367" s="320"/>
      <c r="L367" s="251">
        <f t="shared" si="240"/>
        <v>0</v>
      </c>
      <c r="M367" s="251">
        <f t="shared" si="241"/>
        <v>0</v>
      </c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5">
        <f t="shared" si="242"/>
        <v>0</v>
      </c>
      <c r="AA367" s="325">
        <f t="shared" si="243"/>
        <v>0</v>
      </c>
      <c r="AB367" s="326">
        <f t="shared" si="244"/>
        <v>0</v>
      </c>
      <c r="AC367" s="326">
        <f t="shared" si="245"/>
        <v>0</v>
      </c>
      <c r="AD367" s="327">
        <f t="shared" si="246"/>
        <v>0</v>
      </c>
      <c r="AE367" s="323"/>
      <c r="AF367" s="320"/>
      <c r="AG367" s="323"/>
      <c r="AH367" s="320"/>
      <c r="AI367" s="323"/>
      <c r="AJ367" s="320"/>
      <c r="AK367" s="323"/>
      <c r="AL367" s="320"/>
    </row>
    <row r="368" spans="2:38">
      <c r="B368" s="131"/>
      <c r="C368" s="206"/>
      <c r="D368" s="506" t="s">
        <v>470</v>
      </c>
      <c r="E368" s="506"/>
      <c r="F368" s="507"/>
      <c r="G368" s="74" t="s">
        <v>160</v>
      </c>
      <c r="H368" s="320"/>
      <c r="I368" s="320"/>
      <c r="J368" s="320"/>
      <c r="K368" s="320"/>
      <c r="L368" s="251">
        <f t="shared" si="240"/>
        <v>0</v>
      </c>
      <c r="M368" s="251">
        <f t="shared" si="241"/>
        <v>0</v>
      </c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5">
        <f t="shared" si="242"/>
        <v>0</v>
      </c>
      <c r="AA368" s="325">
        <f t="shared" si="243"/>
        <v>0</v>
      </c>
      <c r="AB368" s="326">
        <f t="shared" si="244"/>
        <v>0</v>
      </c>
      <c r="AC368" s="326">
        <f t="shared" si="245"/>
        <v>0</v>
      </c>
      <c r="AD368" s="327">
        <f t="shared" si="246"/>
        <v>0</v>
      </c>
      <c r="AE368" s="323"/>
      <c r="AF368" s="320"/>
      <c r="AG368" s="323"/>
      <c r="AH368" s="320"/>
      <c r="AI368" s="323"/>
      <c r="AJ368" s="320"/>
      <c r="AK368" s="323"/>
      <c r="AL368" s="320"/>
    </row>
    <row r="369" spans="2:38">
      <c r="B369" s="95" t="s">
        <v>9</v>
      </c>
      <c r="C369" s="206" t="s">
        <v>471</v>
      </c>
      <c r="D369" s="204"/>
      <c r="E369" s="216"/>
      <c r="F369" s="217"/>
      <c r="G369" s="70" t="s">
        <v>160</v>
      </c>
      <c r="H369" s="317">
        <f>+H362+H299</f>
        <v>395355.75009197468</v>
      </c>
      <c r="I369" s="317"/>
      <c r="J369" s="317">
        <f>+J362+J299</f>
        <v>444928.79311118013</v>
      </c>
      <c r="K369" s="317">
        <f>+K362+K299</f>
        <v>480147.31344627717</v>
      </c>
      <c r="L369" s="251">
        <f t="shared" si="240"/>
        <v>35218.520335097041</v>
      </c>
      <c r="M369" s="251">
        <f t="shared" si="241"/>
        <v>107.91554084167723</v>
      </c>
      <c r="N369" s="317">
        <f t="shared" ref="N369:T369" si="247">+N362+N299</f>
        <v>503219.44369713642</v>
      </c>
      <c r="O369" s="317">
        <f t="shared" si="247"/>
        <v>0</v>
      </c>
      <c r="P369" s="317">
        <f t="shared" si="247"/>
        <v>0</v>
      </c>
      <c r="Q369" s="317"/>
      <c r="R369" s="317">
        <f t="shared" si="247"/>
        <v>457843.49073757697</v>
      </c>
      <c r="S369" s="317">
        <f t="shared" si="247"/>
        <v>228921.74536878848</v>
      </c>
      <c r="T369" s="317">
        <f t="shared" si="247"/>
        <v>228921.74536878848</v>
      </c>
      <c r="U369" s="317"/>
      <c r="V369" s="317"/>
      <c r="W369" s="317">
        <f>+W362+W299</f>
        <v>235930.83385320101</v>
      </c>
      <c r="X369" s="317"/>
      <c r="Y369" s="317">
        <f>+Y362+Y299</f>
        <v>235930.83385320101</v>
      </c>
      <c r="Z369" s="319">
        <f t="shared" si="242"/>
        <v>137.86754131194101</v>
      </c>
      <c r="AA369" s="319">
        <f t="shared" si="243"/>
        <v>100</v>
      </c>
      <c r="AB369" s="320">
        <f t="shared" si="244"/>
        <v>-274297.69832834793</v>
      </c>
      <c r="AC369" s="320">
        <f t="shared" si="245"/>
        <v>45.491434847371572</v>
      </c>
      <c r="AD369" s="321">
        <f t="shared" si="246"/>
        <v>-54.508565152628428</v>
      </c>
      <c r="AE369" s="323"/>
      <c r="AF369" s="317">
        <f>+AF362+AF299</f>
        <v>465719.32042690151</v>
      </c>
      <c r="AG369" s="323"/>
      <c r="AH369" s="317">
        <f>+AH362+AH299</f>
        <v>475008.84532690153</v>
      </c>
      <c r="AI369" s="323"/>
      <c r="AJ369" s="317">
        <f>+AJ362+AJ299</f>
        <v>485539.3104269015</v>
      </c>
      <c r="AK369" s="323"/>
      <c r="AL369" s="317">
        <f>+AL362+AL299</f>
        <v>497371.02942690148</v>
      </c>
    </row>
    <row r="370" spans="2:38">
      <c r="B370" s="95" t="s">
        <v>10</v>
      </c>
      <c r="C370" s="206" t="s">
        <v>472</v>
      </c>
      <c r="D370" s="204"/>
      <c r="E370" s="216"/>
      <c r="F370" s="217"/>
      <c r="G370" s="70" t="s">
        <v>227</v>
      </c>
      <c r="H370" s="317">
        <f>IF(H372=0,0,H369/H372)</f>
        <v>94.92531928060933</v>
      </c>
      <c r="I370" s="317"/>
      <c r="J370" s="317">
        <f>IF(J372=0,0,J369/J372)</f>
        <v>116.4524330510736</v>
      </c>
      <c r="K370" s="317">
        <f>IF(K372=0,0,K369/K372)</f>
        <v>144.5837516783966</v>
      </c>
      <c r="L370" s="251">
        <f t="shared" si="240"/>
        <v>28.131318627322997</v>
      </c>
      <c r="M370" s="251">
        <f t="shared" si="241"/>
        <v>124.15691788507776</v>
      </c>
      <c r="N370" s="317">
        <f t="shared" ref="N370:T370" si="248">IF(N372=0,0,N369/N372)</f>
        <v>109.5012022616947</v>
      </c>
      <c r="O370" s="317">
        <f t="shared" si="248"/>
        <v>0</v>
      </c>
      <c r="P370" s="317">
        <f t="shared" si="248"/>
        <v>0</v>
      </c>
      <c r="Q370" s="317"/>
      <c r="R370" s="317">
        <f t="shared" si="248"/>
        <v>137.86754131194101</v>
      </c>
      <c r="S370" s="317">
        <f t="shared" si="248"/>
        <v>137.86754131194101</v>
      </c>
      <c r="T370" s="317">
        <f t="shared" si="248"/>
        <v>137.86754131194101</v>
      </c>
      <c r="U370" s="317"/>
      <c r="V370" s="317"/>
      <c r="W370" s="317">
        <f>IF(W372=0,0,W369/W372)</f>
        <v>142.0887470983422</v>
      </c>
      <c r="X370" s="317"/>
      <c r="Y370" s="317">
        <f>IF(Y372=0,0,Y369/Y372)</f>
        <v>142.0887470983422</v>
      </c>
      <c r="Z370" s="319"/>
      <c r="AA370" s="319"/>
      <c r="AB370" s="320"/>
      <c r="AC370" s="320"/>
      <c r="AD370" s="321"/>
      <c r="AE370" s="323"/>
      <c r="AF370" s="317">
        <f>IF(AF372=0,0,AF369/AF372)</f>
        <v>140.23914055278536</v>
      </c>
      <c r="AG370" s="323"/>
      <c r="AH370" s="317">
        <f>IF(AH372=0,0,AH369/AH372)</f>
        <v>143.03643697356844</v>
      </c>
      <c r="AI370" s="323"/>
      <c r="AJ370" s="317">
        <f>IF(AJ372=0,0,AJ369/AJ372)</f>
        <v>146.20740994048637</v>
      </c>
      <c r="AK370" s="323"/>
      <c r="AL370" s="317">
        <f>IF(AL372=0,0,AL369/AL372)</f>
        <v>149.77022134006731</v>
      </c>
    </row>
    <row r="371" spans="2:38">
      <c r="B371" s="95"/>
      <c r="C371" s="206"/>
      <c r="D371" s="207" t="s">
        <v>473</v>
      </c>
      <c r="E371" s="216"/>
      <c r="F371" s="217"/>
      <c r="G371" s="70" t="s">
        <v>11</v>
      </c>
      <c r="H371" s="330"/>
      <c r="I371" s="330"/>
      <c r="J371" s="330"/>
      <c r="K371" s="330"/>
      <c r="L371" s="251">
        <f t="shared" si="240"/>
        <v>0</v>
      </c>
      <c r="M371" s="251">
        <f t="shared" si="241"/>
        <v>0</v>
      </c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19"/>
      <c r="AA371" s="319"/>
      <c r="AB371" s="320"/>
      <c r="AC371" s="320"/>
      <c r="AD371" s="321"/>
      <c r="AE371" s="323"/>
      <c r="AF371" s="330"/>
      <c r="AG371" s="323"/>
      <c r="AH371" s="330"/>
      <c r="AI371" s="323"/>
      <c r="AJ371" s="330"/>
      <c r="AK371" s="323"/>
      <c r="AL371" s="330"/>
    </row>
    <row r="372" spans="2:38">
      <c r="B372" s="95" t="s">
        <v>18</v>
      </c>
      <c r="C372" s="503" t="s">
        <v>172</v>
      </c>
      <c r="D372" s="504"/>
      <c r="E372" s="504"/>
      <c r="F372" s="505"/>
      <c r="G372" s="70" t="s">
        <v>474</v>
      </c>
      <c r="H372" s="331">
        <f>+H26</f>
        <v>4164.9135666666662</v>
      </c>
      <c r="I372" s="331"/>
      <c r="J372" s="331">
        <f t="shared" ref="J372:K374" si="249">+J26</f>
        <v>3820.6912595466656</v>
      </c>
      <c r="K372" s="331">
        <f t="shared" si="249"/>
        <v>3320.8939999999998</v>
      </c>
      <c r="L372" s="251">
        <f t="shared" si="240"/>
        <v>-499.79725954666583</v>
      </c>
      <c r="M372" s="251">
        <f t="shared" si="241"/>
        <v>86.918669277507448</v>
      </c>
      <c r="N372" s="331">
        <f t="shared" ref="N372:T374" si="250">+N26</f>
        <v>4595.5609007333314</v>
      </c>
      <c r="O372" s="331">
        <f t="shared" si="250"/>
        <v>0</v>
      </c>
      <c r="P372" s="331">
        <f t="shared" si="250"/>
        <v>0</v>
      </c>
      <c r="Q372" s="331"/>
      <c r="R372" s="331">
        <f t="shared" si="250"/>
        <v>3320.8939999999998</v>
      </c>
      <c r="S372" s="331">
        <f t="shared" si="250"/>
        <v>1660.4469999999999</v>
      </c>
      <c r="T372" s="331">
        <f t="shared" si="250"/>
        <v>1660.4469999999999</v>
      </c>
      <c r="U372" s="331"/>
      <c r="V372" s="331"/>
      <c r="W372" s="331">
        <f>+W26</f>
        <v>1660.4469999999999</v>
      </c>
      <c r="X372" s="331"/>
      <c r="Y372" s="331">
        <f>+Y26</f>
        <v>1660.4469999999999</v>
      </c>
      <c r="Z372" s="319"/>
      <c r="AA372" s="319"/>
      <c r="AB372" s="320">
        <f t="shared" ref="AB372:AB390" si="251">+T372-N372</f>
        <v>-2935.1139007333313</v>
      </c>
      <c r="AC372" s="320">
        <f t="shared" ref="AC372:AC390" si="252">IF(N372=0,0,T372/N372*100)</f>
        <v>36.131541630425048</v>
      </c>
      <c r="AD372" s="321">
        <f>IF(N$369=0,0,-AB372*T$370/N$369*100)</f>
        <v>80.413613192607173</v>
      </c>
      <c r="AE372" s="323"/>
      <c r="AF372" s="331">
        <f>+AF26</f>
        <v>3320.8939999999998</v>
      </c>
      <c r="AG372" s="323"/>
      <c r="AH372" s="331">
        <f>+AH26</f>
        <v>3320.8939999999998</v>
      </c>
      <c r="AI372" s="323"/>
      <c r="AJ372" s="331">
        <f>+AJ26</f>
        <v>3320.8939999999998</v>
      </c>
      <c r="AK372" s="323"/>
      <c r="AL372" s="331">
        <f>+AL26</f>
        <v>3320.8939999999998</v>
      </c>
    </row>
    <row r="373" spans="2:38">
      <c r="B373" s="95"/>
      <c r="C373" s="71" t="s">
        <v>475</v>
      </c>
      <c r="D373" s="207" t="s">
        <v>175</v>
      </c>
      <c r="E373" s="207"/>
      <c r="F373" s="208"/>
      <c r="G373" s="70" t="s">
        <v>474</v>
      </c>
      <c r="H373" s="317">
        <f>+H27</f>
        <v>4067.2935666666663</v>
      </c>
      <c r="I373" s="317"/>
      <c r="J373" s="317">
        <f t="shared" si="249"/>
        <v>3635.4712595466658</v>
      </c>
      <c r="K373" s="317">
        <f t="shared" si="249"/>
        <v>2903.6879999999996</v>
      </c>
      <c r="L373" s="251">
        <f t="shared" si="240"/>
        <v>-731.78325954666616</v>
      </c>
      <c r="M373" s="251">
        <f t="shared" si="241"/>
        <v>79.871020637970389</v>
      </c>
      <c r="N373" s="317">
        <f t="shared" si="250"/>
        <v>3500.9927832333319</v>
      </c>
      <c r="O373" s="317">
        <f t="shared" si="250"/>
        <v>0</v>
      </c>
      <c r="P373" s="317">
        <f t="shared" si="250"/>
        <v>0</v>
      </c>
      <c r="Q373" s="317"/>
      <c r="R373" s="317">
        <f t="shared" si="250"/>
        <v>2903.6879999999996</v>
      </c>
      <c r="S373" s="317">
        <f t="shared" si="250"/>
        <v>1451.8439999999998</v>
      </c>
      <c r="T373" s="317">
        <f t="shared" si="250"/>
        <v>1451.8439999999998</v>
      </c>
      <c r="U373" s="317"/>
      <c r="V373" s="317"/>
      <c r="W373" s="317">
        <f>+W27</f>
        <v>1451.8439999999998</v>
      </c>
      <c r="X373" s="317"/>
      <c r="Y373" s="317">
        <f>+Y27</f>
        <v>1451.8439999999998</v>
      </c>
      <c r="Z373" s="319"/>
      <c r="AA373" s="319"/>
      <c r="AB373" s="320">
        <f t="shared" si="251"/>
        <v>-2049.1487832333323</v>
      </c>
      <c r="AC373" s="320">
        <f t="shared" si="252"/>
        <v>41.469494223268676</v>
      </c>
      <c r="AD373" s="321"/>
      <c r="AE373" s="323"/>
      <c r="AF373" s="317">
        <f>+AF27</f>
        <v>2903.6879999999996</v>
      </c>
      <c r="AG373" s="323"/>
      <c r="AH373" s="317">
        <f>+AH27</f>
        <v>2903.6879999999996</v>
      </c>
      <c r="AI373" s="323"/>
      <c r="AJ373" s="317">
        <f>+AJ27</f>
        <v>2903.6879999999996</v>
      </c>
      <c r="AK373" s="323"/>
      <c r="AL373" s="317">
        <f>+AL27</f>
        <v>2903.6879999999996</v>
      </c>
    </row>
    <row r="374" spans="2:38">
      <c r="B374" s="95"/>
      <c r="C374" s="72"/>
      <c r="D374" s="73" t="s">
        <v>476</v>
      </c>
      <c r="E374" s="204" t="s">
        <v>177</v>
      </c>
      <c r="F374" s="205"/>
      <c r="G374" s="74" t="s">
        <v>474</v>
      </c>
      <c r="H374" s="324">
        <f>+H28</f>
        <v>2969.89</v>
      </c>
      <c r="I374" s="324"/>
      <c r="J374" s="324">
        <f t="shared" si="249"/>
        <v>2856.220142879999</v>
      </c>
      <c r="K374" s="324">
        <f t="shared" si="249"/>
        <v>2181.991</v>
      </c>
      <c r="L374" s="251">
        <f t="shared" si="240"/>
        <v>-674.22914287999902</v>
      </c>
      <c r="M374" s="251">
        <f t="shared" si="241"/>
        <v>76.3943565568389</v>
      </c>
      <c r="N374" s="324">
        <f t="shared" si="250"/>
        <v>2742.2881963999985</v>
      </c>
      <c r="O374" s="324">
        <f t="shared" si="250"/>
        <v>0</v>
      </c>
      <c r="P374" s="324">
        <f t="shared" si="250"/>
        <v>0</v>
      </c>
      <c r="Q374" s="324"/>
      <c r="R374" s="324">
        <f t="shared" si="250"/>
        <v>2181.991</v>
      </c>
      <c r="S374" s="324">
        <f t="shared" si="250"/>
        <v>1090.9955</v>
      </c>
      <c r="T374" s="324">
        <f t="shared" si="250"/>
        <v>1090.9955</v>
      </c>
      <c r="U374" s="324"/>
      <c r="V374" s="324"/>
      <c r="W374" s="324">
        <f>+W28</f>
        <v>1090.9955</v>
      </c>
      <c r="X374" s="324"/>
      <c r="Y374" s="324">
        <f>+Y28</f>
        <v>1090.9955</v>
      </c>
      <c r="Z374" s="319"/>
      <c r="AA374" s="319"/>
      <c r="AB374" s="320">
        <f t="shared" si="251"/>
        <v>-1651.2926963999985</v>
      </c>
      <c r="AC374" s="320">
        <f t="shared" si="252"/>
        <v>39.784129962424416</v>
      </c>
      <c r="AD374" s="321"/>
      <c r="AE374" s="323"/>
      <c r="AF374" s="324">
        <f>+AF28</f>
        <v>2181.991</v>
      </c>
      <c r="AG374" s="323"/>
      <c r="AH374" s="324">
        <f>+AH28</f>
        <v>2181.991</v>
      </c>
      <c r="AI374" s="323"/>
      <c r="AJ374" s="324">
        <f>+AJ28</f>
        <v>2181.991</v>
      </c>
      <c r="AK374" s="323"/>
      <c r="AL374" s="324">
        <f>+AL28</f>
        <v>2181.991</v>
      </c>
    </row>
    <row r="375" spans="2:38">
      <c r="B375" s="95"/>
      <c r="C375" s="72"/>
      <c r="D375" s="73" t="s">
        <v>477</v>
      </c>
      <c r="E375" s="75" t="s">
        <v>179</v>
      </c>
      <c r="F375" s="205"/>
      <c r="G375" s="74" t="s">
        <v>474</v>
      </c>
      <c r="H375" s="320">
        <f>+H33</f>
        <v>190.11356666666666</v>
      </c>
      <c r="I375" s="320"/>
      <c r="J375" s="320">
        <f>+J33</f>
        <v>184.65652966666667</v>
      </c>
      <c r="K375" s="320">
        <f>+K33</f>
        <v>176.08599999999998</v>
      </c>
      <c r="L375" s="251">
        <f t="shared" si="240"/>
        <v>-8.5705296666666868</v>
      </c>
      <c r="M375" s="251">
        <f t="shared" si="241"/>
        <v>95.358664173892038</v>
      </c>
      <c r="N375" s="320">
        <f t="shared" ref="N375:T375" si="253">+N33</f>
        <v>179.28297366666669</v>
      </c>
      <c r="O375" s="320">
        <f t="shared" si="253"/>
        <v>0</v>
      </c>
      <c r="P375" s="320">
        <f t="shared" si="253"/>
        <v>0</v>
      </c>
      <c r="Q375" s="320"/>
      <c r="R375" s="320">
        <f t="shared" si="253"/>
        <v>176.08599999999998</v>
      </c>
      <c r="S375" s="320">
        <f t="shared" si="253"/>
        <v>88.042999999999992</v>
      </c>
      <c r="T375" s="320">
        <f t="shared" si="253"/>
        <v>88.042999999999992</v>
      </c>
      <c r="U375" s="320"/>
      <c r="V375" s="320"/>
      <c r="W375" s="320">
        <f>+W33</f>
        <v>88.042999999999992</v>
      </c>
      <c r="X375" s="320"/>
      <c r="Y375" s="320">
        <f>+Y33</f>
        <v>88.042999999999992</v>
      </c>
      <c r="Z375" s="319"/>
      <c r="AA375" s="319"/>
      <c r="AB375" s="320">
        <f t="shared" si="251"/>
        <v>-91.2399736666667</v>
      </c>
      <c r="AC375" s="320">
        <f t="shared" si="252"/>
        <v>49.108400089176705</v>
      </c>
      <c r="AD375" s="321"/>
      <c r="AE375" s="323"/>
      <c r="AF375" s="320">
        <f>+AF33</f>
        <v>176.08599999999998</v>
      </c>
      <c r="AG375" s="323"/>
      <c r="AH375" s="320">
        <f>+AH33</f>
        <v>176.08599999999998</v>
      </c>
      <c r="AI375" s="323"/>
      <c r="AJ375" s="320">
        <f>+AJ33</f>
        <v>176.08599999999998</v>
      </c>
      <c r="AK375" s="323"/>
      <c r="AL375" s="320">
        <f>+AL33</f>
        <v>176.08599999999998</v>
      </c>
    </row>
    <row r="376" spans="2:38">
      <c r="B376" s="95"/>
      <c r="C376" s="72"/>
      <c r="D376" s="204"/>
      <c r="E376" s="76" t="s">
        <v>180</v>
      </c>
      <c r="F376" s="205"/>
      <c r="G376" s="74" t="s">
        <v>474</v>
      </c>
      <c r="H376" s="324">
        <f>+H38</f>
        <v>37.78</v>
      </c>
      <c r="I376" s="324"/>
      <c r="J376" s="324">
        <f>+J38</f>
        <v>36.540006333333338</v>
      </c>
      <c r="K376" s="324">
        <f>+K38</f>
        <v>31.630000000000003</v>
      </c>
      <c r="L376" s="251">
        <f t="shared" si="240"/>
        <v>-4.9100063333333352</v>
      </c>
      <c r="M376" s="251">
        <f t="shared" si="241"/>
        <v>86.562656041867683</v>
      </c>
      <c r="N376" s="324">
        <f t="shared" ref="N376:T376" si="254">+N38</f>
        <v>33.841171333333342</v>
      </c>
      <c r="O376" s="324">
        <f t="shared" si="254"/>
        <v>0</v>
      </c>
      <c r="P376" s="324">
        <f t="shared" si="254"/>
        <v>0</v>
      </c>
      <c r="Q376" s="324"/>
      <c r="R376" s="324">
        <f t="shared" si="254"/>
        <v>31.630000000000003</v>
      </c>
      <c r="S376" s="324">
        <f t="shared" si="254"/>
        <v>15.815000000000001</v>
      </c>
      <c r="T376" s="324">
        <f t="shared" si="254"/>
        <v>15.815000000000001</v>
      </c>
      <c r="U376" s="324"/>
      <c r="V376" s="324"/>
      <c r="W376" s="324">
        <f>+W38</f>
        <v>15.815000000000001</v>
      </c>
      <c r="X376" s="324"/>
      <c r="Y376" s="324">
        <f>+Y38</f>
        <v>15.815000000000001</v>
      </c>
      <c r="Z376" s="319"/>
      <c r="AA376" s="319"/>
      <c r="AB376" s="320">
        <f t="shared" si="251"/>
        <v>-18.026171333333341</v>
      </c>
      <c r="AC376" s="320">
        <f t="shared" si="252"/>
        <v>46.733015959238756</v>
      </c>
      <c r="AD376" s="321"/>
      <c r="AE376" s="323"/>
      <c r="AF376" s="324">
        <f>+AF38</f>
        <v>31.630000000000003</v>
      </c>
      <c r="AG376" s="323"/>
      <c r="AH376" s="324">
        <f>+AH38</f>
        <v>31.630000000000003</v>
      </c>
      <c r="AI376" s="323"/>
      <c r="AJ376" s="324">
        <f>+AJ38</f>
        <v>31.630000000000003</v>
      </c>
      <c r="AK376" s="323"/>
      <c r="AL376" s="324">
        <f>+AL38</f>
        <v>31.630000000000003</v>
      </c>
    </row>
    <row r="377" spans="2:38">
      <c r="B377" s="95"/>
      <c r="C377" s="72"/>
      <c r="D377" s="204"/>
      <c r="E377" s="76" t="s">
        <v>181</v>
      </c>
      <c r="F377" s="205"/>
      <c r="G377" s="74" t="s">
        <v>474</v>
      </c>
      <c r="H377" s="324">
        <f>+H53</f>
        <v>145.97999999999999</v>
      </c>
      <c r="I377" s="324"/>
      <c r="J377" s="324">
        <f>+J53</f>
        <v>142.43302333333332</v>
      </c>
      <c r="K377" s="324">
        <f>+K53</f>
        <v>139.33199999999999</v>
      </c>
      <c r="L377" s="251">
        <f t="shared" si="240"/>
        <v>-3.1010233333333304</v>
      </c>
      <c r="M377" s="251">
        <f t="shared" si="241"/>
        <v>97.822819974777858</v>
      </c>
      <c r="N377" s="324">
        <f t="shared" ref="N377:T377" si="255">+N53</f>
        <v>139.30468333333334</v>
      </c>
      <c r="O377" s="324">
        <f t="shared" si="255"/>
        <v>0</v>
      </c>
      <c r="P377" s="324">
        <f t="shared" si="255"/>
        <v>0</v>
      </c>
      <c r="Q377" s="324"/>
      <c r="R377" s="324">
        <f t="shared" si="255"/>
        <v>139.33199999999999</v>
      </c>
      <c r="S377" s="324">
        <f t="shared" si="255"/>
        <v>69.665999999999997</v>
      </c>
      <c r="T377" s="324">
        <f t="shared" si="255"/>
        <v>69.665999999999997</v>
      </c>
      <c r="U377" s="324"/>
      <c r="V377" s="324"/>
      <c r="W377" s="324">
        <f>+W53</f>
        <v>69.665999999999997</v>
      </c>
      <c r="X377" s="324"/>
      <c r="Y377" s="324">
        <f>+Y53</f>
        <v>69.665999999999997</v>
      </c>
      <c r="Z377" s="319"/>
      <c r="AA377" s="319"/>
      <c r="AB377" s="320">
        <f t="shared" si="251"/>
        <v>-69.638683333333347</v>
      </c>
      <c r="AC377" s="320">
        <f t="shared" si="252"/>
        <v>50.009804647630283</v>
      </c>
      <c r="AD377" s="321"/>
      <c r="AE377" s="323"/>
      <c r="AF377" s="324">
        <f>+AF53</f>
        <v>139.33199999999999</v>
      </c>
      <c r="AG377" s="323"/>
      <c r="AH377" s="324">
        <f>+AH53</f>
        <v>139.33199999999999</v>
      </c>
      <c r="AI377" s="323"/>
      <c r="AJ377" s="324">
        <f>+AJ53</f>
        <v>139.33199999999999</v>
      </c>
      <c r="AK377" s="323"/>
      <c r="AL377" s="324">
        <f>+AL53</f>
        <v>139.33199999999999</v>
      </c>
    </row>
    <row r="378" spans="2:38">
      <c r="B378" s="95"/>
      <c r="C378" s="72"/>
      <c r="D378" s="204"/>
      <c r="E378" s="76" t="s">
        <v>182</v>
      </c>
      <c r="F378" s="205"/>
      <c r="G378" s="74" t="s">
        <v>474</v>
      </c>
      <c r="H378" s="324">
        <f>+H58</f>
        <v>6.3535666666666675</v>
      </c>
      <c r="I378" s="324"/>
      <c r="J378" s="324">
        <f>+J58</f>
        <v>5.6835000000000004</v>
      </c>
      <c r="K378" s="324">
        <f>+K58</f>
        <v>5.1239999999999997</v>
      </c>
      <c r="L378" s="251">
        <f t="shared" si="240"/>
        <v>-0.55950000000000077</v>
      </c>
      <c r="M378" s="251">
        <f t="shared" si="241"/>
        <v>90.155713908683026</v>
      </c>
      <c r="N378" s="324">
        <f t="shared" ref="N378:T378" si="256">+N58</f>
        <v>6.1371190000000002</v>
      </c>
      <c r="O378" s="324">
        <f t="shared" si="256"/>
        <v>0</v>
      </c>
      <c r="P378" s="324">
        <f t="shared" si="256"/>
        <v>0</v>
      </c>
      <c r="Q378" s="324"/>
      <c r="R378" s="324">
        <f t="shared" si="256"/>
        <v>5.1239999999999997</v>
      </c>
      <c r="S378" s="324">
        <f t="shared" si="256"/>
        <v>2.5619999999999998</v>
      </c>
      <c r="T378" s="324">
        <f t="shared" si="256"/>
        <v>2.5619999999999998</v>
      </c>
      <c r="U378" s="324"/>
      <c r="V378" s="324"/>
      <c r="W378" s="324">
        <f>+W58</f>
        <v>2.5619999999999998</v>
      </c>
      <c r="X378" s="324"/>
      <c r="Y378" s="324">
        <f>+Y58</f>
        <v>2.5619999999999998</v>
      </c>
      <c r="Z378" s="319"/>
      <c r="AA378" s="319"/>
      <c r="AB378" s="320">
        <f t="shared" si="251"/>
        <v>-3.5751190000000004</v>
      </c>
      <c r="AC378" s="320">
        <f t="shared" si="252"/>
        <v>41.745972336531189</v>
      </c>
      <c r="AD378" s="321"/>
      <c r="AE378" s="323"/>
      <c r="AF378" s="324">
        <f>+AF58</f>
        <v>5.1239999999999997</v>
      </c>
      <c r="AG378" s="323"/>
      <c r="AH378" s="324">
        <f>+AH58</f>
        <v>5.1239999999999997</v>
      </c>
      <c r="AI378" s="323"/>
      <c r="AJ378" s="324">
        <f>+AJ58</f>
        <v>5.1239999999999997</v>
      </c>
      <c r="AK378" s="323"/>
      <c r="AL378" s="324">
        <f>+AL58</f>
        <v>5.1239999999999997</v>
      </c>
    </row>
    <row r="379" spans="2:38">
      <c r="B379" s="95"/>
      <c r="C379" s="72"/>
      <c r="D379" s="73" t="s">
        <v>478</v>
      </c>
      <c r="E379" s="76" t="s">
        <v>184</v>
      </c>
      <c r="F379" s="205"/>
      <c r="G379" s="74" t="s">
        <v>474</v>
      </c>
      <c r="H379" s="324">
        <f>+H63</f>
        <v>907.29</v>
      </c>
      <c r="I379" s="324"/>
      <c r="J379" s="324">
        <f>+J63</f>
        <v>594.59458700000005</v>
      </c>
      <c r="K379" s="324">
        <f>+K63</f>
        <v>545.61099999999999</v>
      </c>
      <c r="L379" s="251">
        <f t="shared" si="240"/>
        <v>-48.983587000000057</v>
      </c>
      <c r="M379" s="251">
        <f t="shared" si="241"/>
        <v>91.761851172049091</v>
      </c>
      <c r="N379" s="324">
        <f t="shared" ref="N379:T379" si="257">+N63</f>
        <v>579.4216131666667</v>
      </c>
      <c r="O379" s="324">
        <f t="shared" si="257"/>
        <v>0</v>
      </c>
      <c r="P379" s="324">
        <f t="shared" si="257"/>
        <v>0</v>
      </c>
      <c r="Q379" s="324"/>
      <c r="R379" s="324">
        <f t="shared" si="257"/>
        <v>545.61099999999999</v>
      </c>
      <c r="S379" s="324">
        <f t="shared" si="257"/>
        <v>272.80549999999999</v>
      </c>
      <c r="T379" s="324">
        <f t="shared" si="257"/>
        <v>272.80549999999999</v>
      </c>
      <c r="U379" s="324"/>
      <c r="V379" s="324"/>
      <c r="W379" s="324">
        <f>+W63</f>
        <v>272.80549999999999</v>
      </c>
      <c r="X379" s="324"/>
      <c r="Y379" s="324">
        <f>+Y63</f>
        <v>272.80549999999999</v>
      </c>
      <c r="Z379" s="319"/>
      <c r="AA379" s="319"/>
      <c r="AB379" s="320">
        <f t="shared" si="251"/>
        <v>-306.61611316666671</v>
      </c>
      <c r="AC379" s="320">
        <f t="shared" si="252"/>
        <v>47.082382465689861</v>
      </c>
      <c r="AD379" s="321"/>
      <c r="AE379" s="323"/>
      <c r="AF379" s="324">
        <f>+AF63</f>
        <v>545.61099999999999</v>
      </c>
      <c r="AG379" s="323"/>
      <c r="AH379" s="324">
        <f>+AH63</f>
        <v>545.61099999999999</v>
      </c>
      <c r="AI379" s="323"/>
      <c r="AJ379" s="324">
        <f>+AJ63</f>
        <v>545.61099999999999</v>
      </c>
      <c r="AK379" s="323"/>
      <c r="AL379" s="324">
        <f>+AL63</f>
        <v>545.61099999999999</v>
      </c>
    </row>
    <row r="380" spans="2:38">
      <c r="B380" s="95"/>
      <c r="C380" s="71" t="s">
        <v>479</v>
      </c>
      <c r="D380" s="207" t="s">
        <v>186</v>
      </c>
      <c r="E380" s="207"/>
      <c r="F380" s="208"/>
      <c r="G380" s="70" t="s">
        <v>474</v>
      </c>
      <c r="H380" s="328">
        <f>+H68</f>
        <v>97.62</v>
      </c>
      <c r="I380" s="328"/>
      <c r="J380" s="328">
        <f>+J68</f>
        <v>185.22</v>
      </c>
      <c r="K380" s="328">
        <f>+K68</f>
        <v>417.20600000000002</v>
      </c>
      <c r="L380" s="251">
        <f t="shared" si="240"/>
        <v>231.98600000000002</v>
      </c>
      <c r="M380" s="251">
        <f t="shared" si="241"/>
        <v>225.24889320807691</v>
      </c>
      <c r="N380" s="328">
        <f t="shared" ref="N380:T380" si="258">+N68</f>
        <v>1094.5681175</v>
      </c>
      <c r="O380" s="328">
        <f t="shared" si="258"/>
        <v>0</v>
      </c>
      <c r="P380" s="328">
        <f t="shared" si="258"/>
        <v>0</v>
      </c>
      <c r="Q380" s="328"/>
      <c r="R380" s="328">
        <f t="shared" si="258"/>
        <v>417.20600000000002</v>
      </c>
      <c r="S380" s="328">
        <f t="shared" si="258"/>
        <v>208.60300000000001</v>
      </c>
      <c r="T380" s="328">
        <f t="shared" si="258"/>
        <v>208.60300000000001</v>
      </c>
      <c r="U380" s="328"/>
      <c r="V380" s="328"/>
      <c r="W380" s="328">
        <f>+W68</f>
        <v>208.60300000000001</v>
      </c>
      <c r="X380" s="328"/>
      <c r="Y380" s="328">
        <f>+Y68</f>
        <v>208.60300000000001</v>
      </c>
      <c r="Z380" s="319"/>
      <c r="AA380" s="319"/>
      <c r="AB380" s="320">
        <f t="shared" si="251"/>
        <v>-885.96511749999991</v>
      </c>
      <c r="AC380" s="320">
        <f t="shared" si="252"/>
        <v>19.058019018172253</v>
      </c>
      <c r="AD380" s="321"/>
      <c r="AE380" s="323"/>
      <c r="AF380" s="328">
        <f>+AF68</f>
        <v>417.20600000000002</v>
      </c>
      <c r="AG380" s="323"/>
      <c r="AH380" s="328">
        <f>+AH68</f>
        <v>417.20600000000002</v>
      </c>
      <c r="AI380" s="323"/>
      <c r="AJ380" s="328">
        <f>+AJ68</f>
        <v>417.20600000000002</v>
      </c>
      <c r="AK380" s="323"/>
      <c r="AL380" s="328">
        <f>+AL68</f>
        <v>417.20600000000002</v>
      </c>
    </row>
    <row r="381" spans="2:38">
      <c r="B381" s="95"/>
      <c r="C381" s="71" t="s">
        <v>480</v>
      </c>
      <c r="D381" s="207" t="s">
        <v>188</v>
      </c>
      <c r="E381" s="207"/>
      <c r="F381" s="208"/>
      <c r="G381" s="70" t="s">
        <v>474</v>
      </c>
      <c r="H381" s="317">
        <f t="shared" ref="H381:H390" si="259">+H73</f>
        <v>0</v>
      </c>
      <c r="I381" s="317"/>
      <c r="J381" s="317">
        <f t="shared" ref="J381:K390" si="260">+J73</f>
        <v>0</v>
      </c>
      <c r="K381" s="317">
        <f t="shared" si="260"/>
        <v>0</v>
      </c>
      <c r="L381" s="251">
        <f t="shared" si="240"/>
        <v>0</v>
      </c>
      <c r="M381" s="251">
        <f t="shared" si="241"/>
        <v>0</v>
      </c>
      <c r="N381" s="317">
        <f t="shared" ref="N381:T390" si="261">+N73</f>
        <v>0</v>
      </c>
      <c r="O381" s="317">
        <f t="shared" si="261"/>
        <v>0</v>
      </c>
      <c r="P381" s="317">
        <f t="shared" si="261"/>
        <v>0</v>
      </c>
      <c r="Q381" s="317"/>
      <c r="R381" s="317">
        <f t="shared" si="261"/>
        <v>0</v>
      </c>
      <c r="S381" s="317">
        <f t="shared" si="261"/>
        <v>0</v>
      </c>
      <c r="T381" s="317">
        <f t="shared" si="261"/>
        <v>0</v>
      </c>
      <c r="U381" s="317"/>
      <c r="V381" s="317"/>
      <c r="W381" s="317">
        <f t="shared" ref="W381:W390" si="262">+W73</f>
        <v>0</v>
      </c>
      <c r="X381" s="317"/>
      <c r="Y381" s="317">
        <f t="shared" ref="Y381:Y390" si="263">+Y73</f>
        <v>0</v>
      </c>
      <c r="Z381" s="319"/>
      <c r="AA381" s="319"/>
      <c r="AB381" s="320">
        <f t="shared" si="251"/>
        <v>0</v>
      </c>
      <c r="AC381" s="320">
        <f t="shared" si="252"/>
        <v>0</v>
      </c>
      <c r="AD381" s="321"/>
      <c r="AE381" s="323"/>
      <c r="AF381" s="317">
        <f t="shared" ref="AF381:AF390" si="264">+AF73</f>
        <v>0</v>
      </c>
      <c r="AG381" s="323"/>
      <c r="AH381" s="317">
        <f t="shared" ref="AH381:AH390" si="265">+AH73</f>
        <v>0</v>
      </c>
      <c r="AI381" s="323"/>
      <c r="AJ381" s="317">
        <f t="shared" ref="AJ381:AJ390" si="266">+AJ73</f>
        <v>0</v>
      </c>
      <c r="AK381" s="323"/>
      <c r="AL381" s="317">
        <f t="shared" ref="AL381:AL390" si="267">+AL73</f>
        <v>0</v>
      </c>
    </row>
    <row r="382" spans="2:38">
      <c r="B382" s="95"/>
      <c r="C382" s="72"/>
      <c r="D382" s="73" t="s">
        <v>481</v>
      </c>
      <c r="E382" s="499" t="s">
        <v>190</v>
      </c>
      <c r="F382" s="500"/>
      <c r="G382" s="74" t="s">
        <v>474</v>
      </c>
      <c r="H382" s="324">
        <f t="shared" si="259"/>
        <v>0</v>
      </c>
      <c r="I382" s="324"/>
      <c r="J382" s="324">
        <f t="shared" si="260"/>
        <v>0</v>
      </c>
      <c r="K382" s="324">
        <f t="shared" si="260"/>
        <v>0</v>
      </c>
      <c r="L382" s="251">
        <f t="shared" si="240"/>
        <v>0</v>
      </c>
      <c r="M382" s="251">
        <f t="shared" si="241"/>
        <v>0</v>
      </c>
      <c r="N382" s="324">
        <f t="shared" si="261"/>
        <v>0</v>
      </c>
      <c r="O382" s="324">
        <f t="shared" si="261"/>
        <v>0</v>
      </c>
      <c r="P382" s="324">
        <f t="shared" si="261"/>
        <v>0</v>
      </c>
      <c r="Q382" s="324"/>
      <c r="R382" s="324">
        <f t="shared" si="261"/>
        <v>0</v>
      </c>
      <c r="S382" s="324">
        <f t="shared" si="261"/>
        <v>0</v>
      </c>
      <c r="T382" s="324">
        <f t="shared" si="261"/>
        <v>0</v>
      </c>
      <c r="U382" s="324"/>
      <c r="V382" s="324"/>
      <c r="W382" s="324">
        <f t="shared" si="262"/>
        <v>0</v>
      </c>
      <c r="X382" s="324"/>
      <c r="Y382" s="324">
        <f t="shared" si="263"/>
        <v>0</v>
      </c>
      <c r="Z382" s="319"/>
      <c r="AA382" s="319"/>
      <c r="AB382" s="320">
        <f t="shared" si="251"/>
        <v>0</v>
      </c>
      <c r="AC382" s="320">
        <f t="shared" si="252"/>
        <v>0</v>
      </c>
      <c r="AD382" s="321"/>
      <c r="AE382" s="323"/>
      <c r="AF382" s="324">
        <f t="shared" si="264"/>
        <v>0</v>
      </c>
      <c r="AG382" s="323"/>
      <c r="AH382" s="324">
        <f t="shared" si="265"/>
        <v>0</v>
      </c>
      <c r="AI382" s="323"/>
      <c r="AJ382" s="324">
        <f t="shared" si="266"/>
        <v>0</v>
      </c>
      <c r="AK382" s="323"/>
      <c r="AL382" s="324">
        <f t="shared" si="267"/>
        <v>0</v>
      </c>
    </row>
    <row r="383" spans="2:38">
      <c r="B383" s="95"/>
      <c r="C383" s="72"/>
      <c r="D383" s="73" t="s">
        <v>482</v>
      </c>
      <c r="E383" s="173" t="s">
        <v>190</v>
      </c>
      <c r="F383" s="176"/>
      <c r="G383" s="74" t="s">
        <v>474</v>
      </c>
      <c r="H383" s="324">
        <f t="shared" si="259"/>
        <v>0</v>
      </c>
      <c r="I383" s="324"/>
      <c r="J383" s="324">
        <f t="shared" si="260"/>
        <v>0</v>
      </c>
      <c r="K383" s="324">
        <f t="shared" si="260"/>
        <v>0</v>
      </c>
      <c r="L383" s="251">
        <f t="shared" si="240"/>
        <v>0</v>
      </c>
      <c r="M383" s="251">
        <f t="shared" si="241"/>
        <v>0</v>
      </c>
      <c r="N383" s="324">
        <f t="shared" si="261"/>
        <v>0</v>
      </c>
      <c r="O383" s="324">
        <f t="shared" si="261"/>
        <v>0</v>
      </c>
      <c r="P383" s="324">
        <f t="shared" si="261"/>
        <v>0</v>
      </c>
      <c r="Q383" s="324"/>
      <c r="R383" s="324">
        <f t="shared" si="261"/>
        <v>0</v>
      </c>
      <c r="S383" s="324">
        <f t="shared" si="261"/>
        <v>0</v>
      </c>
      <c r="T383" s="324">
        <f t="shared" si="261"/>
        <v>0</v>
      </c>
      <c r="U383" s="324"/>
      <c r="V383" s="324"/>
      <c r="W383" s="324">
        <f t="shared" si="262"/>
        <v>0</v>
      </c>
      <c r="X383" s="324"/>
      <c r="Y383" s="324">
        <f t="shared" si="263"/>
        <v>0</v>
      </c>
      <c r="Z383" s="319"/>
      <c r="AA383" s="319"/>
      <c r="AB383" s="320">
        <f t="shared" si="251"/>
        <v>0</v>
      </c>
      <c r="AC383" s="320">
        <f t="shared" si="252"/>
        <v>0</v>
      </c>
      <c r="AD383" s="321"/>
      <c r="AE383" s="323"/>
      <c r="AF383" s="324">
        <f t="shared" si="264"/>
        <v>0</v>
      </c>
      <c r="AG383" s="323"/>
      <c r="AH383" s="324">
        <f t="shared" si="265"/>
        <v>0</v>
      </c>
      <c r="AI383" s="323"/>
      <c r="AJ383" s="324">
        <f t="shared" si="266"/>
        <v>0</v>
      </c>
      <c r="AK383" s="323"/>
      <c r="AL383" s="324">
        <f t="shared" si="267"/>
        <v>0</v>
      </c>
    </row>
    <row r="384" spans="2:38">
      <c r="B384" s="95"/>
      <c r="C384" s="72"/>
      <c r="D384" s="73" t="s">
        <v>483</v>
      </c>
      <c r="E384" s="499" t="s">
        <v>190</v>
      </c>
      <c r="F384" s="500"/>
      <c r="G384" s="74" t="s">
        <v>474</v>
      </c>
      <c r="H384" s="324">
        <f t="shared" si="259"/>
        <v>0</v>
      </c>
      <c r="I384" s="324"/>
      <c r="J384" s="324">
        <f t="shared" si="260"/>
        <v>0</v>
      </c>
      <c r="K384" s="324">
        <f t="shared" si="260"/>
        <v>0</v>
      </c>
      <c r="L384" s="251">
        <f t="shared" si="240"/>
        <v>0</v>
      </c>
      <c r="M384" s="251">
        <f t="shared" si="241"/>
        <v>0</v>
      </c>
      <c r="N384" s="324">
        <f t="shared" si="261"/>
        <v>0</v>
      </c>
      <c r="O384" s="324">
        <f t="shared" si="261"/>
        <v>0</v>
      </c>
      <c r="P384" s="324">
        <f t="shared" si="261"/>
        <v>0</v>
      </c>
      <c r="Q384" s="324"/>
      <c r="R384" s="324">
        <f t="shared" si="261"/>
        <v>0</v>
      </c>
      <c r="S384" s="324">
        <f t="shared" si="261"/>
        <v>0</v>
      </c>
      <c r="T384" s="324">
        <f t="shared" si="261"/>
        <v>0</v>
      </c>
      <c r="U384" s="324"/>
      <c r="V384" s="324"/>
      <c r="W384" s="324">
        <f t="shared" si="262"/>
        <v>0</v>
      </c>
      <c r="X384" s="324"/>
      <c r="Y384" s="324">
        <f t="shared" si="263"/>
        <v>0</v>
      </c>
      <c r="Z384" s="319"/>
      <c r="AA384" s="319"/>
      <c r="AB384" s="320">
        <f t="shared" si="251"/>
        <v>0</v>
      </c>
      <c r="AC384" s="320">
        <f t="shared" si="252"/>
        <v>0</v>
      </c>
      <c r="AD384" s="321"/>
      <c r="AE384" s="323"/>
      <c r="AF384" s="324">
        <f t="shared" si="264"/>
        <v>0</v>
      </c>
      <c r="AG384" s="323"/>
      <c r="AH384" s="324">
        <f t="shared" si="265"/>
        <v>0</v>
      </c>
      <c r="AI384" s="323"/>
      <c r="AJ384" s="324">
        <f t="shared" si="266"/>
        <v>0</v>
      </c>
      <c r="AK384" s="323"/>
      <c r="AL384" s="324">
        <f t="shared" si="267"/>
        <v>0</v>
      </c>
    </row>
    <row r="385" spans="2:38">
      <c r="B385" s="95"/>
      <c r="C385" s="72"/>
      <c r="D385" s="73" t="s">
        <v>484</v>
      </c>
      <c r="E385" s="499" t="s">
        <v>190</v>
      </c>
      <c r="F385" s="500"/>
      <c r="G385" s="74" t="s">
        <v>474</v>
      </c>
      <c r="H385" s="324">
        <f t="shared" si="259"/>
        <v>0</v>
      </c>
      <c r="I385" s="324"/>
      <c r="J385" s="324">
        <f t="shared" si="260"/>
        <v>0</v>
      </c>
      <c r="K385" s="324">
        <f t="shared" si="260"/>
        <v>0</v>
      </c>
      <c r="L385" s="251">
        <f t="shared" si="240"/>
        <v>0</v>
      </c>
      <c r="M385" s="251">
        <f t="shared" si="241"/>
        <v>0</v>
      </c>
      <c r="N385" s="324">
        <f t="shared" si="261"/>
        <v>0</v>
      </c>
      <c r="O385" s="324">
        <f t="shared" si="261"/>
        <v>0</v>
      </c>
      <c r="P385" s="324">
        <f t="shared" si="261"/>
        <v>0</v>
      </c>
      <c r="Q385" s="324"/>
      <c r="R385" s="324">
        <f t="shared" si="261"/>
        <v>0</v>
      </c>
      <c r="S385" s="324">
        <f t="shared" si="261"/>
        <v>0</v>
      </c>
      <c r="T385" s="324">
        <f t="shared" si="261"/>
        <v>0</v>
      </c>
      <c r="U385" s="324"/>
      <c r="V385" s="324"/>
      <c r="W385" s="324">
        <f t="shared" si="262"/>
        <v>0</v>
      </c>
      <c r="X385" s="324"/>
      <c r="Y385" s="324">
        <f t="shared" si="263"/>
        <v>0</v>
      </c>
      <c r="Z385" s="319"/>
      <c r="AA385" s="319"/>
      <c r="AB385" s="320">
        <f t="shared" si="251"/>
        <v>0</v>
      </c>
      <c r="AC385" s="320">
        <f t="shared" si="252"/>
        <v>0</v>
      </c>
      <c r="AD385" s="321"/>
      <c r="AE385" s="323"/>
      <c r="AF385" s="324">
        <f t="shared" si="264"/>
        <v>0</v>
      </c>
      <c r="AG385" s="323"/>
      <c r="AH385" s="324">
        <f t="shared" si="265"/>
        <v>0</v>
      </c>
      <c r="AI385" s="323"/>
      <c r="AJ385" s="324">
        <f t="shared" si="266"/>
        <v>0</v>
      </c>
      <c r="AK385" s="323"/>
      <c r="AL385" s="324">
        <f t="shared" si="267"/>
        <v>0</v>
      </c>
    </row>
    <row r="386" spans="2:38">
      <c r="B386" s="95"/>
      <c r="C386" s="72"/>
      <c r="D386" s="73" t="s">
        <v>485</v>
      </c>
      <c r="E386" s="499" t="s">
        <v>190</v>
      </c>
      <c r="F386" s="500"/>
      <c r="G386" s="74" t="s">
        <v>474</v>
      </c>
      <c r="H386" s="324">
        <f t="shared" si="259"/>
        <v>0</v>
      </c>
      <c r="I386" s="324"/>
      <c r="J386" s="324">
        <f t="shared" si="260"/>
        <v>0</v>
      </c>
      <c r="K386" s="324">
        <f t="shared" si="260"/>
        <v>0</v>
      </c>
      <c r="L386" s="251">
        <f t="shared" si="240"/>
        <v>0</v>
      </c>
      <c r="M386" s="251">
        <f t="shared" si="241"/>
        <v>0</v>
      </c>
      <c r="N386" s="324">
        <f t="shared" si="261"/>
        <v>0</v>
      </c>
      <c r="O386" s="324">
        <f t="shared" si="261"/>
        <v>0</v>
      </c>
      <c r="P386" s="324">
        <f t="shared" si="261"/>
        <v>0</v>
      </c>
      <c r="Q386" s="324"/>
      <c r="R386" s="324">
        <f t="shared" si="261"/>
        <v>0</v>
      </c>
      <c r="S386" s="324">
        <f t="shared" si="261"/>
        <v>0</v>
      </c>
      <c r="T386" s="324">
        <f t="shared" si="261"/>
        <v>0</v>
      </c>
      <c r="U386" s="324"/>
      <c r="V386" s="324"/>
      <c r="W386" s="324">
        <f t="shared" si="262"/>
        <v>0</v>
      </c>
      <c r="X386" s="324"/>
      <c r="Y386" s="324">
        <f t="shared" si="263"/>
        <v>0</v>
      </c>
      <c r="Z386" s="319"/>
      <c r="AA386" s="319"/>
      <c r="AB386" s="320">
        <f t="shared" si="251"/>
        <v>0</v>
      </c>
      <c r="AC386" s="320">
        <f t="shared" si="252"/>
        <v>0</v>
      </c>
      <c r="AD386" s="321"/>
      <c r="AE386" s="323"/>
      <c r="AF386" s="324">
        <f t="shared" si="264"/>
        <v>0</v>
      </c>
      <c r="AG386" s="323"/>
      <c r="AH386" s="324">
        <f t="shared" si="265"/>
        <v>0</v>
      </c>
      <c r="AI386" s="323"/>
      <c r="AJ386" s="324">
        <f t="shared" si="266"/>
        <v>0</v>
      </c>
      <c r="AK386" s="323"/>
      <c r="AL386" s="324">
        <f t="shared" si="267"/>
        <v>0</v>
      </c>
    </row>
    <row r="387" spans="2:38">
      <c r="B387" s="95"/>
      <c r="C387" s="72"/>
      <c r="D387" s="73" t="s">
        <v>486</v>
      </c>
      <c r="E387" s="499" t="s">
        <v>190</v>
      </c>
      <c r="F387" s="500"/>
      <c r="G387" s="74" t="s">
        <v>474</v>
      </c>
      <c r="H387" s="324">
        <f t="shared" si="259"/>
        <v>0</v>
      </c>
      <c r="I387" s="324"/>
      <c r="J387" s="324">
        <f t="shared" si="260"/>
        <v>0</v>
      </c>
      <c r="K387" s="324">
        <f t="shared" si="260"/>
        <v>0</v>
      </c>
      <c r="L387" s="251">
        <f t="shared" si="240"/>
        <v>0</v>
      </c>
      <c r="M387" s="251">
        <f t="shared" si="241"/>
        <v>0</v>
      </c>
      <c r="N387" s="324">
        <f t="shared" si="261"/>
        <v>0</v>
      </c>
      <c r="O387" s="324">
        <f t="shared" si="261"/>
        <v>0</v>
      </c>
      <c r="P387" s="324">
        <f t="shared" si="261"/>
        <v>0</v>
      </c>
      <c r="Q387" s="324"/>
      <c r="R387" s="324">
        <f t="shared" si="261"/>
        <v>0</v>
      </c>
      <c r="S387" s="324">
        <f t="shared" si="261"/>
        <v>0</v>
      </c>
      <c r="T387" s="324">
        <f t="shared" si="261"/>
        <v>0</v>
      </c>
      <c r="U387" s="324"/>
      <c r="V387" s="324"/>
      <c r="W387" s="324">
        <f t="shared" si="262"/>
        <v>0</v>
      </c>
      <c r="X387" s="324"/>
      <c r="Y387" s="324">
        <f t="shared" si="263"/>
        <v>0</v>
      </c>
      <c r="Z387" s="319"/>
      <c r="AA387" s="319"/>
      <c r="AB387" s="320">
        <f t="shared" si="251"/>
        <v>0</v>
      </c>
      <c r="AC387" s="320">
        <f t="shared" si="252"/>
        <v>0</v>
      </c>
      <c r="AD387" s="321"/>
      <c r="AE387" s="323"/>
      <c r="AF387" s="324">
        <f t="shared" si="264"/>
        <v>0</v>
      </c>
      <c r="AG387" s="323"/>
      <c r="AH387" s="324">
        <f t="shared" si="265"/>
        <v>0</v>
      </c>
      <c r="AI387" s="323"/>
      <c r="AJ387" s="324">
        <f t="shared" si="266"/>
        <v>0</v>
      </c>
      <c r="AK387" s="323"/>
      <c r="AL387" s="324">
        <f t="shared" si="267"/>
        <v>0</v>
      </c>
    </row>
    <row r="388" spans="2:38">
      <c r="B388" s="95"/>
      <c r="C388" s="72"/>
      <c r="D388" s="73" t="s">
        <v>487</v>
      </c>
      <c r="E388" s="499" t="s">
        <v>190</v>
      </c>
      <c r="F388" s="500"/>
      <c r="G388" s="74" t="s">
        <v>474</v>
      </c>
      <c r="H388" s="324">
        <f t="shared" si="259"/>
        <v>0</v>
      </c>
      <c r="I388" s="324"/>
      <c r="J388" s="324">
        <f t="shared" si="260"/>
        <v>0</v>
      </c>
      <c r="K388" s="324">
        <f t="shared" si="260"/>
        <v>0</v>
      </c>
      <c r="L388" s="251">
        <f t="shared" si="240"/>
        <v>0</v>
      </c>
      <c r="M388" s="251">
        <f t="shared" si="241"/>
        <v>0</v>
      </c>
      <c r="N388" s="324">
        <f t="shared" si="261"/>
        <v>0</v>
      </c>
      <c r="O388" s="324">
        <f t="shared" si="261"/>
        <v>0</v>
      </c>
      <c r="P388" s="324">
        <f t="shared" si="261"/>
        <v>0</v>
      </c>
      <c r="Q388" s="324"/>
      <c r="R388" s="324">
        <f t="shared" si="261"/>
        <v>0</v>
      </c>
      <c r="S388" s="324">
        <f t="shared" si="261"/>
        <v>0</v>
      </c>
      <c r="T388" s="324">
        <f t="shared" si="261"/>
        <v>0</v>
      </c>
      <c r="U388" s="324"/>
      <c r="V388" s="324"/>
      <c r="W388" s="324">
        <f t="shared" si="262"/>
        <v>0</v>
      </c>
      <c r="X388" s="324"/>
      <c r="Y388" s="324">
        <f t="shared" si="263"/>
        <v>0</v>
      </c>
      <c r="Z388" s="319"/>
      <c r="AA388" s="319"/>
      <c r="AB388" s="320">
        <f t="shared" si="251"/>
        <v>0</v>
      </c>
      <c r="AC388" s="320">
        <f t="shared" si="252"/>
        <v>0</v>
      </c>
      <c r="AD388" s="321"/>
      <c r="AE388" s="323"/>
      <c r="AF388" s="324">
        <f t="shared" si="264"/>
        <v>0</v>
      </c>
      <c r="AG388" s="323"/>
      <c r="AH388" s="324">
        <f t="shared" si="265"/>
        <v>0</v>
      </c>
      <c r="AI388" s="323"/>
      <c r="AJ388" s="324">
        <f t="shared" si="266"/>
        <v>0</v>
      </c>
      <c r="AK388" s="323"/>
      <c r="AL388" s="324">
        <f t="shared" si="267"/>
        <v>0</v>
      </c>
    </row>
    <row r="389" spans="2:38">
      <c r="B389" s="95"/>
      <c r="C389" s="72"/>
      <c r="D389" s="73" t="s">
        <v>488</v>
      </c>
      <c r="E389" s="499" t="s">
        <v>190</v>
      </c>
      <c r="F389" s="500"/>
      <c r="G389" s="74" t="s">
        <v>474</v>
      </c>
      <c r="H389" s="324">
        <f t="shared" si="259"/>
        <v>0</v>
      </c>
      <c r="I389" s="324"/>
      <c r="J389" s="324">
        <f t="shared" si="260"/>
        <v>0</v>
      </c>
      <c r="K389" s="324">
        <f t="shared" si="260"/>
        <v>0</v>
      </c>
      <c r="L389" s="251">
        <f t="shared" si="240"/>
        <v>0</v>
      </c>
      <c r="M389" s="251">
        <f t="shared" si="241"/>
        <v>0</v>
      </c>
      <c r="N389" s="324">
        <f t="shared" si="261"/>
        <v>0</v>
      </c>
      <c r="O389" s="324">
        <f t="shared" si="261"/>
        <v>0</v>
      </c>
      <c r="P389" s="324">
        <f t="shared" si="261"/>
        <v>0</v>
      </c>
      <c r="Q389" s="324"/>
      <c r="R389" s="324">
        <f t="shared" si="261"/>
        <v>0</v>
      </c>
      <c r="S389" s="324">
        <f t="shared" si="261"/>
        <v>0</v>
      </c>
      <c r="T389" s="324">
        <f t="shared" si="261"/>
        <v>0</v>
      </c>
      <c r="U389" s="324"/>
      <c r="V389" s="324"/>
      <c r="W389" s="324">
        <f t="shared" si="262"/>
        <v>0</v>
      </c>
      <c r="X389" s="324"/>
      <c r="Y389" s="324">
        <f t="shared" si="263"/>
        <v>0</v>
      </c>
      <c r="Z389" s="319"/>
      <c r="AA389" s="319"/>
      <c r="AB389" s="320">
        <f t="shared" si="251"/>
        <v>0</v>
      </c>
      <c r="AC389" s="320">
        <f t="shared" si="252"/>
        <v>0</v>
      </c>
      <c r="AD389" s="321"/>
      <c r="AE389" s="323"/>
      <c r="AF389" s="324">
        <f t="shared" si="264"/>
        <v>0</v>
      </c>
      <c r="AG389" s="323"/>
      <c r="AH389" s="324">
        <f t="shared" si="265"/>
        <v>0</v>
      </c>
      <c r="AI389" s="323"/>
      <c r="AJ389" s="324">
        <f t="shared" si="266"/>
        <v>0</v>
      </c>
      <c r="AK389" s="323"/>
      <c r="AL389" s="324">
        <f t="shared" si="267"/>
        <v>0</v>
      </c>
    </row>
    <row r="390" spans="2:38">
      <c r="B390" s="177"/>
      <c r="C390" s="178"/>
      <c r="D390" s="179" t="s">
        <v>489</v>
      </c>
      <c r="E390" s="501" t="s">
        <v>190</v>
      </c>
      <c r="F390" s="502"/>
      <c r="G390" s="180" t="s">
        <v>474</v>
      </c>
      <c r="H390" s="332">
        <f t="shared" si="259"/>
        <v>0</v>
      </c>
      <c r="I390" s="332"/>
      <c r="J390" s="332">
        <f t="shared" si="260"/>
        <v>0</v>
      </c>
      <c r="K390" s="332">
        <f t="shared" si="260"/>
        <v>0</v>
      </c>
      <c r="L390" s="251">
        <f t="shared" si="240"/>
        <v>0</v>
      </c>
      <c r="M390" s="251">
        <f t="shared" si="241"/>
        <v>0</v>
      </c>
      <c r="N390" s="332">
        <f t="shared" si="261"/>
        <v>0</v>
      </c>
      <c r="O390" s="332">
        <f t="shared" si="261"/>
        <v>0</v>
      </c>
      <c r="P390" s="332">
        <f t="shared" si="261"/>
        <v>0</v>
      </c>
      <c r="Q390" s="332"/>
      <c r="R390" s="332">
        <f t="shared" si="261"/>
        <v>0</v>
      </c>
      <c r="S390" s="332">
        <f t="shared" si="261"/>
        <v>0</v>
      </c>
      <c r="T390" s="332">
        <f t="shared" si="261"/>
        <v>0</v>
      </c>
      <c r="U390" s="332"/>
      <c r="V390" s="332"/>
      <c r="W390" s="332">
        <f t="shared" si="262"/>
        <v>0</v>
      </c>
      <c r="X390" s="332"/>
      <c r="Y390" s="332">
        <f t="shared" si="263"/>
        <v>0</v>
      </c>
      <c r="Z390" s="333"/>
      <c r="AA390" s="333"/>
      <c r="AB390" s="334">
        <f t="shared" si="251"/>
        <v>0</v>
      </c>
      <c r="AC390" s="334">
        <f t="shared" si="252"/>
        <v>0</v>
      </c>
      <c r="AD390" s="335"/>
      <c r="AE390" s="336"/>
      <c r="AF390" s="332">
        <f t="shared" si="264"/>
        <v>0</v>
      </c>
      <c r="AG390" s="336"/>
      <c r="AH390" s="332">
        <f t="shared" si="265"/>
        <v>0</v>
      </c>
      <c r="AI390" s="336"/>
      <c r="AJ390" s="332">
        <f t="shared" si="266"/>
        <v>0</v>
      </c>
      <c r="AK390" s="336"/>
      <c r="AL390" s="332">
        <f t="shared" si="267"/>
        <v>0</v>
      </c>
    </row>
  </sheetData>
  <mergeCells count="186">
    <mergeCell ref="B13:F13"/>
    <mergeCell ref="B14:F14"/>
    <mergeCell ref="B15:F15"/>
    <mergeCell ref="B9:F9"/>
    <mergeCell ref="B10:F10"/>
    <mergeCell ref="B11:F11"/>
    <mergeCell ref="B12:F12"/>
    <mergeCell ref="E79:F79"/>
    <mergeCell ref="E80:F80"/>
    <mergeCell ref="E81:F81"/>
    <mergeCell ref="E82:F82"/>
    <mergeCell ref="C24:F24"/>
    <mergeCell ref="C26:F26"/>
    <mergeCell ref="Z19:Z20"/>
    <mergeCell ref="B17:B20"/>
    <mergeCell ref="C17:F20"/>
    <mergeCell ref="G17:G20"/>
    <mergeCell ref="I17:I18"/>
    <mergeCell ref="N19:N20"/>
    <mergeCell ref="O19:O20"/>
    <mergeCell ref="P19:P20"/>
    <mergeCell ref="R19:T19"/>
    <mergeCell ref="U19:Y19"/>
    <mergeCell ref="H19:H20"/>
    <mergeCell ref="I19:I20"/>
    <mergeCell ref="J19:J20"/>
    <mergeCell ref="H17:H18"/>
    <mergeCell ref="J17:M17"/>
    <mergeCell ref="N17:O17"/>
    <mergeCell ref="P17:AD17"/>
    <mergeCell ref="C286:F286"/>
    <mergeCell ref="D261:F261"/>
    <mergeCell ref="D262:F262"/>
    <mergeCell ref="D275:F275"/>
    <mergeCell ref="D276:F276"/>
    <mergeCell ref="C255:F255"/>
    <mergeCell ref="D260:F260"/>
    <mergeCell ref="C202:F202"/>
    <mergeCell ref="D212:F212"/>
    <mergeCell ref="D222:F222"/>
    <mergeCell ref="D223:F223"/>
    <mergeCell ref="D277:F277"/>
    <mergeCell ref="D278:F278"/>
    <mergeCell ref="D279:F279"/>
    <mergeCell ref="D280:F280"/>
    <mergeCell ref="D281:F281"/>
    <mergeCell ref="D282:F282"/>
    <mergeCell ref="D224:F224"/>
    <mergeCell ref="D230:F230"/>
    <mergeCell ref="D237:F237"/>
    <mergeCell ref="D244:F244"/>
    <mergeCell ref="D251:F251"/>
    <mergeCell ref="E253:F253"/>
    <mergeCell ref="G2:N2"/>
    <mergeCell ref="B4:E4"/>
    <mergeCell ref="G4:J4"/>
    <mergeCell ref="B5:E5"/>
    <mergeCell ref="G5:J5"/>
    <mergeCell ref="B6:J6"/>
    <mergeCell ref="B7:F7"/>
    <mergeCell ref="B8:F8"/>
    <mergeCell ref="D283:F283"/>
    <mergeCell ref="E200:F200"/>
    <mergeCell ref="C201:F201"/>
    <mergeCell ref="E172:F172"/>
    <mergeCell ref="E173:F173"/>
    <mergeCell ref="E177:F177"/>
    <mergeCell ref="E178:F178"/>
    <mergeCell ref="E170:F170"/>
    <mergeCell ref="E171:F171"/>
    <mergeCell ref="C124:F124"/>
    <mergeCell ref="C125:F125"/>
    <mergeCell ref="C126:F126"/>
    <mergeCell ref="E133:F133"/>
    <mergeCell ref="E107:F107"/>
    <mergeCell ref="C108:F108"/>
    <mergeCell ref="E106:F106"/>
    <mergeCell ref="AG17:AH17"/>
    <mergeCell ref="AI17:AJ17"/>
    <mergeCell ref="AK17:AL17"/>
    <mergeCell ref="J18:M18"/>
    <mergeCell ref="N18:O18"/>
    <mergeCell ref="P18:AD18"/>
    <mergeCell ref="AL18:AL20"/>
    <mergeCell ref="K19:K20"/>
    <mergeCell ref="L19:M19"/>
    <mergeCell ref="Q19:Q20"/>
    <mergeCell ref="AH18:AH20"/>
    <mergeCell ref="AI18:AI20"/>
    <mergeCell ref="AJ18:AJ20"/>
    <mergeCell ref="AK18:AK20"/>
    <mergeCell ref="AE18:AE20"/>
    <mergeCell ref="AF18:AF20"/>
    <mergeCell ref="AG18:AG20"/>
    <mergeCell ref="AE17:AF17"/>
    <mergeCell ref="BD26:BD69"/>
    <mergeCell ref="E74:F74"/>
    <mergeCell ref="E75:F75"/>
    <mergeCell ref="E76:F76"/>
    <mergeCell ref="E77:F77"/>
    <mergeCell ref="E78:F78"/>
    <mergeCell ref="AA19:AA20"/>
    <mergeCell ref="AB19:AC19"/>
    <mergeCell ref="AD19:AD20"/>
    <mergeCell ref="C21:F21"/>
    <mergeCell ref="C22:F22"/>
    <mergeCell ref="C23:F23"/>
    <mergeCell ref="BD109:BD112"/>
    <mergeCell ref="C118:F118"/>
    <mergeCell ref="BD119:BD120"/>
    <mergeCell ref="C121:F121"/>
    <mergeCell ref="C122:F122"/>
    <mergeCell ref="C123:F123"/>
    <mergeCell ref="C92:F92"/>
    <mergeCell ref="E97:F97"/>
    <mergeCell ref="E98:F98"/>
    <mergeCell ref="E99:F99"/>
    <mergeCell ref="C100:F100"/>
    <mergeCell ref="E105:F105"/>
    <mergeCell ref="E179:F179"/>
    <mergeCell ref="E180:F180"/>
    <mergeCell ref="E181:F181"/>
    <mergeCell ref="E197:F197"/>
    <mergeCell ref="E198:F198"/>
    <mergeCell ref="E199:F199"/>
    <mergeCell ref="E134:F134"/>
    <mergeCell ref="E135:F135"/>
    <mergeCell ref="E164:F164"/>
    <mergeCell ref="E165:F165"/>
    <mergeCell ref="E168:F168"/>
    <mergeCell ref="E169:F169"/>
    <mergeCell ref="C287:F287"/>
    <mergeCell ref="C288:F288"/>
    <mergeCell ref="B295:B298"/>
    <mergeCell ref="C295:F298"/>
    <mergeCell ref="G295:G298"/>
    <mergeCell ref="J295:M295"/>
    <mergeCell ref="J296:M296"/>
    <mergeCell ref="H297:H298"/>
    <mergeCell ref="J297:J298"/>
    <mergeCell ref="K297:K298"/>
    <mergeCell ref="N296:O296"/>
    <mergeCell ref="P296:AD296"/>
    <mergeCell ref="AE296:AF296"/>
    <mergeCell ref="AG296:AH296"/>
    <mergeCell ref="AI296:AJ296"/>
    <mergeCell ref="AK296:AL296"/>
    <mergeCell ref="N295:O295"/>
    <mergeCell ref="P295:AD295"/>
    <mergeCell ref="AE295:AF295"/>
    <mergeCell ref="AG295:AH295"/>
    <mergeCell ref="AI295:AJ295"/>
    <mergeCell ref="AK295:AL295"/>
    <mergeCell ref="D363:F363"/>
    <mergeCell ref="D364:F364"/>
    <mergeCell ref="D365:F365"/>
    <mergeCell ref="D366:F366"/>
    <mergeCell ref="D367:F367"/>
    <mergeCell ref="D368:F368"/>
    <mergeCell ref="AI297:AJ297"/>
    <mergeCell ref="AK297:AL297"/>
    <mergeCell ref="E310:F310"/>
    <mergeCell ref="E321:F321"/>
    <mergeCell ref="E338:F338"/>
    <mergeCell ref="E344:F344"/>
    <mergeCell ref="Z297:Z298"/>
    <mergeCell ref="AA297:AA298"/>
    <mergeCell ref="AB297:AC297"/>
    <mergeCell ref="AD297:AD298"/>
    <mergeCell ref="AE297:AF297"/>
    <mergeCell ref="AG297:AH297"/>
    <mergeCell ref="L297:M297"/>
    <mergeCell ref="N297:N298"/>
    <mergeCell ref="P297:P298"/>
    <mergeCell ref="R297:R298"/>
    <mergeCell ref="S297:T297"/>
    <mergeCell ref="W297:Y297"/>
    <mergeCell ref="E388:F388"/>
    <mergeCell ref="E389:F389"/>
    <mergeCell ref="E390:F390"/>
    <mergeCell ref="C372:F372"/>
    <mergeCell ref="E382:F382"/>
    <mergeCell ref="E384:F384"/>
    <mergeCell ref="E385:F385"/>
    <mergeCell ref="E386:F386"/>
    <mergeCell ref="E387:F387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F390"/>
  <sheetViews>
    <sheetView topLeftCell="A40" zoomScale="60" zoomScaleNormal="60" workbookViewId="0">
      <selection activeCell="AF88" sqref="AF88"/>
    </sheetView>
  </sheetViews>
  <sheetFormatPr defaultRowHeight="15.75" outlineLevelRow="1" outlineLevelCol="1"/>
  <cols>
    <col min="1" max="1" width="9.140625" style="148"/>
    <col min="2" max="2" width="9.42578125" style="147" customWidth="1"/>
    <col min="3" max="3" width="8.85546875" style="148" customWidth="1"/>
    <col min="4" max="4" width="13.140625" style="148" customWidth="1"/>
    <col min="5" max="5" width="8.85546875" style="148" customWidth="1"/>
    <col min="6" max="6" width="52.140625" style="148" customWidth="1"/>
    <col min="7" max="7" width="13.140625" style="149" customWidth="1"/>
    <col min="8" max="11" width="15.42578125" style="148" customWidth="1"/>
    <col min="12" max="12" width="16" style="148" hidden="1" customWidth="1"/>
    <col min="13" max="13" width="11" style="148" hidden="1" customWidth="1"/>
    <col min="14" max="14" width="15.42578125" style="148" customWidth="1"/>
    <col min="15" max="16" width="15.42578125" style="148" hidden="1" customWidth="1"/>
    <col min="17" max="17" width="15.42578125" style="148" customWidth="1"/>
    <col min="18" max="20" width="15.42578125" style="148" hidden="1" customWidth="1"/>
    <col min="21" max="21" width="15.42578125" style="148" customWidth="1"/>
    <col min="22" max="22" width="10.28515625" style="148" hidden="1" customWidth="1"/>
    <col min="23" max="23" width="15.42578125" style="148" hidden="1" customWidth="1" outlineLevel="1"/>
    <col min="24" max="24" width="8.7109375" style="148" hidden="1" customWidth="1" outlineLevel="1"/>
    <col min="25" max="25" width="15.42578125" style="148" hidden="1" customWidth="1" outlineLevel="1"/>
    <col min="26" max="26" width="13" style="148" customWidth="1" collapsed="1"/>
    <col min="27" max="27" width="13" style="148" customWidth="1"/>
    <col min="28" max="28" width="16.85546875" style="148" customWidth="1"/>
    <col min="29" max="29" width="13.42578125" style="148" customWidth="1"/>
    <col min="30" max="30" width="15.42578125" style="148" customWidth="1"/>
    <col min="31" max="31" width="10.5703125" style="148" customWidth="1" outlineLevel="1"/>
    <col min="32" max="32" width="15.42578125" style="148" customWidth="1"/>
    <col min="33" max="33" width="9.85546875" style="148" customWidth="1" outlineLevel="1"/>
    <col min="34" max="34" width="15.42578125" style="148" customWidth="1"/>
    <col min="35" max="35" width="9.5703125" style="148" customWidth="1" outlineLevel="1"/>
    <col min="36" max="36" width="15.42578125" style="148" customWidth="1"/>
    <col min="37" max="37" width="10.28515625" style="148" customWidth="1" outlineLevel="1"/>
    <col min="38" max="38" width="15.42578125" style="148" customWidth="1"/>
    <col min="39" max="39" width="7.28515625" style="148" customWidth="1"/>
    <col min="40" max="43" width="9.140625" style="148" customWidth="1"/>
    <col min="44" max="44" width="18.7109375" style="148" customWidth="1"/>
    <col min="45" max="45" width="15.28515625" style="148" customWidth="1"/>
    <col min="46" max="54" width="9.140625" style="148" customWidth="1"/>
    <col min="55" max="55" width="9.140625" style="148"/>
    <col min="56" max="56" width="9.140625" style="148" customWidth="1"/>
    <col min="57" max="57" width="12.42578125" style="148" customWidth="1"/>
    <col min="58" max="16384" width="9.140625" style="148"/>
  </cols>
  <sheetData>
    <row r="1" spans="1:45">
      <c r="A1" s="148" t="str">
        <f ca="1">MID(CELL("ИМЯФАЙЛА",A1),SEARCH("]",CELL("ИМЯФАЙЛА",A1))+1,255)</f>
        <v>Унифиц. Удачный вода</v>
      </c>
      <c r="B1" s="147" t="s">
        <v>495</v>
      </c>
      <c r="AM1" s="148" t="s">
        <v>577</v>
      </c>
      <c r="AS1" s="160" t="s">
        <v>578</v>
      </c>
    </row>
    <row r="2" spans="1:45">
      <c r="A2" s="148" t="s">
        <v>579</v>
      </c>
      <c r="B2" s="220" t="str">
        <f>"Форма 1. Расчет тарифа на услуги в сфере холодного водоснабжения "&amp;G10&amp;" "&amp;G12&amp;" "&amp;F5&amp;"на"&amp;" "&amp;G7</f>
        <v>Форма 1. Расчет тарифа на услуги в сфере холодного водоснабжения ООО "ПТВС" Удачнинское отделение питьевая вода  Мирнинский улус (район)на 2019</v>
      </c>
      <c r="C2" s="220"/>
      <c r="D2" s="220"/>
      <c r="E2" s="220"/>
      <c r="F2" s="220"/>
      <c r="G2" s="570"/>
      <c r="H2" s="570"/>
      <c r="I2" s="570"/>
      <c r="J2" s="570"/>
      <c r="K2" s="570"/>
      <c r="L2" s="570"/>
      <c r="M2" s="570"/>
      <c r="N2" s="570"/>
      <c r="O2" s="221" t="s">
        <v>496</v>
      </c>
      <c r="P2" s="221"/>
      <c r="Q2" s="221"/>
      <c r="AM2" s="148" t="s">
        <v>580</v>
      </c>
      <c r="AS2" s="160" t="str">
        <f>$A$3&amp;$A$2&amp;"'"&amp;AM2</f>
        <v>|'[УФ ВС 2018.xlsx]АЛРОСА УГОК'!b1</v>
      </c>
    </row>
    <row r="3" spans="1:45">
      <c r="A3" s="148" t="s">
        <v>581</v>
      </c>
      <c r="B3" s="150"/>
      <c r="C3" s="151"/>
      <c r="D3" s="151"/>
      <c r="E3" s="151"/>
      <c r="F3" s="151"/>
      <c r="G3" s="152"/>
      <c r="H3" s="222"/>
      <c r="I3" s="222"/>
      <c r="J3" s="222"/>
      <c r="K3" s="151"/>
      <c r="L3" s="223"/>
      <c r="M3" s="224"/>
      <c r="N3" s="151"/>
      <c r="O3" s="151"/>
      <c r="P3" s="151"/>
      <c r="Q3" s="151"/>
    </row>
    <row r="4" spans="1:45" hidden="1" outlineLevel="1">
      <c r="A4" s="148" t="e">
        <f ca="1">VLOOKUP($A$1,#REF!,2,FALSE)</f>
        <v>#REF!</v>
      </c>
      <c r="B4" s="571" t="s">
        <v>374</v>
      </c>
      <c r="C4" s="571"/>
      <c r="D4" s="571"/>
      <c r="E4" s="571"/>
      <c r="F4" s="183" t="s">
        <v>375</v>
      </c>
      <c r="G4" s="572" t="s">
        <v>376</v>
      </c>
      <c r="H4" s="572"/>
      <c r="I4" s="572"/>
      <c r="J4" s="572"/>
      <c r="K4" s="225"/>
      <c r="L4" s="225"/>
      <c r="M4" s="226"/>
      <c r="N4" s="227"/>
      <c r="O4" s="228"/>
      <c r="P4" s="228"/>
      <c r="Q4" s="228"/>
      <c r="AM4" s="148" t="s">
        <v>582</v>
      </c>
      <c r="AP4" s="305" t="s">
        <v>583</v>
      </c>
      <c r="AS4" s="160" t="str">
        <f>$A$3&amp;$A$2&amp;"'"&amp;AM4</f>
        <v>|'[УФ ВС 2018.xlsx]АЛРОСА УГОК'!g3</v>
      </c>
    </row>
    <row r="5" spans="1:45" hidden="1" outlineLevel="1">
      <c r="B5" s="573" t="s">
        <v>377</v>
      </c>
      <c r="C5" s="573"/>
      <c r="D5" s="573"/>
      <c r="E5" s="573"/>
      <c r="F5" s="219" t="s">
        <v>497</v>
      </c>
      <c r="G5" s="574" t="str">
        <f>AP4</f>
        <v>98631000</v>
      </c>
      <c r="H5" s="574"/>
      <c r="I5" s="574"/>
      <c r="J5" s="574"/>
      <c r="K5" s="229"/>
      <c r="L5" s="229"/>
      <c r="M5" s="230"/>
      <c r="N5" s="227"/>
      <c r="O5" s="228"/>
      <c r="P5" s="228"/>
      <c r="Q5" s="228"/>
      <c r="AM5" s="227" t="s">
        <v>584</v>
      </c>
      <c r="AS5" s="160" t="str">
        <f>$A$3&amp;$A$2&amp;"'"&amp;AM5</f>
        <v>|'[УФ ВС 2018.xlsx]АЛРОСА УГОК'!f5</v>
      </c>
    </row>
    <row r="6" spans="1:45" hidden="1" outlineLevel="1">
      <c r="B6" s="571"/>
      <c r="C6" s="571"/>
      <c r="D6" s="571"/>
      <c r="E6" s="571"/>
      <c r="F6" s="571"/>
      <c r="G6" s="571"/>
      <c r="H6" s="571"/>
      <c r="I6" s="571"/>
      <c r="J6" s="571"/>
      <c r="K6" s="229"/>
      <c r="L6" s="229"/>
      <c r="M6" s="230"/>
      <c r="N6" s="227"/>
      <c r="O6" s="228"/>
      <c r="P6" s="228"/>
      <c r="Q6" s="228"/>
      <c r="AS6" s="160"/>
    </row>
    <row r="7" spans="1:45" hidden="1" outlineLevel="1">
      <c r="A7" s="148" t="s">
        <v>585</v>
      </c>
      <c r="B7" s="575" t="s">
        <v>378</v>
      </c>
      <c r="C7" s="576"/>
      <c r="D7" s="576"/>
      <c r="E7" s="576"/>
      <c r="F7" s="577"/>
      <c r="G7" s="153" t="s">
        <v>498</v>
      </c>
      <c r="H7" s="231"/>
      <c r="I7" s="231"/>
      <c r="J7" s="231"/>
      <c r="K7" s="231"/>
      <c r="L7" s="231"/>
      <c r="M7" s="232"/>
      <c r="N7" s="233"/>
      <c r="O7" s="228" t="str">
        <f>IF(P286=0,"долгосрочка","корр")</f>
        <v>долгосрочка</v>
      </c>
      <c r="P7" s="228"/>
      <c r="Q7" s="228"/>
      <c r="AS7" s="160"/>
    </row>
    <row r="8" spans="1:45" hidden="1" outlineLevel="1">
      <c r="A8" s="148">
        <v>0.5</v>
      </c>
      <c r="B8" s="578" t="s">
        <v>379</v>
      </c>
      <c r="C8" s="578"/>
      <c r="D8" s="578"/>
      <c r="E8" s="578"/>
      <c r="F8" s="579"/>
      <c r="G8" s="154" t="s">
        <v>499</v>
      </c>
      <c r="H8" s="234"/>
      <c r="I8" s="234"/>
      <c r="J8" s="234"/>
      <c r="K8" s="234"/>
      <c r="L8" s="234"/>
      <c r="M8" s="235"/>
      <c r="N8" s="236"/>
      <c r="O8" s="228"/>
      <c r="P8" s="228"/>
      <c r="Q8" s="228"/>
      <c r="AM8" s="227" t="s">
        <v>586</v>
      </c>
      <c r="AS8" s="160" t="str">
        <f t="shared" ref="AS8:AS15" si="0">$A$3&amp;$A$2&amp;"'"&amp;AM8</f>
        <v>|'[УФ ВС 2018.xlsx]АЛРОСА УГОК'!g8</v>
      </c>
    </row>
    <row r="9" spans="1:45" hidden="1" outlineLevel="1">
      <c r="A9" s="148">
        <f>1-A8</f>
        <v>0.5</v>
      </c>
      <c r="B9" s="578" t="s">
        <v>380</v>
      </c>
      <c r="C9" s="578"/>
      <c r="D9" s="578"/>
      <c r="E9" s="578"/>
      <c r="F9" s="579"/>
      <c r="G9" s="154" t="s">
        <v>587</v>
      </c>
      <c r="H9" s="234"/>
      <c r="I9" s="234"/>
      <c r="J9" s="234"/>
      <c r="K9" s="234"/>
      <c r="L9" s="234"/>
      <c r="M9" s="235"/>
      <c r="N9" s="236"/>
      <c r="O9" s="228"/>
      <c r="P9" s="228"/>
      <c r="Q9" s="228"/>
      <c r="AM9" s="227" t="s">
        <v>588</v>
      </c>
      <c r="AS9" s="160" t="str">
        <f t="shared" si="0"/>
        <v>|'[УФ ВС 2018.xlsx]АЛРОСА УГОК'!g9</v>
      </c>
    </row>
    <row r="10" spans="1:45" hidden="1" outlineLevel="1">
      <c r="B10" s="578" t="s">
        <v>381</v>
      </c>
      <c r="C10" s="578"/>
      <c r="D10" s="578"/>
      <c r="E10" s="578"/>
      <c r="F10" s="579"/>
      <c r="G10" s="154" t="s">
        <v>501</v>
      </c>
      <c r="H10" s="234"/>
      <c r="I10" s="234"/>
      <c r="J10" s="234"/>
      <c r="K10" s="234"/>
      <c r="L10" s="234"/>
      <c r="M10" s="235"/>
      <c r="N10" s="236"/>
      <c r="O10" s="228"/>
      <c r="P10" s="228"/>
      <c r="Q10" s="228"/>
      <c r="AM10" s="227" t="s">
        <v>589</v>
      </c>
      <c r="AS10" s="160" t="str">
        <f t="shared" si="0"/>
        <v>|'[УФ ВС 2018.xlsx]АЛРОСА УГОК'!g10</v>
      </c>
    </row>
    <row r="11" spans="1:45" hidden="1" outlineLevel="1">
      <c r="B11" s="578" t="s">
        <v>382</v>
      </c>
      <c r="C11" s="578"/>
      <c r="D11" s="578"/>
      <c r="E11" s="578"/>
      <c r="F11" s="579"/>
      <c r="G11" s="154" t="s">
        <v>502</v>
      </c>
      <c r="H11" s="234"/>
      <c r="I11" s="234"/>
      <c r="J11" s="234"/>
      <c r="K11" s="234"/>
      <c r="L11" s="234"/>
      <c r="M11" s="235"/>
      <c r="N11" s="236"/>
      <c r="O11" s="228"/>
      <c r="P11" s="228"/>
      <c r="Q11" s="228"/>
      <c r="AM11" s="227" t="s">
        <v>590</v>
      </c>
      <c r="AS11" s="160" t="str">
        <f t="shared" si="0"/>
        <v>|'[УФ ВС 2018.xlsx]АЛРОСА УГОК'!g11</v>
      </c>
    </row>
    <row r="12" spans="1:45" hidden="1" outlineLevel="1">
      <c r="B12" s="578" t="s">
        <v>383</v>
      </c>
      <c r="C12" s="578"/>
      <c r="D12" s="578"/>
      <c r="E12" s="578"/>
      <c r="F12" s="579"/>
      <c r="G12" s="154" t="s">
        <v>591</v>
      </c>
      <c r="H12" s="234"/>
      <c r="I12" s="234"/>
      <c r="J12" s="234"/>
      <c r="K12" s="234"/>
      <c r="L12" s="234"/>
      <c r="M12" s="235"/>
      <c r="N12" s="236"/>
      <c r="O12" s="228"/>
      <c r="P12" s="228"/>
      <c r="Q12" s="228"/>
      <c r="AM12" s="227" t="s">
        <v>592</v>
      </c>
      <c r="AS12" s="160" t="str">
        <f t="shared" si="0"/>
        <v>|'[УФ ВС 2018.xlsx]АЛРОСА УГОК'!g12</v>
      </c>
    </row>
    <row r="13" spans="1:45" hidden="1" outlineLevel="1">
      <c r="B13" s="578" t="s">
        <v>384</v>
      </c>
      <c r="C13" s="578"/>
      <c r="D13" s="578"/>
      <c r="E13" s="578"/>
      <c r="F13" s="579"/>
      <c r="G13" s="154" t="s">
        <v>504</v>
      </c>
      <c r="H13" s="234"/>
      <c r="I13" s="234"/>
      <c r="J13" s="234"/>
      <c r="K13" s="234"/>
      <c r="L13" s="234"/>
      <c r="M13" s="235"/>
      <c r="N13" s="236"/>
      <c r="O13" s="228"/>
      <c r="P13" s="228"/>
      <c r="Q13" s="228"/>
      <c r="AM13" s="227" t="s">
        <v>593</v>
      </c>
      <c r="AS13" s="160" t="str">
        <f t="shared" si="0"/>
        <v>|'[УФ ВС 2018.xlsx]АЛРОСА УГОК'!g13</v>
      </c>
    </row>
    <row r="14" spans="1:45" s="151" customFormat="1" hidden="1" outlineLevel="1">
      <c r="B14" s="612" t="s">
        <v>385</v>
      </c>
      <c r="C14" s="612"/>
      <c r="D14" s="612"/>
      <c r="E14" s="612"/>
      <c r="F14" s="613"/>
      <c r="G14" s="154" t="s">
        <v>161</v>
      </c>
      <c r="H14" s="234"/>
      <c r="I14" s="234"/>
      <c r="J14" s="234"/>
      <c r="K14" s="234"/>
      <c r="L14" s="234"/>
      <c r="M14" s="235"/>
      <c r="N14" s="236"/>
      <c r="O14" s="228"/>
      <c r="P14" s="228"/>
      <c r="Q14" s="228"/>
      <c r="Z14" s="148"/>
      <c r="AA14" s="148"/>
      <c r="AB14" s="148"/>
      <c r="AC14" s="148"/>
      <c r="AD14" s="148"/>
      <c r="AE14" s="237"/>
      <c r="AF14" s="237"/>
      <c r="AM14" s="227" t="s">
        <v>594</v>
      </c>
      <c r="AS14" s="160" t="str">
        <f t="shared" si="0"/>
        <v>|'[УФ ВС 2018.xlsx]АЛРОСА УГОК'!g14</v>
      </c>
    </row>
    <row r="15" spans="1:45" ht="15.75" hidden="1" customHeight="1" outlineLevel="1">
      <c r="B15" s="614" t="s">
        <v>386</v>
      </c>
      <c r="C15" s="614"/>
      <c r="D15" s="614"/>
      <c r="E15" s="614"/>
      <c r="F15" s="615"/>
      <c r="G15" s="155" t="s">
        <v>502</v>
      </c>
      <c r="H15" s="238"/>
      <c r="I15" s="238"/>
      <c r="J15" s="238"/>
      <c r="K15" s="238"/>
      <c r="L15" s="238"/>
      <c r="M15" s="239"/>
      <c r="N15" s="240"/>
      <c r="O15" s="228"/>
      <c r="P15" s="228"/>
      <c r="Q15" s="228"/>
      <c r="R15" s="151"/>
      <c r="S15" s="151"/>
      <c r="T15" s="151"/>
      <c r="U15" s="151"/>
      <c r="V15" s="151"/>
      <c r="W15" s="151"/>
      <c r="X15" s="151"/>
      <c r="Y15" s="151"/>
      <c r="AE15" s="237"/>
      <c r="AF15" s="237"/>
      <c r="AG15" s="151"/>
      <c r="AH15" s="151"/>
      <c r="AI15" s="151"/>
      <c r="AJ15" s="151"/>
      <c r="AK15" s="151"/>
      <c r="AL15" s="151"/>
      <c r="AM15" s="227" t="s">
        <v>595</v>
      </c>
      <c r="AS15" s="160" t="str">
        <f t="shared" si="0"/>
        <v>|'[УФ ВС 2018.xlsx]АЛРОСА УГОК'!g15</v>
      </c>
    </row>
    <row r="16" spans="1:45" s="158" customFormat="1" ht="27.75" customHeight="1" collapsed="1"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4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48"/>
      <c r="AF16" s="148"/>
      <c r="AG16" s="148"/>
      <c r="AH16" s="148"/>
      <c r="AI16" s="148"/>
      <c r="AJ16" s="148"/>
      <c r="AK16" s="148"/>
      <c r="AL16" s="148"/>
    </row>
    <row r="17" spans="1:57" s="150" customFormat="1" ht="30.75" customHeight="1">
      <c r="B17" s="528" t="s">
        <v>20</v>
      </c>
      <c r="C17" s="529" t="s">
        <v>165</v>
      </c>
      <c r="D17" s="529"/>
      <c r="E17" s="529"/>
      <c r="F17" s="529"/>
      <c r="G17" s="530" t="s">
        <v>166</v>
      </c>
      <c r="H17" s="610" t="s">
        <v>505</v>
      </c>
      <c r="I17" s="610" t="s">
        <v>506</v>
      </c>
      <c r="J17" s="520" t="s">
        <v>507</v>
      </c>
      <c r="K17" s="521"/>
      <c r="L17" s="521"/>
      <c r="M17" s="531"/>
      <c r="N17" s="520" t="s">
        <v>508</v>
      </c>
      <c r="O17" s="521"/>
      <c r="P17" s="519" t="s">
        <v>158</v>
      </c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19"/>
      <c r="AB17" s="519"/>
      <c r="AC17" s="519"/>
      <c r="AD17" s="519"/>
      <c r="AE17" s="521" t="s">
        <v>159</v>
      </c>
      <c r="AF17" s="531"/>
      <c r="AG17" s="521" t="s">
        <v>493</v>
      </c>
      <c r="AH17" s="531"/>
      <c r="AI17" s="521" t="s">
        <v>509</v>
      </c>
      <c r="AJ17" s="531"/>
      <c r="AK17" s="521" t="s">
        <v>510</v>
      </c>
      <c r="AL17" s="531"/>
    </row>
    <row r="18" spans="1:57" s="150" customFormat="1" ht="32.25" customHeight="1">
      <c r="B18" s="528"/>
      <c r="C18" s="529"/>
      <c r="D18" s="529"/>
      <c r="E18" s="529"/>
      <c r="F18" s="529"/>
      <c r="G18" s="530"/>
      <c r="H18" s="611"/>
      <c r="I18" s="611"/>
      <c r="J18" s="532" t="str">
        <f>IF(G7=0,"Введите регулируемый период",G7-2&amp;" год")</f>
        <v>2017 год</v>
      </c>
      <c r="K18" s="533"/>
      <c r="L18" s="533"/>
      <c r="M18" s="534"/>
      <c r="N18" s="517" t="str">
        <f>IF(G7=0,"Введите регулируемый период",G7-1&amp;" год")</f>
        <v>2018 год</v>
      </c>
      <c r="O18" s="518"/>
      <c r="P18" s="519" t="s">
        <v>511</v>
      </c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64" t="s">
        <v>512</v>
      </c>
      <c r="AF18" s="567" t="s">
        <v>513</v>
      </c>
      <c r="AG18" s="564" t="s">
        <v>512</v>
      </c>
      <c r="AH18" s="511" t="s">
        <v>513</v>
      </c>
      <c r="AI18" s="564" t="s">
        <v>512</v>
      </c>
      <c r="AJ18" s="511" t="s">
        <v>513</v>
      </c>
      <c r="AK18" s="564" t="s">
        <v>512</v>
      </c>
      <c r="AL18" s="511" t="s">
        <v>513</v>
      </c>
    </row>
    <row r="19" spans="1:57" s="150" customFormat="1" ht="45.75" customHeight="1">
      <c r="B19" s="528"/>
      <c r="C19" s="529"/>
      <c r="D19" s="529"/>
      <c r="E19" s="529"/>
      <c r="F19" s="529"/>
      <c r="G19" s="530"/>
      <c r="H19" s="535" t="s">
        <v>514</v>
      </c>
      <c r="I19" s="535" t="s">
        <v>514</v>
      </c>
      <c r="J19" s="535" t="s">
        <v>514</v>
      </c>
      <c r="K19" s="511" t="s">
        <v>515</v>
      </c>
      <c r="L19" s="510" t="s">
        <v>516</v>
      </c>
      <c r="M19" s="510"/>
      <c r="N19" s="511" t="s">
        <v>517</v>
      </c>
      <c r="O19" s="511" t="s">
        <v>518</v>
      </c>
      <c r="P19" s="513" t="s">
        <v>517</v>
      </c>
      <c r="Q19" s="513" t="s">
        <v>519</v>
      </c>
      <c r="R19" s="514" t="s">
        <v>520</v>
      </c>
      <c r="S19" s="516"/>
      <c r="T19" s="515"/>
      <c r="U19" s="514" t="s">
        <v>521</v>
      </c>
      <c r="V19" s="516"/>
      <c r="W19" s="516"/>
      <c r="X19" s="516"/>
      <c r="Y19" s="515"/>
      <c r="Z19" s="510" t="s">
        <v>522</v>
      </c>
      <c r="AA19" s="510" t="s">
        <v>523</v>
      </c>
      <c r="AB19" s="510" t="s">
        <v>524</v>
      </c>
      <c r="AC19" s="510"/>
      <c r="AD19" s="510" t="s">
        <v>525</v>
      </c>
      <c r="AE19" s="565"/>
      <c r="AF19" s="568"/>
      <c r="AG19" s="565"/>
      <c r="AH19" s="513"/>
      <c r="AI19" s="565"/>
      <c r="AJ19" s="513"/>
      <c r="AK19" s="565"/>
      <c r="AL19" s="513"/>
    </row>
    <row r="20" spans="1:57" s="159" customFormat="1" ht="53.25" customHeight="1">
      <c r="B20" s="528"/>
      <c r="C20" s="529"/>
      <c r="D20" s="529"/>
      <c r="E20" s="529"/>
      <c r="F20" s="529"/>
      <c r="G20" s="530"/>
      <c r="H20" s="536"/>
      <c r="I20" s="536"/>
      <c r="J20" s="536"/>
      <c r="K20" s="512"/>
      <c r="L20" s="241" t="s">
        <v>526</v>
      </c>
      <c r="M20" s="242" t="s">
        <v>11</v>
      </c>
      <c r="N20" s="512"/>
      <c r="O20" s="512"/>
      <c r="P20" s="512"/>
      <c r="Q20" s="512"/>
      <c r="R20" s="243" t="s">
        <v>527</v>
      </c>
      <c r="S20" s="243" t="s">
        <v>528</v>
      </c>
      <c r="T20" s="243" t="s">
        <v>529</v>
      </c>
      <c r="U20" s="243" t="s">
        <v>527</v>
      </c>
      <c r="V20" s="244" t="s">
        <v>389</v>
      </c>
      <c r="W20" s="245" t="s">
        <v>528</v>
      </c>
      <c r="X20" s="244" t="s">
        <v>389</v>
      </c>
      <c r="Y20" s="246" t="s">
        <v>529</v>
      </c>
      <c r="Z20" s="510"/>
      <c r="AA20" s="510"/>
      <c r="AB20" s="241" t="s">
        <v>526</v>
      </c>
      <c r="AC20" s="242" t="s">
        <v>11</v>
      </c>
      <c r="AD20" s="510"/>
      <c r="AE20" s="566"/>
      <c r="AF20" s="569"/>
      <c r="AG20" s="566"/>
      <c r="AH20" s="512"/>
      <c r="AI20" s="566"/>
      <c r="AJ20" s="512"/>
      <c r="AK20" s="566"/>
      <c r="AL20" s="512"/>
      <c r="AM20" s="150">
        <v>2015</v>
      </c>
      <c r="AN20" s="150">
        <v>2016</v>
      </c>
      <c r="AO20" s="150">
        <v>2017</v>
      </c>
      <c r="AP20" s="150">
        <v>2018</v>
      </c>
      <c r="AQ20" s="150">
        <v>2019</v>
      </c>
      <c r="AR20" s="150" t="s">
        <v>389</v>
      </c>
      <c r="AS20" s="150">
        <v>2015</v>
      </c>
      <c r="AT20" s="150">
        <v>2016</v>
      </c>
      <c r="AU20" s="150">
        <v>2017</v>
      </c>
      <c r="AV20" s="150">
        <v>2018</v>
      </c>
      <c r="AW20" s="150">
        <v>2019</v>
      </c>
      <c r="AX20" s="150" t="s">
        <v>389</v>
      </c>
      <c r="BC20" s="159" t="s">
        <v>596</v>
      </c>
    </row>
    <row r="21" spans="1:57" s="160" customFormat="1">
      <c r="A21" s="156" t="s">
        <v>597</v>
      </c>
      <c r="B21" s="247">
        <v>1</v>
      </c>
      <c r="C21" s="556">
        <f>B21+1</f>
        <v>2</v>
      </c>
      <c r="D21" s="557"/>
      <c r="E21" s="557"/>
      <c r="F21" s="558"/>
      <c r="G21" s="247">
        <f>C21+1</f>
        <v>3</v>
      </c>
      <c r="H21" s="247">
        <v>4</v>
      </c>
      <c r="I21" s="247">
        <f t="shared" ref="I21:AL21" si="1">+H21+1</f>
        <v>5</v>
      </c>
      <c r="J21" s="247">
        <f t="shared" si="1"/>
        <v>6</v>
      </c>
      <c r="K21" s="247">
        <f t="shared" si="1"/>
        <v>7</v>
      </c>
      <c r="L21" s="247">
        <f t="shared" si="1"/>
        <v>8</v>
      </c>
      <c r="M21" s="247">
        <f t="shared" si="1"/>
        <v>9</v>
      </c>
      <c r="N21" s="247">
        <f t="shared" si="1"/>
        <v>10</v>
      </c>
      <c r="O21" s="247">
        <f t="shared" si="1"/>
        <v>11</v>
      </c>
      <c r="P21" s="247">
        <f t="shared" si="1"/>
        <v>12</v>
      </c>
      <c r="Q21" s="247">
        <f t="shared" si="1"/>
        <v>13</v>
      </c>
      <c r="R21" s="247">
        <f t="shared" si="1"/>
        <v>14</v>
      </c>
      <c r="S21" s="247">
        <f t="shared" si="1"/>
        <v>15</v>
      </c>
      <c r="T21" s="247">
        <f t="shared" si="1"/>
        <v>16</v>
      </c>
      <c r="U21" s="247">
        <f t="shared" si="1"/>
        <v>17</v>
      </c>
      <c r="V21" s="247">
        <f t="shared" si="1"/>
        <v>18</v>
      </c>
      <c r="W21" s="247">
        <f t="shared" si="1"/>
        <v>19</v>
      </c>
      <c r="X21" s="247">
        <f t="shared" si="1"/>
        <v>20</v>
      </c>
      <c r="Y21" s="247">
        <f t="shared" si="1"/>
        <v>21</v>
      </c>
      <c r="Z21" s="247">
        <f t="shared" si="1"/>
        <v>22</v>
      </c>
      <c r="AA21" s="247">
        <f t="shared" si="1"/>
        <v>23</v>
      </c>
      <c r="AB21" s="247">
        <f t="shared" si="1"/>
        <v>24</v>
      </c>
      <c r="AC21" s="247">
        <f t="shared" si="1"/>
        <v>25</v>
      </c>
      <c r="AD21" s="247">
        <f t="shared" si="1"/>
        <v>26</v>
      </c>
      <c r="AE21" s="247">
        <f t="shared" si="1"/>
        <v>27</v>
      </c>
      <c r="AF21" s="247">
        <f t="shared" si="1"/>
        <v>28</v>
      </c>
      <c r="AG21" s="247">
        <f t="shared" si="1"/>
        <v>29</v>
      </c>
      <c r="AH21" s="247">
        <f t="shared" si="1"/>
        <v>30</v>
      </c>
      <c r="AI21" s="247">
        <f t="shared" si="1"/>
        <v>31</v>
      </c>
      <c r="AJ21" s="247">
        <f t="shared" si="1"/>
        <v>32</v>
      </c>
      <c r="AK21" s="247">
        <f t="shared" si="1"/>
        <v>33</v>
      </c>
      <c r="AL21" s="247">
        <f t="shared" si="1"/>
        <v>34</v>
      </c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</row>
    <row r="22" spans="1:57" s="160" customFormat="1">
      <c r="A22" s="156" t="s">
        <v>598</v>
      </c>
      <c r="B22" s="210"/>
      <c r="C22" s="559" t="s">
        <v>167</v>
      </c>
      <c r="D22" s="560"/>
      <c r="E22" s="560"/>
      <c r="F22" s="561"/>
      <c r="G22" s="66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9"/>
      <c r="AE22" s="248"/>
      <c r="AF22" s="248"/>
      <c r="AG22" s="248"/>
      <c r="AH22" s="248"/>
      <c r="AI22" s="248"/>
      <c r="AJ22" s="248"/>
      <c r="AK22" s="248"/>
      <c r="AL22" s="248"/>
    </row>
    <row r="23" spans="1:57" s="160" customFormat="1">
      <c r="A23" s="156" t="str">
        <f>IF(SUM(J23,N23,P23,R23,S23,T23)=0,"скр","пок")</f>
        <v>скр</v>
      </c>
      <c r="B23" s="67">
        <v>1</v>
      </c>
      <c r="C23" s="546" t="s">
        <v>168</v>
      </c>
      <c r="D23" s="562"/>
      <c r="E23" s="562"/>
      <c r="F23" s="563"/>
      <c r="G23" s="68" t="s">
        <v>169</v>
      </c>
      <c r="H23" s="250">
        <v>0</v>
      </c>
      <c r="I23" s="250">
        <v>0</v>
      </c>
      <c r="J23" s="250">
        <v>0</v>
      </c>
      <c r="K23" s="250"/>
      <c r="L23" s="251">
        <f t="shared" ref="L23:L86" si="2">K23-J23</f>
        <v>0</v>
      </c>
      <c r="M23" s="251">
        <f t="shared" ref="M23:M86" si="3">IF(J23=0,0,K23/J23*100)</f>
        <v>0</v>
      </c>
      <c r="N23" s="250">
        <v>0</v>
      </c>
      <c r="O23" s="250"/>
      <c r="P23" s="250">
        <v>0</v>
      </c>
      <c r="Q23" s="250">
        <v>0</v>
      </c>
      <c r="R23" s="250">
        <f>N23</f>
        <v>0</v>
      </c>
      <c r="S23" s="250">
        <f>R23*$A$8</f>
        <v>0</v>
      </c>
      <c r="T23" s="250">
        <f>R23*$A$9</f>
        <v>0</v>
      </c>
      <c r="U23" s="251">
        <f>+W23+Y23</f>
        <v>0</v>
      </c>
      <c r="V23" s="253">
        <f>[40]Лист1!$O23</f>
        <v>1</v>
      </c>
      <c r="W23" s="250">
        <f>S23*V23</f>
        <v>0</v>
      </c>
      <c r="X23" s="253">
        <f>[40]Лист1!$P23</f>
        <v>1</v>
      </c>
      <c r="Y23" s="250">
        <f>W23*X23</f>
        <v>0</v>
      </c>
      <c r="Z23" s="251"/>
      <c r="AA23" s="251"/>
      <c r="AB23" s="251">
        <f t="shared" ref="AB23:AB86" si="4">U23-N23</f>
        <v>0</v>
      </c>
      <c r="AC23" s="251">
        <f t="shared" ref="AC23:AC86" si="5">IF(N23=0,0,U23/N23*100)</f>
        <v>0</v>
      </c>
      <c r="AD23" s="254"/>
      <c r="AE23" s="253">
        <f>+[41]Лист1!Q23</f>
        <v>1</v>
      </c>
      <c r="AF23" s="250">
        <f>IF($P$287=0,U23*AE23,0)</f>
        <v>0</v>
      </c>
      <c r="AG23" s="253">
        <f>+[41]Лист1!R23</f>
        <v>1</v>
      </c>
      <c r="AH23" s="250">
        <f>AF23*AG23</f>
        <v>0</v>
      </c>
      <c r="AI23" s="253">
        <f>+[41]Лист1!S23</f>
        <v>1</v>
      </c>
      <c r="AJ23" s="250">
        <f>AH23*AI23</f>
        <v>0</v>
      </c>
      <c r="AK23" s="253">
        <f>+[41]Лист1!T23</f>
        <v>1</v>
      </c>
      <c r="AL23" s="250">
        <f>AJ23*AK23</f>
        <v>0</v>
      </c>
      <c r="AM23" s="227" t="s">
        <v>599</v>
      </c>
      <c r="AN23" s="227" t="s">
        <v>600</v>
      </c>
      <c r="AO23" s="227" t="s">
        <v>601</v>
      </c>
      <c r="AP23" s="227" t="s">
        <v>602</v>
      </c>
      <c r="AQ23" s="227" t="s">
        <v>603</v>
      </c>
      <c r="AR23" s="227" t="s">
        <v>604</v>
      </c>
      <c r="AS23" s="160" t="str">
        <f t="shared" ref="AS23:AX25" si="6">$A$3&amp;$A$2&amp;"'"&amp;AM23</f>
        <v>|'[УФ ВС 2018.xlsx]АЛРОСА УГОК'!i23</v>
      </c>
      <c r="AT23" s="160" t="str">
        <f t="shared" si="6"/>
        <v>|'[УФ ВС 2018.xlsx]АЛРОСА УГОК'!j23</v>
      </c>
      <c r="AU23" s="160" t="str">
        <f t="shared" si="6"/>
        <v>|'[УФ ВС 2018.xlsx]АЛРОСА УГОК'!q23</v>
      </c>
      <c r="AV23" s="160" t="str">
        <f t="shared" si="6"/>
        <v>|'[УФ ВС 2018.xlsx]АЛРОСА УГОК'!aa23</v>
      </c>
      <c r="AW23" s="160" t="str">
        <f t="shared" si="6"/>
        <v>|'[УФ ВС 2018.xlsx]АЛРОСА УГОК'!al23</v>
      </c>
      <c r="AX23" s="160" t="str">
        <f t="shared" si="6"/>
        <v>|'[УФ ВС 2018.xlsx]АЛРОСА УГОК'!ak23</v>
      </c>
    </row>
    <row r="24" spans="1:57" s="160" customFormat="1">
      <c r="A24" s="156" t="str">
        <f>IF(SUM(J24,N24,P24,R24,S24,T24)=0,"скр","пок")</f>
        <v>пок</v>
      </c>
      <c r="B24" s="69">
        <v>2</v>
      </c>
      <c r="C24" s="549" t="s">
        <v>170</v>
      </c>
      <c r="D24" s="547"/>
      <c r="E24" s="547"/>
      <c r="F24" s="548"/>
      <c r="G24" s="70" t="s">
        <v>169</v>
      </c>
      <c r="H24" s="255">
        <v>1</v>
      </c>
      <c r="I24" s="255">
        <v>1</v>
      </c>
      <c r="J24" s="255">
        <v>1</v>
      </c>
      <c r="K24" s="255">
        <v>1</v>
      </c>
      <c r="L24" s="251">
        <f t="shared" si="2"/>
        <v>0</v>
      </c>
      <c r="M24" s="251">
        <f t="shared" si="3"/>
        <v>100</v>
      </c>
      <c r="N24" s="255">
        <v>1</v>
      </c>
      <c r="O24" s="255"/>
      <c r="P24" s="255">
        <v>0</v>
      </c>
      <c r="Q24" s="250">
        <v>2</v>
      </c>
      <c r="R24" s="252">
        <f>+'[42]Таб 1'!$Q24</f>
        <v>1</v>
      </c>
      <c r="S24" s="250">
        <f>R24</f>
        <v>1</v>
      </c>
      <c r="T24" s="250">
        <f>R24</f>
        <v>1</v>
      </c>
      <c r="U24" s="251">
        <f>+W24+Y24</f>
        <v>2</v>
      </c>
      <c r="V24" s="253">
        <f>[40]Лист1!$O24</f>
        <v>1</v>
      </c>
      <c r="W24" s="250">
        <f>S24*V24</f>
        <v>1</v>
      </c>
      <c r="X24" s="253">
        <f>[40]Лист1!$P24</f>
        <v>1</v>
      </c>
      <c r="Y24" s="250">
        <f>W24*X24</f>
        <v>1</v>
      </c>
      <c r="Z24" s="256"/>
      <c r="AA24" s="256"/>
      <c r="AB24" s="256">
        <f t="shared" si="4"/>
        <v>1</v>
      </c>
      <c r="AC24" s="256">
        <f t="shared" si="5"/>
        <v>200</v>
      </c>
      <c r="AD24" s="257"/>
      <c r="AE24" s="253">
        <f>+[41]Лист1!Q24</f>
        <v>1</v>
      </c>
      <c r="AF24" s="250">
        <f>IF($P$287=0,U24*AE24,0)</f>
        <v>2</v>
      </c>
      <c r="AG24" s="253">
        <f>+[41]Лист1!R24</f>
        <v>1</v>
      </c>
      <c r="AH24" s="250">
        <f>AF24*AG24</f>
        <v>2</v>
      </c>
      <c r="AI24" s="253">
        <f>+[41]Лист1!S24</f>
        <v>1</v>
      </c>
      <c r="AJ24" s="250">
        <f>AH24*AI24</f>
        <v>2</v>
      </c>
      <c r="AK24" s="253">
        <f>+[41]Лист1!T24</f>
        <v>1</v>
      </c>
      <c r="AL24" s="250">
        <f>AJ24*AK24</f>
        <v>2</v>
      </c>
      <c r="AM24" s="227" t="s">
        <v>605</v>
      </c>
      <c r="AN24" s="227" t="s">
        <v>606</v>
      </c>
      <c r="AO24" s="227" t="s">
        <v>607</v>
      </c>
      <c r="AP24" s="227" t="s">
        <v>608</v>
      </c>
      <c r="AQ24" s="227" t="s">
        <v>609</v>
      </c>
      <c r="AR24" s="227" t="s">
        <v>610</v>
      </c>
      <c r="AS24" s="160" t="str">
        <f t="shared" si="6"/>
        <v>|'[УФ ВС 2018.xlsx]АЛРОСА УГОК'!i24</v>
      </c>
      <c r="AT24" s="160" t="str">
        <f t="shared" si="6"/>
        <v>|'[УФ ВС 2018.xlsx]АЛРОСА УГОК'!j24</v>
      </c>
      <c r="AU24" s="160" t="str">
        <f t="shared" si="6"/>
        <v>|'[УФ ВС 2018.xlsx]АЛРОСА УГОК'!q24</v>
      </c>
      <c r="AV24" s="160" t="str">
        <f t="shared" si="6"/>
        <v>|'[УФ ВС 2018.xlsx]АЛРОСА УГОК'!aa24</v>
      </c>
      <c r="AW24" s="160" t="str">
        <f t="shared" si="6"/>
        <v>|'[УФ ВС 2018.xlsx]АЛРОСА УГОК'!al24</v>
      </c>
      <c r="AX24" s="160" t="str">
        <f t="shared" si="6"/>
        <v>|'[УФ ВС 2018.xlsx]АЛРОСА УГОК'!ak24</v>
      </c>
      <c r="BC24" s="160">
        <v>1</v>
      </c>
      <c r="BE24" s="306">
        <f>+U24-'[42]Таб 1'!$T24</f>
        <v>0</v>
      </c>
    </row>
    <row r="25" spans="1:57" s="160" customFormat="1">
      <c r="A25" s="156" t="str">
        <f>IF(SUM(J25,N25,P25,R25,S25,T25)=0,"скр","пок")</f>
        <v>пок</v>
      </c>
      <c r="B25" s="69">
        <v>3</v>
      </c>
      <c r="C25" s="206" t="s">
        <v>171</v>
      </c>
      <c r="D25" s="207"/>
      <c r="E25" s="207"/>
      <c r="F25" s="208"/>
      <c r="G25" s="70" t="s">
        <v>17</v>
      </c>
      <c r="H25" s="255">
        <v>34.409999999999997</v>
      </c>
      <c r="I25" s="255">
        <v>42.021000000000001</v>
      </c>
      <c r="J25" s="255">
        <v>42.021000000000001</v>
      </c>
      <c r="K25" s="255">
        <v>42.021000000000001</v>
      </c>
      <c r="L25" s="251">
        <f t="shared" si="2"/>
        <v>0</v>
      </c>
      <c r="M25" s="251">
        <f t="shared" si="3"/>
        <v>100</v>
      </c>
      <c r="N25" s="255">
        <v>42.021000000000001</v>
      </c>
      <c r="O25" s="255"/>
      <c r="P25" s="255">
        <v>0</v>
      </c>
      <c r="Q25" s="250">
        <v>84.042000000000002</v>
      </c>
      <c r="R25" s="252">
        <f>+'[42]Таб 1'!$Q25</f>
        <v>42.021000000000001</v>
      </c>
      <c r="S25" s="250">
        <f>R25</f>
        <v>42.021000000000001</v>
      </c>
      <c r="T25" s="250">
        <f>R25</f>
        <v>42.021000000000001</v>
      </c>
      <c r="U25" s="251">
        <f>+W25+Y25</f>
        <v>84.042000000000002</v>
      </c>
      <c r="V25" s="253">
        <f>[40]Лист1!$O25</f>
        <v>1</v>
      </c>
      <c r="W25" s="250">
        <f>S25*V25</f>
        <v>42.021000000000001</v>
      </c>
      <c r="X25" s="253">
        <f>[40]Лист1!$P25</f>
        <v>1</v>
      </c>
      <c r="Y25" s="250">
        <f>W25*X25</f>
        <v>42.021000000000001</v>
      </c>
      <c r="Z25" s="256"/>
      <c r="AA25" s="256"/>
      <c r="AB25" s="256">
        <f t="shared" si="4"/>
        <v>42.021000000000001</v>
      </c>
      <c r="AC25" s="256">
        <f t="shared" si="5"/>
        <v>200</v>
      </c>
      <c r="AD25" s="257"/>
      <c r="AE25" s="253">
        <f>+[41]Лист1!Q25</f>
        <v>1</v>
      </c>
      <c r="AF25" s="250">
        <f>IF($P$287=0,U25*AE25,0)</f>
        <v>84.042000000000002</v>
      </c>
      <c r="AG25" s="253">
        <f>+[41]Лист1!R25</f>
        <v>1</v>
      </c>
      <c r="AH25" s="250">
        <f>AF25*AG25</f>
        <v>84.042000000000002</v>
      </c>
      <c r="AI25" s="253">
        <f>+[41]Лист1!S25</f>
        <v>1</v>
      </c>
      <c r="AJ25" s="250">
        <f>AH25*AI25</f>
        <v>84.042000000000002</v>
      </c>
      <c r="AK25" s="253">
        <f>+[41]Лист1!T25</f>
        <v>1</v>
      </c>
      <c r="AL25" s="250">
        <f>AJ25*AK25</f>
        <v>84.042000000000002</v>
      </c>
      <c r="AM25" s="227" t="s">
        <v>611</v>
      </c>
      <c r="AN25" s="227" t="s">
        <v>612</v>
      </c>
      <c r="AO25" s="227" t="s">
        <v>613</v>
      </c>
      <c r="AP25" s="227" t="s">
        <v>614</v>
      </c>
      <c r="AQ25" s="227" t="s">
        <v>615</v>
      </c>
      <c r="AR25" s="227" t="s">
        <v>616</v>
      </c>
      <c r="AS25" s="160" t="str">
        <f t="shared" si="6"/>
        <v>|'[УФ ВС 2018.xlsx]АЛРОСА УГОК'!i25</v>
      </c>
      <c r="AT25" s="160" t="str">
        <f t="shared" si="6"/>
        <v>|'[УФ ВС 2018.xlsx]АЛРОСА УГОК'!j25</v>
      </c>
      <c r="AU25" s="160" t="str">
        <f t="shared" si="6"/>
        <v>|'[УФ ВС 2018.xlsx]АЛРОСА УГОК'!q25</v>
      </c>
      <c r="AV25" s="160" t="str">
        <f t="shared" si="6"/>
        <v>|'[УФ ВС 2018.xlsx]АЛРОСА УГОК'!aa25</v>
      </c>
      <c r="AW25" s="160" t="str">
        <f t="shared" si="6"/>
        <v>|'[УФ ВС 2018.xlsx]АЛРОСА УГОК'!al25</v>
      </c>
      <c r="AX25" s="160" t="str">
        <f t="shared" si="6"/>
        <v>|'[УФ ВС 2018.xlsx]АЛРОСА УГОК'!ak25</v>
      </c>
      <c r="BC25" s="160">
        <v>42.021000000000001</v>
      </c>
      <c r="BE25" s="306">
        <f>+U25-'[42]Таб 1'!$T25</f>
        <v>0</v>
      </c>
    </row>
    <row r="26" spans="1:57" s="160" customFormat="1">
      <c r="A26" s="156" t="s">
        <v>598</v>
      </c>
      <c r="B26" s="69">
        <v>4</v>
      </c>
      <c r="C26" s="503" t="s">
        <v>172</v>
      </c>
      <c r="D26" s="504"/>
      <c r="E26" s="504"/>
      <c r="F26" s="505"/>
      <c r="G26" s="70" t="s">
        <v>173</v>
      </c>
      <c r="H26" s="258">
        <f>H27+H68+H73</f>
        <v>2483.7301539999994</v>
      </c>
      <c r="I26" s="258">
        <f>I27+I68+I73</f>
        <v>2495.02126</v>
      </c>
      <c r="J26" s="258">
        <f>J27+J68+J73</f>
        <v>2495.02126</v>
      </c>
      <c r="K26" s="259">
        <v>2041.0650000000001</v>
      </c>
      <c r="L26" s="251">
        <f t="shared" si="2"/>
        <v>-453.95625999999993</v>
      </c>
      <c r="M26" s="251">
        <f t="shared" si="3"/>
        <v>81.805515356610641</v>
      </c>
      <c r="N26" s="259">
        <f t="shared" ref="N26:U26" si="7">N27+N68+N73</f>
        <v>2410.41278814</v>
      </c>
      <c r="O26" s="259">
        <f t="shared" si="7"/>
        <v>0</v>
      </c>
      <c r="P26" s="259">
        <f t="shared" si="7"/>
        <v>0</v>
      </c>
      <c r="Q26" s="259">
        <v>1845.7011299999999</v>
      </c>
      <c r="R26" s="252">
        <f>+'[42]Таб 1'!$Q26</f>
        <v>2041.0650000000001</v>
      </c>
      <c r="S26" s="259">
        <f t="shared" si="7"/>
        <v>1020.5325</v>
      </c>
      <c r="T26" s="259">
        <f t="shared" si="7"/>
        <v>1020.5325</v>
      </c>
      <c r="U26" s="256">
        <f t="shared" si="7"/>
        <v>2041.0650000000001</v>
      </c>
      <c r="V26" s="253">
        <f>[40]Лист1!$O26</f>
        <v>1</v>
      </c>
      <c r="W26" s="259">
        <f>W27+W68+W73</f>
        <v>1020.5325</v>
      </c>
      <c r="X26" s="253">
        <f>[40]Лист1!$P26</f>
        <v>1</v>
      </c>
      <c r="Y26" s="259">
        <f>Y27+Y68+Y73</f>
        <v>1020.5325</v>
      </c>
      <c r="Z26" s="256"/>
      <c r="AA26" s="256"/>
      <c r="AB26" s="256">
        <f t="shared" si="4"/>
        <v>-369.34778813999992</v>
      </c>
      <c r="AC26" s="256">
        <f t="shared" si="5"/>
        <v>84.676990183701776</v>
      </c>
      <c r="AD26" s="257">
        <v>18.077999999999999</v>
      </c>
      <c r="AE26" s="253">
        <f>+[41]Лист1!Q26</f>
        <v>1</v>
      </c>
      <c r="AF26" s="259">
        <f>AF27+AF68+AF73</f>
        <v>2041.0650000000001</v>
      </c>
      <c r="AG26" s="253">
        <f>+[41]Лист1!R26</f>
        <v>1</v>
      </c>
      <c r="AH26" s="259">
        <f>AH27+AH68+AH73</f>
        <v>2041.0650000000001</v>
      </c>
      <c r="AI26" s="253">
        <f>+[41]Лист1!S26</f>
        <v>1</v>
      </c>
      <c r="AJ26" s="259">
        <f>AJ27+AJ68+AJ73</f>
        <v>2041.0650000000001</v>
      </c>
      <c r="AK26" s="253">
        <f>+[41]Лист1!T26</f>
        <v>1</v>
      </c>
      <c r="AL26" s="259">
        <f>AL27+AL68+AL73</f>
        <v>2041.0650000000001</v>
      </c>
      <c r="BC26" s="160">
        <v>1845.7011367484265</v>
      </c>
      <c r="BE26" s="306">
        <f>+U26-'[42]Таб 1'!$T26</f>
        <v>0</v>
      </c>
    </row>
    <row r="27" spans="1:57" s="156" customFormat="1">
      <c r="A27" s="156" t="str">
        <f t="shared" ref="A27:A90" si="8">IF(SUM(J27,N27,P27,R27,S27,T27)=0,"скр","пок")</f>
        <v>пок</v>
      </c>
      <c r="B27" s="69"/>
      <c r="C27" s="71" t="s">
        <v>174</v>
      </c>
      <c r="D27" s="207" t="s">
        <v>175</v>
      </c>
      <c r="E27" s="207"/>
      <c r="F27" s="208"/>
      <c r="G27" s="70" t="s">
        <v>173</v>
      </c>
      <c r="H27" s="260">
        <f>H28+H33+H63</f>
        <v>2268.6601539999992</v>
      </c>
      <c r="I27" s="260">
        <f>I28+I33+I63</f>
        <v>2279.9512599999998</v>
      </c>
      <c r="J27" s="260">
        <f>J28+J33+J63</f>
        <v>2279.9512599999998</v>
      </c>
      <c r="K27" s="256">
        <v>1825.875</v>
      </c>
      <c r="L27" s="251">
        <f t="shared" si="2"/>
        <v>-454.07625999999982</v>
      </c>
      <c r="M27" s="251">
        <f t="shared" si="3"/>
        <v>80.083948812133826</v>
      </c>
      <c r="N27" s="256">
        <f t="shared" ref="N27:U27" si="9">N28+N33+N63</f>
        <v>2183.99778814</v>
      </c>
      <c r="O27" s="256">
        <f t="shared" si="9"/>
        <v>0</v>
      </c>
      <c r="P27" s="256">
        <f t="shared" si="9"/>
        <v>0</v>
      </c>
      <c r="Q27" s="256">
        <v>1630.0031300000001</v>
      </c>
      <c r="R27" s="252">
        <f>+'[42]Таб 1'!$Q27</f>
        <v>1825.875</v>
      </c>
      <c r="S27" s="256">
        <f t="shared" si="9"/>
        <v>912.9375</v>
      </c>
      <c r="T27" s="256">
        <f t="shared" si="9"/>
        <v>912.9375</v>
      </c>
      <c r="U27" s="256">
        <f t="shared" si="9"/>
        <v>1825.875</v>
      </c>
      <c r="V27" s="253">
        <f>[40]Лист1!$O27</f>
        <v>1</v>
      </c>
      <c r="W27" s="256">
        <f>W28+W33+W63</f>
        <v>912.9375</v>
      </c>
      <c r="X27" s="253">
        <f>[40]Лист1!$P27</f>
        <v>1</v>
      </c>
      <c r="Y27" s="256">
        <f>Y28+Y33+Y63</f>
        <v>912.9375</v>
      </c>
      <c r="Z27" s="256"/>
      <c r="AA27" s="256"/>
      <c r="AB27" s="256">
        <f t="shared" si="4"/>
        <v>-358.12278814000001</v>
      </c>
      <c r="AC27" s="256">
        <f t="shared" si="5"/>
        <v>83.602419833721768</v>
      </c>
      <c r="AD27" s="257"/>
      <c r="AE27" s="253">
        <f>+[41]Лист1!Q27</f>
        <v>1</v>
      </c>
      <c r="AF27" s="256">
        <f>AF28+AF33+AF63</f>
        <v>1825.875</v>
      </c>
      <c r="AG27" s="253">
        <f>+[41]Лист1!R27</f>
        <v>1</v>
      </c>
      <c r="AH27" s="256">
        <f>AH28+AH33+AH63</f>
        <v>1825.875</v>
      </c>
      <c r="AI27" s="253">
        <f>+[41]Лист1!S27</f>
        <v>1</v>
      </c>
      <c r="AJ27" s="256">
        <f>AJ28+AJ33+AJ63</f>
        <v>1825.875</v>
      </c>
      <c r="AK27" s="253">
        <f>+[41]Лист1!T27</f>
        <v>1</v>
      </c>
      <c r="AL27" s="256">
        <f>AL28+AL33+AL63</f>
        <v>1825.875</v>
      </c>
      <c r="AS27" s="160"/>
      <c r="AT27" s="160"/>
      <c r="AU27" s="160"/>
      <c r="AV27" s="160"/>
      <c r="AW27" s="160"/>
      <c r="AX27" s="160"/>
      <c r="BC27" s="156">
        <v>1630.0031367484266</v>
      </c>
      <c r="BE27" s="306">
        <f>+U27-'[42]Таб 1'!$T27</f>
        <v>0</v>
      </c>
    </row>
    <row r="28" spans="1:57" s="156" customFormat="1">
      <c r="A28" s="156" t="str">
        <f t="shared" si="8"/>
        <v>пок</v>
      </c>
      <c r="B28" s="69"/>
      <c r="C28" s="206"/>
      <c r="D28" s="99" t="s">
        <v>176</v>
      </c>
      <c r="E28" s="207" t="s">
        <v>530</v>
      </c>
      <c r="F28" s="208"/>
      <c r="G28" s="74" t="s">
        <v>173</v>
      </c>
      <c r="H28" s="260">
        <f>+H29+H30+H31+H32</f>
        <v>1286.9208539999995</v>
      </c>
      <c r="I28" s="260">
        <f>+I29+I30+I31+I32</f>
        <v>1388</v>
      </c>
      <c r="J28" s="260">
        <f>+J29+J30+J31+J32</f>
        <v>1388</v>
      </c>
      <c r="K28" s="256">
        <v>1021.982</v>
      </c>
      <c r="L28" s="251">
        <f t="shared" si="2"/>
        <v>-366.01800000000003</v>
      </c>
      <c r="M28" s="251">
        <f t="shared" si="3"/>
        <v>73.629827089337169</v>
      </c>
      <c r="N28" s="256">
        <f t="shared" ref="N28:T28" si="10">+N29+N30+N31+N32</f>
        <v>1351.4708881399997</v>
      </c>
      <c r="O28" s="256">
        <f t="shared" si="10"/>
        <v>0</v>
      </c>
      <c r="P28" s="256">
        <f t="shared" si="10"/>
        <v>0</v>
      </c>
      <c r="Q28" s="256">
        <v>1019.12671</v>
      </c>
      <c r="R28" s="252">
        <f>+'[42]Таб 1'!$Q28</f>
        <v>1021.982</v>
      </c>
      <c r="S28" s="256">
        <f t="shared" si="10"/>
        <v>510.99099999999999</v>
      </c>
      <c r="T28" s="256">
        <f t="shared" si="10"/>
        <v>510.99099999999999</v>
      </c>
      <c r="U28" s="256">
        <f>+W28+Y28</f>
        <v>1021.982</v>
      </c>
      <c r="V28" s="253">
        <f>[40]Лист1!$O28</f>
        <v>1</v>
      </c>
      <c r="W28" s="256">
        <f>+W29+W30+W31+W32</f>
        <v>510.99099999999999</v>
      </c>
      <c r="X28" s="253">
        <f>[40]Лист1!$P28</f>
        <v>1</v>
      </c>
      <c r="Y28" s="256">
        <f>+Y29+Y30+Y31+Y32</f>
        <v>510.99099999999999</v>
      </c>
      <c r="Z28" s="256"/>
      <c r="AA28" s="256"/>
      <c r="AB28" s="256">
        <f t="shared" si="4"/>
        <v>-329.48888813999974</v>
      </c>
      <c r="AC28" s="256">
        <f t="shared" si="5"/>
        <v>75.619978866620784</v>
      </c>
      <c r="AD28" s="256"/>
      <c r="AE28" s="253">
        <f>+[41]Лист1!Q28</f>
        <v>1</v>
      </c>
      <c r="AF28" s="256">
        <f>+AF29+AF30+AF31+AF32</f>
        <v>1021.982</v>
      </c>
      <c r="AG28" s="253">
        <f>+[41]Лист1!R28</f>
        <v>1</v>
      </c>
      <c r="AH28" s="256">
        <f>+AH29+AH30+AH31+AH32</f>
        <v>1021.982</v>
      </c>
      <c r="AI28" s="253">
        <f>+[41]Лист1!S28</f>
        <v>1</v>
      </c>
      <c r="AJ28" s="256">
        <f>+AJ29+AJ30+AJ31+AJ32</f>
        <v>1021.982</v>
      </c>
      <c r="AK28" s="253">
        <f>+[41]Лист1!T28</f>
        <v>1</v>
      </c>
      <c r="AL28" s="256">
        <f>+AL29+AL30+AL31+AL32</f>
        <v>1021.982</v>
      </c>
      <c r="AM28" s="227"/>
      <c r="AN28" s="227"/>
      <c r="AO28" s="227"/>
      <c r="AP28" s="227"/>
      <c r="AQ28" s="227"/>
      <c r="AR28" s="227"/>
      <c r="AS28" s="160"/>
      <c r="AT28" s="160"/>
      <c r="AU28" s="160"/>
      <c r="AV28" s="160"/>
      <c r="AW28" s="160"/>
      <c r="AX28" s="160"/>
      <c r="BC28" s="156">
        <v>1019.1267099999998</v>
      </c>
      <c r="BE28" s="306">
        <f>+U28-'[42]Таб 1'!$T28</f>
        <v>0</v>
      </c>
    </row>
    <row r="29" spans="1:57" s="156" customFormat="1">
      <c r="A29" s="156" t="str">
        <f t="shared" si="8"/>
        <v>пок</v>
      </c>
      <c r="B29" s="69"/>
      <c r="C29" s="72"/>
      <c r="D29" s="73"/>
      <c r="E29" s="261" t="s">
        <v>531</v>
      </c>
      <c r="F29" s="205"/>
      <c r="G29" s="74" t="s">
        <v>173</v>
      </c>
      <c r="H29" s="262">
        <v>1286.9208539999995</v>
      </c>
      <c r="I29" s="262">
        <v>1388</v>
      </c>
      <c r="J29" s="262">
        <v>1388</v>
      </c>
      <c r="K29" s="262">
        <v>684.22550000000001</v>
      </c>
      <c r="L29" s="251">
        <f t="shared" si="2"/>
        <v>-703.77449999999999</v>
      </c>
      <c r="M29" s="251">
        <f t="shared" si="3"/>
        <v>49.295785302593657</v>
      </c>
      <c r="N29" s="262">
        <v>1351.4708881399997</v>
      </c>
      <c r="O29" s="262"/>
      <c r="P29" s="262">
        <v>0</v>
      </c>
      <c r="Q29" s="253">
        <v>681.88499999999999</v>
      </c>
      <c r="R29" s="252">
        <f>+'[42]Таб 1'!$Q29</f>
        <v>684.22550000000001</v>
      </c>
      <c r="S29" s="250">
        <f>R29*$A$8</f>
        <v>342.11275000000001</v>
      </c>
      <c r="T29" s="250">
        <f>R29*$A$9</f>
        <v>342.11275000000001</v>
      </c>
      <c r="U29" s="256">
        <f>+W29+Y29</f>
        <v>684.22550000000001</v>
      </c>
      <c r="V29" s="253">
        <f>[40]Лист1!$O29</f>
        <v>1</v>
      </c>
      <c r="W29" s="250">
        <f>S29*V29</f>
        <v>342.11275000000001</v>
      </c>
      <c r="X29" s="253">
        <f>[40]Лист1!$P29</f>
        <v>1</v>
      </c>
      <c r="Y29" s="250">
        <f>W29*X29</f>
        <v>342.11275000000001</v>
      </c>
      <c r="Z29" s="263"/>
      <c r="AA29" s="263"/>
      <c r="AB29" s="256">
        <f t="shared" si="4"/>
        <v>-667.2453881399997</v>
      </c>
      <c r="AC29" s="256">
        <f t="shared" si="5"/>
        <v>50.628208569234133</v>
      </c>
      <c r="AD29" s="264"/>
      <c r="AE29" s="253">
        <f>+[41]Лист1!Q29</f>
        <v>1</v>
      </c>
      <c r="AF29" s="250">
        <f>IF($P$287=0,U29*AE29,0)</f>
        <v>684.22550000000001</v>
      </c>
      <c r="AG29" s="253">
        <f>+[41]Лист1!R29</f>
        <v>1</v>
      </c>
      <c r="AH29" s="250">
        <f>AF29*AG29</f>
        <v>684.22550000000001</v>
      </c>
      <c r="AI29" s="253">
        <f>+[41]Лист1!S29</f>
        <v>1</v>
      </c>
      <c r="AJ29" s="250">
        <f>AH29*AI29</f>
        <v>684.22550000000001</v>
      </c>
      <c r="AK29" s="253">
        <f>+[41]Лист1!T29</f>
        <v>1</v>
      </c>
      <c r="AL29" s="250">
        <f>AJ29*AK29</f>
        <v>684.22550000000001</v>
      </c>
      <c r="AM29" s="227" t="s">
        <v>617</v>
      </c>
      <c r="AN29" s="227" t="s">
        <v>618</v>
      </c>
      <c r="AO29" s="227" t="s">
        <v>619</v>
      </c>
      <c r="AP29" s="227" t="s">
        <v>620</v>
      </c>
      <c r="AQ29" s="227" t="s">
        <v>621</v>
      </c>
      <c r="AR29" s="227" t="s">
        <v>622</v>
      </c>
      <c r="AS29" s="160" t="str">
        <f t="shared" ref="AS29:AX29" si="11">$A$3&amp;$A$2&amp;"'"&amp;AM29</f>
        <v>|'[УФ ВС 2018.xlsx]АЛРОСА УГОК'!i28</v>
      </c>
      <c r="AT29" s="160" t="str">
        <f t="shared" si="11"/>
        <v>|'[УФ ВС 2018.xlsx]АЛРОСА УГОК'!j28</v>
      </c>
      <c r="AU29" s="160" t="str">
        <f t="shared" si="11"/>
        <v>|'[УФ ВС 2018.xlsx]АЛРОСА УГОК'!q28</v>
      </c>
      <c r="AV29" s="160" t="str">
        <f t="shared" si="11"/>
        <v>|'[УФ ВС 2018.xlsx]АЛРОСА УГОК'!aa28</v>
      </c>
      <c r="AW29" s="160" t="str">
        <f t="shared" si="11"/>
        <v>|'[УФ ВС 2018.xlsx]АЛРОСА УГОК'!al28</v>
      </c>
      <c r="AX29" s="160" t="str">
        <f t="shared" si="11"/>
        <v>|'[УФ ВС 2018.xlsx]АЛРОСА УГОК'!ak28</v>
      </c>
      <c r="BC29" s="156">
        <v>681.88499999999999</v>
      </c>
      <c r="BE29" s="306">
        <f>+U29-'[42]Таб 1'!$T29</f>
        <v>0</v>
      </c>
    </row>
    <row r="30" spans="1:57" s="156" customFormat="1">
      <c r="A30" s="156" t="str">
        <f t="shared" si="8"/>
        <v>пок</v>
      </c>
      <c r="B30" s="69"/>
      <c r="C30" s="72"/>
      <c r="D30" s="73"/>
      <c r="E30" s="261" t="s">
        <v>532</v>
      </c>
      <c r="F30" s="205"/>
      <c r="G30" s="74" t="s">
        <v>173</v>
      </c>
      <c r="H30" s="262"/>
      <c r="I30" s="262"/>
      <c r="J30" s="262"/>
      <c r="K30" s="262">
        <v>337.75650000000002</v>
      </c>
      <c r="L30" s="251">
        <f t="shared" si="2"/>
        <v>337.75650000000002</v>
      </c>
      <c r="M30" s="251">
        <f t="shared" si="3"/>
        <v>0</v>
      </c>
      <c r="N30" s="262"/>
      <c r="O30" s="262"/>
      <c r="P30" s="262"/>
      <c r="Q30" s="253">
        <v>337.24171000000001</v>
      </c>
      <c r="R30" s="252">
        <f>+'[42]Таб 1'!$Q30</f>
        <v>337.75650000000002</v>
      </c>
      <c r="S30" s="250">
        <f>R30*$A$8</f>
        <v>168.87825000000001</v>
      </c>
      <c r="T30" s="250">
        <f>R30*$A$9</f>
        <v>168.87825000000001</v>
      </c>
      <c r="U30" s="256">
        <f>+W30+Y30</f>
        <v>337.75650000000002</v>
      </c>
      <c r="V30" s="253">
        <f>[40]Лист1!$O30</f>
        <v>1</v>
      </c>
      <c r="W30" s="250">
        <f>S30*V30</f>
        <v>168.87825000000001</v>
      </c>
      <c r="X30" s="253">
        <f>[40]Лист1!$P30</f>
        <v>1</v>
      </c>
      <c r="Y30" s="250">
        <f>W30*X30</f>
        <v>168.87825000000001</v>
      </c>
      <c r="Z30" s="263"/>
      <c r="AA30" s="263"/>
      <c r="AB30" s="256">
        <f t="shared" si="4"/>
        <v>337.75650000000002</v>
      </c>
      <c r="AC30" s="256">
        <f t="shared" si="5"/>
        <v>0</v>
      </c>
      <c r="AD30" s="264"/>
      <c r="AE30" s="253">
        <f>+[41]Лист1!Q30</f>
        <v>1</v>
      </c>
      <c r="AF30" s="250">
        <f>IF($P$287=0,U30*AE30,0)</f>
        <v>337.75650000000002</v>
      </c>
      <c r="AG30" s="253">
        <f>+[41]Лист1!R30</f>
        <v>1</v>
      </c>
      <c r="AH30" s="250">
        <f>AF30*AG30</f>
        <v>337.75650000000002</v>
      </c>
      <c r="AI30" s="253">
        <f>+[41]Лист1!S30</f>
        <v>1</v>
      </c>
      <c r="AJ30" s="250">
        <f>AH30*AI30</f>
        <v>337.75650000000002</v>
      </c>
      <c r="AK30" s="253">
        <f>+[41]Лист1!T30</f>
        <v>1</v>
      </c>
      <c r="AL30" s="250">
        <f>AJ30*AK30</f>
        <v>337.75650000000002</v>
      </c>
      <c r="AS30" s="160"/>
      <c r="AT30" s="160"/>
      <c r="AU30" s="160"/>
      <c r="AV30" s="160"/>
      <c r="AW30" s="160"/>
      <c r="AX30" s="160"/>
      <c r="BC30" s="156">
        <v>337.24170999999984</v>
      </c>
      <c r="BE30" s="306">
        <f>+U30-'[42]Таб 1'!$T30</f>
        <v>0</v>
      </c>
    </row>
    <row r="31" spans="1:57" s="156" customFormat="1">
      <c r="A31" s="156" t="str">
        <f t="shared" si="8"/>
        <v>скр</v>
      </c>
      <c r="B31" s="69"/>
      <c r="C31" s="72"/>
      <c r="D31" s="73"/>
      <c r="E31" s="261" t="s">
        <v>533</v>
      </c>
      <c r="F31" s="205"/>
      <c r="G31" s="74" t="s">
        <v>173</v>
      </c>
      <c r="H31" s="262"/>
      <c r="I31" s="262"/>
      <c r="J31" s="262"/>
      <c r="K31" s="262"/>
      <c r="L31" s="251">
        <f t="shared" si="2"/>
        <v>0</v>
      </c>
      <c r="M31" s="251">
        <f t="shared" si="3"/>
        <v>0</v>
      </c>
      <c r="N31" s="262"/>
      <c r="O31" s="262"/>
      <c r="P31" s="262"/>
      <c r="Q31" s="253">
        <v>0</v>
      </c>
      <c r="R31" s="252">
        <f>+'[42]Таб 1'!$Q31</f>
        <v>0</v>
      </c>
      <c r="S31" s="250">
        <f>R31*$A$8</f>
        <v>0</v>
      </c>
      <c r="T31" s="250">
        <f>R31*$A$9</f>
        <v>0</v>
      </c>
      <c r="U31" s="256">
        <f>+W31+Y31</f>
        <v>0</v>
      </c>
      <c r="V31" s="253">
        <f>[40]Лист1!$O31</f>
        <v>1</v>
      </c>
      <c r="W31" s="250">
        <f>S31*V31</f>
        <v>0</v>
      </c>
      <c r="X31" s="253">
        <f>[40]Лист1!$P31</f>
        <v>1</v>
      </c>
      <c r="Y31" s="250">
        <f>W31*X31</f>
        <v>0</v>
      </c>
      <c r="Z31" s="263"/>
      <c r="AA31" s="263"/>
      <c r="AB31" s="256">
        <f t="shared" si="4"/>
        <v>0</v>
      </c>
      <c r="AC31" s="256">
        <f t="shared" si="5"/>
        <v>0</v>
      </c>
      <c r="AD31" s="264"/>
      <c r="AE31" s="253">
        <f>+[41]Лист1!Q31</f>
        <v>1</v>
      </c>
      <c r="AF31" s="250">
        <f>IF($P$287=0,U31*AE31,0)</f>
        <v>0</v>
      </c>
      <c r="AG31" s="253">
        <f>+[41]Лист1!R31</f>
        <v>1</v>
      </c>
      <c r="AH31" s="250">
        <f>AF31*AG31</f>
        <v>0</v>
      </c>
      <c r="AI31" s="253">
        <f>+[41]Лист1!S31</f>
        <v>1</v>
      </c>
      <c r="AJ31" s="250">
        <f>AH31*AI31</f>
        <v>0</v>
      </c>
      <c r="AK31" s="253">
        <f>+[41]Лист1!T31</f>
        <v>1</v>
      </c>
      <c r="AL31" s="250">
        <f>AJ31*AK31</f>
        <v>0</v>
      </c>
      <c r="AS31" s="160"/>
      <c r="AT31" s="160"/>
      <c r="AU31" s="160"/>
      <c r="AV31" s="160"/>
      <c r="AW31" s="160"/>
      <c r="AX31" s="160"/>
      <c r="BE31" s="306">
        <f>+U31-'[42]Таб 1'!$T31</f>
        <v>0</v>
      </c>
    </row>
    <row r="32" spans="1:57" s="156" customFormat="1">
      <c r="A32" s="156" t="str">
        <f t="shared" si="8"/>
        <v>скр</v>
      </c>
      <c r="B32" s="69"/>
      <c r="C32" s="72"/>
      <c r="D32" s="73"/>
      <c r="E32" s="261" t="s">
        <v>534</v>
      </c>
      <c r="F32" s="205"/>
      <c r="G32" s="74" t="s">
        <v>173</v>
      </c>
      <c r="H32" s="262"/>
      <c r="I32" s="262"/>
      <c r="J32" s="262"/>
      <c r="K32" s="262"/>
      <c r="L32" s="251">
        <f t="shared" si="2"/>
        <v>0</v>
      </c>
      <c r="M32" s="251">
        <f t="shared" si="3"/>
        <v>0</v>
      </c>
      <c r="N32" s="262"/>
      <c r="O32" s="262"/>
      <c r="P32" s="262"/>
      <c r="Q32" s="253">
        <v>0</v>
      </c>
      <c r="R32" s="252">
        <f>+'[42]Таб 1'!$Q32</f>
        <v>0</v>
      </c>
      <c r="S32" s="250">
        <f>R32*$A$8</f>
        <v>0</v>
      </c>
      <c r="T32" s="250">
        <f>R32*$A$9</f>
        <v>0</v>
      </c>
      <c r="U32" s="256">
        <f>+W32+Y32</f>
        <v>0</v>
      </c>
      <c r="V32" s="253">
        <f>[40]Лист1!$O32</f>
        <v>1</v>
      </c>
      <c r="W32" s="250">
        <f>S32*V32</f>
        <v>0</v>
      </c>
      <c r="X32" s="253">
        <f>[40]Лист1!$P32</f>
        <v>1</v>
      </c>
      <c r="Y32" s="250">
        <f>W32*X32</f>
        <v>0</v>
      </c>
      <c r="Z32" s="263"/>
      <c r="AA32" s="263"/>
      <c r="AB32" s="256">
        <f t="shared" si="4"/>
        <v>0</v>
      </c>
      <c r="AC32" s="256">
        <f t="shared" si="5"/>
        <v>0</v>
      </c>
      <c r="AD32" s="264"/>
      <c r="AE32" s="253">
        <f>+[41]Лист1!Q32</f>
        <v>1</v>
      </c>
      <c r="AF32" s="250">
        <f>IF($P$287=0,U32*AE32,0)</f>
        <v>0</v>
      </c>
      <c r="AG32" s="253">
        <f>+[41]Лист1!R32</f>
        <v>1</v>
      </c>
      <c r="AH32" s="250">
        <f>AF32*AG32</f>
        <v>0</v>
      </c>
      <c r="AI32" s="253">
        <f>+[41]Лист1!S32</f>
        <v>1</v>
      </c>
      <c r="AJ32" s="250">
        <f>AH32*AI32</f>
        <v>0</v>
      </c>
      <c r="AK32" s="253">
        <f>+[41]Лист1!T32</f>
        <v>1</v>
      </c>
      <c r="AL32" s="250">
        <f>AJ32*AK32</f>
        <v>0</v>
      </c>
      <c r="AS32" s="160"/>
      <c r="AT32" s="160"/>
      <c r="AU32" s="160"/>
      <c r="AV32" s="160"/>
      <c r="AW32" s="160"/>
      <c r="AX32" s="160"/>
      <c r="BE32" s="306">
        <f>+U32-'[42]Таб 1'!$T32</f>
        <v>0</v>
      </c>
    </row>
    <row r="33" spans="1:57" s="156" customFormat="1">
      <c r="A33" s="156" t="str">
        <f t="shared" si="8"/>
        <v>пок</v>
      </c>
      <c r="B33" s="69"/>
      <c r="C33" s="72"/>
      <c r="D33" s="99" t="s">
        <v>178</v>
      </c>
      <c r="E33" s="265" t="s">
        <v>535</v>
      </c>
      <c r="F33" s="208"/>
      <c r="G33" s="74" t="s">
        <v>173</v>
      </c>
      <c r="H33" s="263">
        <f t="shared" ref="H33:J37" si="12">H38+H53+H58</f>
        <v>57.357300000000002</v>
      </c>
      <c r="I33" s="263">
        <f t="shared" si="12"/>
        <v>35.830259999999996</v>
      </c>
      <c r="J33" s="263">
        <f t="shared" si="12"/>
        <v>35.830259999999996</v>
      </c>
      <c r="K33" s="263">
        <v>34.294699999999999</v>
      </c>
      <c r="L33" s="251">
        <f t="shared" si="2"/>
        <v>-1.5355599999999967</v>
      </c>
      <c r="M33" s="251">
        <f t="shared" si="3"/>
        <v>95.714348709721904</v>
      </c>
      <c r="N33" s="263">
        <f t="shared" ref="N33:U37" si="13">N38+N53+N58</f>
        <v>43.386600000000001</v>
      </c>
      <c r="O33" s="263">
        <f t="shared" si="13"/>
        <v>0</v>
      </c>
      <c r="P33" s="263">
        <f t="shared" si="13"/>
        <v>0</v>
      </c>
      <c r="Q33" s="263">
        <v>39.196800000000003</v>
      </c>
      <c r="R33" s="252">
        <f>+'[42]Таб 1'!$Q33</f>
        <v>34.294699999999999</v>
      </c>
      <c r="S33" s="263">
        <f t="shared" si="13"/>
        <v>17.147349999999999</v>
      </c>
      <c r="T33" s="263">
        <f t="shared" si="13"/>
        <v>17.147349999999999</v>
      </c>
      <c r="U33" s="263">
        <f t="shared" si="13"/>
        <v>34.294699999999999</v>
      </c>
      <c r="V33" s="253">
        <f>[40]Лист1!$O33</f>
        <v>1</v>
      </c>
      <c r="W33" s="263">
        <f>W38+W53+W58</f>
        <v>17.147349999999999</v>
      </c>
      <c r="X33" s="253">
        <f>[40]Лист1!$P33</f>
        <v>1</v>
      </c>
      <c r="Y33" s="263">
        <f>Y38+Y53+Y58</f>
        <v>17.147349999999999</v>
      </c>
      <c r="Z33" s="263"/>
      <c r="AA33" s="263"/>
      <c r="AB33" s="256">
        <f t="shared" si="4"/>
        <v>-9.0919000000000025</v>
      </c>
      <c r="AC33" s="256">
        <f t="shared" si="5"/>
        <v>79.044451512679032</v>
      </c>
      <c r="AD33" s="264"/>
      <c r="AE33" s="253">
        <f>+[41]Лист1!Q33</f>
        <v>1</v>
      </c>
      <c r="AF33" s="263">
        <f>AF38+AF53+AF58</f>
        <v>34.294699999999999</v>
      </c>
      <c r="AG33" s="253">
        <f>+[41]Лист1!R33</f>
        <v>1</v>
      </c>
      <c r="AH33" s="263">
        <f>AH38+AH53+AH58</f>
        <v>34.294699999999999</v>
      </c>
      <c r="AI33" s="253">
        <f>+[41]Лист1!S33</f>
        <v>1</v>
      </c>
      <c r="AJ33" s="263">
        <f>AJ38+AJ53+AJ58</f>
        <v>34.294699999999999</v>
      </c>
      <c r="AK33" s="253">
        <f>+[41]Лист1!T33</f>
        <v>1</v>
      </c>
      <c r="AL33" s="263">
        <f>AL38+AL53+AL58</f>
        <v>34.294699999999999</v>
      </c>
      <c r="AS33" s="160"/>
      <c r="AT33" s="160"/>
      <c r="AU33" s="160"/>
      <c r="AV33" s="160"/>
      <c r="AW33" s="160"/>
      <c r="AX33" s="160"/>
      <c r="BC33" s="156">
        <v>39.196800000000003</v>
      </c>
      <c r="BE33" s="306">
        <f>+U33-'[42]Таб 1'!$T33</f>
        <v>0</v>
      </c>
    </row>
    <row r="34" spans="1:57" s="156" customFormat="1">
      <c r="A34" s="156" t="str">
        <f t="shared" si="8"/>
        <v>пок</v>
      </c>
      <c r="B34" s="69"/>
      <c r="C34" s="72"/>
      <c r="D34" s="99"/>
      <c r="E34" s="75" t="s">
        <v>531</v>
      </c>
      <c r="F34" s="208"/>
      <c r="G34" s="74" t="s">
        <v>173</v>
      </c>
      <c r="H34" s="263">
        <f t="shared" si="12"/>
        <v>57.357300000000002</v>
      </c>
      <c r="I34" s="263">
        <f t="shared" si="12"/>
        <v>35.830259999999996</v>
      </c>
      <c r="J34" s="263">
        <f t="shared" si="12"/>
        <v>35.830259999999996</v>
      </c>
      <c r="K34" s="263">
        <v>25.187200000000001</v>
      </c>
      <c r="L34" s="251">
        <f t="shared" si="2"/>
        <v>-10.643059999999995</v>
      </c>
      <c r="M34" s="251">
        <f t="shared" si="3"/>
        <v>70.295889563737475</v>
      </c>
      <c r="N34" s="263">
        <f t="shared" si="13"/>
        <v>43.386600000000001</v>
      </c>
      <c r="O34" s="263">
        <f t="shared" si="13"/>
        <v>0</v>
      </c>
      <c r="P34" s="263">
        <f t="shared" si="13"/>
        <v>0</v>
      </c>
      <c r="Q34" s="263">
        <v>27.9193</v>
      </c>
      <c r="R34" s="252">
        <f>+'[42]Таб 1'!$Q34</f>
        <v>25.187200000000001</v>
      </c>
      <c r="S34" s="263">
        <f t="shared" si="13"/>
        <v>12.5936</v>
      </c>
      <c r="T34" s="263">
        <f t="shared" si="13"/>
        <v>12.5936</v>
      </c>
      <c r="U34" s="263">
        <f t="shared" ref="U34:U72" si="14">+W34+Y34</f>
        <v>25.187200000000001</v>
      </c>
      <c r="V34" s="253">
        <f>[40]Лист1!$O34</f>
        <v>1</v>
      </c>
      <c r="W34" s="263">
        <f>W39+W54+W59</f>
        <v>12.5936</v>
      </c>
      <c r="X34" s="253">
        <f>[40]Лист1!$P34</f>
        <v>1</v>
      </c>
      <c r="Y34" s="263">
        <f>Y39+Y54+Y59</f>
        <v>12.5936</v>
      </c>
      <c r="Z34" s="263"/>
      <c r="AA34" s="263"/>
      <c r="AB34" s="256">
        <f t="shared" si="4"/>
        <v>-18.199400000000001</v>
      </c>
      <c r="AC34" s="256">
        <f t="shared" si="5"/>
        <v>58.05294722333624</v>
      </c>
      <c r="AD34" s="264"/>
      <c r="AE34" s="253">
        <f>+[41]Лист1!Q34</f>
        <v>1</v>
      </c>
      <c r="AF34" s="263">
        <f>AF39+AF54+AF59</f>
        <v>25.187200000000001</v>
      </c>
      <c r="AG34" s="253">
        <f>+[41]Лист1!R34</f>
        <v>1</v>
      </c>
      <c r="AH34" s="263">
        <f>AH39+AH54+AH59</f>
        <v>25.187200000000001</v>
      </c>
      <c r="AI34" s="253">
        <f>+[41]Лист1!S34</f>
        <v>1</v>
      </c>
      <c r="AJ34" s="263">
        <f>AJ39+AJ54+AJ59</f>
        <v>25.187200000000001</v>
      </c>
      <c r="AK34" s="253">
        <f>+[41]Лист1!T34</f>
        <v>1</v>
      </c>
      <c r="AL34" s="263">
        <f>AL39+AL54+AL59</f>
        <v>25.187200000000001</v>
      </c>
      <c r="AS34" s="160"/>
      <c r="AT34" s="160"/>
      <c r="AU34" s="160"/>
      <c r="AV34" s="160"/>
      <c r="AW34" s="160"/>
      <c r="AX34" s="160"/>
      <c r="BC34" s="156">
        <v>27.9193</v>
      </c>
      <c r="BE34" s="306">
        <f>+U34-'[42]Таб 1'!$T34</f>
        <v>0</v>
      </c>
    </row>
    <row r="35" spans="1:57" s="156" customFormat="1">
      <c r="A35" s="156" t="str">
        <f t="shared" si="8"/>
        <v>пок</v>
      </c>
      <c r="B35" s="69"/>
      <c r="C35" s="72"/>
      <c r="D35" s="99"/>
      <c r="E35" s="75" t="s">
        <v>532</v>
      </c>
      <c r="F35" s="208"/>
      <c r="G35" s="74" t="s">
        <v>173</v>
      </c>
      <c r="H35" s="263">
        <f t="shared" si="12"/>
        <v>0</v>
      </c>
      <c r="I35" s="263">
        <f t="shared" si="12"/>
        <v>0</v>
      </c>
      <c r="J35" s="263">
        <f t="shared" si="12"/>
        <v>0</v>
      </c>
      <c r="K35" s="263">
        <v>9.1074999999999999</v>
      </c>
      <c r="L35" s="251">
        <f t="shared" si="2"/>
        <v>9.1074999999999999</v>
      </c>
      <c r="M35" s="251">
        <f t="shared" si="3"/>
        <v>0</v>
      </c>
      <c r="N35" s="263">
        <f t="shared" si="13"/>
        <v>0</v>
      </c>
      <c r="O35" s="263">
        <f t="shared" si="13"/>
        <v>0</v>
      </c>
      <c r="P35" s="263">
        <f t="shared" si="13"/>
        <v>0</v>
      </c>
      <c r="Q35" s="263">
        <v>11.2775</v>
      </c>
      <c r="R35" s="252">
        <f>+'[42]Таб 1'!$Q35</f>
        <v>9.1074999999999999</v>
      </c>
      <c r="S35" s="263">
        <f t="shared" si="13"/>
        <v>4.55375</v>
      </c>
      <c r="T35" s="263">
        <f t="shared" si="13"/>
        <v>4.55375</v>
      </c>
      <c r="U35" s="263">
        <f t="shared" si="14"/>
        <v>9.1074999999999999</v>
      </c>
      <c r="V35" s="253">
        <f>[40]Лист1!$O35</f>
        <v>1</v>
      </c>
      <c r="W35" s="263">
        <f>W40+W55+W60</f>
        <v>4.55375</v>
      </c>
      <c r="X35" s="253">
        <f>[40]Лист1!$P35</f>
        <v>1</v>
      </c>
      <c r="Y35" s="263">
        <f>Y40+Y55+Y60</f>
        <v>4.55375</v>
      </c>
      <c r="Z35" s="263"/>
      <c r="AA35" s="263"/>
      <c r="AB35" s="256">
        <f t="shared" si="4"/>
        <v>9.1074999999999999</v>
      </c>
      <c r="AC35" s="256">
        <f t="shared" si="5"/>
        <v>0</v>
      </c>
      <c r="AD35" s="264"/>
      <c r="AE35" s="253">
        <f>+[41]Лист1!Q35</f>
        <v>1</v>
      </c>
      <c r="AF35" s="263">
        <f>AF40+AF55+AF60</f>
        <v>9.1074999999999999</v>
      </c>
      <c r="AG35" s="253">
        <f>+[41]Лист1!R35</f>
        <v>1</v>
      </c>
      <c r="AH35" s="263">
        <f>AH40+AH55+AH60</f>
        <v>9.1074999999999999</v>
      </c>
      <c r="AI35" s="253">
        <f>+[41]Лист1!S35</f>
        <v>1</v>
      </c>
      <c r="AJ35" s="263">
        <f>AJ40+AJ55+AJ60</f>
        <v>9.1074999999999999</v>
      </c>
      <c r="AK35" s="253">
        <f>+[41]Лист1!T35</f>
        <v>1</v>
      </c>
      <c r="AL35" s="263">
        <f>AL40+AL55+AL60</f>
        <v>9.1074999999999999</v>
      </c>
      <c r="AS35" s="160"/>
      <c r="AT35" s="160"/>
      <c r="AU35" s="160"/>
      <c r="AV35" s="160"/>
      <c r="AW35" s="160"/>
      <c r="AX35" s="160"/>
      <c r="BC35" s="156">
        <v>11.2775</v>
      </c>
      <c r="BE35" s="306">
        <f>+U35-'[42]Таб 1'!$T35</f>
        <v>0</v>
      </c>
    </row>
    <row r="36" spans="1:57" s="156" customFormat="1">
      <c r="A36" s="156" t="str">
        <f t="shared" si="8"/>
        <v>скр</v>
      </c>
      <c r="B36" s="69"/>
      <c r="C36" s="72"/>
      <c r="D36" s="99"/>
      <c r="E36" s="75" t="s">
        <v>533</v>
      </c>
      <c r="F36" s="208"/>
      <c r="G36" s="74" t="s">
        <v>173</v>
      </c>
      <c r="H36" s="263">
        <f t="shared" si="12"/>
        <v>0</v>
      </c>
      <c r="I36" s="263">
        <f t="shared" si="12"/>
        <v>0</v>
      </c>
      <c r="J36" s="263">
        <f t="shared" si="12"/>
        <v>0</v>
      </c>
      <c r="K36" s="263">
        <v>0</v>
      </c>
      <c r="L36" s="251">
        <f t="shared" si="2"/>
        <v>0</v>
      </c>
      <c r="M36" s="251">
        <f t="shared" si="3"/>
        <v>0</v>
      </c>
      <c r="N36" s="263">
        <f t="shared" si="13"/>
        <v>0</v>
      </c>
      <c r="O36" s="263">
        <f t="shared" si="13"/>
        <v>0</v>
      </c>
      <c r="P36" s="263">
        <f t="shared" si="13"/>
        <v>0</v>
      </c>
      <c r="Q36" s="263">
        <v>0</v>
      </c>
      <c r="R36" s="252">
        <f>+'[42]Таб 1'!$Q36</f>
        <v>0</v>
      </c>
      <c r="S36" s="263">
        <f t="shared" si="13"/>
        <v>0</v>
      </c>
      <c r="T36" s="263">
        <f t="shared" si="13"/>
        <v>0</v>
      </c>
      <c r="U36" s="263">
        <f t="shared" si="14"/>
        <v>0</v>
      </c>
      <c r="V36" s="253">
        <f>[40]Лист1!$O36</f>
        <v>1</v>
      </c>
      <c r="W36" s="263">
        <f>W41+W56+W61</f>
        <v>0</v>
      </c>
      <c r="X36" s="253">
        <f>[40]Лист1!$P36</f>
        <v>1</v>
      </c>
      <c r="Y36" s="263">
        <f>Y41+Y56+Y61</f>
        <v>0</v>
      </c>
      <c r="Z36" s="263"/>
      <c r="AA36" s="263"/>
      <c r="AB36" s="256">
        <f t="shared" si="4"/>
        <v>0</v>
      </c>
      <c r="AC36" s="256">
        <f t="shared" si="5"/>
        <v>0</v>
      </c>
      <c r="AD36" s="264"/>
      <c r="AE36" s="253">
        <f>+[41]Лист1!Q36</f>
        <v>1</v>
      </c>
      <c r="AF36" s="263">
        <f>AF41+AF56+AF61</f>
        <v>0</v>
      </c>
      <c r="AG36" s="253">
        <f>+[41]Лист1!R36</f>
        <v>1</v>
      </c>
      <c r="AH36" s="263">
        <f>AH41+AH56+AH61</f>
        <v>0</v>
      </c>
      <c r="AI36" s="253">
        <f>+[41]Лист1!S36</f>
        <v>1</v>
      </c>
      <c r="AJ36" s="263">
        <f>AJ41+AJ56+AJ61</f>
        <v>0</v>
      </c>
      <c r="AK36" s="253">
        <f>+[41]Лист1!T36</f>
        <v>1</v>
      </c>
      <c r="AL36" s="263">
        <f>AL41+AL56+AL61</f>
        <v>0</v>
      </c>
      <c r="AS36" s="160"/>
      <c r="AT36" s="160"/>
      <c r="AU36" s="160"/>
      <c r="AV36" s="160"/>
      <c r="AW36" s="160"/>
      <c r="AX36" s="160"/>
      <c r="BC36" s="156">
        <v>0</v>
      </c>
      <c r="BE36" s="306">
        <f>+U36-'[42]Таб 1'!$T36</f>
        <v>0</v>
      </c>
    </row>
    <row r="37" spans="1:57" s="156" customFormat="1">
      <c r="A37" s="156" t="str">
        <f t="shared" si="8"/>
        <v>скр</v>
      </c>
      <c r="B37" s="69"/>
      <c r="C37" s="72"/>
      <c r="D37" s="99"/>
      <c r="E37" s="75" t="s">
        <v>534</v>
      </c>
      <c r="F37" s="208"/>
      <c r="G37" s="74" t="s">
        <v>173</v>
      </c>
      <c r="H37" s="263">
        <f t="shared" si="12"/>
        <v>0</v>
      </c>
      <c r="I37" s="263">
        <f t="shared" si="12"/>
        <v>0</v>
      </c>
      <c r="J37" s="263">
        <f t="shared" si="12"/>
        <v>0</v>
      </c>
      <c r="K37" s="263">
        <v>0</v>
      </c>
      <c r="L37" s="251">
        <f t="shared" si="2"/>
        <v>0</v>
      </c>
      <c r="M37" s="251">
        <f t="shared" si="3"/>
        <v>0</v>
      </c>
      <c r="N37" s="263">
        <f t="shared" si="13"/>
        <v>0</v>
      </c>
      <c r="O37" s="263">
        <f t="shared" si="13"/>
        <v>0</v>
      </c>
      <c r="P37" s="263">
        <f t="shared" si="13"/>
        <v>0</v>
      </c>
      <c r="Q37" s="263">
        <v>0</v>
      </c>
      <c r="R37" s="252">
        <f>+'[42]Таб 1'!$Q37</f>
        <v>0</v>
      </c>
      <c r="S37" s="263">
        <f t="shared" si="13"/>
        <v>0</v>
      </c>
      <c r="T37" s="263">
        <f t="shared" si="13"/>
        <v>0</v>
      </c>
      <c r="U37" s="263">
        <f t="shared" si="14"/>
        <v>0</v>
      </c>
      <c r="V37" s="253">
        <f>[40]Лист1!$O37</f>
        <v>1</v>
      </c>
      <c r="W37" s="263">
        <f>W42+W57+W62</f>
        <v>0</v>
      </c>
      <c r="X37" s="253">
        <f>[40]Лист1!$P37</f>
        <v>1</v>
      </c>
      <c r="Y37" s="263">
        <f>Y42+Y57+Y62</f>
        <v>0</v>
      </c>
      <c r="Z37" s="263"/>
      <c r="AA37" s="263"/>
      <c r="AB37" s="256">
        <f t="shared" si="4"/>
        <v>0</v>
      </c>
      <c r="AC37" s="256">
        <f t="shared" si="5"/>
        <v>0</v>
      </c>
      <c r="AD37" s="264"/>
      <c r="AE37" s="253">
        <f>+[41]Лист1!Q37</f>
        <v>1</v>
      </c>
      <c r="AF37" s="263">
        <f>AF42+AF57+AF62</f>
        <v>0</v>
      </c>
      <c r="AG37" s="253">
        <f>+[41]Лист1!R37</f>
        <v>1</v>
      </c>
      <c r="AH37" s="263">
        <f>AH42+AH57+AH62</f>
        <v>0</v>
      </c>
      <c r="AI37" s="253">
        <f>+[41]Лист1!S37</f>
        <v>1</v>
      </c>
      <c r="AJ37" s="263">
        <f>AJ42+AJ57+AJ62</f>
        <v>0</v>
      </c>
      <c r="AK37" s="253">
        <f>+[41]Лист1!T37</f>
        <v>1</v>
      </c>
      <c r="AL37" s="263">
        <f>AL42+AL57+AL62</f>
        <v>0</v>
      </c>
      <c r="AS37" s="160"/>
      <c r="AT37" s="160"/>
      <c r="AU37" s="160"/>
      <c r="AV37" s="160"/>
      <c r="AW37" s="160"/>
      <c r="AX37" s="160"/>
      <c r="BC37" s="156">
        <v>0</v>
      </c>
      <c r="BE37" s="306">
        <f>+U37-'[42]Таб 1'!$T37</f>
        <v>0</v>
      </c>
    </row>
    <row r="38" spans="1:57" s="156" customFormat="1">
      <c r="A38" s="156" t="str">
        <f t="shared" si="8"/>
        <v>пок</v>
      </c>
      <c r="B38" s="69"/>
      <c r="C38" s="72"/>
      <c r="D38" s="204"/>
      <c r="E38" s="98" t="s">
        <v>536</v>
      </c>
      <c r="F38" s="208"/>
      <c r="G38" s="74" t="s">
        <v>173</v>
      </c>
      <c r="H38" s="263">
        <f t="shared" ref="H38:J42" si="15">+H43+H48</f>
        <v>25.281000000000002</v>
      </c>
      <c r="I38" s="263">
        <f t="shared" si="15"/>
        <v>21.222809999999999</v>
      </c>
      <c r="J38" s="263">
        <f t="shared" si="15"/>
        <v>21.222809999999999</v>
      </c>
      <c r="K38" s="263">
        <v>17.070699999999999</v>
      </c>
      <c r="L38" s="251">
        <f t="shared" si="2"/>
        <v>-4.1521100000000004</v>
      </c>
      <c r="M38" s="251">
        <f t="shared" si="3"/>
        <v>80.43562563110163</v>
      </c>
      <c r="N38" s="263">
        <f t="shared" ref="N38:T42" si="16">+N43+N48</f>
        <v>16.8048</v>
      </c>
      <c r="O38" s="263">
        <f t="shared" si="16"/>
        <v>0</v>
      </c>
      <c r="P38" s="263">
        <f t="shared" si="16"/>
        <v>0</v>
      </c>
      <c r="Q38" s="263">
        <v>18.3109</v>
      </c>
      <c r="R38" s="252">
        <f>+'[42]Таб 1'!$Q38</f>
        <v>17.070699999999999</v>
      </c>
      <c r="S38" s="263">
        <f t="shared" si="16"/>
        <v>8.5353499999999993</v>
      </c>
      <c r="T38" s="263">
        <f t="shared" si="16"/>
        <v>8.5353499999999993</v>
      </c>
      <c r="U38" s="263">
        <f t="shared" si="14"/>
        <v>17.070699999999999</v>
      </c>
      <c r="V38" s="253">
        <f>[40]Лист1!$O38</f>
        <v>1</v>
      </c>
      <c r="W38" s="263">
        <f>+W43+W48</f>
        <v>8.5353499999999993</v>
      </c>
      <c r="X38" s="253">
        <f>[40]Лист1!$P38</f>
        <v>1</v>
      </c>
      <c r="Y38" s="263">
        <f>+Y43+Y48</f>
        <v>8.5353499999999993</v>
      </c>
      <c r="Z38" s="263"/>
      <c r="AA38" s="263"/>
      <c r="AB38" s="256">
        <f t="shared" si="4"/>
        <v>0.26589999999999847</v>
      </c>
      <c r="AC38" s="256">
        <f t="shared" si="5"/>
        <v>101.58228601351993</v>
      </c>
      <c r="AD38" s="263"/>
      <c r="AE38" s="253">
        <f>+[41]Лист1!Q38</f>
        <v>1</v>
      </c>
      <c r="AF38" s="263">
        <f>+AF43+AF48</f>
        <v>17.070699999999999</v>
      </c>
      <c r="AG38" s="253">
        <f>+[41]Лист1!R38</f>
        <v>1</v>
      </c>
      <c r="AH38" s="263">
        <f>+AH43+AH48</f>
        <v>17.070699999999999</v>
      </c>
      <c r="AI38" s="253">
        <f>+[41]Лист1!S38</f>
        <v>1</v>
      </c>
      <c r="AJ38" s="263">
        <f>+AJ43+AJ48</f>
        <v>17.070699999999999</v>
      </c>
      <c r="AK38" s="253">
        <f>+[41]Лист1!T38</f>
        <v>1</v>
      </c>
      <c r="AL38" s="263">
        <f>+AL43+AL48</f>
        <v>17.070699999999999</v>
      </c>
      <c r="AS38" s="160"/>
      <c r="AT38" s="160"/>
      <c r="AU38" s="160"/>
      <c r="AV38" s="160"/>
      <c r="AW38" s="160"/>
      <c r="AX38" s="160"/>
      <c r="BC38" s="156">
        <v>18.3109</v>
      </c>
      <c r="BE38" s="306">
        <f>+U38-'[42]Таб 1'!$T38</f>
        <v>0</v>
      </c>
    </row>
    <row r="39" spans="1:57" s="156" customFormat="1">
      <c r="A39" s="156" t="str">
        <f t="shared" si="8"/>
        <v>пок</v>
      </c>
      <c r="B39" s="69"/>
      <c r="C39" s="72"/>
      <c r="D39" s="204"/>
      <c r="E39" s="76" t="s">
        <v>531</v>
      </c>
      <c r="F39" s="205"/>
      <c r="G39" s="74" t="s">
        <v>173</v>
      </c>
      <c r="H39" s="263">
        <f t="shared" si="15"/>
        <v>25.281000000000002</v>
      </c>
      <c r="I39" s="263">
        <f t="shared" si="15"/>
        <v>21.222809999999999</v>
      </c>
      <c r="J39" s="263">
        <f t="shared" si="15"/>
        <v>21.222809999999999</v>
      </c>
      <c r="K39" s="263">
        <v>11.4856</v>
      </c>
      <c r="L39" s="251">
        <f t="shared" si="2"/>
        <v>-9.7372099999999993</v>
      </c>
      <c r="M39" s="251">
        <f t="shared" si="3"/>
        <v>54.119129370710105</v>
      </c>
      <c r="N39" s="263">
        <f t="shared" si="16"/>
        <v>16.8048</v>
      </c>
      <c r="O39" s="263">
        <f t="shared" si="16"/>
        <v>0</v>
      </c>
      <c r="P39" s="263">
        <f t="shared" si="16"/>
        <v>0</v>
      </c>
      <c r="Q39" s="263">
        <v>12.0786</v>
      </c>
      <c r="R39" s="252">
        <f>+'[42]Таб 1'!$Q39</f>
        <v>11.4856</v>
      </c>
      <c r="S39" s="263">
        <f t="shared" si="16"/>
        <v>5.7427999999999999</v>
      </c>
      <c r="T39" s="263">
        <f t="shared" si="16"/>
        <v>5.7427999999999999</v>
      </c>
      <c r="U39" s="263">
        <f t="shared" si="14"/>
        <v>11.4856</v>
      </c>
      <c r="V39" s="253">
        <f>[40]Лист1!$O39</f>
        <v>1</v>
      </c>
      <c r="W39" s="263">
        <f>+W44+W49</f>
        <v>5.7427999999999999</v>
      </c>
      <c r="X39" s="253">
        <f>[40]Лист1!$P39</f>
        <v>1</v>
      </c>
      <c r="Y39" s="263">
        <f>+Y44+Y49</f>
        <v>5.7427999999999999</v>
      </c>
      <c r="Z39" s="263"/>
      <c r="AA39" s="263"/>
      <c r="AB39" s="256">
        <f t="shared" si="4"/>
        <v>-5.3192000000000004</v>
      </c>
      <c r="AC39" s="256">
        <f t="shared" si="5"/>
        <v>68.347138912691605</v>
      </c>
      <c r="AD39" s="263"/>
      <c r="AE39" s="253">
        <f>+[41]Лист1!Q39</f>
        <v>1</v>
      </c>
      <c r="AF39" s="263">
        <f>+AF44+AF49</f>
        <v>11.4856</v>
      </c>
      <c r="AG39" s="253">
        <f>+[41]Лист1!R39</f>
        <v>1</v>
      </c>
      <c r="AH39" s="263">
        <f>+AH44+AH49</f>
        <v>11.4856</v>
      </c>
      <c r="AI39" s="253">
        <f>+[41]Лист1!S39</f>
        <v>1</v>
      </c>
      <c r="AJ39" s="263">
        <f>+AJ44+AJ49</f>
        <v>11.4856</v>
      </c>
      <c r="AK39" s="253">
        <f>+[41]Лист1!T39</f>
        <v>1</v>
      </c>
      <c r="AL39" s="263">
        <f>+AL44+AL49</f>
        <v>11.4856</v>
      </c>
      <c r="AS39" s="160"/>
      <c r="AT39" s="160"/>
      <c r="AU39" s="160"/>
      <c r="AV39" s="160"/>
      <c r="AW39" s="160"/>
      <c r="AX39" s="160"/>
      <c r="BC39" s="156">
        <v>12.0786</v>
      </c>
      <c r="BE39" s="306">
        <f>+U39-'[42]Таб 1'!$T39</f>
        <v>0</v>
      </c>
    </row>
    <row r="40" spans="1:57" s="156" customFormat="1">
      <c r="A40" s="156" t="str">
        <f t="shared" si="8"/>
        <v>пок</v>
      </c>
      <c r="B40" s="69"/>
      <c r="C40" s="72"/>
      <c r="D40" s="204"/>
      <c r="E40" s="76" t="s">
        <v>532</v>
      </c>
      <c r="F40" s="205"/>
      <c r="G40" s="74" t="s">
        <v>173</v>
      </c>
      <c r="H40" s="263">
        <f t="shared" si="15"/>
        <v>0</v>
      </c>
      <c r="I40" s="263">
        <f t="shared" si="15"/>
        <v>0</v>
      </c>
      <c r="J40" s="263">
        <f t="shared" si="15"/>
        <v>0</v>
      </c>
      <c r="K40" s="263">
        <v>5.5850999999999997</v>
      </c>
      <c r="L40" s="251">
        <f t="shared" si="2"/>
        <v>5.5850999999999997</v>
      </c>
      <c r="M40" s="251">
        <f t="shared" si="3"/>
        <v>0</v>
      </c>
      <c r="N40" s="263">
        <f t="shared" si="16"/>
        <v>0</v>
      </c>
      <c r="O40" s="263">
        <f t="shared" si="16"/>
        <v>0</v>
      </c>
      <c r="P40" s="263">
        <f t="shared" si="16"/>
        <v>0</v>
      </c>
      <c r="Q40" s="263">
        <v>6.2323000000000004</v>
      </c>
      <c r="R40" s="252">
        <f>+'[42]Таб 1'!$Q40</f>
        <v>5.5850999999999997</v>
      </c>
      <c r="S40" s="263">
        <f t="shared" si="16"/>
        <v>2.7925499999999999</v>
      </c>
      <c r="T40" s="263">
        <f t="shared" si="16"/>
        <v>2.7925499999999999</v>
      </c>
      <c r="U40" s="263">
        <f t="shared" si="14"/>
        <v>5.5850999999999997</v>
      </c>
      <c r="V40" s="253">
        <f>[40]Лист1!$O40</f>
        <v>1</v>
      </c>
      <c r="W40" s="263">
        <f>+W45+W50</f>
        <v>2.7925499999999999</v>
      </c>
      <c r="X40" s="253">
        <f>[40]Лист1!$P40</f>
        <v>1</v>
      </c>
      <c r="Y40" s="263">
        <f>+Y45+Y50</f>
        <v>2.7925499999999999</v>
      </c>
      <c r="Z40" s="263"/>
      <c r="AA40" s="263"/>
      <c r="AB40" s="256">
        <f t="shared" si="4"/>
        <v>5.5850999999999997</v>
      </c>
      <c r="AC40" s="256">
        <f t="shared" si="5"/>
        <v>0</v>
      </c>
      <c r="AD40" s="263"/>
      <c r="AE40" s="253">
        <f>+[41]Лист1!Q40</f>
        <v>1</v>
      </c>
      <c r="AF40" s="263">
        <f>+AF45+AF50</f>
        <v>5.5850999999999997</v>
      </c>
      <c r="AG40" s="253">
        <f>+[41]Лист1!R40</f>
        <v>1</v>
      </c>
      <c r="AH40" s="263">
        <f>+AH45+AH50</f>
        <v>5.5850999999999997</v>
      </c>
      <c r="AI40" s="253">
        <f>+[41]Лист1!S40</f>
        <v>1</v>
      </c>
      <c r="AJ40" s="263">
        <f>+AJ45+AJ50</f>
        <v>5.5850999999999997</v>
      </c>
      <c r="AK40" s="253">
        <f>+[41]Лист1!T40</f>
        <v>1</v>
      </c>
      <c r="AL40" s="263">
        <f>+AL45+AL50</f>
        <v>5.5850999999999997</v>
      </c>
      <c r="AS40" s="160"/>
      <c r="AT40" s="160"/>
      <c r="AU40" s="160"/>
      <c r="AV40" s="160"/>
      <c r="AW40" s="160"/>
      <c r="AX40" s="160"/>
      <c r="BC40" s="156">
        <v>6.2323000000000004</v>
      </c>
      <c r="BE40" s="306">
        <f>+U40-'[42]Таб 1'!$T40</f>
        <v>0</v>
      </c>
    </row>
    <row r="41" spans="1:57" s="156" customFormat="1">
      <c r="A41" s="156" t="str">
        <f t="shared" si="8"/>
        <v>скр</v>
      </c>
      <c r="B41" s="69"/>
      <c r="C41" s="72"/>
      <c r="D41" s="204"/>
      <c r="E41" s="76" t="s">
        <v>533</v>
      </c>
      <c r="F41" s="205"/>
      <c r="G41" s="74" t="s">
        <v>173</v>
      </c>
      <c r="H41" s="263">
        <f t="shared" si="15"/>
        <v>0</v>
      </c>
      <c r="I41" s="263">
        <f t="shared" si="15"/>
        <v>0</v>
      </c>
      <c r="J41" s="263">
        <f t="shared" si="15"/>
        <v>0</v>
      </c>
      <c r="K41" s="263">
        <v>0</v>
      </c>
      <c r="L41" s="251">
        <f t="shared" si="2"/>
        <v>0</v>
      </c>
      <c r="M41" s="251">
        <f t="shared" si="3"/>
        <v>0</v>
      </c>
      <c r="N41" s="263">
        <f t="shared" si="16"/>
        <v>0</v>
      </c>
      <c r="O41" s="263">
        <f t="shared" si="16"/>
        <v>0</v>
      </c>
      <c r="P41" s="263">
        <f t="shared" si="16"/>
        <v>0</v>
      </c>
      <c r="Q41" s="263">
        <v>0</v>
      </c>
      <c r="R41" s="252">
        <f>+'[42]Таб 1'!$Q41</f>
        <v>0</v>
      </c>
      <c r="S41" s="263">
        <f t="shared" si="16"/>
        <v>0</v>
      </c>
      <c r="T41" s="263">
        <f t="shared" si="16"/>
        <v>0</v>
      </c>
      <c r="U41" s="263">
        <f t="shared" si="14"/>
        <v>0</v>
      </c>
      <c r="V41" s="253">
        <f>[40]Лист1!$O41</f>
        <v>1</v>
      </c>
      <c r="W41" s="263">
        <f>+W46+W51</f>
        <v>0</v>
      </c>
      <c r="X41" s="253">
        <f>[40]Лист1!$P41</f>
        <v>1</v>
      </c>
      <c r="Y41" s="263">
        <f>+Y46+Y51</f>
        <v>0</v>
      </c>
      <c r="Z41" s="263"/>
      <c r="AA41" s="263"/>
      <c r="AB41" s="256">
        <f t="shared" si="4"/>
        <v>0</v>
      </c>
      <c r="AC41" s="256">
        <f t="shared" si="5"/>
        <v>0</v>
      </c>
      <c r="AD41" s="263"/>
      <c r="AE41" s="253">
        <f>+[41]Лист1!Q41</f>
        <v>1</v>
      </c>
      <c r="AF41" s="263">
        <f>+AF46+AF51</f>
        <v>0</v>
      </c>
      <c r="AG41" s="253">
        <f>+[41]Лист1!R41</f>
        <v>1</v>
      </c>
      <c r="AH41" s="263">
        <f>+AH46+AH51</f>
        <v>0</v>
      </c>
      <c r="AI41" s="253">
        <f>+[41]Лист1!S41</f>
        <v>1</v>
      </c>
      <c r="AJ41" s="263">
        <f>+AJ46+AJ51</f>
        <v>0</v>
      </c>
      <c r="AK41" s="253">
        <f>+[41]Лист1!T41</f>
        <v>1</v>
      </c>
      <c r="AL41" s="263">
        <f>+AL46+AL51</f>
        <v>0</v>
      </c>
      <c r="AS41" s="160"/>
      <c r="AT41" s="160"/>
      <c r="AU41" s="160"/>
      <c r="AV41" s="160"/>
      <c r="AW41" s="160"/>
      <c r="AX41" s="160"/>
      <c r="BC41" s="156">
        <v>0</v>
      </c>
      <c r="BE41" s="306">
        <f>+U41-'[42]Таб 1'!$T41</f>
        <v>0</v>
      </c>
    </row>
    <row r="42" spans="1:57" s="156" customFormat="1">
      <c r="A42" s="156" t="str">
        <f t="shared" si="8"/>
        <v>скр</v>
      </c>
      <c r="B42" s="69"/>
      <c r="C42" s="72"/>
      <c r="D42" s="204"/>
      <c r="E42" s="76" t="s">
        <v>534</v>
      </c>
      <c r="F42" s="205"/>
      <c r="G42" s="74" t="s">
        <v>173</v>
      </c>
      <c r="H42" s="263">
        <f t="shared" si="15"/>
        <v>0</v>
      </c>
      <c r="I42" s="263">
        <f t="shared" si="15"/>
        <v>0</v>
      </c>
      <c r="J42" s="263">
        <f t="shared" si="15"/>
        <v>0</v>
      </c>
      <c r="K42" s="263">
        <v>0</v>
      </c>
      <c r="L42" s="251">
        <f t="shared" si="2"/>
        <v>0</v>
      </c>
      <c r="M42" s="251">
        <f t="shared" si="3"/>
        <v>0</v>
      </c>
      <c r="N42" s="263">
        <f t="shared" si="16"/>
        <v>0</v>
      </c>
      <c r="O42" s="263">
        <f t="shared" si="16"/>
        <v>0</v>
      </c>
      <c r="P42" s="263">
        <f t="shared" si="16"/>
        <v>0</v>
      </c>
      <c r="Q42" s="263">
        <v>0</v>
      </c>
      <c r="R42" s="252">
        <f>+'[42]Таб 1'!$Q42</f>
        <v>0</v>
      </c>
      <c r="S42" s="263">
        <f t="shared" si="16"/>
        <v>0</v>
      </c>
      <c r="T42" s="263">
        <f t="shared" si="16"/>
        <v>0</v>
      </c>
      <c r="U42" s="263">
        <f t="shared" si="14"/>
        <v>0</v>
      </c>
      <c r="V42" s="253">
        <f>[40]Лист1!$O42</f>
        <v>1</v>
      </c>
      <c r="W42" s="263">
        <f>+W47+W52</f>
        <v>0</v>
      </c>
      <c r="X42" s="253">
        <f>[40]Лист1!$P42</f>
        <v>1</v>
      </c>
      <c r="Y42" s="263">
        <f>+Y47+Y52</f>
        <v>0</v>
      </c>
      <c r="Z42" s="263"/>
      <c r="AA42" s="263"/>
      <c r="AB42" s="256">
        <f t="shared" si="4"/>
        <v>0</v>
      </c>
      <c r="AC42" s="256">
        <f t="shared" si="5"/>
        <v>0</v>
      </c>
      <c r="AD42" s="263"/>
      <c r="AE42" s="253">
        <f>+[41]Лист1!Q42</f>
        <v>1</v>
      </c>
      <c r="AF42" s="263">
        <f>+AF47+AF52</f>
        <v>0</v>
      </c>
      <c r="AG42" s="253">
        <f>+[41]Лист1!R42</f>
        <v>1</v>
      </c>
      <c r="AH42" s="263">
        <f>+AH47+AH52</f>
        <v>0</v>
      </c>
      <c r="AI42" s="253">
        <f>+[41]Лист1!S42</f>
        <v>1</v>
      </c>
      <c r="AJ42" s="263">
        <f>+AJ47+AJ52</f>
        <v>0</v>
      </c>
      <c r="AK42" s="253">
        <f>+[41]Лист1!T42</f>
        <v>1</v>
      </c>
      <c r="AL42" s="263">
        <f>+AL47+AL52</f>
        <v>0</v>
      </c>
      <c r="AS42" s="160"/>
      <c r="AT42" s="160"/>
      <c r="AU42" s="160"/>
      <c r="AV42" s="160"/>
      <c r="AW42" s="160"/>
      <c r="AX42" s="160"/>
      <c r="BC42" s="156">
        <v>0</v>
      </c>
      <c r="BE42" s="306">
        <f>+U42-'[42]Таб 1'!$T42</f>
        <v>0</v>
      </c>
    </row>
    <row r="43" spans="1:57" s="156" customFormat="1">
      <c r="A43" s="156" t="str">
        <f t="shared" si="8"/>
        <v>пок</v>
      </c>
      <c r="B43" s="69"/>
      <c r="C43" s="72"/>
      <c r="D43" s="204"/>
      <c r="E43" s="266" t="s">
        <v>537</v>
      </c>
      <c r="F43" s="205"/>
      <c r="G43" s="74" t="s">
        <v>173</v>
      </c>
      <c r="H43" s="263">
        <f>+H44+H45+H46+H47</f>
        <v>25.281000000000002</v>
      </c>
      <c r="I43" s="263">
        <f>+I44+I45+I46+I47</f>
        <v>21.222809999999999</v>
      </c>
      <c r="J43" s="263">
        <f>+J44+J45+J46+J47</f>
        <v>21.222809999999999</v>
      </c>
      <c r="K43" s="263">
        <v>17.070699999999999</v>
      </c>
      <c r="L43" s="251">
        <f t="shared" si="2"/>
        <v>-4.1521100000000004</v>
      </c>
      <c r="M43" s="251">
        <f t="shared" si="3"/>
        <v>80.43562563110163</v>
      </c>
      <c r="N43" s="263">
        <f t="shared" ref="N43:T43" si="17">+N44+N45+N46+N47</f>
        <v>16.8048</v>
      </c>
      <c r="O43" s="263">
        <f t="shared" si="17"/>
        <v>0</v>
      </c>
      <c r="P43" s="263">
        <f t="shared" si="17"/>
        <v>0</v>
      </c>
      <c r="Q43" s="263">
        <v>18.3109</v>
      </c>
      <c r="R43" s="252">
        <f>+'[42]Таб 1'!$Q43</f>
        <v>17.070699999999999</v>
      </c>
      <c r="S43" s="263">
        <f t="shared" si="17"/>
        <v>8.5353499999999993</v>
      </c>
      <c r="T43" s="263">
        <f t="shared" si="17"/>
        <v>8.5353499999999993</v>
      </c>
      <c r="U43" s="263">
        <f t="shared" si="14"/>
        <v>17.070699999999999</v>
      </c>
      <c r="V43" s="253">
        <f>[40]Лист1!$O43</f>
        <v>1</v>
      </c>
      <c r="W43" s="263">
        <f>+W44+W45+W46+W47</f>
        <v>8.5353499999999993</v>
      </c>
      <c r="X43" s="253">
        <f>[40]Лист1!$P43</f>
        <v>1</v>
      </c>
      <c r="Y43" s="263">
        <f>+Y44+Y45+Y46+Y47</f>
        <v>8.5353499999999993</v>
      </c>
      <c r="Z43" s="263"/>
      <c r="AA43" s="263"/>
      <c r="AB43" s="256">
        <f t="shared" si="4"/>
        <v>0.26589999999999847</v>
      </c>
      <c r="AC43" s="256">
        <f t="shared" si="5"/>
        <v>101.58228601351993</v>
      </c>
      <c r="AD43" s="263"/>
      <c r="AE43" s="253">
        <f>+[41]Лист1!Q43</f>
        <v>1</v>
      </c>
      <c r="AF43" s="263">
        <f>+AF44+AF45+AF46+AF47</f>
        <v>17.070699999999999</v>
      </c>
      <c r="AG43" s="253">
        <f>+[41]Лист1!R43</f>
        <v>1</v>
      </c>
      <c r="AH43" s="263">
        <f>+AH44+AH45+AH46+AH47</f>
        <v>17.070699999999999</v>
      </c>
      <c r="AI43" s="253">
        <f>+[41]Лист1!S43</f>
        <v>1</v>
      </c>
      <c r="AJ43" s="263">
        <f>+AJ44+AJ45+AJ46+AJ47</f>
        <v>17.070699999999999</v>
      </c>
      <c r="AK43" s="253">
        <f>+[41]Лист1!T43</f>
        <v>1</v>
      </c>
      <c r="AL43" s="263">
        <f>+AL44+AL45+AL46+AL47</f>
        <v>17.070699999999999</v>
      </c>
      <c r="AM43" s="227"/>
      <c r="AN43" s="227"/>
      <c r="AO43" s="227"/>
      <c r="AP43" s="227"/>
      <c r="AQ43" s="227"/>
      <c r="AR43" s="227"/>
      <c r="AS43" s="160"/>
      <c r="AT43" s="160"/>
      <c r="AU43" s="160"/>
      <c r="AV43" s="160"/>
      <c r="AW43" s="160"/>
      <c r="AX43" s="160"/>
      <c r="BC43" s="156">
        <v>18.3109</v>
      </c>
      <c r="BE43" s="306">
        <f>+U43-'[42]Таб 1'!$T43</f>
        <v>0</v>
      </c>
    </row>
    <row r="44" spans="1:57" s="156" customFormat="1">
      <c r="A44" s="156" t="str">
        <f t="shared" si="8"/>
        <v>пок</v>
      </c>
      <c r="B44" s="69"/>
      <c r="C44" s="72"/>
      <c r="D44" s="204"/>
      <c r="E44" s="76"/>
      <c r="F44" s="205" t="s">
        <v>531</v>
      </c>
      <c r="G44" s="74" t="s">
        <v>173</v>
      </c>
      <c r="H44" s="262">
        <v>25.281000000000002</v>
      </c>
      <c r="I44" s="262">
        <v>21.222809999999999</v>
      </c>
      <c r="J44" s="262">
        <v>21.222809999999999</v>
      </c>
      <c r="K44" s="262">
        <v>11.4856</v>
      </c>
      <c r="L44" s="251">
        <f t="shared" si="2"/>
        <v>-9.7372099999999993</v>
      </c>
      <c r="M44" s="251">
        <f t="shared" si="3"/>
        <v>54.119129370710105</v>
      </c>
      <c r="N44" s="262">
        <v>16.8048</v>
      </c>
      <c r="O44" s="262"/>
      <c r="P44" s="262">
        <v>0</v>
      </c>
      <c r="Q44" s="253">
        <v>12.0786</v>
      </c>
      <c r="R44" s="252">
        <f>+'[42]Таб 1'!$Q44</f>
        <v>11.4856</v>
      </c>
      <c r="S44" s="250">
        <f>R44*$A$8</f>
        <v>5.7427999999999999</v>
      </c>
      <c r="T44" s="250">
        <f>R44*$A$9</f>
        <v>5.7427999999999999</v>
      </c>
      <c r="U44" s="263">
        <f t="shared" si="14"/>
        <v>11.4856</v>
      </c>
      <c r="V44" s="253">
        <f>[40]Лист1!$O44</f>
        <v>1</v>
      </c>
      <c r="W44" s="250">
        <f>S44*V44</f>
        <v>5.7427999999999999</v>
      </c>
      <c r="X44" s="253">
        <f>[40]Лист1!$P44</f>
        <v>1</v>
      </c>
      <c r="Y44" s="250">
        <f>W44*X44</f>
        <v>5.7427999999999999</v>
      </c>
      <c r="Z44" s="263"/>
      <c r="AA44" s="263"/>
      <c r="AB44" s="256">
        <f t="shared" si="4"/>
        <v>-5.3192000000000004</v>
      </c>
      <c r="AC44" s="256">
        <f t="shared" si="5"/>
        <v>68.347138912691605</v>
      </c>
      <c r="AD44" s="264"/>
      <c r="AE44" s="253">
        <f>+[41]Лист1!Q44</f>
        <v>1</v>
      </c>
      <c r="AF44" s="250">
        <f>IF($P$287=0,U44*AE44,0)</f>
        <v>11.4856</v>
      </c>
      <c r="AG44" s="253">
        <f>+[41]Лист1!R44</f>
        <v>1</v>
      </c>
      <c r="AH44" s="250">
        <f>AF44*AG44</f>
        <v>11.4856</v>
      </c>
      <c r="AI44" s="253">
        <f>+[41]Лист1!S44</f>
        <v>1</v>
      </c>
      <c r="AJ44" s="250">
        <f>AH44*AI44</f>
        <v>11.4856</v>
      </c>
      <c r="AK44" s="253">
        <f>+[41]Лист1!T44</f>
        <v>1</v>
      </c>
      <c r="AL44" s="250">
        <f>AJ44*AK44</f>
        <v>11.4856</v>
      </c>
      <c r="AM44" s="227" t="s">
        <v>623</v>
      </c>
      <c r="AN44" s="227" t="s">
        <v>624</v>
      </c>
      <c r="AO44" s="227" t="s">
        <v>625</v>
      </c>
      <c r="AP44" s="227" t="s">
        <v>626</v>
      </c>
      <c r="AQ44" s="227" t="s">
        <v>627</v>
      </c>
      <c r="AR44" s="227" t="s">
        <v>628</v>
      </c>
      <c r="AS44" s="160" t="str">
        <f t="shared" ref="AS44:AX44" si="18">$A$3&amp;$A$2&amp;"'"&amp;AM44</f>
        <v>|'[УФ ВС 2018.xlsx]АЛРОСА УГОК'!i30</v>
      </c>
      <c r="AT44" s="160" t="str">
        <f t="shared" si="18"/>
        <v>|'[УФ ВС 2018.xlsx]АЛРОСА УГОК'!j30</v>
      </c>
      <c r="AU44" s="160" t="str">
        <f t="shared" si="18"/>
        <v>|'[УФ ВС 2018.xlsx]АЛРОСА УГОК'!q30</v>
      </c>
      <c r="AV44" s="160" t="str">
        <f t="shared" si="18"/>
        <v>|'[УФ ВС 2018.xlsx]АЛРОСА УГОК'!aa30</v>
      </c>
      <c r="AW44" s="160" t="str">
        <f t="shared" si="18"/>
        <v>|'[УФ ВС 2018.xlsx]АЛРОСА УГОК'!al30</v>
      </c>
      <c r="AX44" s="160" t="str">
        <f t="shared" si="18"/>
        <v>|'[УФ ВС 2018.xlsx]АЛРОСА УГОК'!ak30</v>
      </c>
      <c r="BC44" s="156">
        <v>12.0786</v>
      </c>
      <c r="BE44" s="306">
        <f>+U44-'[42]Таб 1'!$T44</f>
        <v>0</v>
      </c>
    </row>
    <row r="45" spans="1:57" s="156" customFormat="1">
      <c r="A45" s="156" t="str">
        <f t="shared" si="8"/>
        <v>пок</v>
      </c>
      <c r="B45" s="69"/>
      <c r="C45" s="72"/>
      <c r="D45" s="204"/>
      <c r="E45" s="76"/>
      <c r="F45" s="205" t="s">
        <v>532</v>
      </c>
      <c r="G45" s="74" t="s">
        <v>173</v>
      </c>
      <c r="H45" s="262"/>
      <c r="I45" s="262"/>
      <c r="J45" s="262"/>
      <c r="K45" s="262">
        <v>5.5850999999999997</v>
      </c>
      <c r="L45" s="251">
        <f t="shared" si="2"/>
        <v>5.5850999999999997</v>
      </c>
      <c r="M45" s="251">
        <f t="shared" si="3"/>
        <v>0</v>
      </c>
      <c r="N45" s="262"/>
      <c r="O45" s="262"/>
      <c r="P45" s="262"/>
      <c r="Q45" s="253">
        <v>6.2323000000000004</v>
      </c>
      <c r="R45" s="252">
        <f>+'[42]Таб 1'!$Q45</f>
        <v>5.5850999999999997</v>
      </c>
      <c r="S45" s="250">
        <f>R45*$A$8</f>
        <v>2.7925499999999999</v>
      </c>
      <c r="T45" s="250">
        <f>R45*$A$9</f>
        <v>2.7925499999999999</v>
      </c>
      <c r="U45" s="263">
        <f t="shared" si="14"/>
        <v>5.5850999999999997</v>
      </c>
      <c r="V45" s="253">
        <f>[40]Лист1!$O45</f>
        <v>1</v>
      </c>
      <c r="W45" s="250">
        <f>S45*V45</f>
        <v>2.7925499999999999</v>
      </c>
      <c r="X45" s="253">
        <f>[40]Лист1!$P45</f>
        <v>1</v>
      </c>
      <c r="Y45" s="250">
        <f>W45*X45</f>
        <v>2.7925499999999999</v>
      </c>
      <c r="Z45" s="263"/>
      <c r="AA45" s="263"/>
      <c r="AB45" s="256">
        <f t="shared" si="4"/>
        <v>5.5850999999999997</v>
      </c>
      <c r="AC45" s="256">
        <f t="shared" si="5"/>
        <v>0</v>
      </c>
      <c r="AD45" s="264"/>
      <c r="AE45" s="253">
        <f>+[41]Лист1!Q45</f>
        <v>1</v>
      </c>
      <c r="AF45" s="250">
        <f>IF($P$287=0,U45*AE45,0)</f>
        <v>5.5850999999999997</v>
      </c>
      <c r="AG45" s="253">
        <f>+[41]Лист1!R45</f>
        <v>1</v>
      </c>
      <c r="AH45" s="250">
        <f>AF45*AG45</f>
        <v>5.5850999999999997</v>
      </c>
      <c r="AI45" s="253">
        <f>+[41]Лист1!S45</f>
        <v>1</v>
      </c>
      <c r="AJ45" s="250">
        <f>AH45*AI45</f>
        <v>5.5850999999999997</v>
      </c>
      <c r="AK45" s="253">
        <f>+[41]Лист1!T45</f>
        <v>1</v>
      </c>
      <c r="AL45" s="250">
        <f>AJ45*AK45</f>
        <v>5.5850999999999997</v>
      </c>
      <c r="AS45" s="160"/>
      <c r="AT45" s="160"/>
      <c r="AU45" s="160"/>
      <c r="AV45" s="160"/>
      <c r="AW45" s="160"/>
      <c r="AX45" s="160"/>
      <c r="BC45" s="156">
        <v>6.2323000000000004</v>
      </c>
      <c r="BE45" s="306">
        <f>+U45-'[42]Таб 1'!$T45</f>
        <v>0</v>
      </c>
    </row>
    <row r="46" spans="1:57" s="156" customFormat="1">
      <c r="A46" s="156" t="str">
        <f t="shared" si="8"/>
        <v>скр</v>
      </c>
      <c r="B46" s="69"/>
      <c r="C46" s="72"/>
      <c r="D46" s="204"/>
      <c r="E46" s="76"/>
      <c r="F46" s="205" t="s">
        <v>533</v>
      </c>
      <c r="G46" s="74" t="s">
        <v>173</v>
      </c>
      <c r="H46" s="262"/>
      <c r="I46" s="262"/>
      <c r="J46" s="262"/>
      <c r="K46" s="262"/>
      <c r="L46" s="251">
        <f t="shared" si="2"/>
        <v>0</v>
      </c>
      <c r="M46" s="251">
        <f t="shared" si="3"/>
        <v>0</v>
      </c>
      <c r="N46" s="262"/>
      <c r="O46" s="262"/>
      <c r="P46" s="262"/>
      <c r="Q46" s="253">
        <v>0</v>
      </c>
      <c r="R46" s="252">
        <f>+'[42]Таб 1'!$Q46</f>
        <v>0</v>
      </c>
      <c r="S46" s="250">
        <f>R46*$A$8</f>
        <v>0</v>
      </c>
      <c r="T46" s="250">
        <f>R46*$A$9</f>
        <v>0</v>
      </c>
      <c r="U46" s="263">
        <f t="shared" si="14"/>
        <v>0</v>
      </c>
      <c r="V46" s="253">
        <f>[40]Лист1!$O46</f>
        <v>1</v>
      </c>
      <c r="W46" s="250">
        <f>S46*V46</f>
        <v>0</v>
      </c>
      <c r="X46" s="253">
        <f>[40]Лист1!$P46</f>
        <v>1</v>
      </c>
      <c r="Y46" s="250">
        <f>W46*X46</f>
        <v>0</v>
      </c>
      <c r="Z46" s="263"/>
      <c r="AA46" s="263"/>
      <c r="AB46" s="256">
        <f t="shared" si="4"/>
        <v>0</v>
      </c>
      <c r="AC46" s="256">
        <f t="shared" si="5"/>
        <v>0</v>
      </c>
      <c r="AD46" s="264"/>
      <c r="AE46" s="253">
        <f>+[41]Лист1!Q46</f>
        <v>1</v>
      </c>
      <c r="AF46" s="250">
        <f>IF($P$287=0,U46*AE46,0)</f>
        <v>0</v>
      </c>
      <c r="AG46" s="253">
        <f>+[41]Лист1!R46</f>
        <v>1</v>
      </c>
      <c r="AH46" s="250">
        <f>AF46*AG46</f>
        <v>0</v>
      </c>
      <c r="AI46" s="253">
        <f>+[41]Лист1!S46</f>
        <v>1</v>
      </c>
      <c r="AJ46" s="250">
        <f>AH46*AI46</f>
        <v>0</v>
      </c>
      <c r="AK46" s="253">
        <f>+[41]Лист1!T46</f>
        <v>1</v>
      </c>
      <c r="AL46" s="250">
        <f>AJ46*AK46</f>
        <v>0</v>
      </c>
      <c r="AS46" s="160"/>
      <c r="AT46" s="160"/>
      <c r="AU46" s="160"/>
      <c r="AV46" s="160"/>
      <c r="AW46" s="160"/>
      <c r="AX46" s="160"/>
      <c r="BE46" s="306">
        <f>+U46-'[42]Таб 1'!$T46</f>
        <v>0</v>
      </c>
    </row>
    <row r="47" spans="1:57" s="156" customFormat="1">
      <c r="A47" s="156" t="str">
        <f t="shared" si="8"/>
        <v>скр</v>
      </c>
      <c r="B47" s="69"/>
      <c r="C47" s="72"/>
      <c r="D47" s="204"/>
      <c r="E47" s="76"/>
      <c r="F47" s="205" t="s">
        <v>534</v>
      </c>
      <c r="G47" s="74" t="s">
        <v>173</v>
      </c>
      <c r="H47" s="262"/>
      <c r="I47" s="262"/>
      <c r="J47" s="262"/>
      <c r="K47" s="262"/>
      <c r="L47" s="251">
        <f t="shared" si="2"/>
        <v>0</v>
      </c>
      <c r="M47" s="251">
        <f t="shared" si="3"/>
        <v>0</v>
      </c>
      <c r="N47" s="262"/>
      <c r="O47" s="262"/>
      <c r="P47" s="262"/>
      <c r="Q47" s="253">
        <v>0</v>
      </c>
      <c r="R47" s="252">
        <f>+'[42]Таб 1'!$Q47</f>
        <v>0</v>
      </c>
      <c r="S47" s="250">
        <f>R47*$A$8</f>
        <v>0</v>
      </c>
      <c r="T47" s="250">
        <f>R47*$A$9</f>
        <v>0</v>
      </c>
      <c r="U47" s="263">
        <f t="shared" si="14"/>
        <v>0</v>
      </c>
      <c r="V47" s="253">
        <f>[40]Лист1!$O47</f>
        <v>1</v>
      </c>
      <c r="W47" s="250">
        <f>S47*V47</f>
        <v>0</v>
      </c>
      <c r="X47" s="253">
        <f>[40]Лист1!$P47</f>
        <v>1</v>
      </c>
      <c r="Y47" s="250">
        <f>W47*X47</f>
        <v>0</v>
      </c>
      <c r="Z47" s="263"/>
      <c r="AA47" s="263"/>
      <c r="AB47" s="256">
        <f t="shared" si="4"/>
        <v>0</v>
      </c>
      <c r="AC47" s="256">
        <f t="shared" si="5"/>
        <v>0</v>
      </c>
      <c r="AD47" s="264"/>
      <c r="AE47" s="253">
        <f>+[41]Лист1!Q47</f>
        <v>1</v>
      </c>
      <c r="AF47" s="250">
        <f>IF($P$287=0,U47*AE47,0)</f>
        <v>0</v>
      </c>
      <c r="AG47" s="253">
        <f>+[41]Лист1!R47</f>
        <v>1</v>
      </c>
      <c r="AH47" s="250">
        <f>AF47*AG47</f>
        <v>0</v>
      </c>
      <c r="AI47" s="253">
        <f>+[41]Лист1!S47</f>
        <v>1</v>
      </c>
      <c r="AJ47" s="250">
        <f>AH47*AI47</f>
        <v>0</v>
      </c>
      <c r="AK47" s="253">
        <f>+[41]Лист1!T47</f>
        <v>1</v>
      </c>
      <c r="AL47" s="250">
        <f>AJ47*AK47</f>
        <v>0</v>
      </c>
      <c r="AS47" s="160"/>
      <c r="AT47" s="160"/>
      <c r="AU47" s="160"/>
      <c r="AV47" s="160"/>
      <c r="AW47" s="160"/>
      <c r="AX47" s="160"/>
      <c r="BE47" s="306">
        <f>+U47-'[42]Таб 1'!$T47</f>
        <v>0</v>
      </c>
    </row>
    <row r="48" spans="1:57" s="156" customFormat="1">
      <c r="A48" s="156" t="str">
        <f t="shared" si="8"/>
        <v>скр</v>
      </c>
      <c r="B48" s="69"/>
      <c r="C48" s="72"/>
      <c r="D48" s="204"/>
      <c r="E48" s="266" t="s">
        <v>538</v>
      </c>
      <c r="F48" s="205"/>
      <c r="G48" s="74" t="s">
        <v>173</v>
      </c>
      <c r="H48" s="263">
        <f>+H49+H50+H51+H52</f>
        <v>0</v>
      </c>
      <c r="I48" s="263">
        <f>+I49+I50+I51+I52</f>
        <v>0</v>
      </c>
      <c r="J48" s="263">
        <f>+J49+J50+J51+J52</f>
        <v>0</v>
      </c>
      <c r="K48" s="263">
        <v>0</v>
      </c>
      <c r="L48" s="251">
        <f t="shared" si="2"/>
        <v>0</v>
      </c>
      <c r="M48" s="251">
        <f t="shared" si="3"/>
        <v>0</v>
      </c>
      <c r="N48" s="263">
        <f t="shared" ref="N48:T48" si="19">+N49+N50+N51+N52</f>
        <v>0</v>
      </c>
      <c r="O48" s="263">
        <f t="shared" si="19"/>
        <v>0</v>
      </c>
      <c r="P48" s="263">
        <f t="shared" si="19"/>
        <v>0</v>
      </c>
      <c r="Q48" s="263">
        <v>0</v>
      </c>
      <c r="R48" s="252">
        <f>+'[42]Таб 1'!$Q48</f>
        <v>0</v>
      </c>
      <c r="S48" s="263">
        <f t="shared" si="19"/>
        <v>0</v>
      </c>
      <c r="T48" s="263">
        <f t="shared" si="19"/>
        <v>0</v>
      </c>
      <c r="U48" s="263">
        <f t="shared" si="14"/>
        <v>0</v>
      </c>
      <c r="V48" s="253">
        <f>[40]Лист1!$O48</f>
        <v>1</v>
      </c>
      <c r="W48" s="263">
        <f>+W49+W50+W51+W52</f>
        <v>0</v>
      </c>
      <c r="X48" s="253">
        <f>[40]Лист1!$P48</f>
        <v>1</v>
      </c>
      <c r="Y48" s="263">
        <f>+Y49+Y50+Y51+Y52</f>
        <v>0</v>
      </c>
      <c r="Z48" s="263"/>
      <c r="AA48" s="263"/>
      <c r="AB48" s="256">
        <f t="shared" si="4"/>
        <v>0</v>
      </c>
      <c r="AC48" s="256">
        <f t="shared" si="5"/>
        <v>0</v>
      </c>
      <c r="AD48" s="263"/>
      <c r="AE48" s="253">
        <f>+[41]Лист1!Q48</f>
        <v>1</v>
      </c>
      <c r="AF48" s="263">
        <f>+AF49+AF50+AF51+AF52</f>
        <v>0</v>
      </c>
      <c r="AG48" s="253">
        <f>+[41]Лист1!R48</f>
        <v>1</v>
      </c>
      <c r="AH48" s="263">
        <f>+AH49+AH50+AH51+AH52</f>
        <v>0</v>
      </c>
      <c r="AI48" s="253">
        <f>+[41]Лист1!S48</f>
        <v>1</v>
      </c>
      <c r="AJ48" s="263">
        <f>+AJ49+AJ50+AJ51+AJ52</f>
        <v>0</v>
      </c>
      <c r="AK48" s="253">
        <f>+[41]Лист1!T48</f>
        <v>1</v>
      </c>
      <c r="AL48" s="263">
        <f>+AL49+AL50+AL51+AL52</f>
        <v>0</v>
      </c>
      <c r="AS48" s="160"/>
      <c r="AT48" s="160"/>
      <c r="AU48" s="160"/>
      <c r="AV48" s="160"/>
      <c r="AW48" s="160"/>
      <c r="AX48" s="160"/>
      <c r="BC48" s="156">
        <v>0</v>
      </c>
      <c r="BE48" s="306">
        <f>+U48-'[42]Таб 1'!$T48</f>
        <v>0</v>
      </c>
    </row>
    <row r="49" spans="1:57" s="156" customFormat="1">
      <c r="A49" s="156" t="str">
        <f t="shared" si="8"/>
        <v>скр</v>
      </c>
      <c r="B49" s="69"/>
      <c r="C49" s="72"/>
      <c r="D49" s="204"/>
      <c r="E49" s="76"/>
      <c r="F49" s="205" t="s">
        <v>531</v>
      </c>
      <c r="G49" s="74" t="s">
        <v>173</v>
      </c>
      <c r="H49" s="262"/>
      <c r="I49" s="262"/>
      <c r="J49" s="262"/>
      <c r="K49" s="262"/>
      <c r="L49" s="251">
        <f t="shared" si="2"/>
        <v>0</v>
      </c>
      <c r="M49" s="251">
        <f t="shared" si="3"/>
        <v>0</v>
      </c>
      <c r="N49" s="262"/>
      <c r="O49" s="262"/>
      <c r="P49" s="262"/>
      <c r="Q49" s="253">
        <v>0</v>
      </c>
      <c r="R49" s="252">
        <f>+'[42]Таб 1'!$Q49</f>
        <v>0</v>
      </c>
      <c r="S49" s="250">
        <f>R49*$A$8</f>
        <v>0</v>
      </c>
      <c r="T49" s="250">
        <f>R49*$A$9</f>
        <v>0</v>
      </c>
      <c r="U49" s="263">
        <f t="shared" si="14"/>
        <v>0</v>
      </c>
      <c r="V49" s="253">
        <f>[40]Лист1!$O49</f>
        <v>1</v>
      </c>
      <c r="W49" s="250">
        <f>S49*V49</f>
        <v>0</v>
      </c>
      <c r="X49" s="253">
        <f>[40]Лист1!$P49</f>
        <v>1</v>
      </c>
      <c r="Y49" s="250">
        <f>W49*X49</f>
        <v>0</v>
      </c>
      <c r="Z49" s="263"/>
      <c r="AA49" s="263"/>
      <c r="AB49" s="256">
        <f t="shared" si="4"/>
        <v>0</v>
      </c>
      <c r="AC49" s="256">
        <f t="shared" si="5"/>
        <v>0</v>
      </c>
      <c r="AD49" s="264"/>
      <c r="AE49" s="253">
        <f>+[41]Лист1!Q49</f>
        <v>1</v>
      </c>
      <c r="AF49" s="250">
        <f>IF($P$287=0,U49*AE49,0)</f>
        <v>0</v>
      </c>
      <c r="AG49" s="253">
        <f>+[41]Лист1!R49</f>
        <v>1</v>
      </c>
      <c r="AH49" s="250">
        <f>AF49*AG49</f>
        <v>0</v>
      </c>
      <c r="AI49" s="253">
        <f>+[41]Лист1!S49</f>
        <v>1</v>
      </c>
      <c r="AJ49" s="250">
        <f>AH49*AI49</f>
        <v>0</v>
      </c>
      <c r="AK49" s="253">
        <f>+[41]Лист1!T49</f>
        <v>1</v>
      </c>
      <c r="AL49" s="250">
        <f>AJ49*AK49</f>
        <v>0</v>
      </c>
      <c r="AS49" s="160"/>
      <c r="AT49" s="160"/>
      <c r="AU49" s="160"/>
      <c r="AV49" s="160"/>
      <c r="AW49" s="160"/>
      <c r="AX49" s="160"/>
      <c r="BE49" s="306">
        <f>+U49-'[42]Таб 1'!$T49</f>
        <v>0</v>
      </c>
    </row>
    <row r="50" spans="1:57" s="156" customFormat="1">
      <c r="A50" s="156" t="str">
        <f t="shared" si="8"/>
        <v>скр</v>
      </c>
      <c r="B50" s="69"/>
      <c r="C50" s="72"/>
      <c r="D50" s="204"/>
      <c r="E50" s="76"/>
      <c r="F50" s="205" t="s">
        <v>532</v>
      </c>
      <c r="G50" s="74" t="s">
        <v>173</v>
      </c>
      <c r="H50" s="262"/>
      <c r="I50" s="262"/>
      <c r="J50" s="262"/>
      <c r="K50" s="262"/>
      <c r="L50" s="251">
        <f t="shared" si="2"/>
        <v>0</v>
      </c>
      <c r="M50" s="251">
        <f t="shared" si="3"/>
        <v>0</v>
      </c>
      <c r="N50" s="262"/>
      <c r="O50" s="262"/>
      <c r="P50" s="262"/>
      <c r="Q50" s="253">
        <v>0</v>
      </c>
      <c r="R50" s="252">
        <f>+'[42]Таб 1'!$Q50</f>
        <v>0</v>
      </c>
      <c r="S50" s="250">
        <f>R50*$A$8</f>
        <v>0</v>
      </c>
      <c r="T50" s="250">
        <f>R50*$A$9</f>
        <v>0</v>
      </c>
      <c r="U50" s="263">
        <f t="shared" si="14"/>
        <v>0</v>
      </c>
      <c r="V50" s="253">
        <f>[40]Лист1!$O50</f>
        <v>1</v>
      </c>
      <c r="W50" s="250">
        <f>S50*V50</f>
        <v>0</v>
      </c>
      <c r="X50" s="253">
        <f>[40]Лист1!$P50</f>
        <v>1</v>
      </c>
      <c r="Y50" s="250">
        <f>W50*X50</f>
        <v>0</v>
      </c>
      <c r="Z50" s="263"/>
      <c r="AA50" s="263"/>
      <c r="AB50" s="256">
        <f t="shared" si="4"/>
        <v>0</v>
      </c>
      <c r="AC50" s="256">
        <f t="shared" si="5"/>
        <v>0</v>
      </c>
      <c r="AD50" s="264"/>
      <c r="AE50" s="253">
        <f>+[41]Лист1!Q50</f>
        <v>1</v>
      </c>
      <c r="AF50" s="250">
        <f>IF($P$287=0,U50*AE50,0)</f>
        <v>0</v>
      </c>
      <c r="AG50" s="253">
        <f>+[41]Лист1!R50</f>
        <v>1</v>
      </c>
      <c r="AH50" s="250">
        <f>AF50*AG50</f>
        <v>0</v>
      </c>
      <c r="AI50" s="253">
        <f>+[41]Лист1!S50</f>
        <v>1</v>
      </c>
      <c r="AJ50" s="250">
        <f>AH50*AI50</f>
        <v>0</v>
      </c>
      <c r="AK50" s="253">
        <f>+[41]Лист1!T50</f>
        <v>1</v>
      </c>
      <c r="AL50" s="250">
        <f>AJ50*AK50</f>
        <v>0</v>
      </c>
      <c r="AS50" s="160"/>
      <c r="AT50" s="160"/>
      <c r="AU50" s="160"/>
      <c r="AV50" s="160"/>
      <c r="AW50" s="160"/>
      <c r="AX50" s="160"/>
      <c r="BE50" s="306">
        <f>+U50-'[42]Таб 1'!$T50</f>
        <v>0</v>
      </c>
    </row>
    <row r="51" spans="1:57" s="156" customFormat="1">
      <c r="A51" s="156" t="str">
        <f t="shared" si="8"/>
        <v>скр</v>
      </c>
      <c r="B51" s="69"/>
      <c r="C51" s="72"/>
      <c r="D51" s="204"/>
      <c r="E51" s="76"/>
      <c r="F51" s="205" t="s">
        <v>533</v>
      </c>
      <c r="G51" s="74" t="s">
        <v>173</v>
      </c>
      <c r="H51" s="262"/>
      <c r="I51" s="262"/>
      <c r="J51" s="262"/>
      <c r="K51" s="262"/>
      <c r="L51" s="251">
        <f t="shared" si="2"/>
        <v>0</v>
      </c>
      <c r="M51" s="251">
        <f t="shared" si="3"/>
        <v>0</v>
      </c>
      <c r="N51" s="262"/>
      <c r="O51" s="262"/>
      <c r="P51" s="262"/>
      <c r="Q51" s="253">
        <v>0</v>
      </c>
      <c r="R51" s="252">
        <f>+'[42]Таб 1'!$Q51</f>
        <v>0</v>
      </c>
      <c r="S51" s="250">
        <f>R51*$A$8</f>
        <v>0</v>
      </c>
      <c r="T51" s="250">
        <f>R51*$A$9</f>
        <v>0</v>
      </c>
      <c r="U51" s="263">
        <f t="shared" si="14"/>
        <v>0</v>
      </c>
      <c r="V51" s="253">
        <f>[40]Лист1!$O51</f>
        <v>1</v>
      </c>
      <c r="W51" s="250">
        <f>S51*V51</f>
        <v>0</v>
      </c>
      <c r="X51" s="253">
        <f>[40]Лист1!$P51</f>
        <v>1</v>
      </c>
      <c r="Y51" s="250">
        <f>W51*X51</f>
        <v>0</v>
      </c>
      <c r="Z51" s="263"/>
      <c r="AA51" s="263"/>
      <c r="AB51" s="256">
        <f t="shared" si="4"/>
        <v>0</v>
      </c>
      <c r="AC51" s="256">
        <f t="shared" si="5"/>
        <v>0</v>
      </c>
      <c r="AD51" s="264"/>
      <c r="AE51" s="253">
        <f>+[41]Лист1!Q51</f>
        <v>1</v>
      </c>
      <c r="AF51" s="250">
        <f>IF($P$287=0,U51*AE51,0)</f>
        <v>0</v>
      </c>
      <c r="AG51" s="253">
        <f>+[41]Лист1!R51</f>
        <v>1</v>
      </c>
      <c r="AH51" s="250">
        <f>AF51*AG51</f>
        <v>0</v>
      </c>
      <c r="AI51" s="253">
        <f>+[41]Лист1!S51</f>
        <v>1</v>
      </c>
      <c r="AJ51" s="250">
        <f>AH51*AI51</f>
        <v>0</v>
      </c>
      <c r="AK51" s="253">
        <f>+[41]Лист1!T51</f>
        <v>1</v>
      </c>
      <c r="AL51" s="250">
        <f>AJ51*AK51</f>
        <v>0</v>
      </c>
      <c r="AS51" s="160"/>
      <c r="AT51" s="160"/>
      <c r="AU51" s="160"/>
      <c r="AV51" s="160"/>
      <c r="AW51" s="160"/>
      <c r="AX51" s="160"/>
      <c r="BE51" s="306">
        <f>+U51-'[42]Таб 1'!$T51</f>
        <v>0</v>
      </c>
    </row>
    <row r="52" spans="1:57" s="156" customFormat="1">
      <c r="A52" s="156" t="str">
        <f t="shared" si="8"/>
        <v>скр</v>
      </c>
      <c r="B52" s="69"/>
      <c r="C52" s="72"/>
      <c r="D52" s="204"/>
      <c r="E52" s="76"/>
      <c r="F52" s="205" t="s">
        <v>534</v>
      </c>
      <c r="G52" s="74" t="s">
        <v>173</v>
      </c>
      <c r="H52" s="262"/>
      <c r="I52" s="262"/>
      <c r="J52" s="262"/>
      <c r="K52" s="262"/>
      <c r="L52" s="251">
        <f t="shared" si="2"/>
        <v>0</v>
      </c>
      <c r="M52" s="251">
        <f t="shared" si="3"/>
        <v>0</v>
      </c>
      <c r="N52" s="262"/>
      <c r="O52" s="262"/>
      <c r="P52" s="262"/>
      <c r="Q52" s="253">
        <v>0</v>
      </c>
      <c r="R52" s="252">
        <f>+'[42]Таб 1'!$Q52</f>
        <v>0</v>
      </c>
      <c r="S52" s="250">
        <f>R52*$A$8</f>
        <v>0</v>
      </c>
      <c r="T52" s="250">
        <f>R52*$A$9</f>
        <v>0</v>
      </c>
      <c r="U52" s="263">
        <f t="shared" si="14"/>
        <v>0</v>
      </c>
      <c r="V52" s="253">
        <f>[40]Лист1!$O52</f>
        <v>1</v>
      </c>
      <c r="W52" s="250">
        <f>S52*V52</f>
        <v>0</v>
      </c>
      <c r="X52" s="253">
        <f>[40]Лист1!$P52</f>
        <v>1</v>
      </c>
      <c r="Y52" s="250">
        <f>W52*X52</f>
        <v>0</v>
      </c>
      <c r="Z52" s="263"/>
      <c r="AA52" s="263"/>
      <c r="AB52" s="256">
        <f t="shared" si="4"/>
        <v>0</v>
      </c>
      <c r="AC52" s="256">
        <f t="shared" si="5"/>
        <v>0</v>
      </c>
      <c r="AD52" s="264"/>
      <c r="AE52" s="253">
        <f>+[41]Лист1!Q52</f>
        <v>1</v>
      </c>
      <c r="AF52" s="250">
        <f>IF($P$287=0,U52*AE52,0)</f>
        <v>0</v>
      </c>
      <c r="AG52" s="253">
        <f>+[41]Лист1!R52</f>
        <v>1</v>
      </c>
      <c r="AH52" s="250">
        <f>AF52*AG52</f>
        <v>0</v>
      </c>
      <c r="AI52" s="253">
        <f>+[41]Лист1!S52</f>
        <v>1</v>
      </c>
      <c r="AJ52" s="250">
        <f>AH52*AI52</f>
        <v>0</v>
      </c>
      <c r="AK52" s="253">
        <f>+[41]Лист1!T52</f>
        <v>1</v>
      </c>
      <c r="AL52" s="250">
        <f>AJ52*AK52</f>
        <v>0</v>
      </c>
      <c r="AS52" s="160"/>
      <c r="AT52" s="160"/>
      <c r="AU52" s="160"/>
      <c r="AV52" s="160"/>
      <c r="AW52" s="160"/>
      <c r="AX52" s="160"/>
      <c r="BE52" s="306">
        <f>+U52-'[42]Таб 1'!$T52</f>
        <v>0</v>
      </c>
    </row>
    <row r="53" spans="1:57" s="156" customFormat="1">
      <c r="A53" s="156" t="str">
        <f t="shared" si="8"/>
        <v>пок</v>
      </c>
      <c r="B53" s="69"/>
      <c r="C53" s="72"/>
      <c r="D53" s="204"/>
      <c r="E53" s="98" t="s">
        <v>539</v>
      </c>
      <c r="F53" s="208"/>
      <c r="G53" s="74" t="s">
        <v>173</v>
      </c>
      <c r="H53" s="263">
        <f>+H54+H55+H56+H57</f>
        <v>31.056000000000001</v>
      </c>
      <c r="I53" s="263">
        <f>+I54+I55+I56+I57</f>
        <v>13.824999999999999</v>
      </c>
      <c r="J53" s="263">
        <f>+J54+J55+J56+J57</f>
        <v>13.824999999999999</v>
      </c>
      <c r="K53" s="263">
        <v>15.666</v>
      </c>
      <c r="L53" s="251">
        <f t="shared" si="2"/>
        <v>1.8410000000000011</v>
      </c>
      <c r="M53" s="251">
        <f t="shared" si="3"/>
        <v>113.31645569620254</v>
      </c>
      <c r="N53" s="263">
        <f t="shared" ref="N53:T53" si="20">+N54+N55+N56+N57</f>
        <v>24.9496</v>
      </c>
      <c r="O53" s="263">
        <f t="shared" si="20"/>
        <v>0</v>
      </c>
      <c r="P53" s="263">
        <f t="shared" si="20"/>
        <v>0</v>
      </c>
      <c r="Q53" s="263">
        <v>19.855</v>
      </c>
      <c r="R53" s="252">
        <f>+'[42]Таб 1'!$Q53</f>
        <v>15.666</v>
      </c>
      <c r="S53" s="263">
        <f t="shared" si="20"/>
        <v>7.8330000000000002</v>
      </c>
      <c r="T53" s="263">
        <f t="shared" si="20"/>
        <v>7.8330000000000002</v>
      </c>
      <c r="U53" s="263">
        <f t="shared" si="14"/>
        <v>15.666</v>
      </c>
      <c r="V53" s="253">
        <f>[40]Лист1!$O53</f>
        <v>1</v>
      </c>
      <c r="W53" s="263">
        <f>+W54+W55+W56+W57</f>
        <v>7.8330000000000002</v>
      </c>
      <c r="X53" s="253">
        <f>[40]Лист1!$P53</f>
        <v>1</v>
      </c>
      <c r="Y53" s="263">
        <f>+Y54+Y55+Y56+Y57</f>
        <v>7.8330000000000002</v>
      </c>
      <c r="Z53" s="263"/>
      <c r="AA53" s="263"/>
      <c r="AB53" s="256">
        <f t="shared" si="4"/>
        <v>-9.2835999999999999</v>
      </c>
      <c r="AC53" s="256">
        <f t="shared" si="5"/>
        <v>62.790585821015164</v>
      </c>
      <c r="AD53" s="263"/>
      <c r="AE53" s="253">
        <f>+[41]Лист1!Q53</f>
        <v>1</v>
      </c>
      <c r="AF53" s="263">
        <f>+AF54+AF55+AF56+AF57</f>
        <v>15.666</v>
      </c>
      <c r="AG53" s="253">
        <f>+[41]Лист1!R53</f>
        <v>1</v>
      </c>
      <c r="AH53" s="263">
        <f>+AH54+AH55+AH56+AH57</f>
        <v>15.666</v>
      </c>
      <c r="AI53" s="253">
        <f>+[41]Лист1!S53</f>
        <v>1</v>
      </c>
      <c r="AJ53" s="263">
        <f>+AJ54+AJ55+AJ56+AJ57</f>
        <v>15.666</v>
      </c>
      <c r="AK53" s="253">
        <f>+[41]Лист1!T53</f>
        <v>1</v>
      </c>
      <c r="AL53" s="263">
        <f>+AL54+AL55+AL56+AL57</f>
        <v>15.666</v>
      </c>
      <c r="AM53" s="227"/>
      <c r="AN53" s="227"/>
      <c r="AO53" s="227"/>
      <c r="AP53" s="227"/>
      <c r="AQ53" s="227"/>
      <c r="AR53" s="227"/>
      <c r="AS53" s="160"/>
      <c r="AT53" s="160"/>
      <c r="AU53" s="160"/>
      <c r="AV53" s="160"/>
      <c r="AW53" s="160"/>
      <c r="AX53" s="160"/>
      <c r="BC53" s="156">
        <v>19.855</v>
      </c>
      <c r="BE53" s="306">
        <f>+U53-'[42]Таб 1'!$T53</f>
        <v>0</v>
      </c>
    </row>
    <row r="54" spans="1:57" s="156" customFormat="1">
      <c r="A54" s="156" t="str">
        <f t="shared" si="8"/>
        <v>пок</v>
      </c>
      <c r="B54" s="69"/>
      <c r="C54" s="72"/>
      <c r="D54" s="204"/>
      <c r="E54" s="76" t="s">
        <v>531</v>
      </c>
      <c r="F54" s="205"/>
      <c r="G54" s="74" t="s">
        <v>173</v>
      </c>
      <c r="H54" s="262">
        <v>31.056000000000001</v>
      </c>
      <c r="I54" s="262">
        <v>13.824999999999999</v>
      </c>
      <c r="J54" s="262">
        <v>13.824999999999999</v>
      </c>
      <c r="K54" s="262">
        <v>12.8505</v>
      </c>
      <c r="L54" s="251">
        <f t="shared" si="2"/>
        <v>-0.97449999999999903</v>
      </c>
      <c r="M54" s="251">
        <f t="shared" si="3"/>
        <v>92.951175406871613</v>
      </c>
      <c r="N54" s="262">
        <v>24.9496</v>
      </c>
      <c r="O54" s="262"/>
      <c r="P54" s="262">
        <v>0</v>
      </c>
      <c r="Q54" s="253">
        <v>15.1678</v>
      </c>
      <c r="R54" s="252">
        <f>+'[42]Таб 1'!$Q54</f>
        <v>12.8505</v>
      </c>
      <c r="S54" s="250">
        <f>R54*$A$8</f>
        <v>6.4252500000000001</v>
      </c>
      <c r="T54" s="250">
        <f>R54*$A$9</f>
        <v>6.4252500000000001</v>
      </c>
      <c r="U54" s="263">
        <f t="shared" si="14"/>
        <v>12.8505</v>
      </c>
      <c r="V54" s="253">
        <f>[40]Лист1!$O54</f>
        <v>1</v>
      </c>
      <c r="W54" s="250">
        <f>S54*V54</f>
        <v>6.4252500000000001</v>
      </c>
      <c r="X54" s="253">
        <f>[40]Лист1!$P54</f>
        <v>1</v>
      </c>
      <c r="Y54" s="250">
        <f>W54*X54</f>
        <v>6.4252500000000001</v>
      </c>
      <c r="Z54" s="263"/>
      <c r="AA54" s="263"/>
      <c r="AB54" s="256">
        <f t="shared" si="4"/>
        <v>-12.0991</v>
      </c>
      <c r="AC54" s="256">
        <f t="shared" si="5"/>
        <v>51.505835764902045</v>
      </c>
      <c r="AD54" s="264"/>
      <c r="AE54" s="253">
        <f>+[41]Лист1!Q54</f>
        <v>1</v>
      </c>
      <c r="AF54" s="250">
        <f>IF($P$287=0,U54*AE54,0)</f>
        <v>12.8505</v>
      </c>
      <c r="AG54" s="253">
        <f>+[41]Лист1!R54</f>
        <v>1</v>
      </c>
      <c r="AH54" s="250">
        <f>AF54*AG54</f>
        <v>12.8505</v>
      </c>
      <c r="AI54" s="253">
        <f>+[41]Лист1!S54</f>
        <v>1</v>
      </c>
      <c r="AJ54" s="250">
        <f>AH54*AI54</f>
        <v>12.8505</v>
      </c>
      <c r="AK54" s="253">
        <f>+[41]Лист1!T54</f>
        <v>1</v>
      </c>
      <c r="AL54" s="250">
        <f>AJ54*AK54</f>
        <v>12.8505</v>
      </c>
      <c r="AM54" s="227" t="s">
        <v>629</v>
      </c>
      <c r="AN54" s="227" t="s">
        <v>630</v>
      </c>
      <c r="AO54" s="227" t="s">
        <v>631</v>
      </c>
      <c r="AP54" s="227" t="s">
        <v>632</v>
      </c>
      <c r="AQ54" s="227" t="s">
        <v>633</v>
      </c>
      <c r="AR54" s="227" t="s">
        <v>634</v>
      </c>
      <c r="AS54" s="160" t="str">
        <f t="shared" ref="AS54:AX54" si="21">$A$3&amp;$A$2&amp;"'"&amp;AM54</f>
        <v>|'[УФ ВС 2018.xlsx]АЛРОСА УГОК'!i31</v>
      </c>
      <c r="AT54" s="160" t="str">
        <f t="shared" si="21"/>
        <v>|'[УФ ВС 2018.xlsx]АЛРОСА УГОК'!j31</v>
      </c>
      <c r="AU54" s="160" t="str">
        <f t="shared" si="21"/>
        <v>|'[УФ ВС 2018.xlsx]АЛРОСА УГОК'!q31</v>
      </c>
      <c r="AV54" s="160" t="str">
        <f t="shared" si="21"/>
        <v>|'[УФ ВС 2018.xlsx]АЛРОСА УГОК'!aa31</v>
      </c>
      <c r="AW54" s="160" t="str">
        <f t="shared" si="21"/>
        <v>|'[УФ ВС 2018.xlsx]АЛРОСА УГОК'!al31</v>
      </c>
      <c r="AX54" s="160" t="str">
        <f t="shared" si="21"/>
        <v>|'[УФ ВС 2018.xlsx]АЛРОСА УГОК'!ak31</v>
      </c>
      <c r="BC54" s="156">
        <v>15.1678</v>
      </c>
      <c r="BE54" s="306">
        <f>+U54-'[42]Таб 1'!$T54</f>
        <v>0</v>
      </c>
    </row>
    <row r="55" spans="1:57" s="156" customFormat="1">
      <c r="A55" s="156" t="str">
        <f t="shared" si="8"/>
        <v>пок</v>
      </c>
      <c r="B55" s="69"/>
      <c r="C55" s="72"/>
      <c r="D55" s="204"/>
      <c r="E55" s="76" t="s">
        <v>532</v>
      </c>
      <c r="F55" s="205"/>
      <c r="G55" s="74" t="s">
        <v>173</v>
      </c>
      <c r="H55" s="262"/>
      <c r="I55" s="262"/>
      <c r="J55" s="262"/>
      <c r="K55" s="262">
        <v>2.8155000000000001</v>
      </c>
      <c r="L55" s="251">
        <f t="shared" si="2"/>
        <v>2.8155000000000001</v>
      </c>
      <c r="M55" s="251">
        <f t="shared" si="3"/>
        <v>0</v>
      </c>
      <c r="N55" s="262"/>
      <c r="O55" s="262"/>
      <c r="P55" s="262"/>
      <c r="Q55" s="253">
        <v>4.6871999999999998</v>
      </c>
      <c r="R55" s="252">
        <f>+'[42]Таб 1'!$Q55</f>
        <v>2.8155000000000001</v>
      </c>
      <c r="S55" s="250">
        <f>R55*$A$8</f>
        <v>1.4077500000000001</v>
      </c>
      <c r="T55" s="250">
        <f>R55*$A$9</f>
        <v>1.4077500000000001</v>
      </c>
      <c r="U55" s="263">
        <f t="shared" si="14"/>
        <v>2.8155000000000001</v>
      </c>
      <c r="V55" s="253">
        <f>[40]Лист1!$O55</f>
        <v>1</v>
      </c>
      <c r="W55" s="250">
        <f>S55*V55</f>
        <v>1.4077500000000001</v>
      </c>
      <c r="X55" s="253">
        <f>[40]Лист1!$P55</f>
        <v>1</v>
      </c>
      <c r="Y55" s="250">
        <f>W55*X55</f>
        <v>1.4077500000000001</v>
      </c>
      <c r="Z55" s="263"/>
      <c r="AA55" s="263"/>
      <c r="AB55" s="256">
        <f t="shared" si="4"/>
        <v>2.8155000000000001</v>
      </c>
      <c r="AC55" s="256">
        <f t="shared" si="5"/>
        <v>0</v>
      </c>
      <c r="AD55" s="264"/>
      <c r="AE55" s="253">
        <f>+[41]Лист1!Q55</f>
        <v>1</v>
      </c>
      <c r="AF55" s="250">
        <f>IF($P$287=0,U55*AE55,0)</f>
        <v>2.8155000000000001</v>
      </c>
      <c r="AG55" s="253">
        <f>+[41]Лист1!R55</f>
        <v>1</v>
      </c>
      <c r="AH55" s="250">
        <f>AF55*AG55</f>
        <v>2.8155000000000001</v>
      </c>
      <c r="AI55" s="253">
        <f>+[41]Лист1!S55</f>
        <v>1</v>
      </c>
      <c r="AJ55" s="250">
        <f>AH55*AI55</f>
        <v>2.8155000000000001</v>
      </c>
      <c r="AK55" s="253">
        <f>+[41]Лист1!T55</f>
        <v>1</v>
      </c>
      <c r="AL55" s="250">
        <f>AJ55*AK55</f>
        <v>2.8155000000000001</v>
      </c>
      <c r="AS55" s="160"/>
      <c r="AT55" s="160"/>
      <c r="AU55" s="160"/>
      <c r="AV55" s="160"/>
      <c r="AW55" s="160"/>
      <c r="AX55" s="160"/>
      <c r="BC55" s="156">
        <v>4.6871999999999998</v>
      </c>
      <c r="BE55" s="306">
        <f>+U55-'[42]Таб 1'!$T55</f>
        <v>0</v>
      </c>
    </row>
    <row r="56" spans="1:57" s="156" customFormat="1">
      <c r="A56" s="156" t="str">
        <f t="shared" si="8"/>
        <v>скр</v>
      </c>
      <c r="B56" s="69"/>
      <c r="C56" s="72"/>
      <c r="D56" s="204"/>
      <c r="E56" s="76" t="s">
        <v>533</v>
      </c>
      <c r="F56" s="205"/>
      <c r="G56" s="74" t="s">
        <v>173</v>
      </c>
      <c r="H56" s="262"/>
      <c r="I56" s="262"/>
      <c r="J56" s="262"/>
      <c r="K56" s="262"/>
      <c r="L56" s="251">
        <f t="shared" si="2"/>
        <v>0</v>
      </c>
      <c r="M56" s="251">
        <f t="shared" si="3"/>
        <v>0</v>
      </c>
      <c r="N56" s="262"/>
      <c r="O56" s="262"/>
      <c r="P56" s="262"/>
      <c r="Q56" s="253">
        <v>0</v>
      </c>
      <c r="R56" s="252">
        <f>+'[42]Таб 1'!$Q56</f>
        <v>0</v>
      </c>
      <c r="S56" s="250">
        <f>R56*$A$8</f>
        <v>0</v>
      </c>
      <c r="T56" s="250">
        <f>R56*$A$9</f>
        <v>0</v>
      </c>
      <c r="U56" s="263">
        <f t="shared" si="14"/>
        <v>0</v>
      </c>
      <c r="V56" s="253">
        <f>[40]Лист1!$O56</f>
        <v>1</v>
      </c>
      <c r="W56" s="250">
        <f>S56*V56</f>
        <v>0</v>
      </c>
      <c r="X56" s="253">
        <f>[40]Лист1!$P56</f>
        <v>1</v>
      </c>
      <c r="Y56" s="250">
        <f>W56*X56</f>
        <v>0</v>
      </c>
      <c r="Z56" s="263"/>
      <c r="AA56" s="263"/>
      <c r="AB56" s="256">
        <f t="shared" si="4"/>
        <v>0</v>
      </c>
      <c r="AC56" s="256">
        <f t="shared" si="5"/>
        <v>0</v>
      </c>
      <c r="AD56" s="264"/>
      <c r="AE56" s="253">
        <f>+[41]Лист1!Q56</f>
        <v>1</v>
      </c>
      <c r="AF56" s="250">
        <f>IF($P$287=0,U56*AE56,0)</f>
        <v>0</v>
      </c>
      <c r="AG56" s="253">
        <f>+[41]Лист1!R56</f>
        <v>1</v>
      </c>
      <c r="AH56" s="250">
        <f>AF56*AG56</f>
        <v>0</v>
      </c>
      <c r="AI56" s="253">
        <f>+[41]Лист1!S56</f>
        <v>1</v>
      </c>
      <c r="AJ56" s="250">
        <f>AH56*AI56</f>
        <v>0</v>
      </c>
      <c r="AK56" s="253">
        <f>+[41]Лист1!T56</f>
        <v>1</v>
      </c>
      <c r="AL56" s="250">
        <f>AJ56*AK56</f>
        <v>0</v>
      </c>
      <c r="AS56" s="160"/>
      <c r="AT56" s="160"/>
      <c r="AU56" s="160"/>
      <c r="AV56" s="160"/>
      <c r="AW56" s="160"/>
      <c r="AX56" s="160"/>
      <c r="BE56" s="306">
        <f>+U56-'[42]Таб 1'!$T56</f>
        <v>0</v>
      </c>
    </row>
    <row r="57" spans="1:57" s="156" customFormat="1">
      <c r="A57" s="156" t="str">
        <f t="shared" si="8"/>
        <v>скр</v>
      </c>
      <c r="B57" s="69"/>
      <c r="C57" s="72"/>
      <c r="D57" s="204"/>
      <c r="E57" s="76" t="s">
        <v>534</v>
      </c>
      <c r="F57" s="205"/>
      <c r="G57" s="74" t="s">
        <v>173</v>
      </c>
      <c r="H57" s="262"/>
      <c r="I57" s="262"/>
      <c r="J57" s="262"/>
      <c r="K57" s="262"/>
      <c r="L57" s="251">
        <f t="shared" si="2"/>
        <v>0</v>
      </c>
      <c r="M57" s="251">
        <f t="shared" si="3"/>
        <v>0</v>
      </c>
      <c r="N57" s="262"/>
      <c r="O57" s="262"/>
      <c r="P57" s="262"/>
      <c r="Q57" s="253">
        <v>0</v>
      </c>
      <c r="R57" s="252">
        <f>+'[42]Таб 1'!$Q57</f>
        <v>0</v>
      </c>
      <c r="S57" s="250">
        <f>R57*$A$8</f>
        <v>0</v>
      </c>
      <c r="T57" s="250">
        <f>R57*$A$9</f>
        <v>0</v>
      </c>
      <c r="U57" s="263">
        <f t="shared" si="14"/>
        <v>0</v>
      </c>
      <c r="V57" s="253">
        <f>[40]Лист1!$O57</f>
        <v>1</v>
      </c>
      <c r="W57" s="250">
        <f>S57*V57</f>
        <v>0</v>
      </c>
      <c r="X57" s="253">
        <f>[40]Лист1!$P57</f>
        <v>1</v>
      </c>
      <c r="Y57" s="250">
        <f>W57*X57</f>
        <v>0</v>
      </c>
      <c r="Z57" s="263"/>
      <c r="AA57" s="263"/>
      <c r="AB57" s="256">
        <f t="shared" si="4"/>
        <v>0</v>
      </c>
      <c r="AC57" s="256">
        <f t="shared" si="5"/>
        <v>0</v>
      </c>
      <c r="AD57" s="264"/>
      <c r="AE57" s="253">
        <f>+[41]Лист1!Q57</f>
        <v>1</v>
      </c>
      <c r="AF57" s="250">
        <f>IF($P$287=0,U57*AE57,0)</f>
        <v>0</v>
      </c>
      <c r="AG57" s="253">
        <f>+[41]Лист1!R57</f>
        <v>1</v>
      </c>
      <c r="AH57" s="250">
        <f>AF57*AG57</f>
        <v>0</v>
      </c>
      <c r="AI57" s="253">
        <f>+[41]Лист1!S57</f>
        <v>1</v>
      </c>
      <c r="AJ57" s="250">
        <f>AH57*AI57</f>
        <v>0</v>
      </c>
      <c r="AK57" s="253">
        <f>+[41]Лист1!T57</f>
        <v>1</v>
      </c>
      <c r="AL57" s="250">
        <f>AJ57*AK57</f>
        <v>0</v>
      </c>
      <c r="AS57" s="160"/>
      <c r="AT57" s="160"/>
      <c r="AU57" s="160"/>
      <c r="AV57" s="160"/>
      <c r="AW57" s="160"/>
      <c r="AX57" s="160"/>
      <c r="BE57" s="306">
        <f>+U57-'[42]Таб 1'!$T57</f>
        <v>0</v>
      </c>
    </row>
    <row r="58" spans="1:57" s="156" customFormat="1">
      <c r="A58" s="156" t="str">
        <f t="shared" si="8"/>
        <v>пок</v>
      </c>
      <c r="B58" s="69"/>
      <c r="C58" s="72"/>
      <c r="D58" s="204"/>
      <c r="E58" s="98" t="s">
        <v>540</v>
      </c>
      <c r="F58" s="208"/>
      <c r="G58" s="74" t="s">
        <v>173</v>
      </c>
      <c r="H58" s="263">
        <f>+H59+H60+H61+H62</f>
        <v>1.0203</v>
      </c>
      <c r="I58" s="263">
        <f>+I59+I60+I61+I62</f>
        <v>0.78244999999999998</v>
      </c>
      <c r="J58" s="263">
        <f>+J59+J60+J61+J62</f>
        <v>0.78244999999999998</v>
      </c>
      <c r="K58" s="263">
        <v>1.5579999999999998</v>
      </c>
      <c r="L58" s="251">
        <f t="shared" si="2"/>
        <v>0.77554999999999985</v>
      </c>
      <c r="M58" s="251">
        <f t="shared" si="3"/>
        <v>199.11815451466546</v>
      </c>
      <c r="N58" s="263">
        <f t="shared" ref="N58:T58" si="22">+N59+N60+N61+N62</f>
        <v>1.6322000000000001</v>
      </c>
      <c r="O58" s="263">
        <f t="shared" si="22"/>
        <v>0</v>
      </c>
      <c r="P58" s="263">
        <f t="shared" si="22"/>
        <v>0</v>
      </c>
      <c r="Q58" s="263">
        <v>1.0308999999999999</v>
      </c>
      <c r="R58" s="252">
        <f>+'[42]Таб 1'!$Q58</f>
        <v>1.5579999999999998</v>
      </c>
      <c r="S58" s="263">
        <f t="shared" si="22"/>
        <v>0.77899999999999991</v>
      </c>
      <c r="T58" s="263">
        <f t="shared" si="22"/>
        <v>0.77899999999999991</v>
      </c>
      <c r="U58" s="263">
        <f t="shared" si="14"/>
        <v>1.5579999999999998</v>
      </c>
      <c r="V58" s="253">
        <f>[40]Лист1!$O58</f>
        <v>1</v>
      </c>
      <c r="W58" s="263">
        <f>+W59+W60+W61+W62</f>
        <v>0.77899999999999991</v>
      </c>
      <c r="X58" s="253">
        <f>[40]Лист1!$P58</f>
        <v>1</v>
      </c>
      <c r="Y58" s="263">
        <f>+Y59+Y60+Y61+Y62</f>
        <v>0.77899999999999991</v>
      </c>
      <c r="Z58" s="263"/>
      <c r="AA58" s="263"/>
      <c r="AB58" s="256">
        <f t="shared" si="4"/>
        <v>-7.4200000000000266E-2</v>
      </c>
      <c r="AC58" s="256">
        <f t="shared" si="5"/>
        <v>95.453988481803691</v>
      </c>
      <c r="AD58" s="263"/>
      <c r="AE58" s="253">
        <f>+[41]Лист1!Q58</f>
        <v>1</v>
      </c>
      <c r="AF58" s="263">
        <f>+AF59+AF60+AF61+AF62</f>
        <v>1.5579999999999998</v>
      </c>
      <c r="AG58" s="253">
        <f>+[41]Лист1!R58</f>
        <v>1</v>
      </c>
      <c r="AH58" s="263">
        <f>+AH59+AH60+AH61+AH62</f>
        <v>1.5579999999999998</v>
      </c>
      <c r="AI58" s="253">
        <f>+[41]Лист1!S58</f>
        <v>1</v>
      </c>
      <c r="AJ58" s="263">
        <f>+AJ59+AJ60+AJ61+AJ62</f>
        <v>1.5579999999999998</v>
      </c>
      <c r="AK58" s="253">
        <f>+[41]Лист1!T58</f>
        <v>1</v>
      </c>
      <c r="AL58" s="263">
        <f>+AL59+AL60+AL61+AL62</f>
        <v>1.5579999999999998</v>
      </c>
      <c r="AM58" s="227"/>
      <c r="AN58" s="227"/>
      <c r="AO58" s="227"/>
      <c r="AP58" s="227"/>
      <c r="AQ58" s="227"/>
      <c r="AR58" s="227"/>
      <c r="AS58" s="160"/>
      <c r="AT58" s="160"/>
      <c r="AU58" s="160"/>
      <c r="AV58" s="160"/>
      <c r="AW58" s="160"/>
      <c r="AX58" s="160"/>
      <c r="BC58" s="156">
        <v>1.0308999999999999</v>
      </c>
      <c r="BE58" s="306">
        <f>+U58-'[42]Таб 1'!$T58</f>
        <v>0</v>
      </c>
    </row>
    <row r="59" spans="1:57" s="156" customFormat="1">
      <c r="A59" s="156" t="str">
        <f t="shared" si="8"/>
        <v>пок</v>
      </c>
      <c r="B59" s="69"/>
      <c r="C59" s="72"/>
      <c r="D59" s="204"/>
      <c r="E59" s="76" t="s">
        <v>531</v>
      </c>
      <c r="F59" s="208"/>
      <c r="G59" s="74" t="s">
        <v>173</v>
      </c>
      <c r="H59" s="262">
        <v>1.0203</v>
      </c>
      <c r="I59" s="262">
        <v>0.78244999999999998</v>
      </c>
      <c r="J59" s="262">
        <v>0.78244999999999998</v>
      </c>
      <c r="K59" s="262">
        <v>0.85109999999999997</v>
      </c>
      <c r="L59" s="251">
        <f t="shared" si="2"/>
        <v>6.8649999999999989E-2</v>
      </c>
      <c r="M59" s="251">
        <f t="shared" si="3"/>
        <v>108.7737235606109</v>
      </c>
      <c r="N59" s="262">
        <v>1.6322000000000001</v>
      </c>
      <c r="O59" s="262"/>
      <c r="P59" s="262">
        <v>0</v>
      </c>
      <c r="Q59" s="253">
        <v>0.67290000000000005</v>
      </c>
      <c r="R59" s="252">
        <f>+'[42]Таб 1'!$Q59</f>
        <v>0.85109999999999997</v>
      </c>
      <c r="S59" s="250">
        <f>R59*$A$8</f>
        <v>0.42554999999999998</v>
      </c>
      <c r="T59" s="250">
        <f>R59*$A$9</f>
        <v>0.42554999999999998</v>
      </c>
      <c r="U59" s="263">
        <f t="shared" si="14"/>
        <v>0.85109999999999997</v>
      </c>
      <c r="V59" s="253">
        <f>[40]Лист1!$O59</f>
        <v>1</v>
      </c>
      <c r="W59" s="250">
        <f>S59*V59</f>
        <v>0.42554999999999998</v>
      </c>
      <c r="X59" s="253">
        <f>[40]Лист1!$P59</f>
        <v>1</v>
      </c>
      <c r="Y59" s="250">
        <f>W59*X59</f>
        <v>0.42554999999999998</v>
      </c>
      <c r="Z59" s="263"/>
      <c r="AA59" s="263"/>
      <c r="AB59" s="256">
        <f t="shared" si="4"/>
        <v>-0.78110000000000013</v>
      </c>
      <c r="AC59" s="256">
        <f t="shared" si="5"/>
        <v>52.144345055752972</v>
      </c>
      <c r="AD59" s="264"/>
      <c r="AE59" s="253">
        <f>+[41]Лист1!Q59</f>
        <v>1</v>
      </c>
      <c r="AF59" s="250">
        <f>IF($P$287=0,U59*AE59,0)</f>
        <v>0.85109999999999997</v>
      </c>
      <c r="AG59" s="253">
        <f>+[41]Лист1!R59</f>
        <v>1</v>
      </c>
      <c r="AH59" s="250">
        <f>AF59*AG59</f>
        <v>0.85109999999999997</v>
      </c>
      <c r="AI59" s="253">
        <f>+[41]Лист1!S59</f>
        <v>1</v>
      </c>
      <c r="AJ59" s="250">
        <f>AH59*AI59</f>
        <v>0.85109999999999997</v>
      </c>
      <c r="AK59" s="253">
        <f>+[41]Лист1!T59</f>
        <v>1</v>
      </c>
      <c r="AL59" s="250">
        <f>AJ59*AK59</f>
        <v>0.85109999999999997</v>
      </c>
      <c r="AM59" s="227" t="s">
        <v>635</v>
      </c>
      <c r="AN59" s="227" t="s">
        <v>636</v>
      </c>
      <c r="AO59" s="227" t="s">
        <v>637</v>
      </c>
      <c r="AP59" s="227" t="s">
        <v>638</v>
      </c>
      <c r="AQ59" s="227" t="s">
        <v>639</v>
      </c>
      <c r="AR59" s="227" t="s">
        <v>640</v>
      </c>
      <c r="AS59" s="160" t="str">
        <f t="shared" ref="AS59:AX59" si="23">$A$3&amp;$A$2&amp;"'"&amp;AM59</f>
        <v>|'[УФ ВС 2018.xlsx]АЛРОСА УГОК'!i32</v>
      </c>
      <c r="AT59" s="160" t="str">
        <f t="shared" si="23"/>
        <v>|'[УФ ВС 2018.xlsx]АЛРОСА УГОК'!j32</v>
      </c>
      <c r="AU59" s="160" t="str">
        <f t="shared" si="23"/>
        <v>|'[УФ ВС 2018.xlsx]АЛРОСА УГОК'!q32</v>
      </c>
      <c r="AV59" s="160" t="str">
        <f t="shared" si="23"/>
        <v>|'[УФ ВС 2018.xlsx]АЛРОСА УГОК'!aa32</v>
      </c>
      <c r="AW59" s="160" t="str">
        <f t="shared" si="23"/>
        <v>|'[УФ ВС 2018.xlsx]АЛРОСА УГОК'!al32</v>
      </c>
      <c r="AX59" s="160" t="str">
        <f t="shared" si="23"/>
        <v>|'[УФ ВС 2018.xlsx]АЛРОСА УГОК'!ak32</v>
      </c>
      <c r="BC59" s="156">
        <v>0.67289999999999994</v>
      </c>
      <c r="BE59" s="306">
        <f>+U59-'[42]Таб 1'!$T59</f>
        <v>0</v>
      </c>
    </row>
    <row r="60" spans="1:57" s="156" customFormat="1">
      <c r="A60" s="156" t="str">
        <f t="shared" si="8"/>
        <v>пок</v>
      </c>
      <c r="B60" s="69"/>
      <c r="C60" s="72"/>
      <c r="D60" s="204"/>
      <c r="E60" s="76" t="s">
        <v>532</v>
      </c>
      <c r="F60" s="208"/>
      <c r="G60" s="74" t="s">
        <v>173</v>
      </c>
      <c r="H60" s="262"/>
      <c r="I60" s="262"/>
      <c r="J60" s="262"/>
      <c r="K60" s="262">
        <v>0.70689999999999997</v>
      </c>
      <c r="L60" s="251">
        <f t="shared" si="2"/>
        <v>0.70689999999999997</v>
      </c>
      <c r="M60" s="251">
        <f t="shared" si="3"/>
        <v>0</v>
      </c>
      <c r="N60" s="262"/>
      <c r="O60" s="262"/>
      <c r="P60" s="262"/>
      <c r="Q60" s="253">
        <v>0.35799999999999998</v>
      </c>
      <c r="R60" s="252">
        <f>+'[42]Таб 1'!$Q60</f>
        <v>0.70689999999999997</v>
      </c>
      <c r="S60" s="250">
        <f>R60*$A$8</f>
        <v>0.35344999999999999</v>
      </c>
      <c r="T60" s="250">
        <f>R60*$A$9</f>
        <v>0.35344999999999999</v>
      </c>
      <c r="U60" s="263">
        <f t="shared" si="14"/>
        <v>0.70689999999999997</v>
      </c>
      <c r="V60" s="253">
        <f>[40]Лист1!$O60</f>
        <v>1</v>
      </c>
      <c r="W60" s="250">
        <f>S60*V60</f>
        <v>0.35344999999999999</v>
      </c>
      <c r="X60" s="253">
        <f>[40]Лист1!$P60</f>
        <v>1</v>
      </c>
      <c r="Y60" s="250">
        <f>W60*X60</f>
        <v>0.35344999999999999</v>
      </c>
      <c r="Z60" s="263"/>
      <c r="AA60" s="263"/>
      <c r="AB60" s="256">
        <f t="shared" si="4"/>
        <v>0.70689999999999997</v>
      </c>
      <c r="AC60" s="256">
        <f t="shared" si="5"/>
        <v>0</v>
      </c>
      <c r="AD60" s="264"/>
      <c r="AE60" s="253">
        <f>+[41]Лист1!Q60</f>
        <v>1</v>
      </c>
      <c r="AF60" s="250">
        <f>IF($P$287=0,U60*AE60,0)</f>
        <v>0.70689999999999997</v>
      </c>
      <c r="AG60" s="253">
        <f>+[41]Лист1!R60</f>
        <v>1</v>
      </c>
      <c r="AH60" s="250">
        <f>AF60*AG60</f>
        <v>0.70689999999999997</v>
      </c>
      <c r="AI60" s="253">
        <f>+[41]Лист1!S60</f>
        <v>1</v>
      </c>
      <c r="AJ60" s="250">
        <f>AH60*AI60</f>
        <v>0.70689999999999997</v>
      </c>
      <c r="AK60" s="253">
        <f>+[41]Лист1!T60</f>
        <v>1</v>
      </c>
      <c r="AL60" s="250">
        <f>AJ60*AK60</f>
        <v>0.70689999999999997</v>
      </c>
      <c r="AS60" s="160"/>
      <c r="AT60" s="160"/>
      <c r="AU60" s="160"/>
      <c r="AV60" s="160"/>
      <c r="AW60" s="160"/>
      <c r="AX60" s="160"/>
      <c r="BC60" s="156">
        <v>0.35799999999999998</v>
      </c>
      <c r="BE60" s="306">
        <f>+U60-'[42]Таб 1'!$T60</f>
        <v>0</v>
      </c>
    </row>
    <row r="61" spans="1:57" s="156" customFormat="1">
      <c r="A61" s="156" t="str">
        <f t="shared" si="8"/>
        <v>скр</v>
      </c>
      <c r="B61" s="69"/>
      <c r="C61" s="72"/>
      <c r="D61" s="204"/>
      <c r="E61" s="76" t="s">
        <v>533</v>
      </c>
      <c r="F61" s="208"/>
      <c r="G61" s="74" t="s">
        <v>173</v>
      </c>
      <c r="H61" s="262"/>
      <c r="I61" s="262"/>
      <c r="J61" s="262"/>
      <c r="K61" s="262"/>
      <c r="L61" s="251">
        <f t="shared" si="2"/>
        <v>0</v>
      </c>
      <c r="M61" s="251">
        <f t="shared" si="3"/>
        <v>0</v>
      </c>
      <c r="N61" s="262"/>
      <c r="O61" s="262"/>
      <c r="P61" s="262"/>
      <c r="Q61" s="253">
        <v>0</v>
      </c>
      <c r="R61" s="252">
        <f>+'[42]Таб 1'!$Q61</f>
        <v>0</v>
      </c>
      <c r="S61" s="250">
        <f>R61*$A$8</f>
        <v>0</v>
      </c>
      <c r="T61" s="250">
        <f>R61*$A$9</f>
        <v>0</v>
      </c>
      <c r="U61" s="263">
        <f t="shared" si="14"/>
        <v>0</v>
      </c>
      <c r="V61" s="253">
        <f>[40]Лист1!$O61</f>
        <v>1</v>
      </c>
      <c r="W61" s="250">
        <f>S61*V61</f>
        <v>0</v>
      </c>
      <c r="X61" s="253">
        <f>[40]Лист1!$P61</f>
        <v>1</v>
      </c>
      <c r="Y61" s="250">
        <f>W61*X61</f>
        <v>0</v>
      </c>
      <c r="Z61" s="263"/>
      <c r="AA61" s="263"/>
      <c r="AB61" s="256">
        <f t="shared" si="4"/>
        <v>0</v>
      </c>
      <c r="AC61" s="256">
        <f t="shared" si="5"/>
        <v>0</v>
      </c>
      <c r="AD61" s="264"/>
      <c r="AE61" s="253">
        <f>+[41]Лист1!Q61</f>
        <v>1</v>
      </c>
      <c r="AF61" s="250">
        <f>IF($P$287=0,U61*AE61,0)</f>
        <v>0</v>
      </c>
      <c r="AG61" s="253">
        <f>+[41]Лист1!R61</f>
        <v>1</v>
      </c>
      <c r="AH61" s="250">
        <f>AF61*AG61</f>
        <v>0</v>
      </c>
      <c r="AI61" s="253">
        <f>+[41]Лист1!S61</f>
        <v>1</v>
      </c>
      <c r="AJ61" s="250">
        <f>AH61*AI61</f>
        <v>0</v>
      </c>
      <c r="AK61" s="253">
        <f>+[41]Лист1!T61</f>
        <v>1</v>
      </c>
      <c r="AL61" s="250">
        <f>AJ61*AK61</f>
        <v>0</v>
      </c>
      <c r="AS61" s="160"/>
      <c r="AT61" s="160"/>
      <c r="AU61" s="160"/>
      <c r="AV61" s="160"/>
      <c r="AW61" s="160"/>
      <c r="AX61" s="160"/>
      <c r="BE61" s="306">
        <f>+U61-'[42]Таб 1'!$T61</f>
        <v>0</v>
      </c>
    </row>
    <row r="62" spans="1:57" s="156" customFormat="1">
      <c r="A62" s="156" t="str">
        <f t="shared" si="8"/>
        <v>скр</v>
      </c>
      <c r="B62" s="69"/>
      <c r="C62" s="72"/>
      <c r="D62" s="204"/>
      <c r="E62" s="76" t="s">
        <v>534</v>
      </c>
      <c r="F62" s="208"/>
      <c r="G62" s="74" t="s">
        <v>173</v>
      </c>
      <c r="H62" s="262"/>
      <c r="I62" s="262"/>
      <c r="J62" s="262"/>
      <c r="K62" s="262"/>
      <c r="L62" s="251">
        <f t="shared" si="2"/>
        <v>0</v>
      </c>
      <c r="M62" s="251">
        <f t="shared" si="3"/>
        <v>0</v>
      </c>
      <c r="N62" s="262"/>
      <c r="O62" s="262"/>
      <c r="P62" s="262"/>
      <c r="Q62" s="253">
        <v>0</v>
      </c>
      <c r="R62" s="252">
        <f>+'[42]Таб 1'!$Q62</f>
        <v>0</v>
      </c>
      <c r="S62" s="250">
        <f>R62*$A$8</f>
        <v>0</v>
      </c>
      <c r="T62" s="250">
        <f>R62*$A$9</f>
        <v>0</v>
      </c>
      <c r="U62" s="263">
        <f t="shared" si="14"/>
        <v>0</v>
      </c>
      <c r="V62" s="253">
        <f>[40]Лист1!$O62</f>
        <v>1</v>
      </c>
      <c r="W62" s="250">
        <f>S62*V62</f>
        <v>0</v>
      </c>
      <c r="X62" s="253">
        <f>[40]Лист1!$P62</f>
        <v>1</v>
      </c>
      <c r="Y62" s="250">
        <f>W62*X62</f>
        <v>0</v>
      </c>
      <c r="Z62" s="263"/>
      <c r="AA62" s="263"/>
      <c r="AB62" s="256">
        <f t="shared" si="4"/>
        <v>0</v>
      </c>
      <c r="AC62" s="256">
        <f t="shared" si="5"/>
        <v>0</v>
      </c>
      <c r="AD62" s="264"/>
      <c r="AE62" s="253">
        <f>+[41]Лист1!Q62</f>
        <v>1</v>
      </c>
      <c r="AF62" s="250">
        <f>IF($P$287=0,U62*AE62,0)</f>
        <v>0</v>
      </c>
      <c r="AG62" s="253">
        <f>+[41]Лист1!R62</f>
        <v>1</v>
      </c>
      <c r="AH62" s="250">
        <f>AF62*AG62</f>
        <v>0</v>
      </c>
      <c r="AI62" s="253">
        <f>+[41]Лист1!S62</f>
        <v>1</v>
      </c>
      <c r="AJ62" s="250">
        <f>AH62*AI62</f>
        <v>0</v>
      </c>
      <c r="AK62" s="253">
        <f>+[41]Лист1!T62</f>
        <v>1</v>
      </c>
      <c r="AL62" s="250">
        <f>AJ62*AK62</f>
        <v>0</v>
      </c>
      <c r="AS62" s="160"/>
      <c r="AT62" s="160"/>
      <c r="AU62" s="160"/>
      <c r="AV62" s="160"/>
      <c r="AW62" s="160"/>
      <c r="AX62" s="160"/>
      <c r="BE62" s="306">
        <f>+U62-'[42]Таб 1'!$T62</f>
        <v>0</v>
      </c>
    </row>
    <row r="63" spans="1:57" s="160" customFormat="1">
      <c r="A63" s="156" t="str">
        <f t="shared" si="8"/>
        <v>пок</v>
      </c>
      <c r="B63" s="69"/>
      <c r="C63" s="206"/>
      <c r="D63" s="99" t="s">
        <v>183</v>
      </c>
      <c r="E63" s="98" t="s">
        <v>541</v>
      </c>
      <c r="F63" s="208"/>
      <c r="G63" s="74" t="s">
        <v>173</v>
      </c>
      <c r="H63" s="263">
        <f>+H64+H65+H66+H67</f>
        <v>924.38199999999995</v>
      </c>
      <c r="I63" s="263">
        <f>+I64+I65+I66+I67</f>
        <v>856.12099999999998</v>
      </c>
      <c r="J63" s="263">
        <f>+J64+J65+J66+J67</f>
        <v>856.12099999999998</v>
      </c>
      <c r="K63" s="263">
        <v>769.59829999999999</v>
      </c>
      <c r="L63" s="251">
        <f t="shared" si="2"/>
        <v>-86.522699999999986</v>
      </c>
      <c r="M63" s="251">
        <f t="shared" si="3"/>
        <v>89.893636530350264</v>
      </c>
      <c r="N63" s="263">
        <f t="shared" ref="N63:T63" si="24">+N64+N65+N66+N67</f>
        <v>789.14030000000002</v>
      </c>
      <c r="O63" s="263">
        <f t="shared" si="24"/>
        <v>0</v>
      </c>
      <c r="P63" s="263">
        <f t="shared" si="24"/>
        <v>0</v>
      </c>
      <c r="Q63" s="263">
        <v>571.67962</v>
      </c>
      <c r="R63" s="252">
        <f>+'[42]Таб 1'!$Q63</f>
        <v>769.59829999999999</v>
      </c>
      <c r="S63" s="263">
        <f t="shared" si="24"/>
        <v>384.79915</v>
      </c>
      <c r="T63" s="263">
        <f t="shared" si="24"/>
        <v>384.79915</v>
      </c>
      <c r="U63" s="263">
        <f t="shared" si="14"/>
        <v>769.59829999999999</v>
      </c>
      <c r="V63" s="253">
        <f>[40]Лист1!$O63</f>
        <v>1</v>
      </c>
      <c r="W63" s="263">
        <f>+W64+W65+W66+W67</f>
        <v>384.79915</v>
      </c>
      <c r="X63" s="253">
        <f>[40]Лист1!$P63</f>
        <v>1</v>
      </c>
      <c r="Y63" s="263">
        <f>+Y64+Y65+Y66+Y67</f>
        <v>384.79915</v>
      </c>
      <c r="Z63" s="263"/>
      <c r="AA63" s="263"/>
      <c r="AB63" s="256">
        <f t="shared" si="4"/>
        <v>-19.54200000000003</v>
      </c>
      <c r="AC63" s="256">
        <f t="shared" si="5"/>
        <v>97.523634263767804</v>
      </c>
      <c r="AD63" s="263"/>
      <c r="AE63" s="253">
        <f>+[41]Лист1!Q63</f>
        <v>1</v>
      </c>
      <c r="AF63" s="263">
        <f>+AF64+AF65+AF66+AF67</f>
        <v>769.59829999999999</v>
      </c>
      <c r="AG63" s="253">
        <f>+[41]Лист1!R63</f>
        <v>1</v>
      </c>
      <c r="AH63" s="263">
        <f>+AH64+AH65+AH66+AH67</f>
        <v>769.59829999999999</v>
      </c>
      <c r="AI63" s="253">
        <f>+[41]Лист1!S63</f>
        <v>1</v>
      </c>
      <c r="AJ63" s="263">
        <f>+AJ64+AJ65+AJ66+AJ67</f>
        <v>769.59829999999999</v>
      </c>
      <c r="AK63" s="253">
        <f>+[41]Лист1!T63</f>
        <v>1</v>
      </c>
      <c r="AL63" s="263">
        <f>+AL64+AL65+AL66+AL67</f>
        <v>769.59829999999999</v>
      </c>
      <c r="AM63" s="227"/>
      <c r="AN63" s="227"/>
      <c r="AO63" s="227"/>
      <c r="AP63" s="227"/>
      <c r="AQ63" s="227"/>
      <c r="AR63" s="227"/>
      <c r="BC63" s="160">
        <v>571.67962674842681</v>
      </c>
      <c r="BE63" s="306">
        <f>+U63-'[42]Таб 1'!$T63</f>
        <v>0</v>
      </c>
    </row>
    <row r="64" spans="1:57" s="160" customFormat="1">
      <c r="A64" s="156" t="str">
        <f t="shared" si="8"/>
        <v>пок</v>
      </c>
      <c r="B64" s="69"/>
      <c r="C64" s="206"/>
      <c r="D64" s="99"/>
      <c r="E64" s="76" t="s">
        <v>531</v>
      </c>
      <c r="F64" s="208"/>
      <c r="G64" s="74" t="s">
        <v>173</v>
      </c>
      <c r="H64" s="262">
        <v>924.38199999999995</v>
      </c>
      <c r="I64" s="262">
        <v>856.12099999999998</v>
      </c>
      <c r="J64" s="262">
        <v>856.12099999999998</v>
      </c>
      <c r="K64" s="262">
        <v>550.7817</v>
      </c>
      <c r="L64" s="251">
        <f t="shared" si="2"/>
        <v>-305.33929999999998</v>
      </c>
      <c r="M64" s="251">
        <f t="shared" si="3"/>
        <v>64.334562520952062</v>
      </c>
      <c r="N64" s="262">
        <v>789.14030000000002</v>
      </c>
      <c r="O64" s="262"/>
      <c r="P64" s="262">
        <v>0</v>
      </c>
      <c r="Q64" s="253">
        <v>365.95107999999999</v>
      </c>
      <c r="R64" s="252">
        <f>+'[42]Таб 1'!$Q64</f>
        <v>550.7817</v>
      </c>
      <c r="S64" s="250">
        <f>R64*$A$8</f>
        <v>275.39085</v>
      </c>
      <c r="T64" s="250">
        <f>R64*$A$9</f>
        <v>275.39085</v>
      </c>
      <c r="U64" s="263">
        <f t="shared" si="14"/>
        <v>550.7817</v>
      </c>
      <c r="V64" s="253">
        <f>[40]Лист1!$O64</f>
        <v>1</v>
      </c>
      <c r="W64" s="250">
        <f>S64*V64</f>
        <v>275.39085</v>
      </c>
      <c r="X64" s="253">
        <f>[40]Лист1!$P64</f>
        <v>1</v>
      </c>
      <c r="Y64" s="250">
        <f>W64*X64</f>
        <v>275.39085</v>
      </c>
      <c r="Z64" s="263"/>
      <c r="AA64" s="263"/>
      <c r="AB64" s="256">
        <f t="shared" si="4"/>
        <v>-238.35860000000002</v>
      </c>
      <c r="AC64" s="256">
        <f t="shared" si="5"/>
        <v>69.795155563592431</v>
      </c>
      <c r="AD64" s="264"/>
      <c r="AE64" s="253">
        <f>+[41]Лист1!Q64</f>
        <v>1</v>
      </c>
      <c r="AF64" s="250">
        <f>IF($P$287=0,U64*AE64,0)</f>
        <v>550.7817</v>
      </c>
      <c r="AG64" s="253">
        <f>+[41]Лист1!R64</f>
        <v>1</v>
      </c>
      <c r="AH64" s="250">
        <f>AF64*AG64</f>
        <v>550.7817</v>
      </c>
      <c r="AI64" s="253">
        <f>+[41]Лист1!S64</f>
        <v>1</v>
      </c>
      <c r="AJ64" s="250">
        <f>AH64*AI64</f>
        <v>550.7817</v>
      </c>
      <c r="AK64" s="253">
        <f>+[41]Лист1!T64</f>
        <v>1</v>
      </c>
      <c r="AL64" s="250">
        <f>AJ64*AK64</f>
        <v>550.7817</v>
      </c>
      <c r="AM64" s="227" t="s">
        <v>641</v>
      </c>
      <c r="AN64" s="227" t="s">
        <v>642</v>
      </c>
      <c r="AO64" s="227" t="s">
        <v>643</v>
      </c>
      <c r="AP64" s="227" t="s">
        <v>644</v>
      </c>
      <c r="AQ64" s="227" t="s">
        <v>645</v>
      </c>
      <c r="AR64" s="227" t="s">
        <v>646</v>
      </c>
      <c r="AS64" s="160" t="str">
        <f t="shared" ref="AS64:AX64" si="25">$A$3&amp;$A$2&amp;"'"&amp;AM64</f>
        <v>|'[УФ ВС 2018.xlsx]АЛРОСА УГОК'!i33</v>
      </c>
      <c r="AT64" s="160" t="str">
        <f t="shared" si="25"/>
        <v>|'[УФ ВС 2018.xlsx]АЛРОСА УГОК'!j33</v>
      </c>
      <c r="AU64" s="160" t="str">
        <f t="shared" si="25"/>
        <v>|'[УФ ВС 2018.xlsx]АЛРОСА УГОК'!q33</v>
      </c>
      <c r="AV64" s="160" t="str">
        <f t="shared" si="25"/>
        <v>|'[УФ ВС 2018.xlsx]АЛРОСА УГОК'!aa33</v>
      </c>
      <c r="AW64" s="160" t="str">
        <f t="shared" si="25"/>
        <v>|'[УФ ВС 2018.xlsx]АЛРОСА УГОК'!al33</v>
      </c>
      <c r="AX64" s="160" t="str">
        <f t="shared" si="25"/>
        <v>|'[УФ ВС 2018.xlsx]АЛРОСА УГОК'!ak33</v>
      </c>
      <c r="BC64" s="160">
        <v>365.95108421405382</v>
      </c>
      <c r="BE64" s="306">
        <f>+U64-'[42]Таб 1'!$T64</f>
        <v>0</v>
      </c>
    </row>
    <row r="65" spans="1:57" s="160" customFormat="1">
      <c r="A65" s="156" t="str">
        <f t="shared" si="8"/>
        <v>пок</v>
      </c>
      <c r="B65" s="69"/>
      <c r="C65" s="206"/>
      <c r="D65" s="99"/>
      <c r="E65" s="76" t="s">
        <v>532</v>
      </c>
      <c r="F65" s="208"/>
      <c r="G65" s="74" t="s">
        <v>173</v>
      </c>
      <c r="H65" s="262"/>
      <c r="I65" s="262"/>
      <c r="J65" s="262"/>
      <c r="K65" s="262">
        <v>218.81659999999999</v>
      </c>
      <c r="L65" s="251">
        <f t="shared" si="2"/>
        <v>218.81659999999999</v>
      </c>
      <c r="M65" s="251">
        <f t="shared" si="3"/>
        <v>0</v>
      </c>
      <c r="N65" s="262"/>
      <c r="O65" s="262"/>
      <c r="P65" s="262"/>
      <c r="Q65" s="253">
        <v>205.72854000000001</v>
      </c>
      <c r="R65" s="252">
        <f>+'[42]Таб 1'!$Q65</f>
        <v>218.81659999999999</v>
      </c>
      <c r="S65" s="250">
        <f>R65*$A$8</f>
        <v>109.4083</v>
      </c>
      <c r="T65" s="250">
        <f>R65*$A$9</f>
        <v>109.4083</v>
      </c>
      <c r="U65" s="263">
        <f t="shared" si="14"/>
        <v>218.81659999999999</v>
      </c>
      <c r="V65" s="253">
        <f>[40]Лист1!$O65</f>
        <v>1</v>
      </c>
      <c r="W65" s="250">
        <f>S65*V65</f>
        <v>109.4083</v>
      </c>
      <c r="X65" s="253">
        <f>[40]Лист1!$P65</f>
        <v>1</v>
      </c>
      <c r="Y65" s="250">
        <f>W65*X65</f>
        <v>109.4083</v>
      </c>
      <c r="Z65" s="263"/>
      <c r="AA65" s="263"/>
      <c r="AB65" s="256">
        <f t="shared" si="4"/>
        <v>218.81659999999999</v>
      </c>
      <c r="AC65" s="256">
        <f t="shared" si="5"/>
        <v>0</v>
      </c>
      <c r="AD65" s="264"/>
      <c r="AE65" s="253">
        <f>+[41]Лист1!Q65</f>
        <v>1</v>
      </c>
      <c r="AF65" s="250">
        <f>IF($P$287=0,U65*AE65,0)</f>
        <v>218.81659999999999</v>
      </c>
      <c r="AG65" s="253">
        <f>+[41]Лист1!R65</f>
        <v>1</v>
      </c>
      <c r="AH65" s="250">
        <f>AF65*AG65</f>
        <v>218.81659999999999</v>
      </c>
      <c r="AI65" s="253">
        <f>+[41]Лист1!S65</f>
        <v>1</v>
      </c>
      <c r="AJ65" s="250">
        <f>AH65*AI65</f>
        <v>218.81659999999999</v>
      </c>
      <c r="AK65" s="253">
        <f>+[41]Лист1!T65</f>
        <v>1</v>
      </c>
      <c r="AL65" s="250">
        <f>AJ65*AK65</f>
        <v>218.81659999999999</v>
      </c>
      <c r="AM65" s="156"/>
      <c r="AN65" s="156"/>
      <c r="AO65" s="156"/>
      <c r="AP65" s="156"/>
      <c r="AQ65" s="156"/>
      <c r="AR65" s="156"/>
      <c r="BC65" s="160">
        <v>205.72854253437299</v>
      </c>
      <c r="BE65" s="306">
        <f>+U65-'[42]Таб 1'!$T65</f>
        <v>0</v>
      </c>
    </row>
    <row r="66" spans="1:57" s="160" customFormat="1">
      <c r="A66" s="156" t="str">
        <f t="shared" si="8"/>
        <v>скр</v>
      </c>
      <c r="B66" s="69"/>
      <c r="C66" s="206"/>
      <c r="D66" s="99"/>
      <c r="E66" s="76" t="s">
        <v>533</v>
      </c>
      <c r="F66" s="208"/>
      <c r="G66" s="74" t="s">
        <v>173</v>
      </c>
      <c r="H66" s="262"/>
      <c r="I66" s="262"/>
      <c r="J66" s="262"/>
      <c r="K66" s="262"/>
      <c r="L66" s="251">
        <f t="shared" si="2"/>
        <v>0</v>
      </c>
      <c r="M66" s="251">
        <f t="shared" si="3"/>
        <v>0</v>
      </c>
      <c r="N66" s="262"/>
      <c r="O66" s="262"/>
      <c r="P66" s="262"/>
      <c r="Q66" s="253">
        <v>0</v>
      </c>
      <c r="R66" s="252">
        <f>+'[42]Таб 1'!$Q66</f>
        <v>0</v>
      </c>
      <c r="S66" s="250">
        <f>R66*$A$8</f>
        <v>0</v>
      </c>
      <c r="T66" s="250">
        <f>R66*$A$9</f>
        <v>0</v>
      </c>
      <c r="U66" s="263">
        <f t="shared" si="14"/>
        <v>0</v>
      </c>
      <c r="V66" s="253">
        <f>[40]Лист1!$O66</f>
        <v>1</v>
      </c>
      <c r="W66" s="250">
        <f>S66*V66</f>
        <v>0</v>
      </c>
      <c r="X66" s="253">
        <f>[40]Лист1!$P66</f>
        <v>1</v>
      </c>
      <c r="Y66" s="250">
        <f>W66*X66</f>
        <v>0</v>
      </c>
      <c r="Z66" s="263"/>
      <c r="AA66" s="263"/>
      <c r="AB66" s="256">
        <f t="shared" si="4"/>
        <v>0</v>
      </c>
      <c r="AC66" s="256">
        <f t="shared" si="5"/>
        <v>0</v>
      </c>
      <c r="AD66" s="264"/>
      <c r="AE66" s="253">
        <f>+[41]Лист1!Q66</f>
        <v>1</v>
      </c>
      <c r="AF66" s="250">
        <f>IF($P$287=0,U66*AE66,0)</f>
        <v>0</v>
      </c>
      <c r="AG66" s="253">
        <f>+[41]Лист1!R66</f>
        <v>1</v>
      </c>
      <c r="AH66" s="250">
        <f>AF66*AG66</f>
        <v>0</v>
      </c>
      <c r="AI66" s="253">
        <f>+[41]Лист1!S66</f>
        <v>1</v>
      </c>
      <c r="AJ66" s="250">
        <f>AH66*AI66</f>
        <v>0</v>
      </c>
      <c r="AK66" s="253">
        <f>+[41]Лист1!T66</f>
        <v>1</v>
      </c>
      <c r="AL66" s="250">
        <f>AJ66*AK66</f>
        <v>0</v>
      </c>
      <c r="AM66" s="156"/>
      <c r="AN66" s="156"/>
      <c r="AO66" s="156"/>
      <c r="AP66" s="156"/>
      <c r="AQ66" s="156"/>
      <c r="AR66" s="156"/>
      <c r="BE66" s="306">
        <f>+U66-'[42]Таб 1'!$T66</f>
        <v>0</v>
      </c>
    </row>
    <row r="67" spans="1:57" s="160" customFormat="1">
      <c r="A67" s="156" t="str">
        <f t="shared" si="8"/>
        <v>скр</v>
      </c>
      <c r="B67" s="69"/>
      <c r="C67" s="206"/>
      <c r="D67" s="99"/>
      <c r="E67" s="76" t="s">
        <v>534</v>
      </c>
      <c r="F67" s="208"/>
      <c r="G67" s="74" t="s">
        <v>173</v>
      </c>
      <c r="H67" s="262"/>
      <c r="I67" s="262"/>
      <c r="J67" s="262"/>
      <c r="K67" s="262"/>
      <c r="L67" s="251">
        <f t="shared" si="2"/>
        <v>0</v>
      </c>
      <c r="M67" s="251">
        <f t="shared" si="3"/>
        <v>0</v>
      </c>
      <c r="N67" s="262"/>
      <c r="O67" s="262"/>
      <c r="P67" s="262"/>
      <c r="Q67" s="253">
        <v>0</v>
      </c>
      <c r="R67" s="252">
        <f>+'[42]Таб 1'!$Q67</f>
        <v>0</v>
      </c>
      <c r="S67" s="250">
        <f>R67*$A$8</f>
        <v>0</v>
      </c>
      <c r="T67" s="250">
        <f>R67*$A$9</f>
        <v>0</v>
      </c>
      <c r="U67" s="263">
        <f t="shared" si="14"/>
        <v>0</v>
      </c>
      <c r="V67" s="253">
        <f>[40]Лист1!$O67</f>
        <v>1</v>
      </c>
      <c r="W67" s="250">
        <f>S67*V67</f>
        <v>0</v>
      </c>
      <c r="X67" s="253">
        <f>[40]Лист1!$P67</f>
        <v>1</v>
      </c>
      <c r="Y67" s="250">
        <f>W67*X67</f>
        <v>0</v>
      </c>
      <c r="Z67" s="263"/>
      <c r="AA67" s="263"/>
      <c r="AB67" s="256">
        <f t="shared" si="4"/>
        <v>0</v>
      </c>
      <c r="AC67" s="256">
        <f t="shared" si="5"/>
        <v>0</v>
      </c>
      <c r="AD67" s="264"/>
      <c r="AE67" s="253">
        <f>+[41]Лист1!Q67</f>
        <v>1</v>
      </c>
      <c r="AF67" s="250">
        <f>IF($P$287=0,U67*AE67,0)</f>
        <v>0</v>
      </c>
      <c r="AG67" s="253">
        <f>+[41]Лист1!R67</f>
        <v>1</v>
      </c>
      <c r="AH67" s="250">
        <f>AF67*AG67</f>
        <v>0</v>
      </c>
      <c r="AI67" s="253">
        <f>+[41]Лист1!S67</f>
        <v>1</v>
      </c>
      <c r="AJ67" s="250">
        <f>AH67*AI67</f>
        <v>0</v>
      </c>
      <c r="AK67" s="253">
        <f>+[41]Лист1!T67</f>
        <v>1</v>
      </c>
      <c r="AL67" s="250">
        <f>AJ67*AK67</f>
        <v>0</v>
      </c>
      <c r="AM67" s="156"/>
      <c r="AN67" s="156"/>
      <c r="AO67" s="156"/>
      <c r="AP67" s="156"/>
      <c r="AQ67" s="156"/>
      <c r="AR67" s="156"/>
      <c r="BE67" s="306">
        <f>+U67-'[42]Таб 1'!$T67</f>
        <v>0</v>
      </c>
    </row>
    <row r="68" spans="1:57" s="160" customFormat="1">
      <c r="A68" s="156" t="str">
        <f t="shared" si="8"/>
        <v>пок</v>
      </c>
      <c r="B68" s="69"/>
      <c r="C68" s="71" t="s">
        <v>185</v>
      </c>
      <c r="D68" s="207" t="s">
        <v>186</v>
      </c>
      <c r="E68" s="207"/>
      <c r="F68" s="208"/>
      <c r="G68" s="70" t="s">
        <v>173</v>
      </c>
      <c r="H68" s="263">
        <f>+H69+H70+H71+H72</f>
        <v>215.07</v>
      </c>
      <c r="I68" s="263">
        <f>+I69+I70+I71+I72</f>
        <v>215.07</v>
      </c>
      <c r="J68" s="263">
        <f>+J69+J70+J71+J72</f>
        <v>215.07</v>
      </c>
      <c r="K68" s="263">
        <v>215.19</v>
      </c>
      <c r="L68" s="251">
        <f t="shared" si="2"/>
        <v>0.12000000000000455</v>
      </c>
      <c r="M68" s="251">
        <f t="shared" si="3"/>
        <v>100.05579578741805</v>
      </c>
      <c r="N68" s="263">
        <f t="shared" ref="N68:T68" si="26">+N69+N70+N71+N72</f>
        <v>226.41499999999999</v>
      </c>
      <c r="O68" s="263">
        <f t="shared" si="26"/>
        <v>0</v>
      </c>
      <c r="P68" s="263">
        <f t="shared" si="26"/>
        <v>0</v>
      </c>
      <c r="Q68" s="263">
        <v>215.69799999999998</v>
      </c>
      <c r="R68" s="252">
        <f>+'[42]Таб 1'!$Q68</f>
        <v>215.19</v>
      </c>
      <c r="S68" s="263">
        <f t="shared" si="26"/>
        <v>107.595</v>
      </c>
      <c r="T68" s="263">
        <f t="shared" si="26"/>
        <v>107.595</v>
      </c>
      <c r="U68" s="263">
        <f t="shared" si="14"/>
        <v>215.19</v>
      </c>
      <c r="V68" s="253">
        <f>[40]Лист1!$O68</f>
        <v>1</v>
      </c>
      <c r="W68" s="263">
        <f>+W69+W70+W71+W72</f>
        <v>107.595</v>
      </c>
      <c r="X68" s="253">
        <f>[40]Лист1!$P68</f>
        <v>1</v>
      </c>
      <c r="Y68" s="263">
        <f>+Y69+Y70+Y71+Y72</f>
        <v>107.595</v>
      </c>
      <c r="Z68" s="263"/>
      <c r="AA68" s="263"/>
      <c r="AB68" s="256">
        <f t="shared" si="4"/>
        <v>-11.224999999999994</v>
      </c>
      <c r="AC68" s="256">
        <f t="shared" si="5"/>
        <v>95.042289600954007</v>
      </c>
      <c r="AD68" s="263"/>
      <c r="AE68" s="253">
        <f>+[41]Лист1!Q68</f>
        <v>1</v>
      </c>
      <c r="AF68" s="263">
        <f>+AF69+AF70+AF71+AF72</f>
        <v>215.19</v>
      </c>
      <c r="AG68" s="253">
        <f>+[41]Лист1!R68</f>
        <v>1</v>
      </c>
      <c r="AH68" s="263">
        <f>+AH69+AH70+AH71+AH72</f>
        <v>215.19</v>
      </c>
      <c r="AI68" s="253">
        <f>+[41]Лист1!S68</f>
        <v>1</v>
      </c>
      <c r="AJ68" s="263">
        <f>+AJ69+AJ70+AJ71+AJ72</f>
        <v>215.19</v>
      </c>
      <c r="AK68" s="253">
        <f>+[41]Лист1!T68</f>
        <v>1</v>
      </c>
      <c r="AL68" s="263">
        <f>+AL69+AL70+AL71+AL72</f>
        <v>215.19</v>
      </c>
      <c r="AM68" s="227"/>
      <c r="AN68" s="227"/>
      <c r="AO68" s="227"/>
      <c r="AP68" s="227"/>
      <c r="AQ68" s="227"/>
      <c r="AR68" s="227"/>
      <c r="BC68" s="160">
        <v>215.69799999999998</v>
      </c>
      <c r="BE68" s="306">
        <f>+U68-'[42]Таб 1'!$T68</f>
        <v>0</v>
      </c>
    </row>
    <row r="69" spans="1:57" s="160" customFormat="1">
      <c r="A69" s="156" t="str">
        <f t="shared" si="8"/>
        <v>пок</v>
      </c>
      <c r="B69" s="69"/>
      <c r="C69" s="71"/>
      <c r="D69" s="207"/>
      <c r="E69" s="204" t="s">
        <v>531</v>
      </c>
      <c r="F69" s="208"/>
      <c r="G69" s="74" t="s">
        <v>173</v>
      </c>
      <c r="H69" s="255">
        <v>215.07</v>
      </c>
      <c r="I69" s="255">
        <v>215.07</v>
      </c>
      <c r="J69" s="255">
        <v>215.07</v>
      </c>
      <c r="K69" s="255">
        <v>208.303</v>
      </c>
      <c r="L69" s="251">
        <f t="shared" si="2"/>
        <v>-6.7669999999999959</v>
      </c>
      <c r="M69" s="251">
        <f t="shared" si="3"/>
        <v>96.853582554517132</v>
      </c>
      <c r="N69" s="255">
        <v>226.41499999999999</v>
      </c>
      <c r="O69" s="255"/>
      <c r="P69" s="255">
        <v>0</v>
      </c>
      <c r="Q69" s="250">
        <v>208.81299999999999</v>
      </c>
      <c r="R69" s="252">
        <f>+'[42]Таб 1'!$Q69</f>
        <v>208.303</v>
      </c>
      <c r="S69" s="250">
        <f>R69*$A$8</f>
        <v>104.1515</v>
      </c>
      <c r="T69" s="250">
        <f>R69*$A$9</f>
        <v>104.1515</v>
      </c>
      <c r="U69" s="263">
        <f t="shared" si="14"/>
        <v>208.303</v>
      </c>
      <c r="V69" s="253">
        <f>[40]Лист1!$O69</f>
        <v>1</v>
      </c>
      <c r="W69" s="250">
        <f>S69*V69</f>
        <v>104.1515</v>
      </c>
      <c r="X69" s="253">
        <f>[40]Лист1!$P69</f>
        <v>1</v>
      </c>
      <c r="Y69" s="250">
        <f>W69*X69</f>
        <v>104.1515</v>
      </c>
      <c r="Z69" s="256"/>
      <c r="AA69" s="256"/>
      <c r="AB69" s="256">
        <f t="shared" si="4"/>
        <v>-18.111999999999995</v>
      </c>
      <c r="AC69" s="256">
        <f t="shared" si="5"/>
        <v>92.000530000220834</v>
      </c>
      <c r="AD69" s="257"/>
      <c r="AE69" s="253">
        <f>+[41]Лист1!Q69</f>
        <v>1</v>
      </c>
      <c r="AF69" s="250">
        <f>IF($P$287=0,U69*AE69,0)</f>
        <v>208.303</v>
      </c>
      <c r="AG69" s="253">
        <f>+[41]Лист1!R69</f>
        <v>1</v>
      </c>
      <c r="AH69" s="250">
        <f>AF69*AG69</f>
        <v>208.303</v>
      </c>
      <c r="AI69" s="253">
        <f>+[41]Лист1!S69</f>
        <v>1</v>
      </c>
      <c r="AJ69" s="250">
        <f>AH69*AI69</f>
        <v>208.303</v>
      </c>
      <c r="AK69" s="253">
        <f>+[41]Лист1!T69</f>
        <v>1</v>
      </c>
      <c r="AL69" s="250">
        <f>AJ69*AK69</f>
        <v>208.303</v>
      </c>
      <c r="AM69" s="227" t="s">
        <v>647</v>
      </c>
      <c r="AN69" s="227" t="s">
        <v>648</v>
      </c>
      <c r="AO69" s="227" t="s">
        <v>649</v>
      </c>
      <c r="AP69" s="227" t="s">
        <v>650</v>
      </c>
      <c r="AQ69" s="227" t="s">
        <v>651</v>
      </c>
      <c r="AR69" s="227" t="s">
        <v>652</v>
      </c>
      <c r="AS69" s="160" t="str">
        <f t="shared" ref="AS69:AX69" si="27">$A$3&amp;$A$2&amp;"'"&amp;AM69</f>
        <v>|'[УФ ВС 2018.xlsx]АЛРОСА УГОК'!i34</v>
      </c>
      <c r="AT69" s="160" t="str">
        <f t="shared" si="27"/>
        <v>|'[УФ ВС 2018.xlsx]АЛРОСА УГОК'!j34</v>
      </c>
      <c r="AU69" s="160" t="str">
        <f t="shared" si="27"/>
        <v>|'[УФ ВС 2018.xlsx]АЛРОСА УГОК'!q34</v>
      </c>
      <c r="AV69" s="160" t="str">
        <f t="shared" si="27"/>
        <v>|'[УФ ВС 2018.xlsx]АЛРОСА УГОК'!aa34</v>
      </c>
      <c r="AW69" s="160" t="str">
        <f t="shared" si="27"/>
        <v>|'[УФ ВС 2018.xlsx]АЛРОСА УГОК'!al34</v>
      </c>
      <c r="AX69" s="160" t="str">
        <f t="shared" si="27"/>
        <v>|'[УФ ВС 2018.xlsx]АЛРОСА УГОК'!ak34</v>
      </c>
      <c r="BC69" s="160">
        <v>208.81299999999999</v>
      </c>
      <c r="BE69" s="306">
        <f>+U69-'[42]Таб 1'!$T69</f>
        <v>0</v>
      </c>
    </row>
    <row r="70" spans="1:57" s="160" customFormat="1">
      <c r="A70" s="156" t="str">
        <f t="shared" si="8"/>
        <v>пок</v>
      </c>
      <c r="B70" s="69"/>
      <c r="C70" s="71"/>
      <c r="D70" s="207"/>
      <c r="E70" s="204" t="s">
        <v>532</v>
      </c>
      <c r="F70" s="208"/>
      <c r="G70" s="74" t="s">
        <v>173</v>
      </c>
      <c r="H70" s="255"/>
      <c r="I70" s="255"/>
      <c r="J70" s="255"/>
      <c r="K70" s="255">
        <v>6.8869999999999996</v>
      </c>
      <c r="L70" s="251">
        <f t="shared" si="2"/>
        <v>6.8869999999999996</v>
      </c>
      <c r="M70" s="251">
        <f t="shared" si="3"/>
        <v>0</v>
      </c>
      <c r="N70" s="255"/>
      <c r="O70" s="255"/>
      <c r="P70" s="255"/>
      <c r="Q70" s="250">
        <v>6.8849999999999998</v>
      </c>
      <c r="R70" s="252">
        <f>+'[42]Таб 1'!$Q70</f>
        <v>6.8869999999999996</v>
      </c>
      <c r="S70" s="250">
        <f>R70*$A$8</f>
        <v>3.4434999999999998</v>
      </c>
      <c r="T70" s="250">
        <f>R70*$A$9</f>
        <v>3.4434999999999998</v>
      </c>
      <c r="U70" s="263">
        <f t="shared" si="14"/>
        <v>6.8869999999999996</v>
      </c>
      <c r="V70" s="253">
        <f>[40]Лист1!$O70</f>
        <v>1</v>
      </c>
      <c r="W70" s="250">
        <f>S70*V70</f>
        <v>3.4434999999999998</v>
      </c>
      <c r="X70" s="253">
        <f>[40]Лист1!$P70</f>
        <v>1</v>
      </c>
      <c r="Y70" s="250">
        <f>W70*X70</f>
        <v>3.4434999999999998</v>
      </c>
      <c r="Z70" s="256"/>
      <c r="AA70" s="256"/>
      <c r="AB70" s="256">
        <f t="shared" si="4"/>
        <v>6.8869999999999996</v>
      </c>
      <c r="AC70" s="256">
        <f t="shared" si="5"/>
        <v>0</v>
      </c>
      <c r="AD70" s="257"/>
      <c r="AE70" s="253">
        <f>+[41]Лист1!Q70</f>
        <v>1</v>
      </c>
      <c r="AF70" s="250">
        <f>IF($P$287=0,U70*AE70,0)</f>
        <v>6.8869999999999996</v>
      </c>
      <c r="AG70" s="253">
        <f>+[41]Лист1!R70</f>
        <v>1</v>
      </c>
      <c r="AH70" s="250">
        <f>AF70*AG70</f>
        <v>6.8869999999999996</v>
      </c>
      <c r="AI70" s="253">
        <f>+[41]Лист1!S70</f>
        <v>1</v>
      </c>
      <c r="AJ70" s="250">
        <f>AH70*AI70</f>
        <v>6.8869999999999996</v>
      </c>
      <c r="AK70" s="253">
        <f>+[41]Лист1!T70</f>
        <v>1</v>
      </c>
      <c r="AL70" s="250">
        <f>AJ70*AK70</f>
        <v>6.8869999999999996</v>
      </c>
      <c r="AM70" s="156"/>
      <c r="AN70" s="156"/>
      <c r="AO70" s="156"/>
      <c r="AP70" s="156"/>
      <c r="AQ70" s="156"/>
      <c r="AR70" s="156"/>
      <c r="BC70" s="160">
        <v>6.8849999999999998</v>
      </c>
      <c r="BE70" s="306">
        <f>+U70-'[42]Таб 1'!$T70</f>
        <v>0</v>
      </c>
    </row>
    <row r="71" spans="1:57" s="160" customFormat="1">
      <c r="A71" s="156" t="str">
        <f t="shared" si="8"/>
        <v>скр</v>
      </c>
      <c r="B71" s="69"/>
      <c r="C71" s="71"/>
      <c r="D71" s="207"/>
      <c r="E71" s="204" t="s">
        <v>533</v>
      </c>
      <c r="F71" s="208"/>
      <c r="G71" s="74" t="s">
        <v>173</v>
      </c>
      <c r="H71" s="255"/>
      <c r="I71" s="255"/>
      <c r="J71" s="255"/>
      <c r="K71" s="255"/>
      <c r="L71" s="251">
        <f t="shared" si="2"/>
        <v>0</v>
      </c>
      <c r="M71" s="251">
        <f t="shared" si="3"/>
        <v>0</v>
      </c>
      <c r="N71" s="255"/>
      <c r="O71" s="255"/>
      <c r="P71" s="255"/>
      <c r="Q71" s="250">
        <v>0</v>
      </c>
      <c r="R71" s="252">
        <f>+'[42]Таб 1'!$Q71</f>
        <v>0</v>
      </c>
      <c r="S71" s="250">
        <f>R71*$A$8</f>
        <v>0</v>
      </c>
      <c r="T71" s="250">
        <f>R71*$A$9</f>
        <v>0</v>
      </c>
      <c r="U71" s="263">
        <f t="shared" si="14"/>
        <v>0</v>
      </c>
      <c r="V71" s="253">
        <f>[40]Лист1!$O71</f>
        <v>1</v>
      </c>
      <c r="W71" s="250">
        <f>S71*V71</f>
        <v>0</v>
      </c>
      <c r="X71" s="253">
        <f>[40]Лист1!$P71</f>
        <v>1</v>
      </c>
      <c r="Y71" s="250">
        <f>W71*X71</f>
        <v>0</v>
      </c>
      <c r="Z71" s="256"/>
      <c r="AA71" s="256"/>
      <c r="AB71" s="256">
        <f t="shared" si="4"/>
        <v>0</v>
      </c>
      <c r="AC71" s="256">
        <f t="shared" si="5"/>
        <v>0</v>
      </c>
      <c r="AD71" s="257"/>
      <c r="AE71" s="253">
        <f>+[41]Лист1!Q71</f>
        <v>1</v>
      </c>
      <c r="AF71" s="250">
        <f>IF($P$287=0,U71*AE71,0)</f>
        <v>0</v>
      </c>
      <c r="AG71" s="253">
        <f>+[41]Лист1!R71</f>
        <v>1</v>
      </c>
      <c r="AH71" s="250">
        <f>AF71*AG71</f>
        <v>0</v>
      </c>
      <c r="AI71" s="253">
        <f>+[41]Лист1!S71</f>
        <v>1</v>
      </c>
      <c r="AJ71" s="250">
        <f>AH71*AI71</f>
        <v>0</v>
      </c>
      <c r="AK71" s="253">
        <f>+[41]Лист1!T71</f>
        <v>1</v>
      </c>
      <c r="AL71" s="250">
        <f>AJ71*AK71</f>
        <v>0</v>
      </c>
      <c r="AM71" s="156"/>
      <c r="AN71" s="156"/>
      <c r="AO71" s="156"/>
      <c r="AP71" s="156"/>
      <c r="AQ71" s="156"/>
      <c r="AR71" s="156"/>
      <c r="BE71" s="306">
        <f>+U71-'[42]Таб 1'!$T71</f>
        <v>0</v>
      </c>
    </row>
    <row r="72" spans="1:57" s="160" customFormat="1">
      <c r="A72" s="156" t="str">
        <f t="shared" si="8"/>
        <v>скр</v>
      </c>
      <c r="B72" s="69"/>
      <c r="C72" s="71"/>
      <c r="D72" s="207"/>
      <c r="E72" s="204" t="s">
        <v>534</v>
      </c>
      <c r="F72" s="208"/>
      <c r="G72" s="74" t="s">
        <v>173</v>
      </c>
      <c r="H72" s="255"/>
      <c r="I72" s="255"/>
      <c r="J72" s="255"/>
      <c r="K72" s="255"/>
      <c r="L72" s="251">
        <f t="shared" si="2"/>
        <v>0</v>
      </c>
      <c r="M72" s="251">
        <f t="shared" si="3"/>
        <v>0</v>
      </c>
      <c r="N72" s="255"/>
      <c r="O72" s="255"/>
      <c r="P72" s="255"/>
      <c r="Q72" s="250">
        <v>0</v>
      </c>
      <c r="R72" s="252">
        <f>+'[42]Таб 1'!$Q72</f>
        <v>0</v>
      </c>
      <c r="S72" s="250">
        <f>R72*$A$8</f>
        <v>0</v>
      </c>
      <c r="T72" s="250">
        <f>R72*$A$9</f>
        <v>0</v>
      </c>
      <c r="U72" s="263">
        <f t="shared" si="14"/>
        <v>0</v>
      </c>
      <c r="V72" s="253">
        <f>[40]Лист1!$O72</f>
        <v>1</v>
      </c>
      <c r="W72" s="250">
        <f>S72*V72</f>
        <v>0</v>
      </c>
      <c r="X72" s="253">
        <f>[40]Лист1!$P72</f>
        <v>1</v>
      </c>
      <c r="Y72" s="250">
        <f>W72*X72</f>
        <v>0</v>
      </c>
      <c r="Z72" s="256"/>
      <c r="AA72" s="256"/>
      <c r="AB72" s="256">
        <f t="shared" si="4"/>
        <v>0</v>
      </c>
      <c r="AC72" s="256">
        <f t="shared" si="5"/>
        <v>0</v>
      </c>
      <c r="AD72" s="257"/>
      <c r="AE72" s="253">
        <f>+[41]Лист1!Q72</f>
        <v>1</v>
      </c>
      <c r="AF72" s="250">
        <f>IF($P$287=0,U72*AE72,0)</f>
        <v>0</v>
      </c>
      <c r="AG72" s="253">
        <f>+[41]Лист1!R72</f>
        <v>1</v>
      </c>
      <c r="AH72" s="250">
        <f>AF72*AG72</f>
        <v>0</v>
      </c>
      <c r="AI72" s="253">
        <f>+[41]Лист1!S72</f>
        <v>1</v>
      </c>
      <c r="AJ72" s="250">
        <f>AH72*AI72</f>
        <v>0</v>
      </c>
      <c r="AK72" s="253">
        <f>+[41]Лист1!T72</f>
        <v>1</v>
      </c>
      <c r="AL72" s="250">
        <f>AJ72*AK72</f>
        <v>0</v>
      </c>
      <c r="AM72" s="227"/>
      <c r="AN72" s="227"/>
      <c r="AO72" s="227"/>
      <c r="AP72" s="227"/>
      <c r="AQ72" s="227"/>
      <c r="AR72" s="227"/>
      <c r="BE72" s="306">
        <f>+U72-'[42]Таб 1'!$T72</f>
        <v>0</v>
      </c>
    </row>
    <row r="73" spans="1:57" s="156" customFormat="1">
      <c r="A73" s="156" t="str">
        <f t="shared" si="8"/>
        <v>скр</v>
      </c>
      <c r="B73" s="69"/>
      <c r="C73" s="71" t="s">
        <v>187</v>
      </c>
      <c r="D73" s="207" t="s">
        <v>188</v>
      </c>
      <c r="E73" s="207"/>
      <c r="F73" s="208"/>
      <c r="G73" s="70" t="s">
        <v>173</v>
      </c>
      <c r="H73" s="256">
        <f>SUM(H74:H82)</f>
        <v>0</v>
      </c>
      <c r="I73" s="256">
        <f>SUM(I74:I82)</f>
        <v>0</v>
      </c>
      <c r="J73" s="256">
        <f>SUM(J74:J82)</f>
        <v>0</v>
      </c>
      <c r="K73" s="256">
        <v>0</v>
      </c>
      <c r="L73" s="251">
        <f t="shared" si="2"/>
        <v>0</v>
      </c>
      <c r="M73" s="251">
        <f t="shared" si="3"/>
        <v>0</v>
      </c>
      <c r="N73" s="256">
        <f t="shared" ref="N73:U73" si="28">SUM(N74:N82)</f>
        <v>0</v>
      </c>
      <c r="O73" s="256">
        <f t="shared" si="28"/>
        <v>0</v>
      </c>
      <c r="P73" s="256">
        <f t="shared" si="28"/>
        <v>0</v>
      </c>
      <c r="Q73" s="256">
        <v>0</v>
      </c>
      <c r="R73" s="252">
        <f>+'[42]Таб 1'!$Q73</f>
        <v>0</v>
      </c>
      <c r="S73" s="256">
        <f t="shared" si="28"/>
        <v>0</v>
      </c>
      <c r="T73" s="256">
        <f t="shared" si="28"/>
        <v>0</v>
      </c>
      <c r="U73" s="256">
        <f t="shared" si="28"/>
        <v>0</v>
      </c>
      <c r="V73" s="253">
        <f>[40]Лист1!$O73</f>
        <v>1</v>
      </c>
      <c r="W73" s="256">
        <f>SUM(W74:W82)</f>
        <v>0</v>
      </c>
      <c r="X73" s="253">
        <f>[40]Лист1!$P73</f>
        <v>1</v>
      </c>
      <c r="Y73" s="256">
        <f>SUM(Y74:Y82)</f>
        <v>0</v>
      </c>
      <c r="Z73" s="256"/>
      <c r="AA73" s="256"/>
      <c r="AB73" s="256">
        <f t="shared" si="4"/>
        <v>0</v>
      </c>
      <c r="AC73" s="256">
        <f t="shared" si="5"/>
        <v>0</v>
      </c>
      <c r="AD73" s="257"/>
      <c r="AE73" s="253">
        <f>+[41]Лист1!Q73</f>
        <v>1</v>
      </c>
      <c r="AF73" s="256">
        <f>SUM(AF74:AF82)</f>
        <v>0</v>
      </c>
      <c r="AG73" s="253">
        <f>+[41]Лист1!R73</f>
        <v>1</v>
      </c>
      <c r="AH73" s="256">
        <f>SUM(AH74:AH82)</f>
        <v>0</v>
      </c>
      <c r="AI73" s="253">
        <f>+[41]Лист1!S73</f>
        <v>1</v>
      </c>
      <c r="AJ73" s="256">
        <f>SUM(AJ74:AJ82)</f>
        <v>0</v>
      </c>
      <c r="AK73" s="253">
        <f>+[41]Лист1!T73</f>
        <v>1</v>
      </c>
      <c r="AL73" s="256">
        <f>SUM(AL74:AL82)</f>
        <v>0</v>
      </c>
      <c r="AM73" s="227"/>
      <c r="AN73" s="227"/>
      <c r="AO73" s="227"/>
      <c r="AP73" s="227"/>
      <c r="AQ73" s="227"/>
      <c r="AR73" s="227"/>
      <c r="AS73" s="160"/>
      <c r="AT73" s="160"/>
      <c r="AU73" s="160"/>
      <c r="AV73" s="160"/>
      <c r="AW73" s="160"/>
      <c r="AX73" s="160"/>
      <c r="BC73" s="156">
        <v>0</v>
      </c>
      <c r="BE73" s="306">
        <f>+U73-'[42]Таб 1'!$T73</f>
        <v>0</v>
      </c>
    </row>
    <row r="74" spans="1:57" s="156" customFormat="1">
      <c r="A74" s="156" t="str">
        <f t="shared" si="8"/>
        <v>скр</v>
      </c>
      <c r="B74" s="69"/>
      <c r="C74" s="72"/>
      <c r="D74" s="73" t="s">
        <v>189</v>
      </c>
      <c r="E74" s="499" t="s">
        <v>190</v>
      </c>
      <c r="F74" s="500"/>
      <c r="G74" s="74" t="s">
        <v>173</v>
      </c>
      <c r="H74" s="262">
        <v>0</v>
      </c>
      <c r="I74" s="262">
        <v>0</v>
      </c>
      <c r="J74" s="262">
        <v>0</v>
      </c>
      <c r="K74" s="262"/>
      <c r="L74" s="251">
        <f t="shared" si="2"/>
        <v>0</v>
      </c>
      <c r="M74" s="251">
        <f t="shared" si="3"/>
        <v>0</v>
      </c>
      <c r="N74" s="262">
        <v>0</v>
      </c>
      <c r="O74" s="262"/>
      <c r="P74" s="262">
        <v>0</v>
      </c>
      <c r="Q74" s="253">
        <v>0</v>
      </c>
      <c r="R74" s="252">
        <f>+'[42]Таб 1'!$Q74</f>
        <v>0</v>
      </c>
      <c r="S74" s="250">
        <f t="shared" ref="S74:S84" si="29">R74*$A$8</f>
        <v>0</v>
      </c>
      <c r="T74" s="250">
        <f t="shared" ref="T74:T84" si="30">R74*$A$9</f>
        <v>0</v>
      </c>
      <c r="U74" s="263">
        <f t="shared" ref="U74:U84" si="31">+W74+Y74</f>
        <v>0</v>
      </c>
      <c r="V74" s="253">
        <f>[40]Лист1!$O74</f>
        <v>1</v>
      </c>
      <c r="W74" s="250">
        <f t="shared" ref="W74:W84" si="32">S74*V74</f>
        <v>0</v>
      </c>
      <c r="X74" s="253">
        <f>[40]Лист1!$P74</f>
        <v>1</v>
      </c>
      <c r="Y74" s="250">
        <f t="shared" ref="Y74:Y84" si="33">W74*X74</f>
        <v>0</v>
      </c>
      <c r="Z74" s="263"/>
      <c r="AA74" s="263"/>
      <c r="AB74" s="263">
        <f t="shared" si="4"/>
        <v>0</v>
      </c>
      <c r="AC74" s="263">
        <f t="shared" si="5"/>
        <v>0</v>
      </c>
      <c r="AD74" s="264"/>
      <c r="AE74" s="253">
        <f>+[41]Лист1!Q74</f>
        <v>1</v>
      </c>
      <c r="AF74" s="250">
        <f t="shared" ref="AF74:AF84" si="34">IF($P$287=0,U74*AE74,0)</f>
        <v>0</v>
      </c>
      <c r="AG74" s="253">
        <f>+[41]Лист1!R74</f>
        <v>1</v>
      </c>
      <c r="AH74" s="250">
        <f t="shared" ref="AH74:AH84" si="35">AF74*AG74</f>
        <v>0</v>
      </c>
      <c r="AI74" s="253">
        <f>+[41]Лист1!S74</f>
        <v>1</v>
      </c>
      <c r="AJ74" s="250">
        <f t="shared" ref="AJ74:AJ84" si="36">AH74*AI74</f>
        <v>0</v>
      </c>
      <c r="AK74" s="253">
        <f>+[41]Лист1!T74</f>
        <v>1</v>
      </c>
      <c r="AL74" s="250">
        <f t="shared" ref="AL74:AL84" si="37">AJ74*AK74</f>
        <v>0</v>
      </c>
      <c r="AM74" s="227" t="s">
        <v>653</v>
      </c>
      <c r="AN74" s="227" t="s">
        <v>654</v>
      </c>
      <c r="AO74" s="227" t="s">
        <v>655</v>
      </c>
      <c r="AP74" s="227" t="s">
        <v>656</v>
      </c>
      <c r="AQ74" s="227" t="s">
        <v>657</v>
      </c>
      <c r="AR74" s="227" t="s">
        <v>658</v>
      </c>
      <c r="AS74" s="160" t="str">
        <f t="shared" ref="AS74:AX84" si="38">$A$3&amp;$A$2&amp;"'"&amp;AM74</f>
        <v>|'[УФ ВС 2018.xlsx]АЛРОСА УГОК'!i36</v>
      </c>
      <c r="AT74" s="160" t="str">
        <f t="shared" si="38"/>
        <v>|'[УФ ВС 2018.xlsx]АЛРОСА УГОК'!j36</v>
      </c>
      <c r="AU74" s="160" t="str">
        <f t="shared" si="38"/>
        <v>|'[УФ ВС 2018.xlsx]АЛРОСА УГОК'!q36</v>
      </c>
      <c r="AV74" s="160" t="str">
        <f t="shared" si="38"/>
        <v>|'[УФ ВС 2018.xlsx]АЛРОСА УГОК'!aa36</v>
      </c>
      <c r="AW74" s="160" t="str">
        <f t="shared" si="38"/>
        <v>|'[УФ ВС 2018.xlsx]АЛРОСА УГОК'!al36</v>
      </c>
      <c r="AX74" s="160" t="str">
        <f t="shared" si="38"/>
        <v>|'[УФ ВС 2018.xlsx]АЛРОСА УГОК'!ak36</v>
      </c>
      <c r="BE74" s="306">
        <f>+U74-'[42]Таб 1'!$T74</f>
        <v>0</v>
      </c>
    </row>
    <row r="75" spans="1:57" s="156" customFormat="1">
      <c r="A75" s="156" t="str">
        <f t="shared" si="8"/>
        <v>скр</v>
      </c>
      <c r="B75" s="69"/>
      <c r="C75" s="72"/>
      <c r="D75" s="73" t="s">
        <v>191</v>
      </c>
      <c r="E75" s="499" t="s">
        <v>190</v>
      </c>
      <c r="F75" s="500"/>
      <c r="G75" s="74" t="s">
        <v>173</v>
      </c>
      <c r="H75" s="262">
        <v>0</v>
      </c>
      <c r="I75" s="262">
        <v>0</v>
      </c>
      <c r="J75" s="262">
        <v>0</v>
      </c>
      <c r="K75" s="262"/>
      <c r="L75" s="251">
        <f t="shared" si="2"/>
        <v>0</v>
      </c>
      <c r="M75" s="251">
        <f t="shared" si="3"/>
        <v>0</v>
      </c>
      <c r="N75" s="262">
        <v>0</v>
      </c>
      <c r="O75" s="262"/>
      <c r="P75" s="262">
        <v>0</v>
      </c>
      <c r="Q75" s="253">
        <v>0</v>
      </c>
      <c r="R75" s="252">
        <f>+'[42]Таб 1'!$Q75</f>
        <v>0</v>
      </c>
      <c r="S75" s="250">
        <f t="shared" si="29"/>
        <v>0</v>
      </c>
      <c r="T75" s="250">
        <f t="shared" si="30"/>
        <v>0</v>
      </c>
      <c r="U75" s="263">
        <f t="shared" si="31"/>
        <v>0</v>
      </c>
      <c r="V75" s="253">
        <f>[40]Лист1!$O75</f>
        <v>1</v>
      </c>
      <c r="W75" s="250">
        <f t="shared" si="32"/>
        <v>0</v>
      </c>
      <c r="X75" s="253">
        <f>[40]Лист1!$P75</f>
        <v>1</v>
      </c>
      <c r="Y75" s="250">
        <f t="shared" si="33"/>
        <v>0</v>
      </c>
      <c r="Z75" s="263"/>
      <c r="AA75" s="263"/>
      <c r="AB75" s="263">
        <f t="shared" si="4"/>
        <v>0</v>
      </c>
      <c r="AC75" s="263">
        <f t="shared" si="5"/>
        <v>0</v>
      </c>
      <c r="AD75" s="264"/>
      <c r="AE75" s="253">
        <f>+[41]Лист1!Q75</f>
        <v>1</v>
      </c>
      <c r="AF75" s="250">
        <f t="shared" si="34"/>
        <v>0</v>
      </c>
      <c r="AG75" s="253">
        <f>+[41]Лист1!R75</f>
        <v>1</v>
      </c>
      <c r="AH75" s="250">
        <f t="shared" si="35"/>
        <v>0</v>
      </c>
      <c r="AI75" s="253">
        <f>+[41]Лист1!S75</f>
        <v>1</v>
      </c>
      <c r="AJ75" s="250">
        <f t="shared" si="36"/>
        <v>0</v>
      </c>
      <c r="AK75" s="253">
        <f>+[41]Лист1!T75</f>
        <v>1</v>
      </c>
      <c r="AL75" s="250">
        <f t="shared" si="37"/>
        <v>0</v>
      </c>
      <c r="AM75" s="227" t="s">
        <v>659</v>
      </c>
      <c r="AN75" s="227" t="s">
        <v>660</v>
      </c>
      <c r="AO75" s="227" t="s">
        <v>661</v>
      </c>
      <c r="AP75" s="227" t="s">
        <v>662</v>
      </c>
      <c r="AQ75" s="227" t="s">
        <v>663</v>
      </c>
      <c r="AR75" s="227" t="s">
        <v>664</v>
      </c>
      <c r="AS75" s="160" t="str">
        <f t="shared" si="38"/>
        <v>|'[УФ ВС 2018.xlsx]АЛРОСА УГОК'!i37</v>
      </c>
      <c r="AT75" s="160" t="str">
        <f t="shared" si="38"/>
        <v>|'[УФ ВС 2018.xlsx]АЛРОСА УГОК'!j37</v>
      </c>
      <c r="AU75" s="160" t="str">
        <f t="shared" si="38"/>
        <v>|'[УФ ВС 2018.xlsx]АЛРОСА УГОК'!q37</v>
      </c>
      <c r="AV75" s="160" t="str">
        <f t="shared" si="38"/>
        <v>|'[УФ ВС 2018.xlsx]АЛРОСА УГОК'!aa37</v>
      </c>
      <c r="AW75" s="160" t="str">
        <f t="shared" si="38"/>
        <v>|'[УФ ВС 2018.xlsx]АЛРОСА УГОК'!al37</v>
      </c>
      <c r="AX75" s="160" t="str">
        <f t="shared" si="38"/>
        <v>|'[УФ ВС 2018.xlsx]АЛРОСА УГОК'!ak37</v>
      </c>
      <c r="BE75" s="306">
        <f>+U75-'[42]Таб 1'!$T75</f>
        <v>0</v>
      </c>
    </row>
    <row r="76" spans="1:57" s="156" customFormat="1">
      <c r="A76" s="156" t="str">
        <f t="shared" si="8"/>
        <v>скр</v>
      </c>
      <c r="B76" s="69"/>
      <c r="C76" s="72"/>
      <c r="D76" s="73" t="s">
        <v>192</v>
      </c>
      <c r="E76" s="499" t="s">
        <v>190</v>
      </c>
      <c r="F76" s="500"/>
      <c r="G76" s="74" t="s">
        <v>173</v>
      </c>
      <c r="H76" s="262">
        <v>0</v>
      </c>
      <c r="I76" s="262">
        <v>0</v>
      </c>
      <c r="J76" s="262">
        <v>0</v>
      </c>
      <c r="K76" s="262"/>
      <c r="L76" s="251">
        <f t="shared" si="2"/>
        <v>0</v>
      </c>
      <c r="M76" s="251">
        <f t="shared" si="3"/>
        <v>0</v>
      </c>
      <c r="N76" s="262">
        <v>0</v>
      </c>
      <c r="O76" s="262"/>
      <c r="P76" s="262">
        <v>0</v>
      </c>
      <c r="Q76" s="253">
        <v>0</v>
      </c>
      <c r="R76" s="252">
        <f>+'[42]Таб 1'!$Q76</f>
        <v>0</v>
      </c>
      <c r="S76" s="250">
        <f t="shared" si="29"/>
        <v>0</v>
      </c>
      <c r="T76" s="250">
        <f t="shared" si="30"/>
        <v>0</v>
      </c>
      <c r="U76" s="263">
        <f t="shared" si="31"/>
        <v>0</v>
      </c>
      <c r="V76" s="253">
        <f>[40]Лист1!$O76</f>
        <v>1</v>
      </c>
      <c r="W76" s="250">
        <f t="shared" si="32"/>
        <v>0</v>
      </c>
      <c r="X76" s="253">
        <f>[40]Лист1!$P76</f>
        <v>1</v>
      </c>
      <c r="Y76" s="250">
        <f t="shared" si="33"/>
        <v>0</v>
      </c>
      <c r="Z76" s="263"/>
      <c r="AA76" s="263"/>
      <c r="AB76" s="263">
        <f t="shared" si="4"/>
        <v>0</v>
      </c>
      <c r="AC76" s="263">
        <f t="shared" si="5"/>
        <v>0</v>
      </c>
      <c r="AD76" s="264"/>
      <c r="AE76" s="253">
        <f>+[41]Лист1!Q76</f>
        <v>1</v>
      </c>
      <c r="AF76" s="250">
        <f t="shared" si="34"/>
        <v>0</v>
      </c>
      <c r="AG76" s="253">
        <f>+[41]Лист1!R76</f>
        <v>1</v>
      </c>
      <c r="AH76" s="250">
        <f t="shared" si="35"/>
        <v>0</v>
      </c>
      <c r="AI76" s="253">
        <f>+[41]Лист1!S76</f>
        <v>1</v>
      </c>
      <c r="AJ76" s="250">
        <f t="shared" si="36"/>
        <v>0</v>
      </c>
      <c r="AK76" s="253">
        <f>+[41]Лист1!T76</f>
        <v>1</v>
      </c>
      <c r="AL76" s="250">
        <f t="shared" si="37"/>
        <v>0</v>
      </c>
      <c r="AM76" s="227" t="s">
        <v>665</v>
      </c>
      <c r="AN76" s="227" t="s">
        <v>666</v>
      </c>
      <c r="AO76" s="227" t="s">
        <v>667</v>
      </c>
      <c r="AP76" s="227" t="s">
        <v>668</v>
      </c>
      <c r="AQ76" s="227" t="s">
        <v>669</v>
      </c>
      <c r="AR76" s="227" t="s">
        <v>670</v>
      </c>
      <c r="AS76" s="160" t="str">
        <f t="shared" si="38"/>
        <v>|'[УФ ВС 2018.xlsx]АЛРОСА УГОК'!i38</v>
      </c>
      <c r="AT76" s="160" t="str">
        <f t="shared" si="38"/>
        <v>|'[УФ ВС 2018.xlsx]АЛРОСА УГОК'!j38</v>
      </c>
      <c r="AU76" s="160" t="str">
        <f t="shared" si="38"/>
        <v>|'[УФ ВС 2018.xlsx]АЛРОСА УГОК'!q38</v>
      </c>
      <c r="AV76" s="160" t="str">
        <f t="shared" si="38"/>
        <v>|'[УФ ВС 2018.xlsx]АЛРОСА УГОК'!aa38</v>
      </c>
      <c r="AW76" s="160" t="str">
        <f t="shared" si="38"/>
        <v>|'[УФ ВС 2018.xlsx]АЛРОСА УГОК'!al38</v>
      </c>
      <c r="AX76" s="160" t="str">
        <f t="shared" si="38"/>
        <v>|'[УФ ВС 2018.xlsx]АЛРОСА УГОК'!ak38</v>
      </c>
      <c r="BE76" s="306">
        <f>+U76-'[42]Таб 1'!$T76</f>
        <v>0</v>
      </c>
    </row>
    <row r="77" spans="1:57" s="156" customFormat="1">
      <c r="A77" s="156" t="str">
        <f t="shared" si="8"/>
        <v>скр</v>
      </c>
      <c r="B77" s="69"/>
      <c r="C77" s="72"/>
      <c r="D77" s="73" t="s">
        <v>193</v>
      </c>
      <c r="E77" s="499" t="s">
        <v>190</v>
      </c>
      <c r="F77" s="500"/>
      <c r="G77" s="74" t="s">
        <v>173</v>
      </c>
      <c r="H77" s="262">
        <v>0</v>
      </c>
      <c r="I77" s="262">
        <v>0</v>
      </c>
      <c r="J77" s="262">
        <v>0</v>
      </c>
      <c r="K77" s="262"/>
      <c r="L77" s="251">
        <f t="shared" si="2"/>
        <v>0</v>
      </c>
      <c r="M77" s="251">
        <f t="shared" si="3"/>
        <v>0</v>
      </c>
      <c r="N77" s="262">
        <v>0</v>
      </c>
      <c r="O77" s="262"/>
      <c r="P77" s="262">
        <v>0</v>
      </c>
      <c r="Q77" s="253">
        <v>0</v>
      </c>
      <c r="R77" s="252">
        <f>+'[42]Таб 1'!$Q77</f>
        <v>0</v>
      </c>
      <c r="S77" s="250">
        <f t="shared" si="29"/>
        <v>0</v>
      </c>
      <c r="T77" s="250">
        <f t="shared" si="30"/>
        <v>0</v>
      </c>
      <c r="U77" s="263">
        <f t="shared" si="31"/>
        <v>0</v>
      </c>
      <c r="V77" s="253">
        <f>[40]Лист1!$O77</f>
        <v>1</v>
      </c>
      <c r="W77" s="250">
        <f t="shared" si="32"/>
        <v>0</v>
      </c>
      <c r="X77" s="253">
        <f>[40]Лист1!$P77</f>
        <v>1</v>
      </c>
      <c r="Y77" s="250">
        <f t="shared" si="33"/>
        <v>0</v>
      </c>
      <c r="Z77" s="263"/>
      <c r="AA77" s="263"/>
      <c r="AB77" s="263">
        <f t="shared" si="4"/>
        <v>0</v>
      </c>
      <c r="AC77" s="263">
        <f t="shared" si="5"/>
        <v>0</v>
      </c>
      <c r="AD77" s="264"/>
      <c r="AE77" s="253">
        <f>+[41]Лист1!Q77</f>
        <v>1</v>
      </c>
      <c r="AF77" s="250">
        <f t="shared" si="34"/>
        <v>0</v>
      </c>
      <c r="AG77" s="253">
        <f>+[41]Лист1!R77</f>
        <v>1</v>
      </c>
      <c r="AH77" s="250">
        <f t="shared" si="35"/>
        <v>0</v>
      </c>
      <c r="AI77" s="253">
        <f>+[41]Лист1!S77</f>
        <v>1</v>
      </c>
      <c r="AJ77" s="250">
        <f t="shared" si="36"/>
        <v>0</v>
      </c>
      <c r="AK77" s="253">
        <f>+[41]Лист1!T77</f>
        <v>1</v>
      </c>
      <c r="AL77" s="250">
        <f t="shared" si="37"/>
        <v>0</v>
      </c>
      <c r="AM77" s="227" t="s">
        <v>671</v>
      </c>
      <c r="AN77" s="227" t="s">
        <v>672</v>
      </c>
      <c r="AO77" s="227" t="s">
        <v>673</v>
      </c>
      <c r="AP77" s="227" t="s">
        <v>674</v>
      </c>
      <c r="AQ77" s="227" t="s">
        <v>675</v>
      </c>
      <c r="AR77" s="227" t="s">
        <v>676</v>
      </c>
      <c r="AS77" s="160" t="str">
        <f t="shared" si="38"/>
        <v>|'[УФ ВС 2018.xlsx]АЛРОСА УГОК'!i39</v>
      </c>
      <c r="AT77" s="160" t="str">
        <f t="shared" si="38"/>
        <v>|'[УФ ВС 2018.xlsx]АЛРОСА УГОК'!j39</v>
      </c>
      <c r="AU77" s="160" t="str">
        <f t="shared" si="38"/>
        <v>|'[УФ ВС 2018.xlsx]АЛРОСА УГОК'!q39</v>
      </c>
      <c r="AV77" s="160" t="str">
        <f t="shared" si="38"/>
        <v>|'[УФ ВС 2018.xlsx]АЛРОСА УГОК'!aa39</v>
      </c>
      <c r="AW77" s="160" t="str">
        <f t="shared" si="38"/>
        <v>|'[УФ ВС 2018.xlsx]АЛРОСА УГОК'!al39</v>
      </c>
      <c r="AX77" s="160" t="str">
        <f t="shared" si="38"/>
        <v>|'[УФ ВС 2018.xlsx]АЛРОСА УГОК'!ak39</v>
      </c>
      <c r="BE77" s="306">
        <f>+U77-'[42]Таб 1'!$T77</f>
        <v>0</v>
      </c>
    </row>
    <row r="78" spans="1:57" s="156" customFormat="1">
      <c r="A78" s="156" t="str">
        <f t="shared" si="8"/>
        <v>скр</v>
      </c>
      <c r="B78" s="69"/>
      <c r="C78" s="72"/>
      <c r="D78" s="73" t="s">
        <v>194</v>
      </c>
      <c r="E78" s="499" t="s">
        <v>190</v>
      </c>
      <c r="F78" s="500"/>
      <c r="G78" s="74" t="s">
        <v>173</v>
      </c>
      <c r="H78" s="262">
        <v>0</v>
      </c>
      <c r="I78" s="262">
        <v>0</v>
      </c>
      <c r="J78" s="262">
        <v>0</v>
      </c>
      <c r="K78" s="262"/>
      <c r="L78" s="251">
        <f t="shared" si="2"/>
        <v>0</v>
      </c>
      <c r="M78" s="251">
        <f t="shared" si="3"/>
        <v>0</v>
      </c>
      <c r="N78" s="262">
        <v>0</v>
      </c>
      <c r="O78" s="262"/>
      <c r="P78" s="262">
        <v>0</v>
      </c>
      <c r="Q78" s="253">
        <v>0</v>
      </c>
      <c r="R78" s="252">
        <f>+'[42]Таб 1'!$Q78</f>
        <v>0</v>
      </c>
      <c r="S78" s="250">
        <f t="shared" si="29"/>
        <v>0</v>
      </c>
      <c r="T78" s="250">
        <f t="shared" si="30"/>
        <v>0</v>
      </c>
      <c r="U78" s="263">
        <f t="shared" si="31"/>
        <v>0</v>
      </c>
      <c r="V78" s="253">
        <f>[40]Лист1!$O78</f>
        <v>1</v>
      </c>
      <c r="W78" s="250">
        <f t="shared" si="32"/>
        <v>0</v>
      </c>
      <c r="X78" s="253">
        <f>[40]Лист1!$P78</f>
        <v>1</v>
      </c>
      <c r="Y78" s="250">
        <f t="shared" si="33"/>
        <v>0</v>
      </c>
      <c r="Z78" s="263"/>
      <c r="AA78" s="263"/>
      <c r="AB78" s="263">
        <f t="shared" si="4"/>
        <v>0</v>
      </c>
      <c r="AC78" s="263">
        <f t="shared" si="5"/>
        <v>0</v>
      </c>
      <c r="AD78" s="264"/>
      <c r="AE78" s="253">
        <f>+[41]Лист1!Q78</f>
        <v>1</v>
      </c>
      <c r="AF78" s="250">
        <f t="shared" si="34"/>
        <v>0</v>
      </c>
      <c r="AG78" s="253">
        <f>+[41]Лист1!R78</f>
        <v>1</v>
      </c>
      <c r="AH78" s="250">
        <f t="shared" si="35"/>
        <v>0</v>
      </c>
      <c r="AI78" s="253">
        <f>+[41]Лист1!S78</f>
        <v>1</v>
      </c>
      <c r="AJ78" s="250">
        <f t="shared" si="36"/>
        <v>0</v>
      </c>
      <c r="AK78" s="253">
        <f>+[41]Лист1!T78</f>
        <v>1</v>
      </c>
      <c r="AL78" s="250">
        <f t="shared" si="37"/>
        <v>0</v>
      </c>
      <c r="AM78" s="227" t="s">
        <v>677</v>
      </c>
      <c r="AN78" s="227" t="s">
        <v>678</v>
      </c>
      <c r="AO78" s="227" t="s">
        <v>679</v>
      </c>
      <c r="AP78" s="227" t="s">
        <v>680</v>
      </c>
      <c r="AQ78" s="227" t="s">
        <v>681</v>
      </c>
      <c r="AR78" s="227" t="s">
        <v>682</v>
      </c>
      <c r="AS78" s="160" t="str">
        <f t="shared" si="38"/>
        <v>|'[УФ ВС 2018.xlsx]АЛРОСА УГОК'!i40</v>
      </c>
      <c r="AT78" s="160" t="str">
        <f t="shared" si="38"/>
        <v>|'[УФ ВС 2018.xlsx]АЛРОСА УГОК'!j40</v>
      </c>
      <c r="AU78" s="160" t="str">
        <f t="shared" si="38"/>
        <v>|'[УФ ВС 2018.xlsx]АЛРОСА УГОК'!q40</v>
      </c>
      <c r="AV78" s="160" t="str">
        <f t="shared" si="38"/>
        <v>|'[УФ ВС 2018.xlsx]АЛРОСА УГОК'!aa40</v>
      </c>
      <c r="AW78" s="160" t="str">
        <f t="shared" si="38"/>
        <v>|'[УФ ВС 2018.xlsx]АЛРОСА УГОК'!al40</v>
      </c>
      <c r="AX78" s="160" t="str">
        <f t="shared" si="38"/>
        <v>|'[УФ ВС 2018.xlsx]АЛРОСА УГОК'!ak40</v>
      </c>
      <c r="BE78" s="306">
        <f>+U78-'[42]Таб 1'!$T78</f>
        <v>0</v>
      </c>
    </row>
    <row r="79" spans="1:57" s="156" customFormat="1">
      <c r="A79" s="156" t="str">
        <f t="shared" si="8"/>
        <v>скр</v>
      </c>
      <c r="B79" s="69"/>
      <c r="C79" s="72"/>
      <c r="D79" s="73" t="s">
        <v>195</v>
      </c>
      <c r="E79" s="499" t="s">
        <v>190</v>
      </c>
      <c r="F79" s="500"/>
      <c r="G79" s="74" t="s">
        <v>173</v>
      </c>
      <c r="H79" s="262">
        <v>0</v>
      </c>
      <c r="I79" s="262">
        <v>0</v>
      </c>
      <c r="J79" s="262">
        <v>0</v>
      </c>
      <c r="K79" s="262"/>
      <c r="L79" s="251">
        <f t="shared" si="2"/>
        <v>0</v>
      </c>
      <c r="M79" s="251">
        <f t="shared" si="3"/>
        <v>0</v>
      </c>
      <c r="N79" s="262">
        <v>0</v>
      </c>
      <c r="O79" s="262"/>
      <c r="P79" s="262">
        <v>0</v>
      </c>
      <c r="Q79" s="253">
        <v>0</v>
      </c>
      <c r="R79" s="252">
        <f>+'[42]Таб 1'!$Q79</f>
        <v>0</v>
      </c>
      <c r="S79" s="250">
        <f t="shared" si="29"/>
        <v>0</v>
      </c>
      <c r="T79" s="250">
        <f t="shared" si="30"/>
        <v>0</v>
      </c>
      <c r="U79" s="263">
        <f t="shared" si="31"/>
        <v>0</v>
      </c>
      <c r="V79" s="253">
        <f>[40]Лист1!$O79</f>
        <v>1</v>
      </c>
      <c r="W79" s="250">
        <f t="shared" si="32"/>
        <v>0</v>
      </c>
      <c r="X79" s="253">
        <f>[40]Лист1!$P79</f>
        <v>1</v>
      </c>
      <c r="Y79" s="250">
        <f t="shared" si="33"/>
        <v>0</v>
      </c>
      <c r="Z79" s="263"/>
      <c r="AA79" s="263"/>
      <c r="AB79" s="263">
        <f t="shared" si="4"/>
        <v>0</v>
      </c>
      <c r="AC79" s="263">
        <f t="shared" si="5"/>
        <v>0</v>
      </c>
      <c r="AD79" s="264"/>
      <c r="AE79" s="253">
        <f>+[41]Лист1!Q79</f>
        <v>1</v>
      </c>
      <c r="AF79" s="250">
        <f t="shared" si="34"/>
        <v>0</v>
      </c>
      <c r="AG79" s="253">
        <f>+[41]Лист1!R79</f>
        <v>1</v>
      </c>
      <c r="AH79" s="250">
        <f t="shared" si="35"/>
        <v>0</v>
      </c>
      <c r="AI79" s="253">
        <f>+[41]Лист1!S79</f>
        <v>1</v>
      </c>
      <c r="AJ79" s="250">
        <f t="shared" si="36"/>
        <v>0</v>
      </c>
      <c r="AK79" s="253">
        <f>+[41]Лист1!T79</f>
        <v>1</v>
      </c>
      <c r="AL79" s="250">
        <f t="shared" si="37"/>
        <v>0</v>
      </c>
      <c r="AM79" s="227" t="s">
        <v>683</v>
      </c>
      <c r="AN79" s="227" t="s">
        <v>684</v>
      </c>
      <c r="AO79" s="227" t="s">
        <v>685</v>
      </c>
      <c r="AP79" s="227" t="s">
        <v>686</v>
      </c>
      <c r="AQ79" s="227" t="s">
        <v>687</v>
      </c>
      <c r="AR79" s="227" t="s">
        <v>688</v>
      </c>
      <c r="AS79" s="160" t="str">
        <f t="shared" si="38"/>
        <v>|'[УФ ВС 2018.xlsx]АЛРОСА УГОК'!i41</v>
      </c>
      <c r="AT79" s="160" t="str">
        <f t="shared" si="38"/>
        <v>|'[УФ ВС 2018.xlsx]АЛРОСА УГОК'!j41</v>
      </c>
      <c r="AU79" s="160" t="str">
        <f t="shared" si="38"/>
        <v>|'[УФ ВС 2018.xlsx]АЛРОСА УГОК'!q41</v>
      </c>
      <c r="AV79" s="160" t="str">
        <f t="shared" si="38"/>
        <v>|'[УФ ВС 2018.xlsx]АЛРОСА УГОК'!aa41</v>
      </c>
      <c r="AW79" s="160" t="str">
        <f t="shared" si="38"/>
        <v>|'[УФ ВС 2018.xlsx]АЛРОСА УГОК'!al41</v>
      </c>
      <c r="AX79" s="160" t="str">
        <f t="shared" si="38"/>
        <v>|'[УФ ВС 2018.xlsx]АЛРОСА УГОК'!ak41</v>
      </c>
      <c r="BE79" s="306">
        <f>+U79-'[42]Таб 1'!$T79</f>
        <v>0</v>
      </c>
    </row>
    <row r="80" spans="1:57" s="156" customFormat="1">
      <c r="A80" s="156" t="str">
        <f t="shared" si="8"/>
        <v>скр</v>
      </c>
      <c r="B80" s="69"/>
      <c r="C80" s="72"/>
      <c r="D80" s="73" t="s">
        <v>196</v>
      </c>
      <c r="E80" s="499" t="s">
        <v>190</v>
      </c>
      <c r="F80" s="500"/>
      <c r="G80" s="74" t="s">
        <v>173</v>
      </c>
      <c r="H80" s="262">
        <v>0</v>
      </c>
      <c r="I80" s="262">
        <v>0</v>
      </c>
      <c r="J80" s="262">
        <v>0</v>
      </c>
      <c r="K80" s="262"/>
      <c r="L80" s="251">
        <f t="shared" si="2"/>
        <v>0</v>
      </c>
      <c r="M80" s="251">
        <f t="shared" si="3"/>
        <v>0</v>
      </c>
      <c r="N80" s="262">
        <v>0</v>
      </c>
      <c r="O80" s="262"/>
      <c r="P80" s="262">
        <v>0</v>
      </c>
      <c r="Q80" s="253">
        <v>0</v>
      </c>
      <c r="R80" s="252">
        <f>+'[42]Таб 1'!$Q80</f>
        <v>0</v>
      </c>
      <c r="S80" s="250">
        <f t="shared" si="29"/>
        <v>0</v>
      </c>
      <c r="T80" s="250">
        <f t="shared" si="30"/>
        <v>0</v>
      </c>
      <c r="U80" s="263">
        <f t="shared" si="31"/>
        <v>0</v>
      </c>
      <c r="V80" s="253">
        <f>[40]Лист1!$O80</f>
        <v>1</v>
      </c>
      <c r="W80" s="250">
        <f t="shared" si="32"/>
        <v>0</v>
      </c>
      <c r="X80" s="253">
        <f>[40]Лист1!$P80</f>
        <v>1</v>
      </c>
      <c r="Y80" s="250">
        <f t="shared" si="33"/>
        <v>0</v>
      </c>
      <c r="Z80" s="263"/>
      <c r="AA80" s="263"/>
      <c r="AB80" s="263">
        <f t="shared" si="4"/>
        <v>0</v>
      </c>
      <c r="AC80" s="263">
        <f t="shared" si="5"/>
        <v>0</v>
      </c>
      <c r="AD80" s="264"/>
      <c r="AE80" s="253">
        <f>+[41]Лист1!Q80</f>
        <v>1</v>
      </c>
      <c r="AF80" s="250">
        <f t="shared" si="34"/>
        <v>0</v>
      </c>
      <c r="AG80" s="253">
        <f>+[41]Лист1!R80</f>
        <v>1</v>
      </c>
      <c r="AH80" s="250">
        <f t="shared" si="35"/>
        <v>0</v>
      </c>
      <c r="AI80" s="253">
        <f>+[41]Лист1!S80</f>
        <v>1</v>
      </c>
      <c r="AJ80" s="250">
        <f t="shared" si="36"/>
        <v>0</v>
      </c>
      <c r="AK80" s="253">
        <f>+[41]Лист1!T80</f>
        <v>1</v>
      </c>
      <c r="AL80" s="250">
        <f t="shared" si="37"/>
        <v>0</v>
      </c>
      <c r="AM80" s="227" t="s">
        <v>689</v>
      </c>
      <c r="AN80" s="227" t="s">
        <v>690</v>
      </c>
      <c r="AO80" s="227" t="s">
        <v>691</v>
      </c>
      <c r="AP80" s="227" t="s">
        <v>692</v>
      </c>
      <c r="AQ80" s="227" t="s">
        <v>693</v>
      </c>
      <c r="AR80" s="227" t="s">
        <v>694</v>
      </c>
      <c r="AS80" s="160" t="str">
        <f t="shared" si="38"/>
        <v>|'[УФ ВС 2018.xlsx]АЛРОСА УГОК'!i42</v>
      </c>
      <c r="AT80" s="160" t="str">
        <f t="shared" si="38"/>
        <v>|'[УФ ВС 2018.xlsx]АЛРОСА УГОК'!j42</v>
      </c>
      <c r="AU80" s="160" t="str">
        <f t="shared" si="38"/>
        <v>|'[УФ ВС 2018.xlsx]АЛРОСА УГОК'!q42</v>
      </c>
      <c r="AV80" s="160" t="str">
        <f t="shared" si="38"/>
        <v>|'[УФ ВС 2018.xlsx]АЛРОСА УГОК'!aa42</v>
      </c>
      <c r="AW80" s="160" t="str">
        <f t="shared" si="38"/>
        <v>|'[УФ ВС 2018.xlsx]АЛРОСА УГОК'!al42</v>
      </c>
      <c r="AX80" s="160" t="str">
        <f t="shared" si="38"/>
        <v>|'[УФ ВС 2018.xlsx]АЛРОСА УГОК'!ak42</v>
      </c>
      <c r="BE80" s="306">
        <f>+U80-'[42]Таб 1'!$T80</f>
        <v>0</v>
      </c>
    </row>
    <row r="81" spans="1:57" s="156" customFormat="1">
      <c r="A81" s="156" t="str">
        <f t="shared" si="8"/>
        <v>скр</v>
      </c>
      <c r="B81" s="69"/>
      <c r="C81" s="72"/>
      <c r="D81" s="73" t="s">
        <v>197</v>
      </c>
      <c r="E81" s="499" t="s">
        <v>190</v>
      </c>
      <c r="F81" s="500"/>
      <c r="G81" s="74" t="s">
        <v>173</v>
      </c>
      <c r="H81" s="262">
        <v>0</v>
      </c>
      <c r="I81" s="262">
        <v>0</v>
      </c>
      <c r="J81" s="262">
        <v>0</v>
      </c>
      <c r="K81" s="262"/>
      <c r="L81" s="251">
        <f t="shared" si="2"/>
        <v>0</v>
      </c>
      <c r="M81" s="251">
        <f t="shared" si="3"/>
        <v>0</v>
      </c>
      <c r="N81" s="262">
        <v>0</v>
      </c>
      <c r="O81" s="262"/>
      <c r="P81" s="262">
        <v>0</v>
      </c>
      <c r="Q81" s="253">
        <v>0</v>
      </c>
      <c r="R81" s="252">
        <f>+'[42]Таб 1'!$Q81</f>
        <v>0</v>
      </c>
      <c r="S81" s="250">
        <f t="shared" si="29"/>
        <v>0</v>
      </c>
      <c r="T81" s="250">
        <f t="shared" si="30"/>
        <v>0</v>
      </c>
      <c r="U81" s="263">
        <f t="shared" si="31"/>
        <v>0</v>
      </c>
      <c r="V81" s="253">
        <f>[40]Лист1!$O81</f>
        <v>1</v>
      </c>
      <c r="W81" s="250">
        <f t="shared" si="32"/>
        <v>0</v>
      </c>
      <c r="X81" s="253">
        <f>[40]Лист1!$P81</f>
        <v>1</v>
      </c>
      <c r="Y81" s="250">
        <f t="shared" si="33"/>
        <v>0</v>
      </c>
      <c r="Z81" s="263"/>
      <c r="AA81" s="263"/>
      <c r="AB81" s="263">
        <f t="shared" si="4"/>
        <v>0</v>
      </c>
      <c r="AC81" s="263">
        <f t="shared" si="5"/>
        <v>0</v>
      </c>
      <c r="AD81" s="264"/>
      <c r="AE81" s="253">
        <f>+[41]Лист1!Q81</f>
        <v>1</v>
      </c>
      <c r="AF81" s="250">
        <f t="shared" si="34"/>
        <v>0</v>
      </c>
      <c r="AG81" s="253">
        <f>+[41]Лист1!R81</f>
        <v>1</v>
      </c>
      <c r="AH81" s="250">
        <f t="shared" si="35"/>
        <v>0</v>
      </c>
      <c r="AI81" s="253">
        <f>+[41]Лист1!S81</f>
        <v>1</v>
      </c>
      <c r="AJ81" s="250">
        <f t="shared" si="36"/>
        <v>0</v>
      </c>
      <c r="AK81" s="253">
        <f>+[41]Лист1!T81</f>
        <v>1</v>
      </c>
      <c r="AL81" s="250">
        <f t="shared" si="37"/>
        <v>0</v>
      </c>
      <c r="AM81" s="227" t="s">
        <v>695</v>
      </c>
      <c r="AN81" s="227" t="s">
        <v>696</v>
      </c>
      <c r="AO81" s="227" t="s">
        <v>697</v>
      </c>
      <c r="AP81" s="227" t="s">
        <v>698</v>
      </c>
      <c r="AQ81" s="227" t="s">
        <v>699</v>
      </c>
      <c r="AR81" s="227" t="s">
        <v>700</v>
      </c>
      <c r="AS81" s="160" t="str">
        <f t="shared" si="38"/>
        <v>|'[УФ ВС 2018.xlsx]АЛРОСА УГОК'!i43</v>
      </c>
      <c r="AT81" s="160" t="str">
        <f t="shared" si="38"/>
        <v>|'[УФ ВС 2018.xlsx]АЛРОСА УГОК'!j43</v>
      </c>
      <c r="AU81" s="160" t="str">
        <f t="shared" si="38"/>
        <v>|'[УФ ВС 2018.xlsx]АЛРОСА УГОК'!q43</v>
      </c>
      <c r="AV81" s="160" t="str">
        <f t="shared" si="38"/>
        <v>|'[УФ ВС 2018.xlsx]АЛРОСА УГОК'!aa43</v>
      </c>
      <c r="AW81" s="160" t="str">
        <f t="shared" si="38"/>
        <v>|'[УФ ВС 2018.xlsx]АЛРОСА УГОК'!al43</v>
      </c>
      <c r="AX81" s="160" t="str">
        <f t="shared" si="38"/>
        <v>|'[УФ ВС 2018.xlsx]АЛРОСА УГОК'!ak43</v>
      </c>
      <c r="BE81" s="306">
        <f>+U81-'[42]Таб 1'!$T81</f>
        <v>0</v>
      </c>
    </row>
    <row r="82" spans="1:57" s="156" customFormat="1">
      <c r="A82" s="156" t="str">
        <f t="shared" si="8"/>
        <v>скр</v>
      </c>
      <c r="B82" s="69"/>
      <c r="C82" s="72"/>
      <c r="D82" s="73" t="s">
        <v>198</v>
      </c>
      <c r="E82" s="499" t="s">
        <v>190</v>
      </c>
      <c r="F82" s="500"/>
      <c r="G82" s="74" t="s">
        <v>173</v>
      </c>
      <c r="H82" s="262">
        <v>0</v>
      </c>
      <c r="I82" s="262">
        <v>0</v>
      </c>
      <c r="J82" s="262">
        <v>0</v>
      </c>
      <c r="K82" s="262"/>
      <c r="L82" s="251">
        <f t="shared" si="2"/>
        <v>0</v>
      </c>
      <c r="M82" s="251">
        <f t="shared" si="3"/>
        <v>0</v>
      </c>
      <c r="N82" s="262">
        <v>0</v>
      </c>
      <c r="O82" s="262"/>
      <c r="P82" s="262">
        <v>0</v>
      </c>
      <c r="Q82" s="253">
        <v>0</v>
      </c>
      <c r="R82" s="252">
        <f>+'[42]Таб 1'!$Q82</f>
        <v>0</v>
      </c>
      <c r="S82" s="250">
        <f t="shared" si="29"/>
        <v>0</v>
      </c>
      <c r="T82" s="250">
        <f t="shared" si="30"/>
        <v>0</v>
      </c>
      <c r="U82" s="263">
        <f t="shared" si="31"/>
        <v>0</v>
      </c>
      <c r="V82" s="253">
        <f>[40]Лист1!$O82</f>
        <v>1</v>
      </c>
      <c r="W82" s="250">
        <f t="shared" si="32"/>
        <v>0</v>
      </c>
      <c r="X82" s="253">
        <f>[40]Лист1!$P82</f>
        <v>1</v>
      </c>
      <c r="Y82" s="250">
        <f t="shared" si="33"/>
        <v>0</v>
      </c>
      <c r="Z82" s="263"/>
      <c r="AA82" s="263"/>
      <c r="AB82" s="263">
        <f t="shared" si="4"/>
        <v>0</v>
      </c>
      <c r="AC82" s="263">
        <f t="shared" si="5"/>
        <v>0</v>
      </c>
      <c r="AD82" s="264"/>
      <c r="AE82" s="253">
        <f>+[41]Лист1!Q82</f>
        <v>1</v>
      </c>
      <c r="AF82" s="250">
        <f t="shared" si="34"/>
        <v>0</v>
      </c>
      <c r="AG82" s="253">
        <f>+[41]Лист1!R82</f>
        <v>1</v>
      </c>
      <c r="AH82" s="250">
        <f t="shared" si="35"/>
        <v>0</v>
      </c>
      <c r="AI82" s="253">
        <f>+[41]Лист1!S82</f>
        <v>1</v>
      </c>
      <c r="AJ82" s="250">
        <f t="shared" si="36"/>
        <v>0</v>
      </c>
      <c r="AK82" s="253">
        <f>+[41]Лист1!T82</f>
        <v>1</v>
      </c>
      <c r="AL82" s="250">
        <f t="shared" si="37"/>
        <v>0</v>
      </c>
      <c r="AM82" s="227" t="s">
        <v>701</v>
      </c>
      <c r="AN82" s="227" t="s">
        <v>702</v>
      </c>
      <c r="AO82" s="227" t="s">
        <v>703</v>
      </c>
      <c r="AP82" s="227" t="s">
        <v>704</v>
      </c>
      <c r="AQ82" s="227" t="s">
        <v>705</v>
      </c>
      <c r="AR82" s="227" t="s">
        <v>706</v>
      </c>
      <c r="AS82" s="160" t="str">
        <f t="shared" si="38"/>
        <v>|'[УФ ВС 2018.xlsx]АЛРОСА УГОК'!i44</v>
      </c>
      <c r="AT82" s="160" t="str">
        <f t="shared" si="38"/>
        <v>|'[УФ ВС 2018.xlsx]АЛРОСА УГОК'!j44</v>
      </c>
      <c r="AU82" s="160" t="str">
        <f t="shared" si="38"/>
        <v>|'[УФ ВС 2018.xlsx]АЛРОСА УГОК'!q44</v>
      </c>
      <c r="AV82" s="160" t="str">
        <f t="shared" si="38"/>
        <v>|'[УФ ВС 2018.xlsx]АЛРОСА УГОК'!aa44</v>
      </c>
      <c r="AW82" s="160" t="str">
        <f t="shared" si="38"/>
        <v>|'[УФ ВС 2018.xlsx]АЛРОСА УГОК'!al44</v>
      </c>
      <c r="AX82" s="160" t="str">
        <f t="shared" si="38"/>
        <v>|'[УФ ВС 2018.xlsx]АЛРОСА УГОК'!ak44</v>
      </c>
      <c r="BE82" s="306">
        <f>+U82-'[42]Таб 1'!$T82</f>
        <v>0</v>
      </c>
    </row>
    <row r="83" spans="1:57" s="160" customFormat="1" ht="15" customHeight="1">
      <c r="A83" s="156" t="str">
        <f t="shared" si="8"/>
        <v>скр</v>
      </c>
      <c r="B83" s="69" t="s">
        <v>367</v>
      </c>
      <c r="C83" s="206" t="s">
        <v>368</v>
      </c>
      <c r="D83" s="207"/>
      <c r="E83" s="207"/>
      <c r="F83" s="208"/>
      <c r="G83" s="70" t="s">
        <v>173</v>
      </c>
      <c r="H83" s="262">
        <v>0</v>
      </c>
      <c r="I83" s="262">
        <v>0</v>
      </c>
      <c r="J83" s="262">
        <v>0</v>
      </c>
      <c r="K83" s="262"/>
      <c r="L83" s="251">
        <f t="shared" si="2"/>
        <v>0</v>
      </c>
      <c r="M83" s="251">
        <f t="shared" si="3"/>
        <v>0</v>
      </c>
      <c r="N83" s="262">
        <v>0</v>
      </c>
      <c r="O83" s="262"/>
      <c r="P83" s="262">
        <v>0</v>
      </c>
      <c r="Q83" s="253">
        <v>0</v>
      </c>
      <c r="R83" s="252">
        <f>+'[42]Таб 1'!$Q83</f>
        <v>0</v>
      </c>
      <c r="S83" s="250">
        <f t="shared" si="29"/>
        <v>0</v>
      </c>
      <c r="T83" s="250">
        <f t="shared" si="30"/>
        <v>0</v>
      </c>
      <c r="U83" s="263">
        <f t="shared" si="31"/>
        <v>0</v>
      </c>
      <c r="V83" s="253">
        <f>[40]Лист1!$O83</f>
        <v>1</v>
      </c>
      <c r="W83" s="250">
        <f t="shared" si="32"/>
        <v>0</v>
      </c>
      <c r="X83" s="253">
        <f>[40]Лист1!$P83</f>
        <v>1</v>
      </c>
      <c r="Y83" s="250">
        <f t="shared" si="33"/>
        <v>0</v>
      </c>
      <c r="Z83" s="263"/>
      <c r="AA83" s="263"/>
      <c r="AB83" s="263">
        <f t="shared" si="4"/>
        <v>0</v>
      </c>
      <c r="AC83" s="263">
        <f t="shared" si="5"/>
        <v>0</v>
      </c>
      <c r="AD83" s="264"/>
      <c r="AE83" s="253">
        <f>+[41]Лист1!Q83</f>
        <v>1</v>
      </c>
      <c r="AF83" s="250">
        <f t="shared" si="34"/>
        <v>0</v>
      </c>
      <c r="AG83" s="253">
        <f>+[41]Лист1!R83</f>
        <v>1</v>
      </c>
      <c r="AH83" s="250">
        <f t="shared" si="35"/>
        <v>0</v>
      </c>
      <c r="AI83" s="253">
        <f>+[41]Лист1!S83</f>
        <v>1</v>
      </c>
      <c r="AJ83" s="250">
        <f t="shared" si="36"/>
        <v>0</v>
      </c>
      <c r="AK83" s="253">
        <f>+[41]Лист1!T83</f>
        <v>1</v>
      </c>
      <c r="AL83" s="250">
        <f t="shared" si="37"/>
        <v>0</v>
      </c>
      <c r="AM83" s="227" t="s">
        <v>707</v>
      </c>
      <c r="AN83" s="227" t="s">
        <v>708</v>
      </c>
      <c r="AO83" s="227" t="s">
        <v>709</v>
      </c>
      <c r="AP83" s="227" t="s">
        <v>710</v>
      </c>
      <c r="AQ83" s="227" t="s">
        <v>711</v>
      </c>
      <c r="AR83" s="227" t="s">
        <v>712</v>
      </c>
      <c r="AS83" s="160" t="str">
        <f t="shared" si="38"/>
        <v>|'[УФ ВС 2018.xlsx]АЛРОСА УГОК'!i45</v>
      </c>
      <c r="AT83" s="160" t="str">
        <f t="shared" si="38"/>
        <v>|'[УФ ВС 2018.xlsx]АЛРОСА УГОК'!j45</v>
      </c>
      <c r="AU83" s="160" t="str">
        <f t="shared" si="38"/>
        <v>|'[УФ ВС 2018.xlsx]АЛРОСА УГОК'!q45</v>
      </c>
      <c r="AV83" s="160" t="str">
        <f t="shared" si="38"/>
        <v>|'[УФ ВС 2018.xlsx]АЛРОСА УГОК'!aa45</v>
      </c>
      <c r="AW83" s="160" t="str">
        <f t="shared" si="38"/>
        <v>|'[УФ ВС 2018.xlsx]АЛРОСА УГОК'!al45</v>
      </c>
      <c r="AX83" s="160" t="str">
        <f t="shared" si="38"/>
        <v>|'[УФ ВС 2018.xlsx]АЛРОСА УГОК'!ak45</v>
      </c>
      <c r="BE83" s="306">
        <f>+U83-'[42]Таб 1'!$T83</f>
        <v>0</v>
      </c>
    </row>
    <row r="84" spans="1:57" s="156" customFormat="1" ht="15" customHeight="1">
      <c r="A84" s="156" t="str">
        <f t="shared" si="8"/>
        <v>пок</v>
      </c>
      <c r="B84" s="69">
        <v>5</v>
      </c>
      <c r="C84" s="206" t="s">
        <v>199</v>
      </c>
      <c r="D84" s="207"/>
      <c r="E84" s="207"/>
      <c r="F84" s="208"/>
      <c r="G84" s="70" t="s">
        <v>173</v>
      </c>
      <c r="H84" s="262">
        <v>410.48</v>
      </c>
      <c r="I84" s="255">
        <v>412.34605343717237</v>
      </c>
      <c r="J84" s="255">
        <v>412.34605343717237</v>
      </c>
      <c r="K84" s="255">
        <v>671.17639999999994</v>
      </c>
      <c r="L84" s="251">
        <f t="shared" si="2"/>
        <v>258.83034656282757</v>
      </c>
      <c r="M84" s="251">
        <f t="shared" si="3"/>
        <v>162.77017674967624</v>
      </c>
      <c r="N84" s="255">
        <v>941.26199999999994</v>
      </c>
      <c r="O84" s="255"/>
      <c r="P84" s="255">
        <v>0</v>
      </c>
      <c r="Q84" s="250">
        <v>757.45</v>
      </c>
      <c r="R84" s="252">
        <f>+'[42]Таб 1'!$Q84</f>
        <v>671.17639999999994</v>
      </c>
      <c r="S84" s="250">
        <f t="shared" si="29"/>
        <v>335.58819999999997</v>
      </c>
      <c r="T84" s="250">
        <f t="shared" si="30"/>
        <v>335.58819999999997</v>
      </c>
      <c r="U84" s="256">
        <f t="shared" si="31"/>
        <v>671.17639999999994</v>
      </c>
      <c r="V84" s="253">
        <f>[40]Лист1!$O84</f>
        <v>1</v>
      </c>
      <c r="W84" s="250">
        <f t="shared" si="32"/>
        <v>335.58819999999997</v>
      </c>
      <c r="X84" s="253">
        <f>[40]Лист1!$P84</f>
        <v>1</v>
      </c>
      <c r="Y84" s="250">
        <f t="shared" si="33"/>
        <v>335.58819999999997</v>
      </c>
      <c r="Z84" s="256"/>
      <c r="AA84" s="256"/>
      <c r="AB84" s="256">
        <f t="shared" si="4"/>
        <v>-270.0856</v>
      </c>
      <c r="AC84" s="256">
        <f t="shared" si="5"/>
        <v>71.306012566108052</v>
      </c>
      <c r="AD84" s="257"/>
      <c r="AE84" s="253">
        <f>+[41]Лист1!Q84</f>
        <v>1</v>
      </c>
      <c r="AF84" s="250">
        <f t="shared" si="34"/>
        <v>671.17639999999994</v>
      </c>
      <c r="AG84" s="253">
        <f>+[41]Лист1!R84</f>
        <v>1</v>
      </c>
      <c r="AH84" s="250">
        <f t="shared" si="35"/>
        <v>671.17639999999994</v>
      </c>
      <c r="AI84" s="253">
        <f>+[41]Лист1!S84</f>
        <v>1</v>
      </c>
      <c r="AJ84" s="250">
        <f t="shared" si="36"/>
        <v>671.17639999999994</v>
      </c>
      <c r="AK84" s="253">
        <f>+[41]Лист1!T84</f>
        <v>1</v>
      </c>
      <c r="AL84" s="250">
        <f t="shared" si="37"/>
        <v>671.17639999999994</v>
      </c>
      <c r="AM84" s="227" t="s">
        <v>713</v>
      </c>
      <c r="AN84" s="227" t="s">
        <v>714</v>
      </c>
      <c r="AO84" s="227" t="s">
        <v>715</v>
      </c>
      <c r="AP84" s="227" t="s">
        <v>716</v>
      </c>
      <c r="AQ84" s="227" t="s">
        <v>717</v>
      </c>
      <c r="AR84" s="227" t="s">
        <v>718</v>
      </c>
      <c r="AS84" s="160" t="str">
        <f t="shared" si="38"/>
        <v>|'[УФ ВС 2018.xlsx]АЛРОСА УГОК'!i46</v>
      </c>
      <c r="AT84" s="160" t="str">
        <f t="shared" si="38"/>
        <v>|'[УФ ВС 2018.xlsx]АЛРОСА УГОК'!j46</v>
      </c>
      <c r="AU84" s="160" t="str">
        <f t="shared" si="38"/>
        <v>|'[УФ ВС 2018.xlsx]АЛРОСА УГОК'!q46</v>
      </c>
      <c r="AV84" s="160" t="str">
        <f t="shared" si="38"/>
        <v>|'[УФ ВС 2018.xlsx]АЛРОСА УГОК'!aa46</v>
      </c>
      <c r="AW84" s="160" t="str">
        <f t="shared" si="38"/>
        <v>|'[УФ ВС 2018.xlsx]АЛРОСА УГОК'!al46</v>
      </c>
      <c r="AX84" s="160" t="str">
        <f t="shared" si="38"/>
        <v>|'[УФ ВС 2018.xlsx]АЛРОСА УГОК'!ak46</v>
      </c>
      <c r="BC84" s="156">
        <v>720.743082647964</v>
      </c>
      <c r="BE84" s="306">
        <f>+U84-'[42]Таб 1'!$T84</f>
        <v>0</v>
      </c>
    </row>
    <row r="85" spans="1:57" s="160" customFormat="1" ht="15" customHeight="1">
      <c r="A85" s="156" t="str">
        <f t="shared" si="8"/>
        <v>пок</v>
      </c>
      <c r="B85" s="77"/>
      <c r="C85" s="72" t="s">
        <v>199</v>
      </c>
      <c r="D85" s="204"/>
      <c r="E85" s="204"/>
      <c r="F85" s="205"/>
      <c r="G85" s="74" t="s">
        <v>11</v>
      </c>
      <c r="H85" s="263">
        <f>IF(H86=0,0,H84*100/H86)</f>
        <v>14.182798696656086</v>
      </c>
      <c r="I85" s="263">
        <f>IF(I86=0,0,I84*100/I86)</f>
        <v>14.182798696656086</v>
      </c>
      <c r="J85" s="263">
        <f>IF(J86=0,0,J84*100/J86)</f>
        <v>14.182798696656086</v>
      </c>
      <c r="K85" s="263">
        <v>24.746189627516195</v>
      </c>
      <c r="L85" s="251">
        <f t="shared" si="2"/>
        <v>10.563390930860109</v>
      </c>
      <c r="M85" s="251">
        <f t="shared" si="3"/>
        <v>174.48029938795273</v>
      </c>
      <c r="N85" s="263">
        <f t="shared" ref="N85:U85" si="39">IF(N86=0,0,N84*100/N86)</f>
        <v>28.083333243746779</v>
      </c>
      <c r="O85" s="263">
        <f t="shared" si="39"/>
        <v>0</v>
      </c>
      <c r="P85" s="263">
        <f t="shared" si="39"/>
        <v>0</v>
      </c>
      <c r="Q85" s="263">
        <v>29.097427009548998</v>
      </c>
      <c r="R85" s="252">
        <f>+'[42]Таб 1'!$Q85</f>
        <v>24.746189627516195</v>
      </c>
      <c r="S85" s="263">
        <f t="shared" si="39"/>
        <v>24.746189627516195</v>
      </c>
      <c r="T85" s="263">
        <f t="shared" si="39"/>
        <v>24.746189627516195</v>
      </c>
      <c r="U85" s="263">
        <f t="shared" si="39"/>
        <v>24.746189627516195</v>
      </c>
      <c r="V85" s="253">
        <f>[40]Лист1!$O85</f>
        <v>1</v>
      </c>
      <c r="W85" s="263">
        <f>IF(W86=0,0,W84*100/W86)</f>
        <v>24.746189627516195</v>
      </c>
      <c r="X85" s="253">
        <f>[40]Лист1!$P85</f>
        <v>1</v>
      </c>
      <c r="Y85" s="263">
        <f>IF(Y86=0,0,Y84*100/Y86)</f>
        <v>24.746189627516195</v>
      </c>
      <c r="Z85" s="263"/>
      <c r="AA85" s="263"/>
      <c r="AB85" s="263">
        <f t="shared" si="4"/>
        <v>-3.3371436162305841</v>
      </c>
      <c r="AC85" s="263">
        <f t="shared" si="5"/>
        <v>88.116995987384598</v>
      </c>
      <c r="AD85" s="264"/>
      <c r="AE85" s="253">
        <f>+[41]Лист1!Q85</f>
        <v>1</v>
      </c>
      <c r="AF85" s="263">
        <f>IF(AF86=0,0,AF84*100/AF86)</f>
        <v>24.746189627516195</v>
      </c>
      <c r="AG85" s="253">
        <f>+[41]Лист1!R85</f>
        <v>1</v>
      </c>
      <c r="AH85" s="263">
        <f>IF(AH86=0,0,AH84*100/AH86)</f>
        <v>24.746189627516195</v>
      </c>
      <c r="AI85" s="253">
        <f>+[41]Лист1!S85</f>
        <v>1</v>
      </c>
      <c r="AJ85" s="263">
        <f>IF(AJ86=0,0,AJ84*100/AJ86)</f>
        <v>24.746189627516195</v>
      </c>
      <c r="AK85" s="253">
        <f>+[41]Лист1!T85</f>
        <v>1</v>
      </c>
      <c r="AL85" s="263">
        <f>IF(AL86=0,0,AL84*100/AL86)</f>
        <v>24.746189627516195</v>
      </c>
      <c r="AM85" s="227"/>
      <c r="AN85" s="227"/>
      <c r="AO85" s="227"/>
      <c r="AP85" s="227"/>
      <c r="AQ85" s="227"/>
      <c r="AR85" s="227"/>
      <c r="BC85" s="160">
        <v>28.083333243746779</v>
      </c>
      <c r="BE85" s="306">
        <f>+U85-'[42]Таб 1'!$T85</f>
        <v>0</v>
      </c>
    </row>
    <row r="86" spans="1:57" s="160" customFormat="1" ht="15" customHeight="1">
      <c r="A86" s="156" t="str">
        <f t="shared" si="8"/>
        <v>пок</v>
      </c>
      <c r="B86" s="69">
        <v>6</v>
      </c>
      <c r="C86" s="206" t="s">
        <v>200</v>
      </c>
      <c r="D86" s="207"/>
      <c r="E86" s="207"/>
      <c r="F86" s="208"/>
      <c r="G86" s="70" t="s">
        <v>173</v>
      </c>
      <c r="H86" s="256">
        <f>H26+H84</f>
        <v>2894.2101539999994</v>
      </c>
      <c r="I86" s="256">
        <f>I26+I84</f>
        <v>2907.3673134371725</v>
      </c>
      <c r="J86" s="256">
        <f>J26+J84</f>
        <v>2907.3673134371725</v>
      </c>
      <c r="K86" s="256">
        <v>2712.2413999999999</v>
      </c>
      <c r="L86" s="251">
        <f t="shared" si="2"/>
        <v>-195.12591343717258</v>
      </c>
      <c r="M86" s="251">
        <f t="shared" si="3"/>
        <v>93.288570297418346</v>
      </c>
      <c r="N86" s="256">
        <f t="shared" ref="N86:U86" si="40">N26+N84</f>
        <v>3351.6747881399997</v>
      </c>
      <c r="O86" s="256">
        <f t="shared" si="40"/>
        <v>0</v>
      </c>
      <c r="P86" s="256">
        <f t="shared" si="40"/>
        <v>0</v>
      </c>
      <c r="Q86" s="256">
        <v>2603.1511300000002</v>
      </c>
      <c r="R86" s="252">
        <f>+'[42]Таб 1'!$Q86</f>
        <v>2712.2413999999999</v>
      </c>
      <c r="S86" s="256">
        <f t="shared" si="40"/>
        <v>1356.1206999999999</v>
      </c>
      <c r="T86" s="256">
        <f t="shared" si="40"/>
        <v>1356.1206999999999</v>
      </c>
      <c r="U86" s="256">
        <f t="shared" si="40"/>
        <v>2712.2413999999999</v>
      </c>
      <c r="V86" s="253">
        <f>[40]Лист1!$O86</f>
        <v>1</v>
      </c>
      <c r="W86" s="256">
        <f>W26+W84</f>
        <v>1356.1206999999999</v>
      </c>
      <c r="X86" s="253">
        <f>[40]Лист1!$P86</f>
        <v>1</v>
      </c>
      <c r="Y86" s="256">
        <f>Y26+Y84</f>
        <v>1356.1206999999999</v>
      </c>
      <c r="Z86" s="256"/>
      <c r="AA86" s="256"/>
      <c r="AB86" s="256">
        <f t="shared" si="4"/>
        <v>-639.43338813999981</v>
      </c>
      <c r="AC86" s="256">
        <f t="shared" si="5"/>
        <v>80.92197398140614</v>
      </c>
      <c r="AD86" s="257"/>
      <c r="AE86" s="253">
        <f>+[41]Лист1!Q86</f>
        <v>1</v>
      </c>
      <c r="AF86" s="256">
        <f>AF26+AF84</f>
        <v>2712.2413999999999</v>
      </c>
      <c r="AG86" s="253">
        <f>+[41]Лист1!R86</f>
        <v>1</v>
      </c>
      <c r="AH86" s="256">
        <f>AH26+AH84</f>
        <v>2712.2413999999999</v>
      </c>
      <c r="AI86" s="253">
        <f>+[41]Лист1!S86</f>
        <v>1</v>
      </c>
      <c r="AJ86" s="256">
        <f>AJ26+AJ84</f>
        <v>2712.2413999999999</v>
      </c>
      <c r="AK86" s="253">
        <f>+[41]Лист1!T86</f>
        <v>1</v>
      </c>
      <c r="AL86" s="256">
        <f>AL26+AL84</f>
        <v>2712.2413999999999</v>
      </c>
      <c r="AM86" s="227"/>
      <c r="AN86" s="227"/>
      <c r="AO86" s="227"/>
      <c r="AP86" s="227"/>
      <c r="AQ86" s="227"/>
      <c r="AR86" s="227"/>
      <c r="BC86" s="160">
        <v>2566.4442193963905</v>
      </c>
      <c r="BE86" s="306">
        <f>+U86-'[42]Таб 1'!$T86</f>
        <v>0</v>
      </c>
    </row>
    <row r="87" spans="1:57" s="160" customFormat="1">
      <c r="A87" s="156" t="str">
        <f t="shared" si="8"/>
        <v>пок</v>
      </c>
      <c r="B87" s="69">
        <v>7</v>
      </c>
      <c r="C87" s="206" t="s">
        <v>201</v>
      </c>
      <c r="D87" s="207"/>
      <c r="E87" s="207"/>
      <c r="F87" s="208"/>
      <c r="G87" s="70" t="s">
        <v>173</v>
      </c>
      <c r="H87" s="255">
        <v>2894.21</v>
      </c>
      <c r="I87" s="255">
        <v>3497.3673134371725</v>
      </c>
      <c r="J87" s="255">
        <v>3497.3673134371725</v>
      </c>
      <c r="K87" s="255">
        <v>2942.1729999999998</v>
      </c>
      <c r="L87" s="251">
        <f t="shared" ref="L87:L124" si="41">K87-J87</f>
        <v>-555.1943134371727</v>
      </c>
      <c r="M87" s="251">
        <f t="shared" ref="M87:M124" si="42">IF(J87=0,0,K87/J87*100)</f>
        <v>84.125364490482013</v>
      </c>
      <c r="N87" s="255">
        <v>3941.6747881399997</v>
      </c>
      <c r="O87" s="255"/>
      <c r="P87" s="255">
        <v>0</v>
      </c>
      <c r="Q87" s="250">
        <v>3193.1511399999999</v>
      </c>
      <c r="R87" s="252">
        <f>+'[42]Таб 1'!$Q87</f>
        <v>0</v>
      </c>
      <c r="S87" s="250">
        <f>R87*$A$8</f>
        <v>0</v>
      </c>
      <c r="T87" s="250">
        <f>R87*$A$9</f>
        <v>0</v>
      </c>
      <c r="U87" s="256">
        <f>+W87+Y87</f>
        <v>0</v>
      </c>
      <c r="V87" s="253">
        <f>[40]Лист1!$O87</f>
        <v>1</v>
      </c>
      <c r="W87" s="250">
        <f>S87*V87</f>
        <v>0</v>
      </c>
      <c r="X87" s="253">
        <f>[40]Лист1!$P87</f>
        <v>1</v>
      </c>
      <c r="Y87" s="250">
        <f>W87*X87</f>
        <v>0</v>
      </c>
      <c r="Z87" s="256"/>
      <c r="AA87" s="256"/>
      <c r="AB87" s="256">
        <f t="shared" ref="AB87:AB124" si="43">U87-N87</f>
        <v>-3941.6747881399997</v>
      </c>
      <c r="AC87" s="256">
        <f t="shared" ref="AC87:AC124" si="44">IF(N87=0,0,U87/N87*100)</f>
        <v>0</v>
      </c>
      <c r="AD87" s="257"/>
      <c r="AE87" s="253">
        <f>+[41]Лист1!Q87</f>
        <v>1</v>
      </c>
      <c r="AF87" s="250">
        <f>IF($P$287=0,U87*AE87,0)</f>
        <v>0</v>
      </c>
      <c r="AG87" s="253">
        <f>+[41]Лист1!R87</f>
        <v>1</v>
      </c>
      <c r="AH87" s="250">
        <f>AF87*AG87</f>
        <v>0</v>
      </c>
      <c r="AI87" s="253">
        <f>+[41]Лист1!S87</f>
        <v>1</v>
      </c>
      <c r="AJ87" s="250">
        <f>AH87*AI87</f>
        <v>0</v>
      </c>
      <c r="AK87" s="253">
        <f>+[41]Лист1!T87</f>
        <v>1</v>
      </c>
      <c r="AL87" s="250">
        <f>AJ87*AK87</f>
        <v>0</v>
      </c>
      <c r="AM87" s="227" t="s">
        <v>719</v>
      </c>
      <c r="AN87" s="227" t="s">
        <v>720</v>
      </c>
      <c r="AO87" s="227" t="s">
        <v>721</v>
      </c>
      <c r="AP87" s="227" t="s">
        <v>722</v>
      </c>
      <c r="AQ87" s="227" t="s">
        <v>723</v>
      </c>
      <c r="AR87" s="227" t="s">
        <v>724</v>
      </c>
      <c r="AS87" s="160" t="str">
        <f t="shared" ref="AS87:AX90" si="45">$A$3&amp;$A$2&amp;"'"&amp;AM87</f>
        <v>|'[УФ ВС 2018.xlsx]АЛРОСА УГОК'!i49</v>
      </c>
      <c r="AT87" s="160" t="str">
        <f t="shared" si="45"/>
        <v>|'[УФ ВС 2018.xlsx]АЛРОСА УГОК'!j49</v>
      </c>
      <c r="AU87" s="160" t="str">
        <f t="shared" si="45"/>
        <v>|'[УФ ВС 2018.xlsx]АЛРОСА УГОК'!q49</v>
      </c>
      <c r="AV87" s="160" t="str">
        <f t="shared" si="45"/>
        <v>|'[УФ ВС 2018.xlsx]АЛРОСА УГОК'!aa49</v>
      </c>
      <c r="AW87" s="160" t="str">
        <f t="shared" si="45"/>
        <v>|'[УФ ВС 2018.xlsx]АЛРОСА УГОК'!al49</v>
      </c>
      <c r="AX87" s="160" t="str">
        <f t="shared" si="45"/>
        <v>|'[УФ ВС 2018.xlsx]АЛРОСА УГОК'!ak49</v>
      </c>
      <c r="BE87" s="306">
        <f>+U87-'[42]Таб 1'!$T87</f>
        <v>0</v>
      </c>
    </row>
    <row r="88" spans="1:57" s="156" customFormat="1">
      <c r="A88" s="156" t="str">
        <f t="shared" si="8"/>
        <v>пок</v>
      </c>
      <c r="B88" s="69">
        <v>8</v>
      </c>
      <c r="C88" s="206" t="s">
        <v>202</v>
      </c>
      <c r="D88" s="207"/>
      <c r="E88" s="207"/>
      <c r="F88" s="78" t="s">
        <v>203</v>
      </c>
      <c r="G88" s="70" t="s">
        <v>173</v>
      </c>
      <c r="H88" s="255">
        <v>3484.21</v>
      </c>
      <c r="I88" s="255">
        <v>3497.3673134371725</v>
      </c>
      <c r="J88" s="255">
        <v>3497.3673134371725</v>
      </c>
      <c r="K88" s="255">
        <v>2942.1729999999998</v>
      </c>
      <c r="L88" s="251">
        <f t="shared" si="41"/>
        <v>-555.1943134371727</v>
      </c>
      <c r="M88" s="251">
        <f t="shared" si="42"/>
        <v>84.125364490482013</v>
      </c>
      <c r="N88" s="255">
        <v>3941.6747881399997</v>
      </c>
      <c r="O88" s="255"/>
      <c r="P88" s="255">
        <v>0</v>
      </c>
      <c r="Q88" s="250">
        <v>3193.1511399999999</v>
      </c>
      <c r="R88" s="252">
        <f>+'[42]Таб 1'!$Q88</f>
        <v>3263.4128999999998</v>
      </c>
      <c r="S88" s="250">
        <f>R88*$A$8</f>
        <v>1631.7064499999999</v>
      </c>
      <c r="T88" s="250">
        <f>R88*$A$9</f>
        <v>1631.7064499999999</v>
      </c>
      <c r="U88" s="256">
        <f>+W88+Y88</f>
        <v>3263.4128999999998</v>
      </c>
      <c r="V88" s="253">
        <f>[40]Лист1!$O88</f>
        <v>1</v>
      </c>
      <c r="W88" s="250">
        <f>S88*V88</f>
        <v>1631.7064499999999</v>
      </c>
      <c r="X88" s="253">
        <f>[40]Лист1!$P88</f>
        <v>1</v>
      </c>
      <c r="Y88" s="250">
        <f>W88*X88</f>
        <v>1631.7064499999999</v>
      </c>
      <c r="Z88" s="256"/>
      <c r="AA88" s="256"/>
      <c r="AB88" s="256">
        <f t="shared" si="43"/>
        <v>-678.26188813999988</v>
      </c>
      <c r="AC88" s="256">
        <f t="shared" si="44"/>
        <v>82.792545691978347</v>
      </c>
      <c r="AD88" s="257"/>
      <c r="AE88" s="253">
        <f>+[41]Лист1!Q88</f>
        <v>1</v>
      </c>
      <c r="AF88" s="250">
        <f>IF($P$287=0,U88*AE88,0)</f>
        <v>3263.4128999999998</v>
      </c>
      <c r="AG88" s="253">
        <f>+[41]Лист1!R88</f>
        <v>1</v>
      </c>
      <c r="AH88" s="250">
        <f>AF88*AG88</f>
        <v>3263.4128999999998</v>
      </c>
      <c r="AI88" s="253">
        <f>+[41]Лист1!S88</f>
        <v>1</v>
      </c>
      <c r="AJ88" s="250">
        <f>AH88*AI88</f>
        <v>3263.4128999999998</v>
      </c>
      <c r="AK88" s="253">
        <f>+[41]Лист1!T88</f>
        <v>1</v>
      </c>
      <c r="AL88" s="250">
        <f>AJ88*AK88</f>
        <v>3263.4128999999998</v>
      </c>
      <c r="AM88" s="227" t="s">
        <v>725</v>
      </c>
      <c r="AN88" s="227" t="s">
        <v>726</v>
      </c>
      <c r="AO88" s="227" t="s">
        <v>727</v>
      </c>
      <c r="AP88" s="227" t="s">
        <v>728</v>
      </c>
      <c r="AQ88" s="227" t="s">
        <v>729</v>
      </c>
      <c r="AR88" s="227" t="s">
        <v>730</v>
      </c>
      <c r="AS88" s="160" t="str">
        <f t="shared" si="45"/>
        <v>|'[УФ ВС 2018.xlsx]АЛРОСА УГОК'!i50</v>
      </c>
      <c r="AT88" s="160" t="str">
        <f t="shared" si="45"/>
        <v>|'[УФ ВС 2018.xlsx]АЛРОСА УГОК'!j50</v>
      </c>
      <c r="AU88" s="160" t="str">
        <f t="shared" si="45"/>
        <v>|'[УФ ВС 2018.xlsx]АЛРОСА УГОК'!q50</v>
      </c>
      <c r="AV88" s="160" t="str">
        <f t="shared" si="45"/>
        <v>|'[УФ ВС 2018.xlsx]АЛРОСА УГОК'!aa50</v>
      </c>
      <c r="AW88" s="160" t="str">
        <f t="shared" si="45"/>
        <v>|'[УФ ВС 2018.xlsx]АЛРОСА УГОК'!al50</v>
      </c>
      <c r="AX88" s="160" t="str">
        <f t="shared" si="45"/>
        <v>|'[УФ ВС 2018.xlsx]АЛРОСА УГОК'!ak50</v>
      </c>
      <c r="BE88" s="306">
        <f>+U88-'[42]Таб 1'!$T88</f>
        <v>0</v>
      </c>
    </row>
    <row r="89" spans="1:57" s="160" customFormat="1">
      <c r="A89" s="156" t="str">
        <f t="shared" si="8"/>
        <v>скр</v>
      </c>
      <c r="B89" s="77"/>
      <c r="C89" s="72"/>
      <c r="D89" s="204" t="s">
        <v>204</v>
      </c>
      <c r="E89" s="204" t="s">
        <v>205</v>
      </c>
      <c r="F89" s="79"/>
      <c r="G89" s="74" t="s">
        <v>173</v>
      </c>
      <c r="H89" s="262">
        <v>0</v>
      </c>
      <c r="I89" s="262">
        <v>0</v>
      </c>
      <c r="J89" s="262">
        <v>0</v>
      </c>
      <c r="K89" s="262"/>
      <c r="L89" s="251">
        <f t="shared" si="41"/>
        <v>0</v>
      </c>
      <c r="M89" s="251">
        <f t="shared" si="42"/>
        <v>0</v>
      </c>
      <c r="N89" s="262">
        <v>0</v>
      </c>
      <c r="O89" s="262"/>
      <c r="P89" s="262">
        <v>0</v>
      </c>
      <c r="Q89" s="253">
        <v>0</v>
      </c>
      <c r="R89" s="252">
        <f>+'[42]Таб 1'!$Q89</f>
        <v>0</v>
      </c>
      <c r="S89" s="250">
        <f>R89*$A$8</f>
        <v>0</v>
      </c>
      <c r="T89" s="250">
        <f>R89*$A$9</f>
        <v>0</v>
      </c>
      <c r="U89" s="263">
        <f>+W89+Y89</f>
        <v>0</v>
      </c>
      <c r="V89" s="253">
        <f>[40]Лист1!$O89</f>
        <v>1</v>
      </c>
      <c r="W89" s="250">
        <f>S89*V89</f>
        <v>0</v>
      </c>
      <c r="X89" s="253">
        <f>[40]Лист1!$P89</f>
        <v>1</v>
      </c>
      <c r="Y89" s="250">
        <f>W89*X89</f>
        <v>0</v>
      </c>
      <c r="Z89" s="263"/>
      <c r="AA89" s="263"/>
      <c r="AB89" s="263">
        <f t="shared" si="43"/>
        <v>0</v>
      </c>
      <c r="AC89" s="263">
        <f t="shared" si="44"/>
        <v>0</v>
      </c>
      <c r="AD89" s="264"/>
      <c r="AE89" s="253">
        <f>+[41]Лист1!Q89</f>
        <v>1</v>
      </c>
      <c r="AF89" s="250">
        <f>IF($P$287=0,U89*AE89,0)</f>
        <v>0</v>
      </c>
      <c r="AG89" s="253">
        <f>+[41]Лист1!R89</f>
        <v>1</v>
      </c>
      <c r="AH89" s="250">
        <f>AF89*AG89</f>
        <v>0</v>
      </c>
      <c r="AI89" s="253">
        <f>+[41]Лист1!S89</f>
        <v>1</v>
      </c>
      <c r="AJ89" s="250">
        <f>AH89*AI89</f>
        <v>0</v>
      </c>
      <c r="AK89" s="253">
        <f>+[41]Лист1!T89</f>
        <v>1</v>
      </c>
      <c r="AL89" s="250">
        <f>AJ89*AK89</f>
        <v>0</v>
      </c>
      <c r="AM89" s="227" t="s">
        <v>731</v>
      </c>
      <c r="AN89" s="227" t="s">
        <v>732</v>
      </c>
      <c r="AO89" s="227" t="s">
        <v>733</v>
      </c>
      <c r="AP89" s="227" t="s">
        <v>734</v>
      </c>
      <c r="AQ89" s="227" t="s">
        <v>735</v>
      </c>
      <c r="AR89" s="227" t="s">
        <v>736</v>
      </c>
      <c r="AS89" s="160" t="str">
        <f t="shared" si="45"/>
        <v>|'[УФ ВС 2018.xlsx]АЛРОСА УГОК'!i51</v>
      </c>
      <c r="AT89" s="160" t="str">
        <f t="shared" si="45"/>
        <v>|'[УФ ВС 2018.xlsx]АЛРОСА УГОК'!j51</v>
      </c>
      <c r="AU89" s="160" t="str">
        <f t="shared" si="45"/>
        <v>|'[УФ ВС 2018.xlsx]АЛРОСА УГОК'!q51</v>
      </c>
      <c r="AV89" s="160" t="str">
        <f t="shared" si="45"/>
        <v>|'[УФ ВС 2018.xlsx]АЛРОСА УГОК'!aa51</v>
      </c>
      <c r="AW89" s="160" t="str">
        <f t="shared" si="45"/>
        <v>|'[УФ ВС 2018.xlsx]АЛРОСА УГОК'!al51</v>
      </c>
      <c r="AX89" s="160" t="str">
        <f t="shared" si="45"/>
        <v>|'[УФ ВС 2018.xlsx]АЛРОСА УГОК'!ak51</v>
      </c>
      <c r="BE89" s="306">
        <f>+U89-'[42]Таб 1'!$T89</f>
        <v>0</v>
      </c>
    </row>
    <row r="90" spans="1:57" s="160" customFormat="1" ht="15" customHeight="1">
      <c r="A90" s="156" t="str">
        <f t="shared" si="8"/>
        <v>пок</v>
      </c>
      <c r="B90" s="69">
        <v>9</v>
      </c>
      <c r="C90" s="206" t="s">
        <v>206</v>
      </c>
      <c r="D90" s="207"/>
      <c r="E90" s="207"/>
      <c r="F90" s="208"/>
      <c r="G90" s="70" t="s">
        <v>173</v>
      </c>
      <c r="H90" s="255">
        <v>590</v>
      </c>
      <c r="I90" s="255">
        <v>590</v>
      </c>
      <c r="J90" s="255">
        <v>590</v>
      </c>
      <c r="K90" s="255">
        <v>551.17150000000004</v>
      </c>
      <c r="L90" s="251">
        <f t="shared" si="41"/>
        <v>-38.828499999999963</v>
      </c>
      <c r="M90" s="251">
        <f t="shared" si="42"/>
        <v>93.418898305084753</v>
      </c>
      <c r="N90" s="255">
        <v>590</v>
      </c>
      <c r="O90" s="255"/>
      <c r="P90" s="255">
        <v>0</v>
      </c>
      <c r="Q90" s="250">
        <v>590</v>
      </c>
      <c r="R90" s="252">
        <f>+'[42]Таб 1'!$Q90</f>
        <v>551.17150000000004</v>
      </c>
      <c r="S90" s="250">
        <f>R90*$A$8</f>
        <v>275.58575000000002</v>
      </c>
      <c r="T90" s="250">
        <f>R90*$A$9</f>
        <v>275.58575000000002</v>
      </c>
      <c r="U90" s="256">
        <f>+W90+Y90</f>
        <v>551.17150000000004</v>
      </c>
      <c r="V90" s="253">
        <f>[40]Лист1!$O90</f>
        <v>1</v>
      </c>
      <c r="W90" s="250">
        <f>S90*V90</f>
        <v>275.58575000000002</v>
      </c>
      <c r="X90" s="253">
        <f>[40]Лист1!$P90</f>
        <v>1</v>
      </c>
      <c r="Y90" s="250">
        <f>W90*X90</f>
        <v>275.58575000000002</v>
      </c>
      <c r="Z90" s="256"/>
      <c r="AA90" s="256"/>
      <c r="AB90" s="256">
        <f t="shared" si="43"/>
        <v>-38.828499999999963</v>
      </c>
      <c r="AC90" s="256">
        <f t="shared" si="44"/>
        <v>93.418898305084753</v>
      </c>
      <c r="AD90" s="257"/>
      <c r="AE90" s="253">
        <f>+[41]Лист1!Q90</f>
        <v>1</v>
      </c>
      <c r="AF90" s="250">
        <f>IF($P$287=0,U90*AE90,0)</f>
        <v>551.17150000000004</v>
      </c>
      <c r="AG90" s="253">
        <f>+[41]Лист1!R90</f>
        <v>1</v>
      </c>
      <c r="AH90" s="250">
        <f>AF90*AG90</f>
        <v>551.17150000000004</v>
      </c>
      <c r="AI90" s="253">
        <f>+[41]Лист1!S90</f>
        <v>1</v>
      </c>
      <c r="AJ90" s="250">
        <f>AH90*AI90</f>
        <v>551.17150000000004</v>
      </c>
      <c r="AK90" s="253">
        <f>+[41]Лист1!T90</f>
        <v>1</v>
      </c>
      <c r="AL90" s="250">
        <f>AJ90*AK90</f>
        <v>551.17150000000004</v>
      </c>
      <c r="AM90" s="227" t="s">
        <v>737</v>
      </c>
      <c r="AN90" s="227" t="s">
        <v>738</v>
      </c>
      <c r="AO90" s="227" t="s">
        <v>739</v>
      </c>
      <c r="AP90" s="227" t="s">
        <v>740</v>
      </c>
      <c r="AQ90" s="227" t="s">
        <v>741</v>
      </c>
      <c r="AR90" s="227" t="s">
        <v>742</v>
      </c>
      <c r="AS90" s="160" t="str">
        <f t="shared" si="45"/>
        <v>|'[УФ ВС 2018.xlsx]АЛРОСА УГОК'!i52</v>
      </c>
      <c r="AT90" s="160" t="str">
        <f t="shared" si="45"/>
        <v>|'[УФ ВС 2018.xlsx]АЛРОСА УГОК'!j52</v>
      </c>
      <c r="AU90" s="160" t="str">
        <f t="shared" si="45"/>
        <v>|'[УФ ВС 2018.xlsx]АЛРОСА УГОК'!q52</v>
      </c>
      <c r="AV90" s="160" t="str">
        <f t="shared" si="45"/>
        <v>|'[УФ ВС 2018.xlsx]АЛРОСА УГОК'!aa52</v>
      </c>
      <c r="AW90" s="160" t="str">
        <f t="shared" si="45"/>
        <v>|'[УФ ВС 2018.xlsx]АЛРОСА УГОК'!al52</v>
      </c>
      <c r="AX90" s="160" t="str">
        <f t="shared" si="45"/>
        <v>|'[УФ ВС 2018.xlsx]АЛРОСА УГОК'!ak52</v>
      </c>
      <c r="BE90" s="306">
        <f>+U90-'[42]Таб 1'!$T90</f>
        <v>0</v>
      </c>
    </row>
    <row r="91" spans="1:57" s="160" customFormat="1">
      <c r="A91" s="156" t="str">
        <f>IF(SUM(J91,N91,P91,R91,S91,T91)=0,"скр","пок")</f>
        <v>скр</v>
      </c>
      <c r="B91" s="69">
        <v>10</v>
      </c>
      <c r="C91" s="206" t="s">
        <v>207</v>
      </c>
      <c r="D91" s="207"/>
      <c r="E91" s="207"/>
      <c r="F91" s="208"/>
      <c r="G91" s="70" t="s">
        <v>173</v>
      </c>
      <c r="H91" s="256">
        <f>H86+H90-H88</f>
        <v>1.539999993838137E-4</v>
      </c>
      <c r="I91" s="256">
        <f>I86+I90-I88</f>
        <v>0</v>
      </c>
      <c r="J91" s="256">
        <f>J86+J90-J88</f>
        <v>0</v>
      </c>
      <c r="K91" s="256">
        <v>321.23990000000003</v>
      </c>
      <c r="L91" s="251">
        <f t="shared" si="41"/>
        <v>321.23990000000003</v>
      </c>
      <c r="M91" s="251">
        <f t="shared" si="42"/>
        <v>0</v>
      </c>
      <c r="N91" s="256">
        <f t="shared" ref="N91:U91" si="46">N86+N90-N88</f>
        <v>0</v>
      </c>
      <c r="O91" s="256">
        <f t="shared" si="46"/>
        <v>0</v>
      </c>
      <c r="P91" s="256">
        <f t="shared" si="46"/>
        <v>0</v>
      </c>
      <c r="Q91" s="256">
        <v>-9.9999997473787516E-6</v>
      </c>
      <c r="R91" s="252">
        <f>+'[42]Таб 1'!$Q91</f>
        <v>0</v>
      </c>
      <c r="S91" s="256">
        <f t="shared" si="46"/>
        <v>0</v>
      </c>
      <c r="T91" s="256">
        <f t="shared" si="46"/>
        <v>0</v>
      </c>
      <c r="U91" s="256">
        <f t="shared" si="46"/>
        <v>0</v>
      </c>
      <c r="V91" s="253">
        <f>[40]Лист1!$O91</f>
        <v>1</v>
      </c>
      <c r="W91" s="256">
        <f>W86+W90-W88</f>
        <v>0</v>
      </c>
      <c r="X91" s="253">
        <f>[40]Лист1!$P91</f>
        <v>1</v>
      </c>
      <c r="Y91" s="256">
        <f>Y86+Y90-Y88</f>
        <v>0</v>
      </c>
      <c r="Z91" s="256"/>
      <c r="AA91" s="256"/>
      <c r="AB91" s="256">
        <f t="shared" si="43"/>
        <v>0</v>
      </c>
      <c r="AC91" s="256">
        <f t="shared" si="44"/>
        <v>0</v>
      </c>
      <c r="AD91" s="257"/>
      <c r="AE91" s="253">
        <f>+[41]Лист1!Q91</f>
        <v>1</v>
      </c>
      <c r="AF91" s="256">
        <f>AF86+AF90-AF88</f>
        <v>0</v>
      </c>
      <c r="AG91" s="253">
        <f>+[41]Лист1!R91</f>
        <v>1</v>
      </c>
      <c r="AH91" s="256">
        <f>AH86+AH90-AH88</f>
        <v>0</v>
      </c>
      <c r="AI91" s="253">
        <f>+[41]Лист1!S91</f>
        <v>1</v>
      </c>
      <c r="AJ91" s="256">
        <f>AJ86+AJ90-AJ88</f>
        <v>0</v>
      </c>
      <c r="AK91" s="253">
        <f>+[41]Лист1!T91</f>
        <v>1</v>
      </c>
      <c r="AL91" s="256">
        <f>AL86+AL90-AL88</f>
        <v>0</v>
      </c>
      <c r="AM91" s="227"/>
      <c r="AN91" s="227"/>
      <c r="AO91" s="227"/>
      <c r="AP91" s="227"/>
      <c r="AQ91" s="227"/>
      <c r="AR91" s="227"/>
      <c r="BC91" s="160">
        <v>2566.4442193963905</v>
      </c>
      <c r="BE91" s="306">
        <f>+U91-'[42]Таб 1'!$T91</f>
        <v>0</v>
      </c>
    </row>
    <row r="92" spans="1:57" s="156" customFormat="1">
      <c r="A92" s="156" t="s">
        <v>598</v>
      </c>
      <c r="B92" s="69">
        <v>11</v>
      </c>
      <c r="C92" s="549" t="s">
        <v>208</v>
      </c>
      <c r="D92" s="547"/>
      <c r="E92" s="547"/>
      <c r="F92" s="548"/>
      <c r="G92" s="70" t="s">
        <v>144</v>
      </c>
      <c r="H92" s="256"/>
      <c r="I92" s="256"/>
      <c r="J92" s="256"/>
      <c r="K92" s="256"/>
      <c r="L92" s="251">
        <f t="shared" si="41"/>
        <v>0</v>
      </c>
      <c r="M92" s="251">
        <f t="shared" si="42"/>
        <v>0</v>
      </c>
      <c r="N92" s="256"/>
      <c r="O92" s="256"/>
      <c r="P92" s="256"/>
      <c r="Q92" s="256"/>
      <c r="R92" s="252">
        <f>+'[42]Таб 1'!$Q92</f>
        <v>0</v>
      </c>
      <c r="S92" s="256"/>
      <c r="T92" s="256"/>
      <c r="U92" s="256"/>
      <c r="V92" s="253">
        <f>[40]Лист1!$O92</f>
        <v>1</v>
      </c>
      <c r="W92" s="256"/>
      <c r="X92" s="253">
        <f>[40]Лист1!$P92</f>
        <v>1</v>
      </c>
      <c r="Y92" s="256"/>
      <c r="Z92" s="256"/>
      <c r="AA92" s="256"/>
      <c r="AB92" s="256">
        <f t="shared" si="43"/>
        <v>0</v>
      </c>
      <c r="AC92" s="256">
        <f t="shared" si="44"/>
        <v>0</v>
      </c>
      <c r="AD92" s="257"/>
      <c r="AE92" s="253">
        <f>+[41]Лист1!Q92</f>
        <v>1</v>
      </c>
      <c r="AF92" s="256"/>
      <c r="AG92" s="253">
        <f>+[41]Лист1!R92</f>
        <v>1</v>
      </c>
      <c r="AH92" s="256"/>
      <c r="AI92" s="253">
        <f>+[41]Лист1!S92</f>
        <v>1</v>
      </c>
      <c r="AJ92" s="256"/>
      <c r="AK92" s="253">
        <f>+[41]Лист1!T92</f>
        <v>1</v>
      </c>
      <c r="AL92" s="256"/>
      <c r="AM92" s="227"/>
      <c r="AN92" s="227"/>
      <c r="AO92" s="227"/>
      <c r="AP92" s="227"/>
      <c r="AQ92" s="227"/>
      <c r="AR92" s="227"/>
      <c r="AS92" s="160"/>
      <c r="AT92" s="160"/>
      <c r="AU92" s="160"/>
      <c r="AV92" s="160"/>
      <c r="AW92" s="160"/>
      <c r="AX92" s="160"/>
      <c r="BE92" s="306">
        <f>+U92-'[42]Таб 1'!$T92</f>
        <v>0</v>
      </c>
    </row>
    <row r="93" spans="1:57" s="156" customFormat="1">
      <c r="A93" s="156" t="str">
        <f t="shared" ref="A93:A99" si="47">IF(SUM(J93,N93,P93,R93,S93,T93)=0,"скр","пок")</f>
        <v>скр</v>
      </c>
      <c r="B93" s="69"/>
      <c r="C93" s="80" t="s">
        <v>209</v>
      </c>
      <c r="D93" s="204" t="s">
        <v>210</v>
      </c>
      <c r="E93" s="204"/>
      <c r="F93" s="205"/>
      <c r="G93" s="74" t="s">
        <v>211</v>
      </c>
      <c r="H93" s="262">
        <v>0</v>
      </c>
      <c r="I93" s="262">
        <v>0</v>
      </c>
      <c r="J93" s="262">
        <v>0</v>
      </c>
      <c r="K93" s="262"/>
      <c r="L93" s="251">
        <f t="shared" si="41"/>
        <v>0</v>
      </c>
      <c r="M93" s="251">
        <f t="shared" si="42"/>
        <v>0</v>
      </c>
      <c r="N93" s="262">
        <v>0</v>
      </c>
      <c r="O93" s="262"/>
      <c r="P93" s="262">
        <v>0</v>
      </c>
      <c r="Q93" s="253">
        <v>0</v>
      </c>
      <c r="R93" s="252">
        <f>+'[42]Таб 1'!$Q93</f>
        <v>0</v>
      </c>
      <c r="S93" s="250">
        <f>R93*$A$8</f>
        <v>0</v>
      </c>
      <c r="T93" s="250">
        <f>R93*$A$9</f>
        <v>0</v>
      </c>
      <c r="U93" s="263">
        <f>+W93+Y93</f>
        <v>0</v>
      </c>
      <c r="V93" s="253">
        <f>[40]Лист1!$O93</f>
        <v>1</v>
      </c>
      <c r="W93" s="250">
        <f>S93*V93</f>
        <v>0</v>
      </c>
      <c r="X93" s="253">
        <f>[40]Лист1!$P93</f>
        <v>1</v>
      </c>
      <c r="Y93" s="250">
        <f>W93*X93</f>
        <v>0</v>
      </c>
      <c r="Z93" s="263"/>
      <c r="AA93" s="263"/>
      <c r="AB93" s="263">
        <f t="shared" si="43"/>
        <v>0</v>
      </c>
      <c r="AC93" s="263">
        <f t="shared" si="44"/>
        <v>0</v>
      </c>
      <c r="AD93" s="264"/>
      <c r="AE93" s="253">
        <f>+[41]Лист1!Q93</f>
        <v>1</v>
      </c>
      <c r="AF93" s="250">
        <f>IF($P$287=0,U93*AE93,0)</f>
        <v>0</v>
      </c>
      <c r="AG93" s="253">
        <f>+[41]Лист1!R93</f>
        <v>1</v>
      </c>
      <c r="AH93" s="250">
        <f>AF93*AG93</f>
        <v>0</v>
      </c>
      <c r="AI93" s="253">
        <f>+[41]Лист1!S93</f>
        <v>1</v>
      </c>
      <c r="AJ93" s="250">
        <f>AH93*AI93</f>
        <v>0</v>
      </c>
      <c r="AK93" s="253">
        <f>+[41]Лист1!T93</f>
        <v>1</v>
      </c>
      <c r="AL93" s="250">
        <f>AJ93*AK93</f>
        <v>0</v>
      </c>
      <c r="AM93" s="227" t="s">
        <v>743</v>
      </c>
      <c r="AN93" s="227" t="s">
        <v>744</v>
      </c>
      <c r="AO93" s="227" t="s">
        <v>745</v>
      </c>
      <c r="AP93" s="227" t="s">
        <v>746</v>
      </c>
      <c r="AQ93" s="227" t="s">
        <v>747</v>
      </c>
      <c r="AR93" s="227" t="s">
        <v>748</v>
      </c>
      <c r="AS93" s="160" t="str">
        <f t="shared" ref="AS93:AX95" si="48">$A$3&amp;$A$2&amp;"'"&amp;AM93</f>
        <v>|'[УФ ВС 2018.xlsx]АЛРОСА УГОК'!i55</v>
      </c>
      <c r="AT93" s="160" t="str">
        <f t="shared" si="48"/>
        <v>|'[УФ ВС 2018.xlsx]АЛРОСА УГОК'!j55</v>
      </c>
      <c r="AU93" s="160" t="str">
        <f t="shared" si="48"/>
        <v>|'[УФ ВС 2018.xlsx]АЛРОСА УГОК'!q55</v>
      </c>
      <c r="AV93" s="160" t="str">
        <f t="shared" si="48"/>
        <v>|'[УФ ВС 2018.xlsx]АЛРОСА УГОК'!aa55</v>
      </c>
      <c r="AW93" s="160" t="str">
        <f t="shared" si="48"/>
        <v>|'[УФ ВС 2018.xlsx]АЛРОСА УГОК'!al55</v>
      </c>
      <c r="AX93" s="160" t="str">
        <f t="shared" si="48"/>
        <v>|'[УФ ВС 2018.xlsx]АЛРОСА УГОК'!ak55</v>
      </c>
      <c r="BE93" s="306">
        <f>+U93-'[42]Таб 1'!$T93</f>
        <v>0</v>
      </c>
    </row>
    <row r="94" spans="1:57" s="156" customFormat="1">
      <c r="A94" s="156" t="str">
        <f t="shared" si="47"/>
        <v>скр</v>
      </c>
      <c r="B94" s="69"/>
      <c r="C94" s="80" t="s">
        <v>212</v>
      </c>
      <c r="D94" s="204" t="s">
        <v>213</v>
      </c>
      <c r="E94" s="204"/>
      <c r="F94" s="205"/>
      <c r="G94" s="74" t="s">
        <v>211</v>
      </c>
      <c r="H94" s="262">
        <v>0</v>
      </c>
      <c r="I94" s="262">
        <v>0</v>
      </c>
      <c r="J94" s="262">
        <v>0</v>
      </c>
      <c r="K94" s="262"/>
      <c r="L94" s="251">
        <f t="shared" si="41"/>
        <v>0</v>
      </c>
      <c r="M94" s="251">
        <f t="shared" si="42"/>
        <v>0</v>
      </c>
      <c r="N94" s="262">
        <v>0</v>
      </c>
      <c r="O94" s="262"/>
      <c r="P94" s="262">
        <v>0</v>
      </c>
      <c r="Q94" s="253">
        <v>0</v>
      </c>
      <c r="R94" s="252">
        <f>+'[42]Таб 1'!$Q94</f>
        <v>0</v>
      </c>
      <c r="S94" s="250">
        <f>R94*$A$8</f>
        <v>0</v>
      </c>
      <c r="T94" s="250">
        <f>R94*$A$9</f>
        <v>0</v>
      </c>
      <c r="U94" s="263">
        <f>+W94+Y94</f>
        <v>0</v>
      </c>
      <c r="V94" s="253">
        <f>[40]Лист1!$O94</f>
        <v>1</v>
      </c>
      <c r="W94" s="250">
        <f>S94*V94</f>
        <v>0</v>
      </c>
      <c r="X94" s="253">
        <f>[40]Лист1!$P94</f>
        <v>1</v>
      </c>
      <c r="Y94" s="250">
        <f>W94*X94</f>
        <v>0</v>
      </c>
      <c r="Z94" s="263"/>
      <c r="AA94" s="263"/>
      <c r="AB94" s="263">
        <f t="shared" si="43"/>
        <v>0</v>
      </c>
      <c r="AC94" s="263">
        <f t="shared" si="44"/>
        <v>0</v>
      </c>
      <c r="AD94" s="264"/>
      <c r="AE94" s="253">
        <f>+[41]Лист1!Q94</f>
        <v>1</v>
      </c>
      <c r="AF94" s="250">
        <f>IF($P$287=0,U94*AE94,0)</f>
        <v>0</v>
      </c>
      <c r="AG94" s="253">
        <f>+[41]Лист1!R94</f>
        <v>1</v>
      </c>
      <c r="AH94" s="250">
        <f>AF94*AG94</f>
        <v>0</v>
      </c>
      <c r="AI94" s="253">
        <f>+[41]Лист1!S94</f>
        <v>1</v>
      </c>
      <c r="AJ94" s="250">
        <f>AH94*AI94</f>
        <v>0</v>
      </c>
      <c r="AK94" s="253">
        <f>+[41]Лист1!T94</f>
        <v>1</v>
      </c>
      <c r="AL94" s="250">
        <f>AJ94*AK94</f>
        <v>0</v>
      </c>
      <c r="AM94" s="227" t="s">
        <v>749</v>
      </c>
      <c r="AN94" s="227" t="s">
        <v>750</v>
      </c>
      <c r="AO94" s="227" t="s">
        <v>751</v>
      </c>
      <c r="AP94" s="227" t="s">
        <v>752</v>
      </c>
      <c r="AQ94" s="227" t="s">
        <v>753</v>
      </c>
      <c r="AR94" s="227" t="s">
        <v>754</v>
      </c>
      <c r="AS94" s="160" t="str">
        <f t="shared" si="48"/>
        <v>|'[УФ ВС 2018.xlsx]АЛРОСА УГОК'!i56</v>
      </c>
      <c r="AT94" s="160" t="str">
        <f t="shared" si="48"/>
        <v>|'[УФ ВС 2018.xlsx]АЛРОСА УГОК'!j56</v>
      </c>
      <c r="AU94" s="160" t="str">
        <f t="shared" si="48"/>
        <v>|'[УФ ВС 2018.xlsx]АЛРОСА УГОК'!q56</v>
      </c>
      <c r="AV94" s="160" t="str">
        <f t="shared" si="48"/>
        <v>|'[УФ ВС 2018.xlsx]АЛРОСА УГОК'!aa56</v>
      </c>
      <c r="AW94" s="160" t="str">
        <f t="shared" si="48"/>
        <v>|'[УФ ВС 2018.xlsx]АЛРОСА УГОК'!al56</v>
      </c>
      <c r="AX94" s="160" t="str">
        <f t="shared" si="48"/>
        <v>|'[УФ ВС 2018.xlsx]АЛРОСА УГОК'!ak56</v>
      </c>
      <c r="BE94" s="306">
        <f>+U94-'[42]Таб 1'!$T94</f>
        <v>0</v>
      </c>
    </row>
    <row r="95" spans="1:57" s="156" customFormat="1">
      <c r="A95" s="156" t="str">
        <f t="shared" si="47"/>
        <v>скр</v>
      </c>
      <c r="B95" s="69"/>
      <c r="C95" s="80" t="s">
        <v>214</v>
      </c>
      <c r="D95" s="204" t="s">
        <v>215</v>
      </c>
      <c r="E95" s="204"/>
      <c r="F95" s="205"/>
      <c r="G95" s="74" t="s">
        <v>216</v>
      </c>
      <c r="H95" s="262">
        <v>0</v>
      </c>
      <c r="I95" s="262">
        <v>0</v>
      </c>
      <c r="J95" s="262">
        <v>0</v>
      </c>
      <c r="K95" s="262"/>
      <c r="L95" s="251">
        <f t="shared" si="41"/>
        <v>0</v>
      </c>
      <c r="M95" s="251">
        <f t="shared" si="42"/>
        <v>0</v>
      </c>
      <c r="N95" s="262">
        <v>0</v>
      </c>
      <c r="O95" s="262"/>
      <c r="P95" s="262">
        <v>0</v>
      </c>
      <c r="Q95" s="253">
        <v>0</v>
      </c>
      <c r="R95" s="252">
        <f>+'[42]Таб 1'!$Q95</f>
        <v>0</v>
      </c>
      <c r="S95" s="250">
        <f>R95*$A$8</f>
        <v>0</v>
      </c>
      <c r="T95" s="250">
        <f>R95*$A$9</f>
        <v>0</v>
      </c>
      <c r="U95" s="263">
        <f>+W95+Y95</f>
        <v>0</v>
      </c>
      <c r="V95" s="253">
        <f>[40]Лист1!$O95</f>
        <v>1</v>
      </c>
      <c r="W95" s="250">
        <f>S95*V95</f>
        <v>0</v>
      </c>
      <c r="X95" s="253">
        <f>[40]Лист1!$P95</f>
        <v>1</v>
      </c>
      <c r="Y95" s="250">
        <f>W95*X95</f>
        <v>0</v>
      </c>
      <c r="Z95" s="263"/>
      <c r="AA95" s="263"/>
      <c r="AB95" s="263">
        <f t="shared" si="43"/>
        <v>0</v>
      </c>
      <c r="AC95" s="263">
        <f t="shared" si="44"/>
        <v>0</v>
      </c>
      <c r="AD95" s="264"/>
      <c r="AE95" s="253">
        <f>+[41]Лист1!Q95</f>
        <v>1</v>
      </c>
      <c r="AF95" s="250">
        <f>IF($P$287=0,U95*AE95,0)</f>
        <v>0</v>
      </c>
      <c r="AG95" s="253">
        <f>+[41]Лист1!R95</f>
        <v>1</v>
      </c>
      <c r="AH95" s="250">
        <f>AF95*AG95</f>
        <v>0</v>
      </c>
      <c r="AI95" s="253">
        <f>+[41]Лист1!S95</f>
        <v>1</v>
      </c>
      <c r="AJ95" s="250">
        <f>AH95*AI95</f>
        <v>0</v>
      </c>
      <c r="AK95" s="253">
        <f>+[41]Лист1!T95</f>
        <v>1</v>
      </c>
      <c r="AL95" s="250">
        <f>AJ95*AK95</f>
        <v>0</v>
      </c>
      <c r="AM95" s="227" t="s">
        <v>755</v>
      </c>
      <c r="AN95" s="227" t="s">
        <v>756</v>
      </c>
      <c r="AO95" s="227" t="s">
        <v>757</v>
      </c>
      <c r="AP95" s="227" t="s">
        <v>758</v>
      </c>
      <c r="AQ95" s="227" t="s">
        <v>759</v>
      </c>
      <c r="AR95" s="227" t="s">
        <v>760</v>
      </c>
      <c r="AS95" s="160" t="str">
        <f t="shared" si="48"/>
        <v>|'[УФ ВС 2018.xlsx]АЛРОСА УГОК'!i57</v>
      </c>
      <c r="AT95" s="160" t="str">
        <f t="shared" si="48"/>
        <v>|'[УФ ВС 2018.xlsx]АЛРОСА УГОК'!j57</v>
      </c>
      <c r="AU95" s="160" t="str">
        <f t="shared" si="48"/>
        <v>|'[УФ ВС 2018.xlsx]АЛРОСА УГОК'!q57</v>
      </c>
      <c r="AV95" s="160" t="str">
        <f t="shared" si="48"/>
        <v>|'[УФ ВС 2018.xlsx]АЛРОСА УГОК'!aa57</v>
      </c>
      <c r="AW95" s="160" t="str">
        <f t="shared" si="48"/>
        <v>|'[УФ ВС 2018.xlsx]АЛРОСА УГОК'!al57</v>
      </c>
      <c r="AX95" s="160" t="str">
        <f t="shared" si="48"/>
        <v>|'[УФ ВС 2018.xlsx]АЛРОСА УГОК'!ak57</v>
      </c>
      <c r="BE95" s="306">
        <f>+U95-'[42]Таб 1'!$T95</f>
        <v>0</v>
      </c>
    </row>
    <row r="96" spans="1:57" s="156" customFormat="1">
      <c r="A96" s="156" t="str">
        <f t="shared" si="47"/>
        <v>скр</v>
      </c>
      <c r="B96" s="69"/>
      <c r="C96" s="80" t="s">
        <v>217</v>
      </c>
      <c r="D96" s="204" t="s">
        <v>218</v>
      </c>
      <c r="E96" s="204"/>
      <c r="F96" s="205"/>
      <c r="G96" s="74" t="s">
        <v>211</v>
      </c>
      <c r="H96" s="263">
        <f>H97+H98+H99</f>
        <v>0</v>
      </c>
      <c r="I96" s="263">
        <f>I97+I98+I99</f>
        <v>0</v>
      </c>
      <c r="J96" s="263">
        <f>J97+J98+J99</f>
        <v>0</v>
      </c>
      <c r="K96" s="263">
        <v>0</v>
      </c>
      <c r="L96" s="251">
        <f t="shared" si="41"/>
        <v>0</v>
      </c>
      <c r="M96" s="251">
        <f t="shared" si="42"/>
        <v>0</v>
      </c>
      <c r="N96" s="263">
        <f t="shared" ref="N96:U96" si="49">N97+N98+N99</f>
        <v>0</v>
      </c>
      <c r="O96" s="263">
        <f t="shared" si="49"/>
        <v>0</v>
      </c>
      <c r="P96" s="263">
        <f t="shared" si="49"/>
        <v>0</v>
      </c>
      <c r="Q96" s="263">
        <v>0</v>
      </c>
      <c r="R96" s="252">
        <f>+'[42]Таб 1'!$Q96</f>
        <v>0</v>
      </c>
      <c r="S96" s="263">
        <f t="shared" si="49"/>
        <v>0</v>
      </c>
      <c r="T96" s="263">
        <f t="shared" si="49"/>
        <v>0</v>
      </c>
      <c r="U96" s="263">
        <f t="shared" si="49"/>
        <v>0</v>
      </c>
      <c r="V96" s="253">
        <f>[40]Лист1!$O96</f>
        <v>1</v>
      </c>
      <c r="W96" s="263">
        <f>W97+W98+W99</f>
        <v>0</v>
      </c>
      <c r="X96" s="253">
        <f>[40]Лист1!$P96</f>
        <v>1</v>
      </c>
      <c r="Y96" s="263">
        <f>Y97+Y98+Y99</f>
        <v>0</v>
      </c>
      <c r="Z96" s="263"/>
      <c r="AA96" s="263"/>
      <c r="AB96" s="263">
        <f t="shared" si="43"/>
        <v>0</v>
      </c>
      <c r="AC96" s="263">
        <f t="shared" si="44"/>
        <v>0</v>
      </c>
      <c r="AD96" s="264"/>
      <c r="AE96" s="253">
        <f>+[41]Лист1!Q96</f>
        <v>1</v>
      </c>
      <c r="AF96" s="263">
        <f>AF97+AF98+AF99</f>
        <v>0</v>
      </c>
      <c r="AG96" s="253">
        <f>+[41]Лист1!R96</f>
        <v>1</v>
      </c>
      <c r="AH96" s="263">
        <f>AH97+AH98+AH99</f>
        <v>0</v>
      </c>
      <c r="AI96" s="253">
        <f>+[41]Лист1!S96</f>
        <v>1</v>
      </c>
      <c r="AJ96" s="263">
        <f>AJ97+AJ98+AJ99</f>
        <v>0</v>
      </c>
      <c r="AK96" s="253">
        <f>+[41]Лист1!T96</f>
        <v>1</v>
      </c>
      <c r="AL96" s="263">
        <f>AL97+AL98+AL99</f>
        <v>0</v>
      </c>
      <c r="AM96" s="227"/>
      <c r="AN96" s="227"/>
      <c r="AO96" s="227"/>
      <c r="AP96" s="227"/>
      <c r="AQ96" s="227"/>
      <c r="AR96" s="227"/>
      <c r="AS96" s="160"/>
      <c r="AT96" s="160"/>
      <c r="AU96" s="160"/>
      <c r="AV96" s="160"/>
      <c r="AW96" s="160"/>
      <c r="AX96" s="160"/>
      <c r="BC96" s="156">
        <v>0</v>
      </c>
      <c r="BE96" s="306">
        <f>+U96-'[42]Таб 1'!$T96</f>
        <v>0</v>
      </c>
    </row>
    <row r="97" spans="1:57" s="156" customFormat="1">
      <c r="A97" s="156" t="str">
        <f t="shared" si="47"/>
        <v>скр</v>
      </c>
      <c r="B97" s="69"/>
      <c r="C97" s="72"/>
      <c r="D97" s="73" t="s">
        <v>219</v>
      </c>
      <c r="E97" s="499"/>
      <c r="F97" s="500"/>
      <c r="G97" s="74" t="s">
        <v>211</v>
      </c>
      <c r="H97" s="262">
        <v>0</v>
      </c>
      <c r="I97" s="262">
        <v>0</v>
      </c>
      <c r="J97" s="262">
        <v>0</v>
      </c>
      <c r="K97" s="262"/>
      <c r="L97" s="251">
        <f t="shared" si="41"/>
        <v>0</v>
      </c>
      <c r="M97" s="251">
        <f t="shared" si="42"/>
        <v>0</v>
      </c>
      <c r="N97" s="262">
        <v>0</v>
      </c>
      <c r="O97" s="262"/>
      <c r="P97" s="262">
        <v>0</v>
      </c>
      <c r="Q97" s="253">
        <v>0</v>
      </c>
      <c r="R97" s="252">
        <f>+'[42]Таб 1'!$Q97</f>
        <v>0</v>
      </c>
      <c r="S97" s="250">
        <f>R97*$A$8</f>
        <v>0</v>
      </c>
      <c r="T97" s="250">
        <f>R97*$A$9</f>
        <v>0</v>
      </c>
      <c r="U97" s="263">
        <f>+W97+Y97</f>
        <v>0</v>
      </c>
      <c r="V97" s="253">
        <f>[40]Лист1!$O97</f>
        <v>1</v>
      </c>
      <c r="W97" s="250">
        <f>S97*V97</f>
        <v>0</v>
      </c>
      <c r="X97" s="253">
        <f>[40]Лист1!$P97</f>
        <v>1</v>
      </c>
      <c r="Y97" s="250">
        <f>W97*X97</f>
        <v>0</v>
      </c>
      <c r="Z97" s="263"/>
      <c r="AA97" s="263"/>
      <c r="AB97" s="263">
        <f t="shared" si="43"/>
        <v>0</v>
      </c>
      <c r="AC97" s="263">
        <f t="shared" si="44"/>
        <v>0</v>
      </c>
      <c r="AD97" s="264"/>
      <c r="AE97" s="253">
        <f>+[41]Лист1!Q97</f>
        <v>1</v>
      </c>
      <c r="AF97" s="250">
        <f>IF($P$287=0,U97*AE97,0)</f>
        <v>0</v>
      </c>
      <c r="AG97" s="253">
        <f>+[41]Лист1!R97</f>
        <v>1</v>
      </c>
      <c r="AH97" s="250">
        <f>AF97*AG97</f>
        <v>0</v>
      </c>
      <c r="AI97" s="253">
        <f>+[41]Лист1!S97</f>
        <v>1</v>
      </c>
      <c r="AJ97" s="250">
        <f>AH97*AI97</f>
        <v>0</v>
      </c>
      <c r="AK97" s="253">
        <f>+[41]Лист1!T97</f>
        <v>1</v>
      </c>
      <c r="AL97" s="250">
        <f>AJ97*AK97</f>
        <v>0</v>
      </c>
      <c r="AM97" s="227" t="s">
        <v>761</v>
      </c>
      <c r="AN97" s="227" t="s">
        <v>762</v>
      </c>
      <c r="AO97" s="227" t="s">
        <v>763</v>
      </c>
      <c r="AP97" s="227" t="s">
        <v>764</v>
      </c>
      <c r="AQ97" s="227" t="s">
        <v>765</v>
      </c>
      <c r="AR97" s="227" t="s">
        <v>766</v>
      </c>
      <c r="AS97" s="160" t="str">
        <f t="shared" ref="AS97:AX99" si="50">$A$3&amp;$A$2&amp;"'"&amp;AM97</f>
        <v>|'[УФ ВС 2018.xlsx]АЛРОСА УГОК'!i59</v>
      </c>
      <c r="AT97" s="160" t="str">
        <f t="shared" si="50"/>
        <v>|'[УФ ВС 2018.xlsx]АЛРОСА УГОК'!j59</v>
      </c>
      <c r="AU97" s="160" t="str">
        <f t="shared" si="50"/>
        <v>|'[УФ ВС 2018.xlsx]АЛРОСА УГОК'!q59</v>
      </c>
      <c r="AV97" s="160" t="str">
        <f t="shared" si="50"/>
        <v>|'[УФ ВС 2018.xlsx]АЛРОСА УГОК'!aa59</v>
      </c>
      <c r="AW97" s="160" t="str">
        <f t="shared" si="50"/>
        <v>|'[УФ ВС 2018.xlsx]АЛРОСА УГОК'!al59</v>
      </c>
      <c r="AX97" s="160" t="str">
        <f t="shared" si="50"/>
        <v>|'[УФ ВС 2018.xlsx]АЛРОСА УГОК'!ak59</v>
      </c>
      <c r="BE97" s="306">
        <f>+U97-'[42]Таб 1'!$T97</f>
        <v>0</v>
      </c>
    </row>
    <row r="98" spans="1:57" s="156" customFormat="1">
      <c r="A98" s="156" t="str">
        <f t="shared" si="47"/>
        <v>скр</v>
      </c>
      <c r="B98" s="69"/>
      <c r="C98" s="72"/>
      <c r="D98" s="73" t="s">
        <v>220</v>
      </c>
      <c r="E98" s="499"/>
      <c r="F98" s="500"/>
      <c r="G98" s="74" t="s">
        <v>211</v>
      </c>
      <c r="H98" s="262">
        <v>0</v>
      </c>
      <c r="I98" s="262">
        <v>0</v>
      </c>
      <c r="J98" s="262">
        <v>0</v>
      </c>
      <c r="K98" s="262"/>
      <c r="L98" s="251">
        <f t="shared" si="41"/>
        <v>0</v>
      </c>
      <c r="M98" s="251">
        <f t="shared" si="42"/>
        <v>0</v>
      </c>
      <c r="N98" s="262">
        <v>0</v>
      </c>
      <c r="O98" s="262"/>
      <c r="P98" s="262">
        <v>0</v>
      </c>
      <c r="Q98" s="253">
        <v>0</v>
      </c>
      <c r="R98" s="252">
        <f>+'[42]Таб 1'!$Q98</f>
        <v>0</v>
      </c>
      <c r="S98" s="250">
        <f>R98*$A$8</f>
        <v>0</v>
      </c>
      <c r="T98" s="250">
        <f>R98*$A$9</f>
        <v>0</v>
      </c>
      <c r="U98" s="263">
        <f>+W98+Y98</f>
        <v>0</v>
      </c>
      <c r="V98" s="253">
        <f>[40]Лист1!$O98</f>
        <v>1</v>
      </c>
      <c r="W98" s="250">
        <f>S98*V98</f>
        <v>0</v>
      </c>
      <c r="X98" s="253">
        <f>[40]Лист1!$P98</f>
        <v>1</v>
      </c>
      <c r="Y98" s="250">
        <f>W98*X98</f>
        <v>0</v>
      </c>
      <c r="Z98" s="263"/>
      <c r="AA98" s="263"/>
      <c r="AB98" s="263">
        <f t="shared" si="43"/>
        <v>0</v>
      </c>
      <c r="AC98" s="263">
        <f t="shared" si="44"/>
        <v>0</v>
      </c>
      <c r="AD98" s="264"/>
      <c r="AE98" s="253">
        <f>+[41]Лист1!Q98</f>
        <v>1</v>
      </c>
      <c r="AF98" s="250">
        <f>IF($P$287=0,U98*AE98,0)</f>
        <v>0</v>
      </c>
      <c r="AG98" s="253">
        <f>+[41]Лист1!R98</f>
        <v>1</v>
      </c>
      <c r="AH98" s="250">
        <f>AF98*AG98</f>
        <v>0</v>
      </c>
      <c r="AI98" s="253">
        <f>+[41]Лист1!S98</f>
        <v>1</v>
      </c>
      <c r="AJ98" s="250">
        <f>AH98*AI98</f>
        <v>0</v>
      </c>
      <c r="AK98" s="253">
        <f>+[41]Лист1!T98</f>
        <v>1</v>
      </c>
      <c r="AL98" s="250">
        <f>AJ98*AK98</f>
        <v>0</v>
      </c>
      <c r="AM98" s="227" t="s">
        <v>767</v>
      </c>
      <c r="AN98" s="227" t="s">
        <v>768</v>
      </c>
      <c r="AO98" s="227" t="s">
        <v>769</v>
      </c>
      <c r="AP98" s="227" t="s">
        <v>770</v>
      </c>
      <c r="AQ98" s="227" t="s">
        <v>771</v>
      </c>
      <c r="AR98" s="227" t="s">
        <v>772</v>
      </c>
      <c r="AS98" s="160" t="str">
        <f t="shared" si="50"/>
        <v>|'[УФ ВС 2018.xlsx]АЛРОСА УГОК'!i60</v>
      </c>
      <c r="AT98" s="160" t="str">
        <f t="shared" si="50"/>
        <v>|'[УФ ВС 2018.xlsx]АЛРОСА УГОК'!j60</v>
      </c>
      <c r="AU98" s="160" t="str">
        <f t="shared" si="50"/>
        <v>|'[УФ ВС 2018.xlsx]АЛРОСА УГОК'!q60</v>
      </c>
      <c r="AV98" s="160" t="str">
        <f t="shared" si="50"/>
        <v>|'[УФ ВС 2018.xlsx]АЛРОСА УГОК'!aa60</v>
      </c>
      <c r="AW98" s="160" t="str">
        <f t="shared" si="50"/>
        <v>|'[УФ ВС 2018.xlsx]АЛРОСА УГОК'!al60</v>
      </c>
      <c r="AX98" s="160" t="str">
        <f t="shared" si="50"/>
        <v>|'[УФ ВС 2018.xlsx]АЛРОСА УГОК'!ak60</v>
      </c>
      <c r="BE98" s="306">
        <f>+U98-'[42]Таб 1'!$T98</f>
        <v>0</v>
      </c>
    </row>
    <row r="99" spans="1:57" s="160" customFormat="1">
      <c r="A99" s="156" t="str">
        <f t="shared" si="47"/>
        <v>скр</v>
      </c>
      <c r="B99" s="69"/>
      <c r="C99" s="72"/>
      <c r="D99" s="73" t="s">
        <v>221</v>
      </c>
      <c r="E99" s="499"/>
      <c r="F99" s="500"/>
      <c r="G99" s="74" t="s">
        <v>211</v>
      </c>
      <c r="H99" s="262">
        <v>0</v>
      </c>
      <c r="I99" s="262">
        <v>0</v>
      </c>
      <c r="J99" s="262">
        <v>0</v>
      </c>
      <c r="K99" s="262"/>
      <c r="L99" s="251">
        <f t="shared" si="41"/>
        <v>0</v>
      </c>
      <c r="M99" s="251">
        <f t="shared" si="42"/>
        <v>0</v>
      </c>
      <c r="N99" s="262">
        <v>0</v>
      </c>
      <c r="O99" s="262"/>
      <c r="P99" s="262">
        <v>0</v>
      </c>
      <c r="Q99" s="253">
        <v>0</v>
      </c>
      <c r="R99" s="252">
        <f>+'[42]Таб 1'!$Q99</f>
        <v>0</v>
      </c>
      <c r="S99" s="250">
        <f>R99*$A$8</f>
        <v>0</v>
      </c>
      <c r="T99" s="250">
        <f>R99*$A$9</f>
        <v>0</v>
      </c>
      <c r="U99" s="263">
        <f>+W99+Y99</f>
        <v>0</v>
      </c>
      <c r="V99" s="253">
        <f>[40]Лист1!$O99</f>
        <v>1</v>
      </c>
      <c r="W99" s="250">
        <f>S99*V99</f>
        <v>0</v>
      </c>
      <c r="X99" s="253">
        <f>[40]Лист1!$P99</f>
        <v>1</v>
      </c>
      <c r="Y99" s="250">
        <f>W99*X99</f>
        <v>0</v>
      </c>
      <c r="Z99" s="263"/>
      <c r="AA99" s="263"/>
      <c r="AB99" s="263">
        <f t="shared" si="43"/>
        <v>0</v>
      </c>
      <c r="AC99" s="263">
        <f t="shared" si="44"/>
        <v>0</v>
      </c>
      <c r="AD99" s="264"/>
      <c r="AE99" s="253">
        <f>+[41]Лист1!Q99</f>
        <v>1</v>
      </c>
      <c r="AF99" s="250">
        <f>IF($P$287=0,U99*AE99,0)</f>
        <v>0</v>
      </c>
      <c r="AG99" s="253">
        <f>+[41]Лист1!R99</f>
        <v>1</v>
      </c>
      <c r="AH99" s="250">
        <f>AF99*AG99</f>
        <v>0</v>
      </c>
      <c r="AI99" s="253">
        <f>+[41]Лист1!S99</f>
        <v>1</v>
      </c>
      <c r="AJ99" s="250">
        <f>AH99*AI99</f>
        <v>0</v>
      </c>
      <c r="AK99" s="253">
        <f>+[41]Лист1!T99</f>
        <v>1</v>
      </c>
      <c r="AL99" s="250">
        <f>AJ99*AK99</f>
        <v>0</v>
      </c>
      <c r="AM99" s="227" t="s">
        <v>773</v>
      </c>
      <c r="AN99" s="227" t="s">
        <v>774</v>
      </c>
      <c r="AO99" s="227" t="s">
        <v>775</v>
      </c>
      <c r="AP99" s="227" t="s">
        <v>776</v>
      </c>
      <c r="AQ99" s="227" t="s">
        <v>777</v>
      </c>
      <c r="AR99" s="227" t="s">
        <v>778</v>
      </c>
      <c r="AS99" s="160" t="str">
        <f t="shared" si="50"/>
        <v>|'[УФ ВС 2018.xlsx]АЛРОСА УГОК'!i61</v>
      </c>
      <c r="AT99" s="160" t="str">
        <f t="shared" si="50"/>
        <v>|'[УФ ВС 2018.xlsx]АЛРОСА УГОК'!j61</v>
      </c>
      <c r="AU99" s="160" t="str">
        <f t="shared" si="50"/>
        <v>|'[УФ ВС 2018.xlsx]АЛРОСА УГОК'!q61</v>
      </c>
      <c r="AV99" s="160" t="str">
        <f t="shared" si="50"/>
        <v>|'[УФ ВС 2018.xlsx]АЛРОСА УГОК'!aa61</v>
      </c>
      <c r="AW99" s="160" t="str">
        <f t="shared" si="50"/>
        <v>|'[УФ ВС 2018.xlsx]АЛРОСА УГОК'!al61</v>
      </c>
      <c r="AX99" s="160" t="str">
        <f t="shared" si="50"/>
        <v>|'[УФ ВС 2018.xlsx]АЛРОСА УГОК'!ak61</v>
      </c>
      <c r="BE99" s="306">
        <f>+U99-'[42]Таб 1'!$T99</f>
        <v>0</v>
      </c>
    </row>
    <row r="100" spans="1:57" s="156" customFormat="1">
      <c r="A100" s="156" t="s">
        <v>598</v>
      </c>
      <c r="B100" s="69">
        <v>12</v>
      </c>
      <c r="C100" s="549" t="s">
        <v>222</v>
      </c>
      <c r="D100" s="547"/>
      <c r="E100" s="547"/>
      <c r="F100" s="548"/>
      <c r="G100" s="70"/>
      <c r="H100" s="256"/>
      <c r="I100" s="256"/>
      <c r="J100" s="256"/>
      <c r="K100" s="256"/>
      <c r="L100" s="251">
        <f t="shared" si="41"/>
        <v>0</v>
      </c>
      <c r="M100" s="251">
        <f t="shared" si="42"/>
        <v>0</v>
      </c>
      <c r="N100" s="256"/>
      <c r="O100" s="256"/>
      <c r="P100" s="256"/>
      <c r="Q100" s="256">
        <v>0</v>
      </c>
      <c r="R100" s="252">
        <f>+'[42]Таб 1'!$Q100</f>
        <v>0</v>
      </c>
      <c r="S100" s="256"/>
      <c r="T100" s="256"/>
      <c r="U100" s="256">
        <v>0</v>
      </c>
      <c r="V100" s="253">
        <f>[40]Лист1!$O100</f>
        <v>1</v>
      </c>
      <c r="W100" s="256"/>
      <c r="X100" s="253">
        <f>[40]Лист1!$P100</f>
        <v>1</v>
      </c>
      <c r="Y100" s="256"/>
      <c r="Z100" s="256"/>
      <c r="AA100" s="256"/>
      <c r="AB100" s="256">
        <f t="shared" si="43"/>
        <v>0</v>
      </c>
      <c r="AC100" s="256">
        <f t="shared" si="44"/>
        <v>0</v>
      </c>
      <c r="AD100" s="257"/>
      <c r="AE100" s="253">
        <f>+[41]Лист1!Q100</f>
        <v>1</v>
      </c>
      <c r="AF100" s="256"/>
      <c r="AG100" s="253">
        <f>+[41]Лист1!R100</f>
        <v>1</v>
      </c>
      <c r="AH100" s="256"/>
      <c r="AI100" s="253">
        <f>+[41]Лист1!S100</f>
        <v>1</v>
      </c>
      <c r="AJ100" s="256"/>
      <c r="AK100" s="253">
        <f>+[41]Лист1!T100</f>
        <v>1</v>
      </c>
      <c r="AL100" s="256"/>
      <c r="AM100" s="161"/>
      <c r="AN100" s="161"/>
      <c r="AO100" s="161"/>
      <c r="AP100" s="161"/>
      <c r="AQ100" s="161"/>
      <c r="AR100" s="161"/>
      <c r="AS100" s="160"/>
      <c r="AT100" s="160"/>
      <c r="AU100" s="160"/>
      <c r="AV100" s="160"/>
      <c r="AW100" s="160"/>
      <c r="AX100" s="160"/>
      <c r="BE100" s="306">
        <f>+U100-'[42]Таб 1'!$T100</f>
        <v>0</v>
      </c>
    </row>
    <row r="101" spans="1:57" s="156" customFormat="1">
      <c r="A101" s="156" t="str">
        <f t="shared" ref="A101:A124" si="51">IF(SUM(J101,N101,P101,R101,S101,T101)=0,"скр","пок")</f>
        <v>скр</v>
      </c>
      <c r="B101" s="69"/>
      <c r="C101" s="80" t="s">
        <v>223</v>
      </c>
      <c r="D101" s="204" t="s">
        <v>210</v>
      </c>
      <c r="E101" s="204"/>
      <c r="F101" s="205"/>
      <c r="G101" s="74" t="s">
        <v>224</v>
      </c>
      <c r="H101" s="262">
        <v>0</v>
      </c>
      <c r="I101" s="262">
        <v>0</v>
      </c>
      <c r="J101" s="262">
        <v>0</v>
      </c>
      <c r="K101" s="262"/>
      <c r="L101" s="251">
        <f t="shared" si="41"/>
        <v>0</v>
      </c>
      <c r="M101" s="251">
        <f t="shared" si="42"/>
        <v>0</v>
      </c>
      <c r="N101" s="262">
        <v>0</v>
      </c>
      <c r="O101" s="262"/>
      <c r="P101" s="262">
        <v>0</v>
      </c>
      <c r="Q101" s="253">
        <v>0</v>
      </c>
      <c r="R101" s="252">
        <f>+'[42]Таб 1'!$Q101</f>
        <v>0</v>
      </c>
      <c r="S101" s="250">
        <f>R101</f>
        <v>0</v>
      </c>
      <c r="T101" s="250">
        <f>R101</f>
        <v>0</v>
      </c>
      <c r="U101" s="263">
        <f t="shared" ref="U101:U107" si="52">IF(U93=0,0,U129/U93*1000)</f>
        <v>0</v>
      </c>
      <c r="V101" s="253">
        <f>[40]Лист1!$O101</f>
        <v>1</v>
      </c>
      <c r="W101" s="250">
        <f>S101*V101</f>
        <v>0</v>
      </c>
      <c r="X101" s="253">
        <f>[40]Лист1!$P101</f>
        <v>1</v>
      </c>
      <c r="Y101" s="250">
        <f>W101*X101</f>
        <v>0</v>
      </c>
      <c r="Z101" s="263"/>
      <c r="AA101" s="263"/>
      <c r="AB101" s="263">
        <f t="shared" si="43"/>
        <v>0</v>
      </c>
      <c r="AC101" s="263">
        <f t="shared" si="44"/>
        <v>0</v>
      </c>
      <c r="AD101" s="264"/>
      <c r="AE101" s="253">
        <f>+[41]Лист1!Q101</f>
        <v>1</v>
      </c>
      <c r="AF101" s="250">
        <f>IF($P$287=0,U101*AE101,0)</f>
        <v>0</v>
      </c>
      <c r="AG101" s="253">
        <f>+[41]Лист1!R101</f>
        <v>1</v>
      </c>
      <c r="AH101" s="250">
        <f>AF101*AG101</f>
        <v>0</v>
      </c>
      <c r="AI101" s="253">
        <f>+[41]Лист1!S101</f>
        <v>1</v>
      </c>
      <c r="AJ101" s="250">
        <f>AH101*AI101</f>
        <v>0</v>
      </c>
      <c r="AK101" s="253">
        <f>+[41]Лист1!T101</f>
        <v>1</v>
      </c>
      <c r="AL101" s="250">
        <f>AJ101*AK101</f>
        <v>0</v>
      </c>
      <c r="AM101" s="227" t="s">
        <v>779</v>
      </c>
      <c r="AN101" s="227" t="s">
        <v>780</v>
      </c>
      <c r="AO101" s="227" t="s">
        <v>781</v>
      </c>
      <c r="AP101" s="227" t="s">
        <v>782</v>
      </c>
      <c r="AQ101" s="227" t="s">
        <v>783</v>
      </c>
      <c r="AR101" s="227" t="s">
        <v>784</v>
      </c>
      <c r="AS101" s="160" t="str">
        <f t="shared" ref="AS101:AX103" si="53">$A$3&amp;$A$2&amp;"'"&amp;AM101</f>
        <v>|'[УФ ВС 2018.xlsx]АЛРОСА УГОК'!i63</v>
      </c>
      <c r="AT101" s="160" t="str">
        <f t="shared" si="53"/>
        <v>|'[УФ ВС 2018.xlsx]АЛРОСА УГОК'!j63</v>
      </c>
      <c r="AU101" s="160" t="str">
        <f t="shared" si="53"/>
        <v>|'[УФ ВС 2018.xlsx]АЛРОСА УГОК'!q63</v>
      </c>
      <c r="AV101" s="160" t="str">
        <f t="shared" si="53"/>
        <v>|'[УФ ВС 2018.xlsx]АЛРОСА УГОК'!aa63</v>
      </c>
      <c r="AW101" s="160" t="str">
        <f t="shared" si="53"/>
        <v>|'[УФ ВС 2018.xlsx]АЛРОСА УГОК'!al63</v>
      </c>
      <c r="AX101" s="160" t="str">
        <f t="shared" si="53"/>
        <v>|'[УФ ВС 2018.xlsx]АЛРОСА УГОК'!ak63</v>
      </c>
      <c r="BE101" s="306">
        <f>+U101-'[42]Таб 1'!$T101</f>
        <v>0</v>
      </c>
    </row>
    <row r="102" spans="1:57" s="156" customFormat="1">
      <c r="A102" s="156" t="str">
        <f t="shared" si="51"/>
        <v>скр</v>
      </c>
      <c r="B102" s="69"/>
      <c r="C102" s="80" t="s">
        <v>225</v>
      </c>
      <c r="D102" s="204" t="s">
        <v>213</v>
      </c>
      <c r="E102" s="204"/>
      <c r="F102" s="205"/>
      <c r="G102" s="74" t="s">
        <v>224</v>
      </c>
      <c r="H102" s="262">
        <v>0</v>
      </c>
      <c r="I102" s="262">
        <v>0</v>
      </c>
      <c r="J102" s="262">
        <v>0</v>
      </c>
      <c r="K102" s="262"/>
      <c r="L102" s="251">
        <f t="shared" si="41"/>
        <v>0</v>
      </c>
      <c r="M102" s="251">
        <f t="shared" si="42"/>
        <v>0</v>
      </c>
      <c r="N102" s="262">
        <v>0</v>
      </c>
      <c r="O102" s="262"/>
      <c r="P102" s="262">
        <v>0</v>
      </c>
      <c r="Q102" s="253">
        <v>0</v>
      </c>
      <c r="R102" s="252">
        <f>+'[42]Таб 1'!$Q102</f>
        <v>0</v>
      </c>
      <c r="S102" s="250">
        <f>R102</f>
        <v>0</v>
      </c>
      <c r="T102" s="250">
        <f>R102</f>
        <v>0</v>
      </c>
      <c r="U102" s="263">
        <f t="shared" si="52"/>
        <v>0</v>
      </c>
      <c r="V102" s="253">
        <f>[40]Лист1!$O102</f>
        <v>1</v>
      </c>
      <c r="W102" s="250">
        <f>S102*V102</f>
        <v>0</v>
      </c>
      <c r="X102" s="253">
        <f>[40]Лист1!$P102</f>
        <v>1</v>
      </c>
      <c r="Y102" s="250">
        <f>W102*X102</f>
        <v>0</v>
      </c>
      <c r="Z102" s="263"/>
      <c r="AA102" s="263"/>
      <c r="AB102" s="263">
        <f t="shared" si="43"/>
        <v>0</v>
      </c>
      <c r="AC102" s="263">
        <f t="shared" si="44"/>
        <v>0</v>
      </c>
      <c r="AD102" s="264"/>
      <c r="AE102" s="253">
        <f>+[41]Лист1!Q102</f>
        <v>1</v>
      </c>
      <c r="AF102" s="250">
        <f>IF($P$287=0,U102*AE102,0)</f>
        <v>0</v>
      </c>
      <c r="AG102" s="253">
        <f>+[41]Лист1!R102</f>
        <v>1</v>
      </c>
      <c r="AH102" s="250">
        <f>AF102*AG102</f>
        <v>0</v>
      </c>
      <c r="AI102" s="253">
        <f>+[41]Лист1!S102</f>
        <v>1</v>
      </c>
      <c r="AJ102" s="250">
        <f>AH102*AI102</f>
        <v>0</v>
      </c>
      <c r="AK102" s="253">
        <f>+[41]Лист1!T102</f>
        <v>1</v>
      </c>
      <c r="AL102" s="250">
        <f>AJ102*AK102</f>
        <v>0</v>
      </c>
      <c r="AM102" s="227" t="s">
        <v>785</v>
      </c>
      <c r="AN102" s="227" t="s">
        <v>786</v>
      </c>
      <c r="AO102" s="227" t="s">
        <v>787</v>
      </c>
      <c r="AP102" s="227" t="s">
        <v>788</v>
      </c>
      <c r="AQ102" s="227" t="s">
        <v>789</v>
      </c>
      <c r="AR102" s="227" t="s">
        <v>790</v>
      </c>
      <c r="AS102" s="160" t="str">
        <f t="shared" si="53"/>
        <v>|'[УФ ВС 2018.xlsx]АЛРОСА УГОК'!i64</v>
      </c>
      <c r="AT102" s="160" t="str">
        <f t="shared" si="53"/>
        <v>|'[УФ ВС 2018.xlsx]АЛРОСА УГОК'!j64</v>
      </c>
      <c r="AU102" s="160" t="str">
        <f t="shared" si="53"/>
        <v>|'[УФ ВС 2018.xlsx]АЛРОСА УГОК'!q64</v>
      </c>
      <c r="AV102" s="160" t="str">
        <f t="shared" si="53"/>
        <v>|'[УФ ВС 2018.xlsx]АЛРОСА УГОК'!aa64</v>
      </c>
      <c r="AW102" s="160" t="str">
        <f t="shared" si="53"/>
        <v>|'[УФ ВС 2018.xlsx]АЛРОСА УГОК'!al64</v>
      </c>
      <c r="AX102" s="160" t="str">
        <f t="shared" si="53"/>
        <v>|'[УФ ВС 2018.xlsx]АЛРОСА УГОК'!ak64</v>
      </c>
      <c r="BE102" s="306">
        <f>+U102-'[42]Таб 1'!$T102</f>
        <v>0</v>
      </c>
    </row>
    <row r="103" spans="1:57" s="156" customFormat="1">
      <c r="A103" s="156" t="str">
        <f t="shared" si="51"/>
        <v>скр</v>
      </c>
      <c r="B103" s="69"/>
      <c r="C103" s="80" t="s">
        <v>226</v>
      </c>
      <c r="D103" s="204" t="s">
        <v>215</v>
      </c>
      <c r="E103" s="204"/>
      <c r="F103" s="205"/>
      <c r="G103" s="74" t="s">
        <v>227</v>
      </c>
      <c r="H103" s="262">
        <v>0</v>
      </c>
      <c r="I103" s="262">
        <v>0</v>
      </c>
      <c r="J103" s="262">
        <v>0</v>
      </c>
      <c r="K103" s="262"/>
      <c r="L103" s="251">
        <f t="shared" si="41"/>
        <v>0</v>
      </c>
      <c r="M103" s="251">
        <f t="shared" si="42"/>
        <v>0</v>
      </c>
      <c r="N103" s="262">
        <v>0</v>
      </c>
      <c r="O103" s="262"/>
      <c r="P103" s="262">
        <v>0</v>
      </c>
      <c r="Q103" s="253">
        <v>0</v>
      </c>
      <c r="R103" s="252">
        <f>+'[42]Таб 1'!$Q103</f>
        <v>0</v>
      </c>
      <c r="S103" s="250">
        <f>R103</f>
        <v>0</v>
      </c>
      <c r="T103" s="250">
        <f>R103</f>
        <v>0</v>
      </c>
      <c r="U103" s="263">
        <f t="shared" si="52"/>
        <v>0</v>
      </c>
      <c r="V103" s="253">
        <f>[40]Лист1!$O103</f>
        <v>1</v>
      </c>
      <c r="W103" s="250">
        <f>S103*V103</f>
        <v>0</v>
      </c>
      <c r="X103" s="253">
        <f>[40]Лист1!$P103</f>
        <v>1</v>
      </c>
      <c r="Y103" s="250">
        <f>W103*X103</f>
        <v>0</v>
      </c>
      <c r="Z103" s="263"/>
      <c r="AA103" s="263"/>
      <c r="AB103" s="263">
        <f t="shared" si="43"/>
        <v>0</v>
      </c>
      <c r="AC103" s="263">
        <f t="shared" si="44"/>
        <v>0</v>
      </c>
      <c r="AD103" s="264"/>
      <c r="AE103" s="253">
        <f>+[41]Лист1!Q103</f>
        <v>1</v>
      </c>
      <c r="AF103" s="250">
        <f>IF($P$287=0,U103*AE103,0)</f>
        <v>0</v>
      </c>
      <c r="AG103" s="253">
        <f>+[41]Лист1!R103</f>
        <v>1</v>
      </c>
      <c r="AH103" s="250">
        <f>AF103*AG103</f>
        <v>0</v>
      </c>
      <c r="AI103" s="253">
        <f>+[41]Лист1!S103</f>
        <v>1</v>
      </c>
      <c r="AJ103" s="250">
        <f>AH103*AI103</f>
        <v>0</v>
      </c>
      <c r="AK103" s="253">
        <f>+[41]Лист1!T103</f>
        <v>1</v>
      </c>
      <c r="AL103" s="250">
        <f>AJ103*AK103</f>
        <v>0</v>
      </c>
      <c r="AM103" s="227" t="s">
        <v>791</v>
      </c>
      <c r="AN103" s="227" t="s">
        <v>792</v>
      </c>
      <c r="AO103" s="227" t="s">
        <v>793</v>
      </c>
      <c r="AP103" s="227" t="s">
        <v>794</v>
      </c>
      <c r="AQ103" s="227" t="s">
        <v>795</v>
      </c>
      <c r="AR103" s="227" t="s">
        <v>796</v>
      </c>
      <c r="AS103" s="160" t="str">
        <f t="shared" si="53"/>
        <v>|'[УФ ВС 2018.xlsx]АЛРОСА УГОК'!i65</v>
      </c>
      <c r="AT103" s="160" t="str">
        <f t="shared" si="53"/>
        <v>|'[УФ ВС 2018.xlsx]АЛРОСА УГОК'!j65</v>
      </c>
      <c r="AU103" s="160" t="str">
        <f t="shared" si="53"/>
        <v>|'[УФ ВС 2018.xlsx]АЛРОСА УГОК'!q65</v>
      </c>
      <c r="AV103" s="160" t="str">
        <f t="shared" si="53"/>
        <v>|'[УФ ВС 2018.xlsx]АЛРОСА УГОК'!aa65</v>
      </c>
      <c r="AW103" s="160" t="str">
        <f t="shared" si="53"/>
        <v>|'[УФ ВС 2018.xlsx]АЛРОСА УГОК'!al65</v>
      </c>
      <c r="AX103" s="160" t="str">
        <f t="shared" si="53"/>
        <v>|'[УФ ВС 2018.xlsx]АЛРОСА УГОК'!ak65</v>
      </c>
      <c r="BE103" s="306">
        <f>+U103-'[42]Таб 1'!$T103</f>
        <v>0</v>
      </c>
    </row>
    <row r="104" spans="1:57" s="156" customFormat="1">
      <c r="A104" s="156" t="str">
        <f t="shared" si="51"/>
        <v>скр</v>
      </c>
      <c r="B104" s="69"/>
      <c r="C104" s="80" t="s">
        <v>228</v>
      </c>
      <c r="D104" s="204" t="s">
        <v>218</v>
      </c>
      <c r="E104" s="204"/>
      <c r="F104" s="205"/>
      <c r="G104" s="74"/>
      <c r="H104" s="263"/>
      <c r="I104" s="263"/>
      <c r="J104" s="263"/>
      <c r="K104" s="263"/>
      <c r="L104" s="251">
        <f t="shared" si="41"/>
        <v>0</v>
      </c>
      <c r="M104" s="251">
        <f t="shared" si="42"/>
        <v>0</v>
      </c>
      <c r="N104" s="263"/>
      <c r="O104" s="263"/>
      <c r="P104" s="263"/>
      <c r="Q104" s="263">
        <v>0</v>
      </c>
      <c r="R104" s="252">
        <f>+'[42]Таб 1'!$Q104</f>
        <v>0</v>
      </c>
      <c r="S104" s="263"/>
      <c r="T104" s="263"/>
      <c r="U104" s="263">
        <f t="shared" si="52"/>
        <v>0</v>
      </c>
      <c r="V104" s="253">
        <f>[40]Лист1!$O104</f>
        <v>1</v>
      </c>
      <c r="W104" s="263"/>
      <c r="X104" s="253">
        <f>[40]Лист1!$P104</f>
        <v>1</v>
      </c>
      <c r="Y104" s="263"/>
      <c r="Z104" s="263"/>
      <c r="AA104" s="263"/>
      <c r="AB104" s="263">
        <f t="shared" si="43"/>
        <v>0</v>
      </c>
      <c r="AC104" s="263">
        <f t="shared" si="44"/>
        <v>0</v>
      </c>
      <c r="AD104" s="264"/>
      <c r="AE104" s="253">
        <f>+[41]Лист1!Q104</f>
        <v>1</v>
      </c>
      <c r="AF104" s="263"/>
      <c r="AG104" s="253">
        <f>+[41]Лист1!R104</f>
        <v>1</v>
      </c>
      <c r="AH104" s="263"/>
      <c r="AI104" s="253">
        <f>+[41]Лист1!S104</f>
        <v>1</v>
      </c>
      <c r="AJ104" s="263"/>
      <c r="AK104" s="253">
        <f>+[41]Лист1!T104</f>
        <v>1</v>
      </c>
      <c r="AL104" s="263"/>
      <c r="AM104" s="227"/>
      <c r="AN104" s="227"/>
      <c r="AO104" s="227"/>
      <c r="AP104" s="227"/>
      <c r="AQ104" s="227"/>
      <c r="AR104" s="227"/>
      <c r="AS104" s="160"/>
      <c r="AT104" s="160"/>
      <c r="AU104" s="160"/>
      <c r="AV104" s="160"/>
      <c r="AW104" s="160"/>
      <c r="AX104" s="160"/>
      <c r="BE104" s="306">
        <f>+U104-'[42]Таб 1'!$T104</f>
        <v>0</v>
      </c>
    </row>
    <row r="105" spans="1:57" s="156" customFormat="1">
      <c r="A105" s="156" t="str">
        <f t="shared" si="51"/>
        <v>скр</v>
      </c>
      <c r="B105" s="69"/>
      <c r="C105" s="72"/>
      <c r="D105" s="73" t="s">
        <v>229</v>
      </c>
      <c r="E105" s="539">
        <f>E97</f>
        <v>0</v>
      </c>
      <c r="F105" s="540"/>
      <c r="G105" s="74" t="s">
        <v>224</v>
      </c>
      <c r="H105" s="262">
        <v>0</v>
      </c>
      <c r="I105" s="262">
        <v>0</v>
      </c>
      <c r="J105" s="262">
        <v>0</v>
      </c>
      <c r="K105" s="262"/>
      <c r="L105" s="251">
        <f t="shared" si="41"/>
        <v>0</v>
      </c>
      <c r="M105" s="251">
        <f t="shared" si="42"/>
        <v>0</v>
      </c>
      <c r="N105" s="262">
        <v>0</v>
      </c>
      <c r="O105" s="262"/>
      <c r="P105" s="262">
        <v>0</v>
      </c>
      <c r="Q105" s="253">
        <v>0</v>
      </c>
      <c r="R105" s="252">
        <f>+'[42]Таб 1'!$Q105</f>
        <v>0</v>
      </c>
      <c r="S105" s="250">
        <f>R105</f>
        <v>0</v>
      </c>
      <c r="T105" s="250">
        <f>R105</f>
        <v>0</v>
      </c>
      <c r="U105" s="263">
        <f t="shared" si="52"/>
        <v>0</v>
      </c>
      <c r="V105" s="253">
        <f>[40]Лист1!$O105</f>
        <v>1.0309999999999999</v>
      </c>
      <c r="W105" s="250">
        <f>S105*V105</f>
        <v>0</v>
      </c>
      <c r="X105" s="253">
        <f>[40]Лист1!$P105</f>
        <v>1</v>
      </c>
      <c r="Y105" s="250">
        <f>W105*X105</f>
        <v>0</v>
      </c>
      <c r="Z105" s="263"/>
      <c r="AA105" s="263"/>
      <c r="AB105" s="263">
        <f t="shared" si="43"/>
        <v>0</v>
      </c>
      <c r="AC105" s="263">
        <f t="shared" si="44"/>
        <v>0</v>
      </c>
      <c r="AD105" s="264"/>
      <c r="AE105" s="253">
        <f>+[41]Лист1!Q105</f>
        <v>1.04</v>
      </c>
      <c r="AF105" s="250">
        <f>IF($P$287=0,U105*AE105,0)</f>
        <v>0</v>
      </c>
      <c r="AG105" s="253">
        <f>+[41]Лист1!R105</f>
        <v>1.04</v>
      </c>
      <c r="AH105" s="250">
        <f>AF105*AG105</f>
        <v>0</v>
      </c>
      <c r="AI105" s="253">
        <f>+[41]Лист1!S105</f>
        <v>1.04</v>
      </c>
      <c r="AJ105" s="250">
        <f>AH105*AI105</f>
        <v>0</v>
      </c>
      <c r="AK105" s="253">
        <f>+[41]Лист1!T105</f>
        <v>1.04</v>
      </c>
      <c r="AL105" s="250">
        <f>AJ105*AK105</f>
        <v>0</v>
      </c>
      <c r="AM105" s="227" t="s">
        <v>797</v>
      </c>
      <c r="AN105" s="227" t="s">
        <v>798</v>
      </c>
      <c r="AO105" s="227" t="s">
        <v>799</v>
      </c>
      <c r="AP105" s="227" t="s">
        <v>800</v>
      </c>
      <c r="AQ105" s="227" t="s">
        <v>801</v>
      </c>
      <c r="AR105" s="227" t="s">
        <v>802</v>
      </c>
      <c r="AS105" s="160" t="str">
        <f t="shared" ref="AS105:AX107" si="54">$A$3&amp;$A$2&amp;"'"&amp;AM105</f>
        <v>|'[УФ ВС 2018.xlsx]АЛРОСА УГОК'!i67</v>
      </c>
      <c r="AT105" s="160" t="str">
        <f t="shared" si="54"/>
        <v>|'[УФ ВС 2018.xlsx]АЛРОСА УГОК'!j67</v>
      </c>
      <c r="AU105" s="160" t="str">
        <f t="shared" si="54"/>
        <v>|'[УФ ВС 2018.xlsx]АЛРОСА УГОК'!q67</v>
      </c>
      <c r="AV105" s="160" t="str">
        <f t="shared" si="54"/>
        <v>|'[УФ ВС 2018.xlsx]АЛРОСА УГОК'!aa67</v>
      </c>
      <c r="AW105" s="160" t="str">
        <f t="shared" si="54"/>
        <v>|'[УФ ВС 2018.xlsx]АЛРОСА УГОК'!al67</v>
      </c>
      <c r="AX105" s="160" t="str">
        <f t="shared" si="54"/>
        <v>|'[УФ ВС 2018.xlsx]АЛРОСА УГОК'!ak67</v>
      </c>
      <c r="BE105" s="306">
        <f>+U105-'[42]Таб 1'!$T105</f>
        <v>0</v>
      </c>
    </row>
    <row r="106" spans="1:57" s="156" customFormat="1">
      <c r="A106" s="156" t="str">
        <f t="shared" si="51"/>
        <v>скр</v>
      </c>
      <c r="B106" s="69"/>
      <c r="C106" s="72"/>
      <c r="D106" s="73" t="s">
        <v>230</v>
      </c>
      <c r="E106" s="539">
        <f>E98</f>
        <v>0</v>
      </c>
      <c r="F106" s="540"/>
      <c r="G106" s="74" t="s">
        <v>224</v>
      </c>
      <c r="H106" s="262">
        <v>0</v>
      </c>
      <c r="I106" s="262">
        <v>0</v>
      </c>
      <c r="J106" s="262">
        <v>0</v>
      </c>
      <c r="K106" s="262"/>
      <c r="L106" s="251">
        <f t="shared" si="41"/>
        <v>0</v>
      </c>
      <c r="M106" s="251">
        <f t="shared" si="42"/>
        <v>0</v>
      </c>
      <c r="N106" s="262">
        <v>0</v>
      </c>
      <c r="O106" s="262"/>
      <c r="P106" s="262">
        <v>0</v>
      </c>
      <c r="Q106" s="253">
        <v>0</v>
      </c>
      <c r="R106" s="252">
        <f>+'[42]Таб 1'!$Q106</f>
        <v>0</v>
      </c>
      <c r="S106" s="250">
        <f>R106</f>
        <v>0</v>
      </c>
      <c r="T106" s="250">
        <f>R106</f>
        <v>0</v>
      </c>
      <c r="U106" s="263">
        <f t="shared" si="52"/>
        <v>0</v>
      </c>
      <c r="V106" s="253">
        <f>[40]Лист1!$O106</f>
        <v>1</v>
      </c>
      <c r="W106" s="250">
        <f>S106*V106</f>
        <v>0</v>
      </c>
      <c r="X106" s="253">
        <f>[40]Лист1!$P106</f>
        <v>1</v>
      </c>
      <c r="Y106" s="250">
        <f>W106*X106</f>
        <v>0</v>
      </c>
      <c r="Z106" s="263"/>
      <c r="AA106" s="263"/>
      <c r="AB106" s="263">
        <f t="shared" si="43"/>
        <v>0</v>
      </c>
      <c r="AC106" s="263">
        <f t="shared" si="44"/>
        <v>0</v>
      </c>
      <c r="AD106" s="264"/>
      <c r="AE106" s="253">
        <f>+[41]Лист1!Q106</f>
        <v>1</v>
      </c>
      <c r="AF106" s="250">
        <f>IF($P$287=0,U106*AE106,0)</f>
        <v>0</v>
      </c>
      <c r="AG106" s="253">
        <f>+[41]Лист1!R106</f>
        <v>1</v>
      </c>
      <c r="AH106" s="250">
        <f>AF106*AG106</f>
        <v>0</v>
      </c>
      <c r="AI106" s="253">
        <f>+[41]Лист1!S106</f>
        <v>1</v>
      </c>
      <c r="AJ106" s="250">
        <f>AH106*AI106</f>
        <v>0</v>
      </c>
      <c r="AK106" s="253">
        <f>+[41]Лист1!T106</f>
        <v>1</v>
      </c>
      <c r="AL106" s="250">
        <f>AJ106*AK106</f>
        <v>0</v>
      </c>
      <c r="AM106" s="227" t="s">
        <v>803</v>
      </c>
      <c r="AN106" s="227" t="s">
        <v>804</v>
      </c>
      <c r="AO106" s="227" t="s">
        <v>805</v>
      </c>
      <c r="AP106" s="227" t="s">
        <v>806</v>
      </c>
      <c r="AQ106" s="227" t="s">
        <v>807</v>
      </c>
      <c r="AR106" s="227" t="s">
        <v>808</v>
      </c>
      <c r="AS106" s="160" t="str">
        <f t="shared" si="54"/>
        <v>|'[УФ ВС 2018.xlsx]АЛРОСА УГОК'!i68</v>
      </c>
      <c r="AT106" s="160" t="str">
        <f t="shared" si="54"/>
        <v>|'[УФ ВС 2018.xlsx]АЛРОСА УГОК'!j68</v>
      </c>
      <c r="AU106" s="160" t="str">
        <f t="shared" si="54"/>
        <v>|'[УФ ВС 2018.xlsx]АЛРОСА УГОК'!q68</v>
      </c>
      <c r="AV106" s="160" t="str">
        <f t="shared" si="54"/>
        <v>|'[УФ ВС 2018.xlsx]АЛРОСА УГОК'!aa68</v>
      </c>
      <c r="AW106" s="160" t="str">
        <f t="shared" si="54"/>
        <v>|'[УФ ВС 2018.xlsx]АЛРОСА УГОК'!al68</v>
      </c>
      <c r="AX106" s="160" t="str">
        <f t="shared" si="54"/>
        <v>|'[УФ ВС 2018.xlsx]АЛРОСА УГОК'!ak68</v>
      </c>
      <c r="BE106" s="306">
        <f>+U106-'[42]Таб 1'!$T106</f>
        <v>0</v>
      </c>
    </row>
    <row r="107" spans="1:57" s="160" customFormat="1">
      <c r="A107" s="156" t="str">
        <f t="shared" si="51"/>
        <v>скр</v>
      </c>
      <c r="B107" s="69"/>
      <c r="C107" s="72"/>
      <c r="D107" s="73" t="s">
        <v>231</v>
      </c>
      <c r="E107" s="539">
        <f>E99</f>
        <v>0</v>
      </c>
      <c r="F107" s="540"/>
      <c r="G107" s="74" t="s">
        <v>224</v>
      </c>
      <c r="H107" s="262">
        <v>0</v>
      </c>
      <c r="I107" s="262">
        <v>0</v>
      </c>
      <c r="J107" s="262">
        <v>0</v>
      </c>
      <c r="K107" s="262"/>
      <c r="L107" s="251">
        <f t="shared" si="41"/>
        <v>0</v>
      </c>
      <c r="M107" s="251">
        <f t="shared" si="42"/>
        <v>0</v>
      </c>
      <c r="N107" s="262">
        <v>0</v>
      </c>
      <c r="O107" s="262"/>
      <c r="P107" s="262">
        <v>0</v>
      </c>
      <c r="Q107" s="253">
        <v>0</v>
      </c>
      <c r="R107" s="252">
        <f>+'[42]Таб 1'!$Q107</f>
        <v>0</v>
      </c>
      <c r="S107" s="250">
        <f>R107</f>
        <v>0</v>
      </c>
      <c r="T107" s="250">
        <f>R107</f>
        <v>0</v>
      </c>
      <c r="U107" s="263">
        <f t="shared" si="52"/>
        <v>0</v>
      </c>
      <c r="V107" s="253">
        <f>[40]Лист1!$O107</f>
        <v>1</v>
      </c>
      <c r="W107" s="250">
        <f>S107*V107</f>
        <v>0</v>
      </c>
      <c r="X107" s="253">
        <f>[40]Лист1!$P107</f>
        <v>1</v>
      </c>
      <c r="Y107" s="250">
        <f>W107*X107</f>
        <v>0</v>
      </c>
      <c r="Z107" s="263"/>
      <c r="AA107" s="263"/>
      <c r="AB107" s="263">
        <f t="shared" si="43"/>
        <v>0</v>
      </c>
      <c r="AC107" s="263">
        <f t="shared" si="44"/>
        <v>0</v>
      </c>
      <c r="AD107" s="264"/>
      <c r="AE107" s="253">
        <f>+[41]Лист1!Q107</f>
        <v>1</v>
      </c>
      <c r="AF107" s="250">
        <f>IF($P$287=0,U107*AE107,0)</f>
        <v>0</v>
      </c>
      <c r="AG107" s="253">
        <f>+[41]Лист1!R107</f>
        <v>1</v>
      </c>
      <c r="AH107" s="250">
        <f>AF107*AG107</f>
        <v>0</v>
      </c>
      <c r="AI107" s="253">
        <f>+[41]Лист1!S107</f>
        <v>1</v>
      </c>
      <c r="AJ107" s="250">
        <f>AH107*AI107</f>
        <v>0</v>
      </c>
      <c r="AK107" s="253">
        <f>+[41]Лист1!T107</f>
        <v>1</v>
      </c>
      <c r="AL107" s="250">
        <f>AJ107*AK107</f>
        <v>0</v>
      </c>
      <c r="AM107" s="227" t="s">
        <v>809</v>
      </c>
      <c r="AN107" s="227" t="s">
        <v>810</v>
      </c>
      <c r="AO107" s="227" t="s">
        <v>811</v>
      </c>
      <c r="AP107" s="227" t="s">
        <v>812</v>
      </c>
      <c r="AQ107" s="227" t="s">
        <v>813</v>
      </c>
      <c r="AR107" s="227" t="s">
        <v>814</v>
      </c>
      <c r="AS107" s="160" t="str">
        <f t="shared" si="54"/>
        <v>|'[УФ ВС 2018.xlsx]АЛРОСА УГОК'!i69</v>
      </c>
      <c r="AT107" s="160" t="str">
        <f t="shared" si="54"/>
        <v>|'[УФ ВС 2018.xlsx]АЛРОСА УГОК'!j69</v>
      </c>
      <c r="AU107" s="160" t="str">
        <f t="shared" si="54"/>
        <v>|'[УФ ВС 2018.xlsx]АЛРОСА УГОК'!q69</v>
      </c>
      <c r="AV107" s="160" t="str">
        <f t="shared" si="54"/>
        <v>|'[УФ ВС 2018.xlsx]АЛРОСА УГОК'!aa69</v>
      </c>
      <c r="AW107" s="160" t="str">
        <f t="shared" si="54"/>
        <v>|'[УФ ВС 2018.xlsx]АЛРОСА УГОК'!al69</v>
      </c>
      <c r="AX107" s="160" t="str">
        <f t="shared" si="54"/>
        <v>|'[УФ ВС 2018.xlsx]АЛРОСА УГОК'!ak69</v>
      </c>
      <c r="BE107" s="306">
        <f>+U107-'[42]Таб 1'!$T107</f>
        <v>0</v>
      </c>
    </row>
    <row r="108" spans="1:57" s="156" customFormat="1">
      <c r="A108" s="156" t="str">
        <f t="shared" si="51"/>
        <v>пок</v>
      </c>
      <c r="B108" s="69">
        <v>13</v>
      </c>
      <c r="C108" s="549" t="s">
        <v>232</v>
      </c>
      <c r="D108" s="547"/>
      <c r="E108" s="547"/>
      <c r="F108" s="548"/>
      <c r="G108" s="70" t="s">
        <v>233</v>
      </c>
      <c r="H108" s="256">
        <f>H109+H110+H111+H112</f>
        <v>1035.48</v>
      </c>
      <c r="I108" s="256">
        <f>I109+I110+I111+I112</f>
        <v>1039.3902507937016</v>
      </c>
      <c r="J108" s="256">
        <f>J109+J110+J111+J112</f>
        <v>1039.3902507937016</v>
      </c>
      <c r="K108" s="256">
        <v>1131.25</v>
      </c>
      <c r="L108" s="251">
        <f t="shared" si="41"/>
        <v>91.859749206298375</v>
      </c>
      <c r="M108" s="251">
        <f t="shared" si="42"/>
        <v>108.83784980051065</v>
      </c>
      <c r="N108" s="256">
        <f t="shared" ref="N108:U108" si="55">N109+N110+N111+N112</f>
        <v>1118.7040000000002</v>
      </c>
      <c r="O108" s="256">
        <f t="shared" si="55"/>
        <v>0</v>
      </c>
      <c r="P108" s="256">
        <f t="shared" si="55"/>
        <v>0</v>
      </c>
      <c r="Q108" s="256">
        <v>1150</v>
      </c>
      <c r="R108" s="252">
        <f>+'[42]Таб 1'!$Q108</f>
        <v>1121.25</v>
      </c>
      <c r="S108" s="256">
        <f t="shared" si="55"/>
        <v>560.625</v>
      </c>
      <c r="T108" s="256">
        <f t="shared" si="55"/>
        <v>560.625</v>
      </c>
      <c r="U108" s="256">
        <f t="shared" si="55"/>
        <v>1121.25</v>
      </c>
      <c r="V108" s="253">
        <f>[40]Лист1!$O108</f>
        <v>1</v>
      </c>
      <c r="W108" s="256">
        <f>W109+W110+W111+W112</f>
        <v>560.625</v>
      </c>
      <c r="X108" s="253">
        <f>[40]Лист1!$P108</f>
        <v>1</v>
      </c>
      <c r="Y108" s="256">
        <f>Y109+Y110+Y111+Y112</f>
        <v>560.625</v>
      </c>
      <c r="Z108" s="256"/>
      <c r="AA108" s="256"/>
      <c r="AB108" s="256">
        <f t="shared" si="43"/>
        <v>2.5459999999998217</v>
      </c>
      <c r="AC108" s="256">
        <f t="shared" si="44"/>
        <v>100.22758477667013</v>
      </c>
      <c r="AD108" s="257"/>
      <c r="AE108" s="253">
        <f>+[41]Лист1!Q108</f>
        <v>1</v>
      </c>
      <c r="AF108" s="256">
        <f>AF109+AF110+AF111+AF112</f>
        <v>1121.25</v>
      </c>
      <c r="AG108" s="253">
        <f>+[41]Лист1!R108</f>
        <v>1</v>
      </c>
      <c r="AH108" s="256">
        <f>AH109+AH110+AH111+AH112</f>
        <v>1121.25</v>
      </c>
      <c r="AI108" s="253">
        <f>+[41]Лист1!S108</f>
        <v>1</v>
      </c>
      <c r="AJ108" s="256">
        <f>AJ109+AJ110+AJ111+AJ112</f>
        <v>1121.25</v>
      </c>
      <c r="AK108" s="253">
        <f>+[41]Лист1!T108</f>
        <v>1</v>
      </c>
      <c r="AL108" s="256">
        <f>AL109+AL110+AL111+AL112</f>
        <v>1121.25</v>
      </c>
      <c r="AM108" s="227"/>
      <c r="AN108" s="227"/>
      <c r="AO108" s="227"/>
      <c r="AP108" s="227"/>
      <c r="AQ108" s="227"/>
      <c r="AR108" s="227"/>
      <c r="AS108" s="160"/>
      <c r="AT108" s="160"/>
      <c r="AU108" s="160"/>
      <c r="AV108" s="160"/>
      <c r="AW108" s="160"/>
      <c r="AX108" s="160"/>
      <c r="BC108" s="156">
        <v>0</v>
      </c>
      <c r="BE108" s="306">
        <f>+U108-'[42]Таб 1'!$T108</f>
        <v>0</v>
      </c>
    </row>
    <row r="109" spans="1:57" s="156" customFormat="1">
      <c r="A109" s="156" t="str">
        <f t="shared" si="51"/>
        <v>пок</v>
      </c>
      <c r="B109" s="69"/>
      <c r="C109" s="72"/>
      <c r="D109" s="76" t="s">
        <v>234</v>
      </c>
      <c r="E109" s="81"/>
      <c r="F109" s="82"/>
      <c r="G109" s="83" t="s">
        <v>233</v>
      </c>
      <c r="H109" s="262">
        <v>0</v>
      </c>
      <c r="I109" s="262">
        <v>0</v>
      </c>
      <c r="J109" s="262">
        <v>0</v>
      </c>
      <c r="K109" s="262"/>
      <c r="L109" s="251">
        <f t="shared" si="41"/>
        <v>0</v>
      </c>
      <c r="M109" s="251">
        <f t="shared" si="42"/>
        <v>0</v>
      </c>
      <c r="N109" s="262">
        <v>318.49401774225197</v>
      </c>
      <c r="O109" s="262"/>
      <c r="P109" s="262"/>
      <c r="Q109" s="253">
        <v>337</v>
      </c>
      <c r="R109" s="252">
        <f>+'[42]Таб 1'!$Q109</f>
        <v>310.03300000000002</v>
      </c>
      <c r="S109" s="250">
        <f>R109*$A$8</f>
        <v>155.01650000000001</v>
      </c>
      <c r="T109" s="250">
        <f>R109*$A$9</f>
        <v>155.01650000000001</v>
      </c>
      <c r="U109" s="263">
        <f>+W109+Y109</f>
        <v>310.03300000000002</v>
      </c>
      <c r="V109" s="253">
        <f>[40]Лист1!$O109</f>
        <v>1</v>
      </c>
      <c r="W109" s="250">
        <f>S109*V109</f>
        <v>155.01650000000001</v>
      </c>
      <c r="X109" s="253">
        <f>[40]Лист1!$P109</f>
        <v>1</v>
      </c>
      <c r="Y109" s="250">
        <f>W109*X109</f>
        <v>155.01650000000001</v>
      </c>
      <c r="Z109" s="263"/>
      <c r="AA109" s="263"/>
      <c r="AB109" s="263">
        <f t="shared" si="43"/>
        <v>-8.4610177422519541</v>
      </c>
      <c r="AC109" s="263">
        <f t="shared" si="44"/>
        <v>97.343429618480556</v>
      </c>
      <c r="AD109" s="264"/>
      <c r="AE109" s="253">
        <f>+[41]Лист1!Q109</f>
        <v>1</v>
      </c>
      <c r="AF109" s="250">
        <f>IF($P$287=0,U109*AE109,0)</f>
        <v>310.03300000000002</v>
      </c>
      <c r="AG109" s="253">
        <f>+[41]Лист1!R109</f>
        <v>1</v>
      </c>
      <c r="AH109" s="250">
        <f>AF109*AG109</f>
        <v>310.03300000000002</v>
      </c>
      <c r="AI109" s="253">
        <f>+[41]Лист1!S109</f>
        <v>1</v>
      </c>
      <c r="AJ109" s="250">
        <f>AH109*AI109</f>
        <v>310.03300000000002</v>
      </c>
      <c r="AK109" s="253">
        <f>+[41]Лист1!T109</f>
        <v>1</v>
      </c>
      <c r="AL109" s="250">
        <f>AJ109*AK109</f>
        <v>310.03300000000002</v>
      </c>
      <c r="AM109" s="227" t="s">
        <v>815</v>
      </c>
      <c r="AN109" s="227" t="s">
        <v>816</v>
      </c>
      <c r="AO109" s="227" t="s">
        <v>817</v>
      </c>
      <c r="AP109" s="227" t="s">
        <v>818</v>
      </c>
      <c r="AQ109" s="227" t="s">
        <v>819</v>
      </c>
      <c r="AR109" s="227" t="s">
        <v>820</v>
      </c>
      <c r="AS109" s="160" t="str">
        <f t="shared" ref="AS109:AX112" si="56">$A$3&amp;$A$2&amp;"'"&amp;AM109</f>
        <v>|'[УФ ВС 2018.xlsx]АЛРОСА УГОК'!i71</v>
      </c>
      <c r="AT109" s="160" t="str">
        <f t="shared" si="56"/>
        <v>|'[УФ ВС 2018.xlsx]АЛРОСА УГОК'!j71</v>
      </c>
      <c r="AU109" s="160" t="str">
        <f t="shared" si="56"/>
        <v>|'[УФ ВС 2018.xlsx]АЛРОСА УГОК'!q71</v>
      </c>
      <c r="AV109" s="160" t="str">
        <f t="shared" si="56"/>
        <v>|'[УФ ВС 2018.xlsx]АЛРОСА УГОК'!aa71</v>
      </c>
      <c r="AW109" s="160" t="str">
        <f t="shared" si="56"/>
        <v>|'[УФ ВС 2018.xlsx]АЛРОСА УГОК'!al71</v>
      </c>
      <c r="AX109" s="160" t="str">
        <f t="shared" si="56"/>
        <v>|'[УФ ВС 2018.xlsx]АЛРОСА УГОК'!ak71</v>
      </c>
      <c r="BE109" s="306">
        <f>+U109-'[42]Таб 1'!$T109</f>
        <v>0</v>
      </c>
    </row>
    <row r="110" spans="1:57" s="156" customFormat="1">
      <c r="A110" s="156" t="str">
        <f t="shared" si="51"/>
        <v>пок</v>
      </c>
      <c r="B110" s="69"/>
      <c r="C110" s="72"/>
      <c r="D110" s="76" t="s">
        <v>235</v>
      </c>
      <c r="E110" s="81"/>
      <c r="F110" s="82"/>
      <c r="G110" s="83" t="s">
        <v>233</v>
      </c>
      <c r="H110" s="262">
        <v>0</v>
      </c>
      <c r="I110" s="262">
        <v>0</v>
      </c>
      <c r="J110" s="262">
        <v>0</v>
      </c>
      <c r="K110" s="262"/>
      <c r="L110" s="251">
        <f t="shared" si="41"/>
        <v>0</v>
      </c>
      <c r="M110" s="251">
        <f t="shared" si="42"/>
        <v>0</v>
      </c>
      <c r="N110" s="262">
        <v>85.139177978803929</v>
      </c>
      <c r="O110" s="262"/>
      <c r="P110" s="262"/>
      <c r="Q110" s="253">
        <v>24</v>
      </c>
      <c r="R110" s="252">
        <f>+'[42]Таб 1'!$Q110</f>
        <v>131.727</v>
      </c>
      <c r="S110" s="250">
        <f>R110*$A$8</f>
        <v>65.863500000000002</v>
      </c>
      <c r="T110" s="250">
        <f>R110*$A$9</f>
        <v>65.863500000000002</v>
      </c>
      <c r="U110" s="263">
        <f>+W110+Y110</f>
        <v>131.727</v>
      </c>
      <c r="V110" s="253">
        <f>[40]Лист1!$O110</f>
        <v>1</v>
      </c>
      <c r="W110" s="250">
        <f>S110*V110</f>
        <v>65.863500000000002</v>
      </c>
      <c r="X110" s="253">
        <f>[40]Лист1!$P110</f>
        <v>1</v>
      </c>
      <c r="Y110" s="250">
        <f>W110*X110</f>
        <v>65.863500000000002</v>
      </c>
      <c r="Z110" s="263"/>
      <c r="AA110" s="263"/>
      <c r="AB110" s="263">
        <f t="shared" si="43"/>
        <v>46.587822021196075</v>
      </c>
      <c r="AC110" s="263">
        <f t="shared" si="44"/>
        <v>154.71960515380414</v>
      </c>
      <c r="AD110" s="264"/>
      <c r="AE110" s="253">
        <f>+[41]Лист1!Q110</f>
        <v>1</v>
      </c>
      <c r="AF110" s="250">
        <f>IF($P$287=0,U110*AE110,0)</f>
        <v>131.727</v>
      </c>
      <c r="AG110" s="253">
        <f>+[41]Лист1!R110</f>
        <v>1</v>
      </c>
      <c r="AH110" s="250">
        <f>AF110*AG110</f>
        <v>131.727</v>
      </c>
      <c r="AI110" s="253">
        <f>+[41]Лист1!S110</f>
        <v>1</v>
      </c>
      <c r="AJ110" s="250">
        <f>AH110*AI110</f>
        <v>131.727</v>
      </c>
      <c r="AK110" s="253">
        <f>+[41]Лист1!T110</f>
        <v>1</v>
      </c>
      <c r="AL110" s="250">
        <f>AJ110*AK110</f>
        <v>131.727</v>
      </c>
      <c r="AM110" s="227" t="s">
        <v>821</v>
      </c>
      <c r="AN110" s="227" t="s">
        <v>822</v>
      </c>
      <c r="AO110" s="227" t="s">
        <v>823</v>
      </c>
      <c r="AP110" s="227" t="s">
        <v>824</v>
      </c>
      <c r="AQ110" s="227" t="s">
        <v>825</v>
      </c>
      <c r="AR110" s="227" t="s">
        <v>826</v>
      </c>
      <c r="AS110" s="160" t="str">
        <f t="shared" si="56"/>
        <v>|'[УФ ВС 2018.xlsx]АЛРОСА УГОК'!i72</v>
      </c>
      <c r="AT110" s="160" t="str">
        <f t="shared" si="56"/>
        <v>|'[УФ ВС 2018.xlsx]АЛРОСА УГОК'!j72</v>
      </c>
      <c r="AU110" s="160" t="str">
        <f t="shared" si="56"/>
        <v>|'[УФ ВС 2018.xlsx]АЛРОСА УГОК'!q72</v>
      </c>
      <c r="AV110" s="160" t="str">
        <f t="shared" si="56"/>
        <v>|'[УФ ВС 2018.xlsx]АЛРОСА УГОК'!aa72</v>
      </c>
      <c r="AW110" s="160" t="str">
        <f t="shared" si="56"/>
        <v>|'[УФ ВС 2018.xlsx]АЛРОСА УГОК'!al72</v>
      </c>
      <c r="AX110" s="160" t="str">
        <f t="shared" si="56"/>
        <v>|'[УФ ВС 2018.xlsx]АЛРОСА УГОК'!ak72</v>
      </c>
      <c r="BE110" s="306">
        <f>+U110-'[42]Таб 1'!$T110</f>
        <v>0</v>
      </c>
    </row>
    <row r="111" spans="1:57" s="156" customFormat="1">
      <c r="A111" s="156" t="str">
        <f t="shared" si="51"/>
        <v>скр</v>
      </c>
      <c r="B111" s="69"/>
      <c r="C111" s="72"/>
      <c r="D111" s="76" t="s">
        <v>236</v>
      </c>
      <c r="E111" s="81"/>
      <c r="F111" s="82"/>
      <c r="G111" s="83" t="s">
        <v>233</v>
      </c>
      <c r="H111" s="262">
        <v>0</v>
      </c>
      <c r="I111" s="262">
        <v>0</v>
      </c>
      <c r="J111" s="262">
        <v>0</v>
      </c>
      <c r="K111" s="262"/>
      <c r="L111" s="251">
        <f t="shared" si="41"/>
        <v>0</v>
      </c>
      <c r="M111" s="251">
        <f t="shared" si="42"/>
        <v>0</v>
      </c>
      <c r="N111" s="262">
        <v>0</v>
      </c>
      <c r="O111" s="262"/>
      <c r="P111" s="262">
        <v>0</v>
      </c>
      <c r="Q111" s="253">
        <v>0</v>
      </c>
      <c r="R111" s="252">
        <f>+'[42]Таб 1'!$Q111</f>
        <v>0</v>
      </c>
      <c r="S111" s="250">
        <f>R111*$A$8</f>
        <v>0</v>
      </c>
      <c r="T111" s="250">
        <f>R111*$A$9</f>
        <v>0</v>
      </c>
      <c r="U111" s="263">
        <f>+W111+Y111</f>
        <v>0</v>
      </c>
      <c r="V111" s="253">
        <f>[40]Лист1!$O111</f>
        <v>1</v>
      </c>
      <c r="W111" s="250">
        <f>S111*V111</f>
        <v>0</v>
      </c>
      <c r="X111" s="253">
        <f>[40]Лист1!$P111</f>
        <v>1</v>
      </c>
      <c r="Y111" s="250">
        <f>W111*X111</f>
        <v>0</v>
      </c>
      <c r="Z111" s="263"/>
      <c r="AA111" s="263"/>
      <c r="AB111" s="263">
        <f t="shared" si="43"/>
        <v>0</v>
      </c>
      <c r="AC111" s="263">
        <f t="shared" si="44"/>
        <v>0</v>
      </c>
      <c r="AD111" s="264"/>
      <c r="AE111" s="253">
        <f>+[41]Лист1!Q111</f>
        <v>1</v>
      </c>
      <c r="AF111" s="250">
        <f>IF($P$287=0,U111*AE111,0)</f>
        <v>0</v>
      </c>
      <c r="AG111" s="253">
        <f>+[41]Лист1!R111</f>
        <v>1</v>
      </c>
      <c r="AH111" s="250">
        <f>AF111*AG111</f>
        <v>0</v>
      </c>
      <c r="AI111" s="253">
        <f>+[41]Лист1!S111</f>
        <v>1</v>
      </c>
      <c r="AJ111" s="250">
        <f>AH111*AI111</f>
        <v>0</v>
      </c>
      <c r="AK111" s="253">
        <f>+[41]Лист1!T111</f>
        <v>1</v>
      </c>
      <c r="AL111" s="250">
        <f>AJ111*AK111</f>
        <v>0</v>
      </c>
      <c r="AM111" s="227" t="s">
        <v>827</v>
      </c>
      <c r="AN111" s="227" t="s">
        <v>828</v>
      </c>
      <c r="AO111" s="227" t="s">
        <v>829</v>
      </c>
      <c r="AP111" s="227" t="s">
        <v>830</v>
      </c>
      <c r="AQ111" s="227" t="s">
        <v>831</v>
      </c>
      <c r="AR111" s="227" t="s">
        <v>832</v>
      </c>
      <c r="AS111" s="160" t="str">
        <f t="shared" si="56"/>
        <v>|'[УФ ВС 2018.xlsx]АЛРОСА УГОК'!i73</v>
      </c>
      <c r="AT111" s="160" t="str">
        <f t="shared" si="56"/>
        <v>|'[УФ ВС 2018.xlsx]АЛРОСА УГОК'!j73</v>
      </c>
      <c r="AU111" s="160" t="str">
        <f t="shared" si="56"/>
        <v>|'[УФ ВС 2018.xlsx]АЛРОСА УГОК'!q73</v>
      </c>
      <c r="AV111" s="160" t="str">
        <f t="shared" si="56"/>
        <v>|'[УФ ВС 2018.xlsx]АЛРОСА УГОК'!aa73</v>
      </c>
      <c r="AW111" s="160" t="str">
        <f t="shared" si="56"/>
        <v>|'[УФ ВС 2018.xlsx]АЛРОСА УГОК'!al73</v>
      </c>
      <c r="AX111" s="160" t="str">
        <f t="shared" si="56"/>
        <v>|'[УФ ВС 2018.xlsx]АЛРОСА УГОК'!ak73</v>
      </c>
      <c r="BE111" s="306">
        <f>+U111-'[42]Таб 1'!$T111</f>
        <v>0</v>
      </c>
    </row>
    <row r="112" spans="1:57" s="160" customFormat="1">
      <c r="A112" s="156" t="str">
        <f t="shared" si="51"/>
        <v>пок</v>
      </c>
      <c r="B112" s="69"/>
      <c r="C112" s="72"/>
      <c r="D112" s="76" t="s">
        <v>237</v>
      </c>
      <c r="E112" s="81"/>
      <c r="F112" s="82"/>
      <c r="G112" s="83" t="s">
        <v>233</v>
      </c>
      <c r="H112" s="262">
        <v>1035.48</v>
      </c>
      <c r="I112" s="262">
        <v>1039.3902507937016</v>
      </c>
      <c r="J112" s="262">
        <v>1039.3902507937016</v>
      </c>
      <c r="K112" s="262">
        <v>1131.25</v>
      </c>
      <c r="L112" s="251">
        <f t="shared" si="41"/>
        <v>91.859749206298375</v>
      </c>
      <c r="M112" s="251">
        <f t="shared" si="42"/>
        <v>108.83784980051065</v>
      </c>
      <c r="N112" s="262">
        <v>715.07080427894437</v>
      </c>
      <c r="O112" s="262"/>
      <c r="P112" s="262">
        <v>0</v>
      </c>
      <c r="Q112" s="253">
        <v>789</v>
      </c>
      <c r="R112" s="252">
        <f>+'[42]Таб 1'!$Q112</f>
        <v>679.49</v>
      </c>
      <c r="S112" s="250">
        <f>R112*$A$8</f>
        <v>339.745</v>
      </c>
      <c r="T112" s="250">
        <f>R112*$A$9</f>
        <v>339.745</v>
      </c>
      <c r="U112" s="263">
        <f>+W112+Y112</f>
        <v>679.49</v>
      </c>
      <c r="V112" s="253">
        <f>[40]Лист1!$O112</f>
        <v>1</v>
      </c>
      <c r="W112" s="250">
        <f>S112*V112</f>
        <v>339.745</v>
      </c>
      <c r="X112" s="253">
        <f>[40]Лист1!$P112</f>
        <v>1</v>
      </c>
      <c r="Y112" s="250">
        <f>W112*X112</f>
        <v>339.745</v>
      </c>
      <c r="Z112" s="263"/>
      <c r="AA112" s="263"/>
      <c r="AB112" s="263">
        <f t="shared" si="43"/>
        <v>-35.580804278944356</v>
      </c>
      <c r="AC112" s="263">
        <f t="shared" si="44"/>
        <v>95.024156479885519</v>
      </c>
      <c r="AD112" s="264"/>
      <c r="AE112" s="253">
        <f>+[41]Лист1!Q112</f>
        <v>1</v>
      </c>
      <c r="AF112" s="250">
        <f>IF($P$287=0,U112*AE112,0)</f>
        <v>679.49</v>
      </c>
      <c r="AG112" s="253">
        <f>+[41]Лист1!R112</f>
        <v>1</v>
      </c>
      <c r="AH112" s="250">
        <f>AF112*AG112</f>
        <v>679.49</v>
      </c>
      <c r="AI112" s="253">
        <f>+[41]Лист1!S112</f>
        <v>1</v>
      </c>
      <c r="AJ112" s="250">
        <f>AH112*AI112</f>
        <v>679.49</v>
      </c>
      <c r="AK112" s="253">
        <f>+[41]Лист1!T112</f>
        <v>1</v>
      </c>
      <c r="AL112" s="250">
        <f>AJ112*AK112</f>
        <v>679.49</v>
      </c>
      <c r="AM112" s="227" t="s">
        <v>833</v>
      </c>
      <c r="AN112" s="227" t="s">
        <v>834</v>
      </c>
      <c r="AO112" s="227" t="s">
        <v>835</v>
      </c>
      <c r="AP112" s="227" t="s">
        <v>836</v>
      </c>
      <c r="AQ112" s="227" t="s">
        <v>837</v>
      </c>
      <c r="AR112" s="227" t="s">
        <v>838</v>
      </c>
      <c r="AS112" s="160" t="str">
        <f t="shared" si="56"/>
        <v>|'[УФ ВС 2018.xlsx]АЛРОСА УГОК'!i74</v>
      </c>
      <c r="AT112" s="160" t="str">
        <f t="shared" si="56"/>
        <v>|'[УФ ВС 2018.xlsx]АЛРОСА УГОК'!j74</v>
      </c>
      <c r="AU112" s="160" t="str">
        <f t="shared" si="56"/>
        <v>|'[УФ ВС 2018.xlsx]АЛРОСА УГОК'!q74</v>
      </c>
      <c r="AV112" s="160" t="str">
        <f t="shared" si="56"/>
        <v>|'[УФ ВС 2018.xlsx]АЛРОСА УГОК'!aa74</v>
      </c>
      <c r="AW112" s="160" t="str">
        <f t="shared" si="56"/>
        <v>|'[УФ ВС 2018.xlsx]АЛРОСА УГОК'!al74</v>
      </c>
      <c r="AX112" s="160" t="str">
        <f t="shared" si="56"/>
        <v>|'[УФ ВС 2018.xlsx]АЛРОСА УГОК'!ak74</v>
      </c>
      <c r="BE112" s="306">
        <f>+U112-'[42]Таб 1'!$T112</f>
        <v>0</v>
      </c>
    </row>
    <row r="113" spans="1:58" s="156" customFormat="1">
      <c r="A113" s="156" t="str">
        <f t="shared" si="51"/>
        <v>пок</v>
      </c>
      <c r="B113" s="69">
        <v>14</v>
      </c>
      <c r="C113" s="71" t="s">
        <v>238</v>
      </c>
      <c r="D113" s="84"/>
      <c r="E113" s="85"/>
      <c r="F113" s="86"/>
      <c r="G113" s="87" t="s">
        <v>239</v>
      </c>
      <c r="H113" s="256">
        <f>IF(H108=0,0,H147/H108)</f>
        <v>5.9841629999999997</v>
      </c>
      <c r="I113" s="256">
        <f>IF(I108=0,0,I147/I108)</f>
        <v>3.0293000000000001</v>
      </c>
      <c r="J113" s="256">
        <f>IF(J108=0,0,J147/J108)</f>
        <v>3.0293000000000001</v>
      </c>
      <c r="K113" s="256">
        <v>3.1011911071823204</v>
      </c>
      <c r="L113" s="251">
        <f t="shared" si="41"/>
        <v>7.189110718232028E-2</v>
      </c>
      <c r="M113" s="251">
        <f t="shared" si="42"/>
        <v>102.37319206358961</v>
      </c>
      <c r="N113" s="256">
        <f t="shared" ref="N113:U113" si="57">IF(N108=0,0,N147/N108)</f>
        <v>3.7367950342936638</v>
      </c>
      <c r="O113" s="256">
        <f t="shared" si="57"/>
        <v>0</v>
      </c>
      <c r="P113" s="256">
        <f t="shared" si="57"/>
        <v>0</v>
      </c>
      <c r="Q113" s="256">
        <v>3.9122912840869568</v>
      </c>
      <c r="R113" s="252">
        <f>+'[42]Таб 1'!$Q113</f>
        <v>3.7443206822296546</v>
      </c>
      <c r="S113" s="256">
        <f t="shared" si="57"/>
        <v>3.7443206822296546</v>
      </c>
      <c r="T113" s="256">
        <f t="shared" si="57"/>
        <v>3.7443206822296546</v>
      </c>
      <c r="U113" s="256">
        <f t="shared" si="57"/>
        <v>4.3995768016198449</v>
      </c>
      <c r="V113" s="267">
        <v>1.175</v>
      </c>
      <c r="W113" s="256">
        <f>IF(W108=0,0,W147/W108)</f>
        <v>4.3995768016198449</v>
      </c>
      <c r="X113" s="253">
        <f>[40]Лист1!$P113</f>
        <v>1</v>
      </c>
      <c r="Y113" s="256">
        <f>IF(Y108=0,0,Y147/Y108)</f>
        <v>4.3995768016198449</v>
      </c>
      <c r="Z113" s="256"/>
      <c r="AA113" s="256"/>
      <c r="AB113" s="256">
        <f t="shared" si="43"/>
        <v>0.6627817673261811</v>
      </c>
      <c r="AC113" s="256">
        <f t="shared" si="44"/>
        <v>117.7366369106049</v>
      </c>
      <c r="AD113" s="257"/>
      <c r="AE113" s="253">
        <f>+[41]Лист1!Q113</f>
        <v>1</v>
      </c>
      <c r="AF113" s="256">
        <f>IF(AF108=0,0,AF147/AF108)</f>
        <v>4.5755598736846386</v>
      </c>
      <c r="AG113" s="253">
        <f>+[41]Лист1!R113</f>
        <v>1</v>
      </c>
      <c r="AH113" s="256">
        <f>IF(AH108=0,0,AH147/AH108)</f>
        <v>4.7585822686320238</v>
      </c>
      <c r="AI113" s="253">
        <f>+[41]Лист1!S113</f>
        <v>1</v>
      </c>
      <c r="AJ113" s="256">
        <f>IF(AJ108=0,0,AJ147/AJ108)</f>
        <v>4.9489255593773054</v>
      </c>
      <c r="AK113" s="253">
        <f>+[41]Лист1!T113</f>
        <v>1</v>
      </c>
      <c r="AL113" s="256">
        <f>IF(AL108=0,0,AL147/AL108)</f>
        <v>5.146882581752398</v>
      </c>
      <c r="AM113" s="227"/>
      <c r="AN113" s="227"/>
      <c r="AO113" s="227"/>
      <c r="AP113" s="227"/>
      <c r="AQ113" s="227"/>
      <c r="AR113" s="227"/>
      <c r="AS113" s="160"/>
      <c r="AT113" s="160"/>
      <c r="AU113" s="160"/>
      <c r="AV113" s="160"/>
      <c r="AW113" s="160"/>
      <c r="AX113" s="160"/>
      <c r="BC113" s="156">
        <v>0</v>
      </c>
      <c r="BE113" s="306">
        <f>+U113-'[42]Таб 1'!$T113</f>
        <v>0</v>
      </c>
      <c r="BF113" s="307"/>
    </row>
    <row r="114" spans="1:58" s="156" customFormat="1">
      <c r="A114" s="156" t="str">
        <f t="shared" si="51"/>
        <v>пок</v>
      </c>
      <c r="B114" s="69"/>
      <c r="C114" s="80"/>
      <c r="D114" s="76" t="s">
        <v>240</v>
      </c>
      <c r="E114" s="76"/>
      <c r="F114" s="82"/>
      <c r="G114" s="83" t="s">
        <v>239</v>
      </c>
      <c r="H114" s="262">
        <v>0</v>
      </c>
      <c r="I114" s="262">
        <v>0</v>
      </c>
      <c r="J114" s="262">
        <v>0</v>
      </c>
      <c r="K114" s="262"/>
      <c r="L114" s="251">
        <f t="shared" si="41"/>
        <v>0</v>
      </c>
      <c r="M114" s="251">
        <f t="shared" si="42"/>
        <v>0</v>
      </c>
      <c r="N114" s="262">
        <v>3.9281159999999997</v>
      </c>
      <c r="O114" s="262"/>
      <c r="P114" s="262">
        <v>0</v>
      </c>
      <c r="Q114" s="253">
        <v>4.1245218000000001</v>
      </c>
      <c r="R114" s="252">
        <f>+'[42]Таб 1'!$Q114</f>
        <v>3.92815</v>
      </c>
      <c r="S114" s="250">
        <f>R114</f>
        <v>3.92815</v>
      </c>
      <c r="T114" s="250">
        <f>R114</f>
        <v>3.92815</v>
      </c>
      <c r="U114" s="263">
        <f>IF(U109=0,0,U148/U109)</f>
        <v>4.6155762500000002</v>
      </c>
      <c r="V114" s="253">
        <f>+V113</f>
        <v>1.175</v>
      </c>
      <c r="W114" s="250">
        <f>S114*V114</f>
        <v>4.6155762500000002</v>
      </c>
      <c r="X114" s="253">
        <f>[40]Лист1!$P114</f>
        <v>1</v>
      </c>
      <c r="Y114" s="250">
        <f>W114*X114</f>
        <v>4.6155762500000002</v>
      </c>
      <c r="Z114" s="263"/>
      <c r="AA114" s="263"/>
      <c r="AB114" s="263">
        <f t="shared" si="43"/>
        <v>0.68746025000000044</v>
      </c>
      <c r="AC114" s="263">
        <f t="shared" si="44"/>
        <v>117.50101702699209</v>
      </c>
      <c r="AD114" s="264"/>
      <c r="AE114" s="253">
        <f>+[41]Лист1!Q114</f>
        <v>1.04</v>
      </c>
      <c r="AF114" s="250">
        <f>IF($P$287=0,U114*AE114,0)</f>
        <v>4.8001993000000001</v>
      </c>
      <c r="AG114" s="253">
        <f>+[41]Лист1!R114</f>
        <v>1.04</v>
      </c>
      <c r="AH114" s="250">
        <f>AF114*AG114</f>
        <v>4.9922072719999999</v>
      </c>
      <c r="AI114" s="253">
        <f>+[41]Лист1!S114</f>
        <v>1.04</v>
      </c>
      <c r="AJ114" s="250">
        <f>AH114*AI114</f>
        <v>5.1918955628800001</v>
      </c>
      <c r="AK114" s="253">
        <f>+[41]Лист1!T114</f>
        <v>1.04</v>
      </c>
      <c r="AL114" s="250">
        <f>AJ114*AK114</f>
        <v>5.3995713853952001</v>
      </c>
      <c r="AM114" s="227" t="s">
        <v>839</v>
      </c>
      <c r="AN114" s="227" t="s">
        <v>840</v>
      </c>
      <c r="AO114" s="227" t="s">
        <v>841</v>
      </c>
      <c r="AP114" s="227" t="s">
        <v>842</v>
      </c>
      <c r="AQ114" s="227" t="s">
        <v>843</v>
      </c>
      <c r="AR114" s="227" t="s">
        <v>844</v>
      </c>
      <c r="AS114" s="160" t="str">
        <f t="shared" ref="AS114:AX117" si="58">$A$3&amp;$A$2&amp;"'"&amp;AM114</f>
        <v>|'[УФ ВС 2018.xlsx]АЛРОСА УГОК'!i76</v>
      </c>
      <c r="AT114" s="160" t="str">
        <f t="shared" si="58"/>
        <v>|'[УФ ВС 2018.xlsx]АЛРОСА УГОК'!j76</v>
      </c>
      <c r="AU114" s="160" t="str">
        <f t="shared" si="58"/>
        <v>|'[УФ ВС 2018.xlsx]АЛРОСА УГОК'!q76</v>
      </c>
      <c r="AV114" s="160" t="str">
        <f t="shared" si="58"/>
        <v>|'[УФ ВС 2018.xlsx]АЛРОСА УГОК'!aa76</v>
      </c>
      <c r="AW114" s="160" t="str">
        <f t="shared" si="58"/>
        <v>|'[УФ ВС 2018.xlsx]АЛРОСА УГОК'!al76</v>
      </c>
      <c r="AX114" s="160" t="str">
        <f t="shared" si="58"/>
        <v>|'[УФ ВС 2018.xlsx]АЛРОСА УГОК'!ak76</v>
      </c>
      <c r="BE114" s="306">
        <f>+U114-'[42]Таб 1'!$T114</f>
        <v>0</v>
      </c>
      <c r="BF114" s="307"/>
    </row>
    <row r="115" spans="1:58" s="156" customFormat="1">
      <c r="A115" s="156" t="str">
        <f t="shared" si="51"/>
        <v>пок</v>
      </c>
      <c r="B115" s="69"/>
      <c r="C115" s="80"/>
      <c r="D115" s="76" t="s">
        <v>241</v>
      </c>
      <c r="E115" s="76"/>
      <c r="F115" s="82"/>
      <c r="G115" s="83" t="s">
        <v>239</v>
      </c>
      <c r="H115" s="262">
        <v>0</v>
      </c>
      <c r="I115" s="262">
        <v>0</v>
      </c>
      <c r="J115" s="262">
        <v>0</v>
      </c>
      <c r="K115" s="262"/>
      <c r="L115" s="251">
        <f t="shared" si="41"/>
        <v>0</v>
      </c>
      <c r="M115" s="251">
        <f t="shared" si="42"/>
        <v>0</v>
      </c>
      <c r="N115" s="262">
        <v>3.8749079999999996</v>
      </c>
      <c r="O115" s="262"/>
      <c r="P115" s="262"/>
      <c r="Q115" s="253">
        <v>4.0686533999999996</v>
      </c>
      <c r="R115" s="252">
        <f>+'[42]Таб 1'!$Q115</f>
        <v>3.8748999999999998</v>
      </c>
      <c r="S115" s="250">
        <f>R115</f>
        <v>3.8748999999999998</v>
      </c>
      <c r="T115" s="250">
        <f>R115</f>
        <v>3.8748999999999998</v>
      </c>
      <c r="U115" s="263">
        <f>IF(U110=0,0,U149/U110)</f>
        <v>4.5530074999999997</v>
      </c>
      <c r="V115" s="253">
        <f>+V114</f>
        <v>1.175</v>
      </c>
      <c r="W115" s="250">
        <f>S115*V115</f>
        <v>4.5530074999999997</v>
      </c>
      <c r="X115" s="253">
        <f>[40]Лист1!$P115</f>
        <v>1</v>
      </c>
      <c r="Y115" s="250">
        <f>W115*X115</f>
        <v>4.5530074999999997</v>
      </c>
      <c r="Z115" s="263"/>
      <c r="AA115" s="263"/>
      <c r="AB115" s="263">
        <f t="shared" si="43"/>
        <v>0.67809950000000008</v>
      </c>
      <c r="AC115" s="263">
        <f t="shared" si="44"/>
        <v>117.49975741359538</v>
      </c>
      <c r="AD115" s="264"/>
      <c r="AE115" s="253">
        <f>+[41]Лист1!Q115</f>
        <v>1.04</v>
      </c>
      <c r="AF115" s="250">
        <f>IF($P$287=0,U115*AE115,0)</f>
        <v>4.7351277999999999</v>
      </c>
      <c r="AG115" s="253">
        <f>+[41]Лист1!R115</f>
        <v>1.04</v>
      </c>
      <c r="AH115" s="250">
        <f>AF115*AG115</f>
        <v>4.9245329120000001</v>
      </c>
      <c r="AI115" s="253">
        <f>+[41]Лист1!S115</f>
        <v>1.04</v>
      </c>
      <c r="AJ115" s="250">
        <f>AH115*AI115</f>
        <v>5.1215142284800006</v>
      </c>
      <c r="AK115" s="253">
        <f>+[41]Лист1!T115</f>
        <v>1.04</v>
      </c>
      <c r="AL115" s="250">
        <f>AJ115*AK115</f>
        <v>5.3263747976192004</v>
      </c>
      <c r="AM115" s="227" t="s">
        <v>845</v>
      </c>
      <c r="AN115" s="227" t="s">
        <v>846</v>
      </c>
      <c r="AO115" s="227" t="s">
        <v>847</v>
      </c>
      <c r="AP115" s="227" t="s">
        <v>848</v>
      </c>
      <c r="AQ115" s="227" t="s">
        <v>849</v>
      </c>
      <c r="AR115" s="227" t="s">
        <v>850</v>
      </c>
      <c r="AS115" s="160" t="str">
        <f t="shared" si="58"/>
        <v>|'[УФ ВС 2018.xlsx]АЛРОСА УГОК'!i77</v>
      </c>
      <c r="AT115" s="160" t="str">
        <f t="shared" si="58"/>
        <v>|'[УФ ВС 2018.xlsx]АЛРОСА УГОК'!j77</v>
      </c>
      <c r="AU115" s="160" t="str">
        <f t="shared" si="58"/>
        <v>|'[УФ ВС 2018.xlsx]АЛРОСА УГОК'!q77</v>
      </c>
      <c r="AV115" s="160" t="str">
        <f t="shared" si="58"/>
        <v>|'[УФ ВС 2018.xlsx]АЛРОСА УГОК'!aa77</v>
      </c>
      <c r="AW115" s="160" t="str">
        <f t="shared" si="58"/>
        <v>|'[УФ ВС 2018.xlsx]АЛРОСА УГОК'!al77</v>
      </c>
      <c r="AX115" s="160" t="str">
        <f t="shared" si="58"/>
        <v>|'[УФ ВС 2018.xlsx]АЛРОСА УГОК'!ak77</v>
      </c>
      <c r="BE115" s="306">
        <f>+U115-'[42]Таб 1'!$T115</f>
        <v>0</v>
      </c>
      <c r="BF115" s="307"/>
    </row>
    <row r="116" spans="1:58" s="156" customFormat="1">
      <c r="A116" s="156" t="str">
        <f t="shared" si="51"/>
        <v>скр</v>
      </c>
      <c r="B116" s="69"/>
      <c r="C116" s="80"/>
      <c r="D116" s="76" t="s">
        <v>242</v>
      </c>
      <c r="E116" s="76"/>
      <c r="F116" s="82"/>
      <c r="G116" s="83" t="s">
        <v>239</v>
      </c>
      <c r="H116" s="262">
        <v>0</v>
      </c>
      <c r="I116" s="262">
        <v>0</v>
      </c>
      <c r="J116" s="262">
        <v>0</v>
      </c>
      <c r="K116" s="262"/>
      <c r="L116" s="251">
        <f t="shared" si="41"/>
        <v>0</v>
      </c>
      <c r="M116" s="251">
        <f t="shared" si="42"/>
        <v>0</v>
      </c>
      <c r="N116" s="262">
        <v>0</v>
      </c>
      <c r="O116" s="262"/>
      <c r="P116" s="262">
        <v>0</v>
      </c>
      <c r="Q116" s="253">
        <v>0</v>
      </c>
      <c r="R116" s="252">
        <f>+'[42]Таб 1'!$Q116</f>
        <v>0</v>
      </c>
      <c r="S116" s="250">
        <f>R116</f>
        <v>0</v>
      </c>
      <c r="T116" s="250">
        <f>R116</f>
        <v>0</v>
      </c>
      <c r="U116" s="263">
        <f>IF(U111=0,0,U150/U111)</f>
        <v>0</v>
      </c>
      <c r="V116" s="253">
        <f>+V115</f>
        <v>1.175</v>
      </c>
      <c r="W116" s="250">
        <f>S116*V116</f>
        <v>0</v>
      </c>
      <c r="X116" s="253">
        <f>[40]Лист1!$P116</f>
        <v>1</v>
      </c>
      <c r="Y116" s="250">
        <f>W116*X116</f>
        <v>0</v>
      </c>
      <c r="Z116" s="263"/>
      <c r="AA116" s="263"/>
      <c r="AB116" s="263">
        <f t="shared" si="43"/>
        <v>0</v>
      </c>
      <c r="AC116" s="263">
        <f t="shared" si="44"/>
        <v>0</v>
      </c>
      <c r="AD116" s="264"/>
      <c r="AE116" s="253">
        <f>+[41]Лист1!Q116</f>
        <v>1.04</v>
      </c>
      <c r="AF116" s="250">
        <f>IF($P$287=0,U116*AE116,0)</f>
        <v>0</v>
      </c>
      <c r="AG116" s="253">
        <f>+[41]Лист1!R116</f>
        <v>1.04</v>
      </c>
      <c r="AH116" s="250">
        <f>AF116*AG116</f>
        <v>0</v>
      </c>
      <c r="AI116" s="253">
        <f>+[41]Лист1!S116</f>
        <v>1.04</v>
      </c>
      <c r="AJ116" s="250">
        <f>AH116*AI116</f>
        <v>0</v>
      </c>
      <c r="AK116" s="253">
        <f>+[41]Лист1!T116</f>
        <v>1.04</v>
      </c>
      <c r="AL116" s="250">
        <f>AJ116*AK116</f>
        <v>0</v>
      </c>
      <c r="AM116" s="227" t="s">
        <v>851</v>
      </c>
      <c r="AN116" s="227" t="s">
        <v>852</v>
      </c>
      <c r="AO116" s="227" t="s">
        <v>853</v>
      </c>
      <c r="AP116" s="227" t="s">
        <v>854</v>
      </c>
      <c r="AQ116" s="227" t="s">
        <v>855</v>
      </c>
      <c r="AR116" s="227" t="s">
        <v>856</v>
      </c>
      <c r="AS116" s="160" t="str">
        <f t="shared" si="58"/>
        <v>|'[УФ ВС 2018.xlsx]АЛРОСА УГОК'!i78</v>
      </c>
      <c r="AT116" s="160" t="str">
        <f t="shared" si="58"/>
        <v>|'[УФ ВС 2018.xlsx]АЛРОСА УГОК'!j78</v>
      </c>
      <c r="AU116" s="160" t="str">
        <f t="shared" si="58"/>
        <v>|'[УФ ВС 2018.xlsx]АЛРОСА УГОК'!q78</v>
      </c>
      <c r="AV116" s="160" t="str">
        <f t="shared" si="58"/>
        <v>|'[УФ ВС 2018.xlsx]АЛРОСА УГОК'!aa78</v>
      </c>
      <c r="AW116" s="160" t="str">
        <f t="shared" si="58"/>
        <v>|'[УФ ВС 2018.xlsx]АЛРОСА УГОК'!al78</v>
      </c>
      <c r="AX116" s="160" t="str">
        <f t="shared" si="58"/>
        <v>|'[УФ ВС 2018.xlsx]АЛРОСА УГОК'!ak78</v>
      </c>
      <c r="BE116" s="306">
        <f>+U116-'[42]Таб 1'!$T116</f>
        <v>0</v>
      </c>
      <c r="BF116" s="307"/>
    </row>
    <row r="117" spans="1:58" s="160" customFormat="1">
      <c r="A117" s="156" t="str">
        <f t="shared" si="51"/>
        <v>пок</v>
      </c>
      <c r="B117" s="69"/>
      <c r="C117" s="80"/>
      <c r="D117" s="76" t="s">
        <v>243</v>
      </c>
      <c r="E117" s="76"/>
      <c r="F117" s="82"/>
      <c r="G117" s="83" t="s">
        <v>239</v>
      </c>
      <c r="H117" s="262">
        <v>5.9841629999999997</v>
      </c>
      <c r="I117" s="262">
        <v>3.0293000000000001</v>
      </c>
      <c r="J117" s="262">
        <v>3.0293000000000001</v>
      </c>
      <c r="K117" s="262">
        <v>3.1011911071823204</v>
      </c>
      <c r="L117" s="251">
        <f t="shared" si="41"/>
        <v>7.189110718232028E-2</v>
      </c>
      <c r="M117" s="251">
        <f t="shared" si="42"/>
        <v>102.37319206358961</v>
      </c>
      <c r="N117" s="262">
        <v>3.6351359999999997</v>
      </c>
      <c r="O117" s="262"/>
      <c r="P117" s="262">
        <v>0</v>
      </c>
      <c r="Q117" s="253">
        <v>3.8168865000000003</v>
      </c>
      <c r="R117" s="252">
        <f>+'[42]Таб 1'!$Q117</f>
        <v>3.6351300000000002</v>
      </c>
      <c r="S117" s="250">
        <f>R117</f>
        <v>3.6351300000000002</v>
      </c>
      <c r="T117" s="250">
        <f>R117</f>
        <v>3.6351300000000002</v>
      </c>
      <c r="U117" s="263">
        <f>IF(U112=0,0,U151/U112)</f>
        <v>4.2712777500000003</v>
      </c>
      <c r="V117" s="253">
        <f>+V116</f>
        <v>1.175</v>
      </c>
      <c r="W117" s="250">
        <f>S117*V117</f>
        <v>4.2712777500000003</v>
      </c>
      <c r="X117" s="253">
        <f>[40]Лист1!$P117</f>
        <v>1</v>
      </c>
      <c r="Y117" s="250">
        <f>W117*X117</f>
        <v>4.2712777500000003</v>
      </c>
      <c r="Z117" s="263"/>
      <c r="AA117" s="263"/>
      <c r="AB117" s="263">
        <f t="shared" si="43"/>
        <v>0.63614175000000062</v>
      </c>
      <c r="AC117" s="263">
        <f t="shared" si="44"/>
        <v>117.49980605952572</v>
      </c>
      <c r="AD117" s="264"/>
      <c r="AE117" s="253">
        <f>+[41]Лист1!Q117</f>
        <v>1.04</v>
      </c>
      <c r="AF117" s="250">
        <f>IF($P$287=0,U117*AE117,0)</f>
        <v>4.4421288600000004</v>
      </c>
      <c r="AG117" s="253">
        <f>+[41]Лист1!R117</f>
        <v>1.04</v>
      </c>
      <c r="AH117" s="250">
        <f>AF117*AG117</f>
        <v>4.6198140144000002</v>
      </c>
      <c r="AI117" s="253">
        <f>+[41]Лист1!S117</f>
        <v>1.04</v>
      </c>
      <c r="AJ117" s="250">
        <f>AH117*AI117</f>
        <v>4.8046065749760007</v>
      </c>
      <c r="AK117" s="253">
        <f>+[41]Лист1!T117</f>
        <v>1.04</v>
      </c>
      <c r="AL117" s="250">
        <f>AJ117*AK117</f>
        <v>4.9967908379750412</v>
      </c>
      <c r="AM117" s="227" t="s">
        <v>857</v>
      </c>
      <c r="AN117" s="227" t="s">
        <v>858</v>
      </c>
      <c r="AO117" s="227" t="s">
        <v>859</v>
      </c>
      <c r="AP117" s="227" t="s">
        <v>860</v>
      </c>
      <c r="AQ117" s="227" t="s">
        <v>861</v>
      </c>
      <c r="AR117" s="227" t="s">
        <v>862</v>
      </c>
      <c r="AS117" s="160" t="str">
        <f t="shared" si="58"/>
        <v>|'[УФ ВС 2018.xlsx]АЛРОСА УГОК'!i79</v>
      </c>
      <c r="AT117" s="160" t="str">
        <f t="shared" si="58"/>
        <v>|'[УФ ВС 2018.xlsx]АЛРОСА УГОК'!j79</v>
      </c>
      <c r="AU117" s="160" t="str">
        <f t="shared" si="58"/>
        <v>|'[УФ ВС 2018.xlsx]АЛРОСА УГОК'!q79</v>
      </c>
      <c r="AV117" s="160" t="str">
        <f t="shared" si="58"/>
        <v>|'[УФ ВС 2018.xlsx]АЛРОСА УГОК'!aa79</v>
      </c>
      <c r="AW117" s="160" t="str">
        <f t="shared" si="58"/>
        <v>|'[УФ ВС 2018.xlsx]АЛРОСА УГОК'!al79</v>
      </c>
      <c r="AX117" s="160" t="str">
        <f t="shared" si="58"/>
        <v>|'[УФ ВС 2018.xlsx]АЛРОСА УГОК'!ak79</v>
      </c>
      <c r="BE117" s="306">
        <f>+U117-'[42]Таб 1'!$T117</f>
        <v>0</v>
      </c>
      <c r="BF117" s="307"/>
    </row>
    <row r="118" spans="1:58" s="156" customFormat="1">
      <c r="A118" s="156" t="str">
        <f t="shared" si="51"/>
        <v>пок</v>
      </c>
      <c r="B118" s="69">
        <v>15</v>
      </c>
      <c r="C118" s="546" t="s">
        <v>244</v>
      </c>
      <c r="D118" s="547"/>
      <c r="E118" s="547"/>
      <c r="F118" s="548"/>
      <c r="G118" s="70" t="s">
        <v>245</v>
      </c>
      <c r="H118" s="256">
        <f>H119+H120</f>
        <v>2480</v>
      </c>
      <c r="I118" s="256">
        <f>I119+I120</f>
        <v>2514</v>
      </c>
      <c r="J118" s="256">
        <f>J119+J120</f>
        <v>2514</v>
      </c>
      <c r="K118" s="256">
        <v>2519.9</v>
      </c>
      <c r="L118" s="251">
        <f t="shared" si="41"/>
        <v>5.9000000000000909</v>
      </c>
      <c r="M118" s="251">
        <f t="shared" si="42"/>
        <v>100.23468575974543</v>
      </c>
      <c r="N118" s="256">
        <f t="shared" ref="N118:U118" si="59">N119+N120</f>
        <v>2225</v>
      </c>
      <c r="O118" s="256">
        <f t="shared" si="59"/>
        <v>0</v>
      </c>
      <c r="P118" s="256">
        <f t="shared" si="59"/>
        <v>0</v>
      </c>
      <c r="Q118" s="256">
        <v>2561</v>
      </c>
      <c r="R118" s="252">
        <f>+'[42]Таб 1'!$Q118</f>
        <v>2225</v>
      </c>
      <c r="S118" s="256">
        <f t="shared" si="59"/>
        <v>1112.5</v>
      </c>
      <c r="T118" s="256">
        <f t="shared" si="59"/>
        <v>1112.5</v>
      </c>
      <c r="U118" s="256">
        <f t="shared" si="59"/>
        <v>2225</v>
      </c>
      <c r="V118" s="253">
        <f>[40]Лист1!$O118</f>
        <v>1</v>
      </c>
      <c r="W118" s="256">
        <f>W119+W120</f>
        <v>1112.5</v>
      </c>
      <c r="X118" s="253">
        <f>[40]Лист1!$P118</f>
        <v>1</v>
      </c>
      <c r="Y118" s="256">
        <f>Y119+Y120</f>
        <v>1112.5</v>
      </c>
      <c r="Z118" s="256"/>
      <c r="AA118" s="256"/>
      <c r="AB118" s="256">
        <f t="shared" si="43"/>
        <v>0</v>
      </c>
      <c r="AC118" s="256">
        <f t="shared" si="44"/>
        <v>100</v>
      </c>
      <c r="AD118" s="257"/>
      <c r="AE118" s="253">
        <f>+[41]Лист1!Q118</f>
        <v>1</v>
      </c>
      <c r="AF118" s="256">
        <f>AF119+AF120</f>
        <v>2225</v>
      </c>
      <c r="AG118" s="253">
        <f>+[41]Лист1!R118</f>
        <v>1</v>
      </c>
      <c r="AH118" s="256">
        <f>AH119+AH120</f>
        <v>2225</v>
      </c>
      <c r="AI118" s="253">
        <f>+[41]Лист1!S118</f>
        <v>1</v>
      </c>
      <c r="AJ118" s="256">
        <f>AJ119+AJ120</f>
        <v>2225</v>
      </c>
      <c r="AK118" s="253">
        <f>+[41]Лист1!T118</f>
        <v>1</v>
      </c>
      <c r="AL118" s="256">
        <f>AL119+AL120</f>
        <v>2225</v>
      </c>
      <c r="AM118" s="227"/>
      <c r="AN118" s="227"/>
      <c r="AO118" s="227"/>
      <c r="AP118" s="227"/>
      <c r="AQ118" s="227"/>
      <c r="AR118" s="227"/>
      <c r="AS118" s="160"/>
      <c r="AT118" s="160"/>
      <c r="AU118" s="160"/>
      <c r="AV118" s="160"/>
      <c r="AW118" s="160"/>
      <c r="AX118" s="160"/>
      <c r="BC118" s="156">
        <v>0</v>
      </c>
      <c r="BE118" s="306">
        <f>+U118-'[42]Таб 1'!$T118</f>
        <v>0</v>
      </c>
      <c r="BF118" s="307"/>
    </row>
    <row r="119" spans="1:58" s="156" customFormat="1">
      <c r="A119" s="156" t="str">
        <f t="shared" si="51"/>
        <v>пок</v>
      </c>
      <c r="B119" s="77"/>
      <c r="C119" s="88"/>
      <c r="D119" s="204" t="s">
        <v>246</v>
      </c>
      <c r="E119" s="204"/>
      <c r="F119" s="205"/>
      <c r="G119" s="74" t="s">
        <v>245</v>
      </c>
      <c r="H119" s="262">
        <v>2480</v>
      </c>
      <c r="I119" s="262">
        <v>2514</v>
      </c>
      <c r="J119" s="262">
        <v>2514</v>
      </c>
      <c r="K119" s="262">
        <v>2519.9</v>
      </c>
      <c r="L119" s="251">
        <f t="shared" si="41"/>
        <v>5.9000000000000909</v>
      </c>
      <c r="M119" s="251">
        <f t="shared" si="42"/>
        <v>100.23468575974543</v>
      </c>
      <c r="N119" s="262">
        <v>2225</v>
      </c>
      <c r="O119" s="262"/>
      <c r="P119" s="262">
        <v>0</v>
      </c>
      <c r="Q119" s="253">
        <v>2561</v>
      </c>
      <c r="R119" s="252">
        <f>+'[42]Таб 1'!$Q119</f>
        <v>2225</v>
      </c>
      <c r="S119" s="250">
        <f>R119*$A$8</f>
        <v>1112.5</v>
      </c>
      <c r="T119" s="250">
        <f>R119*$A$9</f>
        <v>1112.5</v>
      </c>
      <c r="U119" s="263">
        <f>+W119+Y119</f>
        <v>2225</v>
      </c>
      <c r="V119" s="253">
        <f>[40]Лист1!$O119</f>
        <v>1</v>
      </c>
      <c r="W119" s="250">
        <f>S119*V119</f>
        <v>1112.5</v>
      </c>
      <c r="X119" s="253">
        <f>[40]Лист1!$P119</f>
        <v>1</v>
      </c>
      <c r="Y119" s="250">
        <f>W119*X119</f>
        <v>1112.5</v>
      </c>
      <c r="Z119" s="263"/>
      <c r="AA119" s="263"/>
      <c r="AB119" s="263">
        <f t="shared" si="43"/>
        <v>0</v>
      </c>
      <c r="AC119" s="263">
        <f t="shared" si="44"/>
        <v>100</v>
      </c>
      <c r="AD119" s="264"/>
      <c r="AE119" s="253">
        <f>+[41]Лист1!Q119</f>
        <v>1</v>
      </c>
      <c r="AF119" s="250">
        <f>IF($P$287=0,U119*AE119,0)</f>
        <v>2225</v>
      </c>
      <c r="AG119" s="253">
        <f>+[41]Лист1!R119</f>
        <v>1</v>
      </c>
      <c r="AH119" s="250">
        <f>AF119*AG119</f>
        <v>2225</v>
      </c>
      <c r="AI119" s="253">
        <f>+[41]Лист1!S119</f>
        <v>1</v>
      </c>
      <c r="AJ119" s="250">
        <f>AH119*AI119</f>
        <v>2225</v>
      </c>
      <c r="AK119" s="253">
        <f>+[41]Лист1!T119</f>
        <v>1</v>
      </c>
      <c r="AL119" s="250">
        <f>AJ119*AK119</f>
        <v>2225</v>
      </c>
      <c r="AM119" s="227" t="s">
        <v>863</v>
      </c>
      <c r="AN119" s="227" t="s">
        <v>864</v>
      </c>
      <c r="AO119" s="227" t="s">
        <v>865</v>
      </c>
      <c r="AP119" s="227" t="s">
        <v>866</v>
      </c>
      <c r="AQ119" s="227" t="s">
        <v>867</v>
      </c>
      <c r="AR119" s="227" t="s">
        <v>868</v>
      </c>
      <c r="AS119" s="160" t="str">
        <f t="shared" ref="AS119:AX123" si="60">$A$3&amp;$A$2&amp;"'"&amp;AM119</f>
        <v>|'[УФ ВС 2018.xlsx]АЛРОСА УГОК'!i81</v>
      </c>
      <c r="AT119" s="160" t="str">
        <f t="shared" si="60"/>
        <v>|'[УФ ВС 2018.xlsx]АЛРОСА УГОК'!j81</v>
      </c>
      <c r="AU119" s="160" t="str">
        <f t="shared" si="60"/>
        <v>|'[УФ ВС 2018.xlsx]АЛРОСА УГОК'!q81</v>
      </c>
      <c r="AV119" s="160" t="str">
        <f t="shared" si="60"/>
        <v>|'[УФ ВС 2018.xlsx]АЛРОСА УГОК'!aa81</v>
      </c>
      <c r="AW119" s="160" t="str">
        <f t="shared" si="60"/>
        <v>|'[УФ ВС 2018.xlsx]АЛРОСА УГОК'!al81</v>
      </c>
      <c r="AX119" s="160" t="str">
        <f t="shared" si="60"/>
        <v>|'[УФ ВС 2018.xlsx]АЛРОСА УГОК'!ak81</v>
      </c>
      <c r="BE119" s="306">
        <f>+U119-'[42]Таб 1'!$T119</f>
        <v>0</v>
      </c>
      <c r="BF119" s="307"/>
    </row>
    <row r="120" spans="1:58" s="160" customFormat="1">
      <c r="A120" s="156" t="str">
        <f t="shared" si="51"/>
        <v>скр</v>
      </c>
      <c r="B120" s="77"/>
      <c r="C120" s="89"/>
      <c r="D120" s="204" t="s">
        <v>247</v>
      </c>
      <c r="E120" s="90"/>
      <c r="F120" s="91"/>
      <c r="G120" s="74" t="s">
        <v>245</v>
      </c>
      <c r="H120" s="262">
        <v>0</v>
      </c>
      <c r="I120" s="262">
        <v>0</v>
      </c>
      <c r="J120" s="262">
        <v>0</v>
      </c>
      <c r="K120" s="262"/>
      <c r="L120" s="251">
        <f t="shared" si="41"/>
        <v>0</v>
      </c>
      <c r="M120" s="251">
        <f t="shared" si="42"/>
        <v>0</v>
      </c>
      <c r="N120" s="262">
        <v>0</v>
      </c>
      <c r="O120" s="262"/>
      <c r="P120" s="262">
        <v>0</v>
      </c>
      <c r="Q120" s="253">
        <v>0</v>
      </c>
      <c r="R120" s="252">
        <f>+'[42]Таб 1'!$Q120</f>
        <v>0</v>
      </c>
      <c r="S120" s="250">
        <f>R120*$A$8</f>
        <v>0</v>
      </c>
      <c r="T120" s="250">
        <f>R120*$A$9</f>
        <v>0</v>
      </c>
      <c r="U120" s="263">
        <f>+W120+Y120</f>
        <v>0</v>
      </c>
      <c r="V120" s="253">
        <f>[40]Лист1!$O120</f>
        <v>1</v>
      </c>
      <c r="W120" s="250">
        <f>S120*V120</f>
        <v>0</v>
      </c>
      <c r="X120" s="253">
        <f>[40]Лист1!$P120</f>
        <v>1</v>
      </c>
      <c r="Y120" s="250">
        <f>W120*X120</f>
        <v>0</v>
      </c>
      <c r="Z120" s="263"/>
      <c r="AA120" s="263"/>
      <c r="AB120" s="263">
        <f t="shared" si="43"/>
        <v>0</v>
      </c>
      <c r="AC120" s="263">
        <f t="shared" si="44"/>
        <v>0</v>
      </c>
      <c r="AD120" s="264"/>
      <c r="AE120" s="253">
        <f>+[41]Лист1!Q120</f>
        <v>1</v>
      </c>
      <c r="AF120" s="250">
        <f>IF($P$287=0,U120*AE120,0)</f>
        <v>0</v>
      </c>
      <c r="AG120" s="253">
        <f>+[41]Лист1!R120</f>
        <v>1</v>
      </c>
      <c r="AH120" s="250">
        <f>AF120*AG120</f>
        <v>0</v>
      </c>
      <c r="AI120" s="253">
        <f>+[41]Лист1!S120</f>
        <v>1</v>
      </c>
      <c r="AJ120" s="250">
        <f>AH120*AI120</f>
        <v>0</v>
      </c>
      <c r="AK120" s="253">
        <f>+[41]Лист1!T120</f>
        <v>1</v>
      </c>
      <c r="AL120" s="250">
        <f>AJ120*AK120</f>
        <v>0</v>
      </c>
      <c r="AM120" s="227" t="s">
        <v>869</v>
      </c>
      <c r="AN120" s="227" t="s">
        <v>870</v>
      </c>
      <c r="AO120" s="227" t="s">
        <v>871</v>
      </c>
      <c r="AP120" s="227" t="s">
        <v>872</v>
      </c>
      <c r="AQ120" s="227" t="s">
        <v>873</v>
      </c>
      <c r="AR120" s="227" t="s">
        <v>874</v>
      </c>
      <c r="AS120" s="160" t="str">
        <f t="shared" si="60"/>
        <v>|'[УФ ВС 2018.xlsx]АЛРОСА УГОК'!i82</v>
      </c>
      <c r="AT120" s="160" t="str">
        <f t="shared" si="60"/>
        <v>|'[УФ ВС 2018.xlsx]АЛРОСА УГОК'!j82</v>
      </c>
      <c r="AU120" s="160" t="str">
        <f t="shared" si="60"/>
        <v>|'[УФ ВС 2018.xlsx]АЛРОСА УГОК'!q82</v>
      </c>
      <c r="AV120" s="160" t="str">
        <f t="shared" si="60"/>
        <v>|'[УФ ВС 2018.xlsx]АЛРОСА УГОК'!aa82</v>
      </c>
      <c r="AW120" s="160" t="str">
        <f t="shared" si="60"/>
        <v>|'[УФ ВС 2018.xlsx]АЛРОСА УГОК'!al82</v>
      </c>
      <c r="AX120" s="160" t="str">
        <f t="shared" si="60"/>
        <v>|'[УФ ВС 2018.xlsx]АЛРОСА УГОК'!ak82</v>
      </c>
      <c r="BE120" s="306">
        <f>+U120-'[42]Таб 1'!$T120</f>
        <v>0</v>
      </c>
    </row>
    <row r="121" spans="1:58" s="160" customFormat="1">
      <c r="A121" s="156" t="str">
        <f t="shared" si="51"/>
        <v>пок</v>
      </c>
      <c r="B121" s="69">
        <v>16</v>
      </c>
      <c r="C121" s="549" t="s">
        <v>248</v>
      </c>
      <c r="D121" s="547"/>
      <c r="E121" s="547"/>
      <c r="F121" s="548"/>
      <c r="G121" s="70" t="s">
        <v>249</v>
      </c>
      <c r="H121" s="262">
        <v>9093.8177669822562</v>
      </c>
      <c r="I121" s="255">
        <v>5517.4613163033946</v>
      </c>
      <c r="J121" s="255">
        <v>5668.5419571835555</v>
      </c>
      <c r="K121" s="255">
        <v>8671.4315568078109</v>
      </c>
      <c r="L121" s="251">
        <f t="shared" si="41"/>
        <v>3002.8895996242554</v>
      </c>
      <c r="M121" s="251">
        <f t="shared" si="42"/>
        <v>152.97463831627448</v>
      </c>
      <c r="N121" s="255">
        <v>6448.6880659865983</v>
      </c>
      <c r="O121" s="255"/>
      <c r="P121" s="255">
        <v>0</v>
      </c>
      <c r="Q121" s="250">
        <v>6777.5711573519147</v>
      </c>
      <c r="R121" s="252">
        <f>+'[42]Таб 1'!Q121</f>
        <v>6448.6880659865983</v>
      </c>
      <c r="S121" s="250">
        <f>R121</f>
        <v>6448.6880659865983</v>
      </c>
      <c r="T121" s="250">
        <f>R121</f>
        <v>6448.6880659865983</v>
      </c>
      <c r="U121" s="256">
        <f>IF(U118=0,0,U153/U118*1000)</f>
        <v>8127.91</v>
      </c>
      <c r="V121" s="253">
        <f>+W121/N121</f>
        <v>1.260397450897091</v>
      </c>
      <c r="W121" s="252">
        <f>+'[42]Таб 1'!V121</f>
        <v>8127.91</v>
      </c>
      <c r="X121" s="253">
        <f>[40]Лист1!$P121</f>
        <v>1</v>
      </c>
      <c r="Y121" s="250">
        <f>W121*X121</f>
        <v>8127.91</v>
      </c>
      <c r="Z121" s="256"/>
      <c r="AA121" s="256"/>
      <c r="AB121" s="256">
        <f t="shared" si="43"/>
        <v>1679.2219340134016</v>
      </c>
      <c r="AC121" s="256">
        <f t="shared" si="44"/>
        <v>126.0397450897091</v>
      </c>
      <c r="AD121" s="257"/>
      <c r="AE121" s="253">
        <f>+[41]Лист1!Q121</f>
        <v>1.04</v>
      </c>
      <c r="AF121" s="250">
        <f>IF($P$287=0,U121*AE121,0)</f>
        <v>8453.0264000000006</v>
      </c>
      <c r="AG121" s="253">
        <f>+[41]Лист1!R121</f>
        <v>1.04</v>
      </c>
      <c r="AH121" s="250">
        <f>AF121*AG121</f>
        <v>8791.1474560000006</v>
      </c>
      <c r="AI121" s="253">
        <f>+[41]Лист1!S121</f>
        <v>1.04</v>
      </c>
      <c r="AJ121" s="250">
        <f>AH121*AI121</f>
        <v>9142.7933542400006</v>
      </c>
      <c r="AK121" s="253">
        <f>+[41]Лист1!T121</f>
        <v>1.04</v>
      </c>
      <c r="AL121" s="250">
        <f>AJ121*AK121</f>
        <v>9508.5050884096017</v>
      </c>
      <c r="AM121" s="227" t="s">
        <v>875</v>
      </c>
      <c r="AN121" s="227" t="s">
        <v>876</v>
      </c>
      <c r="AO121" s="227" t="s">
        <v>877</v>
      </c>
      <c r="AP121" s="227" t="s">
        <v>878</v>
      </c>
      <c r="AQ121" s="227" t="s">
        <v>879</v>
      </c>
      <c r="AR121" s="227" t="s">
        <v>880</v>
      </c>
      <c r="AS121" s="160" t="str">
        <f t="shared" si="60"/>
        <v>|'[УФ ВС 2018.xlsx]АЛРОСА УГОК'!i83</v>
      </c>
      <c r="AT121" s="160" t="str">
        <f t="shared" si="60"/>
        <v>|'[УФ ВС 2018.xlsx]АЛРОСА УГОК'!j83</v>
      </c>
      <c r="AU121" s="160" t="str">
        <f t="shared" si="60"/>
        <v>|'[УФ ВС 2018.xlsx]АЛРОСА УГОК'!q83</v>
      </c>
      <c r="AV121" s="160" t="str">
        <f t="shared" si="60"/>
        <v>|'[УФ ВС 2018.xlsx]АЛРОСА УГОК'!aa83</v>
      </c>
      <c r="AW121" s="160" t="str">
        <f t="shared" si="60"/>
        <v>|'[УФ ВС 2018.xlsx]АЛРОСА УГОК'!al83</v>
      </c>
      <c r="AX121" s="160" t="str">
        <f t="shared" si="60"/>
        <v>|'[УФ ВС 2018.xlsx]АЛРОСА УГОК'!ak83</v>
      </c>
      <c r="BE121" s="306">
        <f>+U121-'[42]Таб 1'!$T121</f>
        <v>0</v>
      </c>
    </row>
    <row r="122" spans="1:58" s="160" customFormat="1">
      <c r="A122" s="156" t="str">
        <f t="shared" si="51"/>
        <v>пок</v>
      </c>
      <c r="B122" s="69">
        <v>17</v>
      </c>
      <c r="C122" s="549" t="s">
        <v>250</v>
      </c>
      <c r="D122" s="547"/>
      <c r="E122" s="547"/>
      <c r="F122" s="548"/>
      <c r="G122" s="70" t="s">
        <v>227</v>
      </c>
      <c r="H122" s="262">
        <v>15.188775406002508</v>
      </c>
      <c r="I122" s="255">
        <v>15.24409888498904</v>
      </c>
      <c r="J122" s="255">
        <v>17.28673856794655</v>
      </c>
      <c r="K122" s="255">
        <v>19.060812728468939</v>
      </c>
      <c r="L122" s="251">
        <f t="shared" si="41"/>
        <v>1.7740741605223889</v>
      </c>
      <c r="M122" s="251">
        <f t="shared" si="42"/>
        <v>110.26263082275054</v>
      </c>
      <c r="N122" s="255">
        <v>15.718985167181405</v>
      </c>
      <c r="O122" s="255"/>
      <c r="P122" s="255">
        <v>0</v>
      </c>
      <c r="Q122" s="250">
        <v>16.520653410707656</v>
      </c>
      <c r="R122" s="252">
        <f>+'[42]Таб 1'!$Q122</f>
        <v>15.718985167181405</v>
      </c>
      <c r="S122" s="250">
        <f>R122</f>
        <v>15.718985167181405</v>
      </c>
      <c r="T122" s="250">
        <f>R122</f>
        <v>15.718985167181405</v>
      </c>
      <c r="U122" s="268">
        <v>20.113</v>
      </c>
      <c r="V122" s="253">
        <f>[40]Лист1!$O122</f>
        <v>1.05</v>
      </c>
      <c r="W122" s="250">
        <f>+U122</f>
        <v>20.113</v>
      </c>
      <c r="X122" s="253">
        <f>[40]Лист1!$P122</f>
        <v>1</v>
      </c>
      <c r="Y122" s="250">
        <f>W122*X122</f>
        <v>20.113</v>
      </c>
      <c r="Z122" s="256"/>
      <c r="AA122" s="256"/>
      <c r="AB122" s="256">
        <f t="shared" si="43"/>
        <v>4.3940148328185948</v>
      </c>
      <c r="AC122" s="256">
        <f t="shared" si="44"/>
        <v>127.95355289215844</v>
      </c>
      <c r="AD122" s="257"/>
      <c r="AE122" s="253">
        <f>+[41]Лист1!Q122</f>
        <v>1.04</v>
      </c>
      <c r="AF122" s="250">
        <f>IF($P$287=0,U122*AE122,0)</f>
        <v>20.91752</v>
      </c>
      <c r="AG122" s="253">
        <f>+[41]Лист1!R122</f>
        <v>1.04</v>
      </c>
      <c r="AH122" s="250">
        <f>AF122*AG122</f>
        <v>21.754220799999999</v>
      </c>
      <c r="AI122" s="253">
        <f>+[41]Лист1!S122</f>
        <v>1.04</v>
      </c>
      <c r="AJ122" s="250">
        <f>AH122*AI122</f>
        <v>22.624389632</v>
      </c>
      <c r="AK122" s="253">
        <f>+[41]Лист1!T122</f>
        <v>1.04</v>
      </c>
      <c r="AL122" s="250">
        <f>AJ122*AK122</f>
        <v>23.529365217280002</v>
      </c>
      <c r="AM122" s="227" t="s">
        <v>881</v>
      </c>
      <c r="AN122" s="227" t="s">
        <v>882</v>
      </c>
      <c r="AO122" s="227" t="s">
        <v>883</v>
      </c>
      <c r="AP122" s="227" t="s">
        <v>884</v>
      </c>
      <c r="AQ122" s="227" t="s">
        <v>885</v>
      </c>
      <c r="AR122" s="227" t="s">
        <v>886</v>
      </c>
      <c r="AS122" s="160" t="str">
        <f t="shared" si="60"/>
        <v>|'[УФ ВС 2018.xlsx]АЛРОСА УГОК'!i84</v>
      </c>
      <c r="AT122" s="160" t="str">
        <f t="shared" si="60"/>
        <v>|'[УФ ВС 2018.xlsx]АЛРОСА УГОК'!j84</v>
      </c>
      <c r="AU122" s="160" t="str">
        <f t="shared" si="60"/>
        <v>|'[УФ ВС 2018.xlsx]АЛРОСА УГОК'!q84</v>
      </c>
      <c r="AV122" s="160" t="str">
        <f t="shared" si="60"/>
        <v>|'[УФ ВС 2018.xlsx]АЛРОСА УГОК'!aa84</v>
      </c>
      <c r="AW122" s="160" t="str">
        <f t="shared" si="60"/>
        <v>|'[УФ ВС 2018.xlsx]АЛРОСА УГОК'!al84</v>
      </c>
      <c r="AX122" s="160" t="str">
        <f t="shared" si="60"/>
        <v>|'[УФ ВС 2018.xlsx]АЛРОСА УГОК'!ak84</v>
      </c>
      <c r="BE122" s="306">
        <f>+U122-'[42]Таб 1'!$T122</f>
        <v>2.9167044109001949E-4</v>
      </c>
    </row>
    <row r="123" spans="1:58" s="160" customFormat="1">
      <c r="A123" s="156" t="str">
        <f t="shared" si="51"/>
        <v>пок</v>
      </c>
      <c r="B123" s="69">
        <v>18</v>
      </c>
      <c r="C123" s="550" t="s">
        <v>251</v>
      </c>
      <c r="D123" s="551"/>
      <c r="E123" s="551"/>
      <c r="F123" s="552"/>
      <c r="G123" s="70" t="s">
        <v>100</v>
      </c>
      <c r="H123" s="262">
        <v>32.765849718512719</v>
      </c>
      <c r="I123" s="255">
        <v>33.004235946525831</v>
      </c>
      <c r="J123" s="255">
        <v>33.004235946525831</v>
      </c>
      <c r="K123" s="255">
        <v>36</v>
      </c>
      <c r="L123" s="251">
        <f t="shared" si="41"/>
        <v>2.9957640534741685</v>
      </c>
      <c r="M123" s="251">
        <f t="shared" si="42"/>
        <v>109.07690775913726</v>
      </c>
      <c r="N123" s="255">
        <v>39</v>
      </c>
      <c r="O123" s="255"/>
      <c r="P123" s="255">
        <v>0</v>
      </c>
      <c r="Q123" s="250">
        <v>39</v>
      </c>
      <c r="R123" s="252">
        <f>+'[42]Таб 1'!$Q123</f>
        <v>38.227763753274587</v>
      </c>
      <c r="S123" s="250">
        <f>R123</f>
        <v>38.227763753274587</v>
      </c>
      <c r="T123" s="250">
        <f>R123</f>
        <v>38.227763753274587</v>
      </c>
      <c r="U123" s="256">
        <f>+Y123</f>
        <v>38.227763753274587</v>
      </c>
      <c r="V123" s="253">
        <f>[40]Лист1!$O123</f>
        <v>1</v>
      </c>
      <c r="W123" s="250">
        <f>S123*V123</f>
        <v>38.227763753274587</v>
      </c>
      <c r="X123" s="253">
        <f>[40]Лист1!$P123</f>
        <v>1</v>
      </c>
      <c r="Y123" s="250">
        <f>W123*X123</f>
        <v>38.227763753274587</v>
      </c>
      <c r="Z123" s="256"/>
      <c r="AA123" s="256"/>
      <c r="AB123" s="256">
        <f t="shared" si="43"/>
        <v>-0.77223624672541291</v>
      </c>
      <c r="AC123" s="256">
        <f t="shared" si="44"/>
        <v>98.019907059678417</v>
      </c>
      <c r="AD123" s="257"/>
      <c r="AE123" s="253">
        <f>+[41]Лист1!Q123</f>
        <v>1</v>
      </c>
      <c r="AF123" s="250">
        <f>IF($P$287=0,U123*AE123,0)</f>
        <v>38.227763753274587</v>
      </c>
      <c r="AG123" s="253">
        <f>+[41]Лист1!R123</f>
        <v>1</v>
      </c>
      <c r="AH123" s="250">
        <f>AF123*AG123</f>
        <v>38.227763753274587</v>
      </c>
      <c r="AI123" s="253">
        <f>+[41]Лист1!S123</f>
        <v>1</v>
      </c>
      <c r="AJ123" s="250">
        <f>AH123*AI123</f>
        <v>38.227763753274587</v>
      </c>
      <c r="AK123" s="253">
        <f>+[41]Лист1!T123</f>
        <v>1</v>
      </c>
      <c r="AL123" s="250">
        <f>AJ123*AK123</f>
        <v>38.227763753274587</v>
      </c>
      <c r="AM123" s="227" t="s">
        <v>887</v>
      </c>
      <c r="AN123" s="227" t="s">
        <v>888</v>
      </c>
      <c r="AO123" s="227" t="s">
        <v>889</v>
      </c>
      <c r="AP123" s="227" t="s">
        <v>890</v>
      </c>
      <c r="AQ123" s="227" t="s">
        <v>891</v>
      </c>
      <c r="AR123" s="227" t="s">
        <v>892</v>
      </c>
      <c r="AS123" s="160" t="str">
        <f t="shared" si="60"/>
        <v>|'[УФ ВС 2018.xlsx]АЛРОСА УГОК'!i85</v>
      </c>
      <c r="AT123" s="160" t="str">
        <f t="shared" si="60"/>
        <v>|'[УФ ВС 2018.xlsx]АЛРОСА УГОК'!j85</v>
      </c>
      <c r="AU123" s="160" t="str">
        <f t="shared" si="60"/>
        <v>|'[УФ ВС 2018.xlsx]АЛРОСА УГОК'!q85</v>
      </c>
      <c r="AV123" s="160" t="str">
        <f t="shared" si="60"/>
        <v>|'[УФ ВС 2018.xlsx]АЛРОСА УГОК'!aa85</v>
      </c>
      <c r="AW123" s="160" t="str">
        <f t="shared" si="60"/>
        <v>|'[УФ ВС 2018.xlsx]АЛРОСА УГОК'!al85</v>
      </c>
      <c r="AX123" s="160" t="str">
        <f t="shared" si="60"/>
        <v>|'[УФ ВС 2018.xlsx]АЛРОСА УГОК'!ak85</v>
      </c>
      <c r="BE123" s="306">
        <f>+U123-'[42]Таб 1'!$T123</f>
        <v>0</v>
      </c>
    </row>
    <row r="124" spans="1:58" s="160" customFormat="1">
      <c r="A124" s="156" t="str">
        <f t="shared" si="51"/>
        <v>пок</v>
      </c>
      <c r="B124" s="92">
        <v>19</v>
      </c>
      <c r="C124" s="587" t="s">
        <v>252</v>
      </c>
      <c r="D124" s="588"/>
      <c r="E124" s="588"/>
      <c r="F124" s="589"/>
      <c r="G124" s="93" t="s">
        <v>253</v>
      </c>
      <c r="H124" s="269">
        <f>IF(H123=0,0,H136/H123/12*1000)</f>
        <v>57395.529402520784</v>
      </c>
      <c r="I124" s="269">
        <f>IF(I123=0,0,I136/I123/12*1000)</f>
        <v>64864.143943098425</v>
      </c>
      <c r="J124" s="269">
        <f>IF(J123=0,0,J136/J123/12*1000)</f>
        <v>67233.631121339815</v>
      </c>
      <c r="K124" s="269">
        <v>66833.333333333328</v>
      </c>
      <c r="L124" s="251">
        <f t="shared" si="41"/>
        <v>-400.29778800648637</v>
      </c>
      <c r="M124" s="251">
        <f t="shared" si="42"/>
        <v>99.404616735210922</v>
      </c>
      <c r="N124" s="269">
        <f>IF(N123=0,0,N136/N123/12*1000)</f>
        <v>69024.390353115974</v>
      </c>
      <c r="O124" s="269">
        <f>IF(O123=0,0,O136/O123/12*1000)</f>
        <v>0</v>
      </c>
      <c r="P124" s="269">
        <f>IF(P123=0,0,P136/P123/12*1000)</f>
        <v>0</v>
      </c>
      <c r="Q124" s="269">
        <v>71785.365967240679</v>
      </c>
      <c r="R124" s="252">
        <f>+'[42]Таб 1'!$Q124</f>
        <v>69024.390353116265</v>
      </c>
      <c r="S124" s="269">
        <f>IF(S123=0,0,S136/S123/6*1000)</f>
        <v>69024.390353116265</v>
      </c>
      <c r="T124" s="269">
        <f>IF(T123=0,0,T136/T123/6*1000)</f>
        <v>69024.390353116265</v>
      </c>
      <c r="U124" s="269">
        <f>IF(U123=0,0,U136/U123/12*1000)</f>
        <v>69024.390353116265</v>
      </c>
      <c r="V124" s="253">
        <f>[40]Лист1!$O124</f>
        <v>1</v>
      </c>
      <c r="W124" s="269">
        <f>IF(W123=0,0,W136/W123/6*1000)</f>
        <v>69024.390353116265</v>
      </c>
      <c r="X124" s="253">
        <f>[40]Лист1!$P124</f>
        <v>1</v>
      </c>
      <c r="Y124" s="269">
        <f>IF(Y123=0,0,Y136/Y123/6*1000)</f>
        <v>69024.390353116265</v>
      </c>
      <c r="Z124" s="269"/>
      <c r="AA124" s="269"/>
      <c r="AB124" s="269">
        <f t="shared" si="43"/>
        <v>2.9103830456733704E-10</v>
      </c>
      <c r="AC124" s="269">
        <f t="shared" si="44"/>
        <v>100.00000000000043</v>
      </c>
      <c r="AD124" s="270"/>
      <c r="AE124" s="253">
        <f>+[41]Лист1!Q124</f>
        <v>1</v>
      </c>
      <c r="AF124" s="269">
        <f>IF(AF123=0,0,AF136/AF123/12*1000)</f>
        <v>69631.804988223681</v>
      </c>
      <c r="AG124" s="253">
        <f>+[41]Лист1!R124</f>
        <v>1</v>
      </c>
      <c r="AH124" s="269">
        <f>IF(AH123=0,0,AH136/AH123/12*1000)</f>
        <v>70606.650258058813</v>
      </c>
      <c r="AI124" s="253">
        <f>+[41]Лист1!S124</f>
        <v>1</v>
      </c>
      <c r="AJ124" s="269">
        <f>IF(AJ123=0,0,AJ136/AJ123/12*1000)</f>
        <v>71962.297943013546</v>
      </c>
      <c r="AK124" s="253">
        <f>+[41]Лист1!T124</f>
        <v>1</v>
      </c>
      <c r="AL124" s="269">
        <f>IF(AL123=0,0,AL136/AL123/12*1000)</f>
        <v>73718.178012823075</v>
      </c>
      <c r="AM124" s="227"/>
      <c r="AN124" s="227"/>
      <c r="AO124" s="227"/>
      <c r="AP124" s="227"/>
      <c r="AQ124" s="227"/>
      <c r="AR124" s="227"/>
      <c r="BE124" s="306">
        <f>+U124-'[42]Таб 1'!$T124</f>
        <v>0</v>
      </c>
    </row>
    <row r="125" spans="1:58" s="160" customFormat="1">
      <c r="A125" s="156" t="s">
        <v>598</v>
      </c>
      <c r="B125" s="210"/>
      <c r="C125" s="559" t="s">
        <v>254</v>
      </c>
      <c r="D125" s="560"/>
      <c r="E125" s="560"/>
      <c r="F125" s="561"/>
      <c r="G125" s="66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>
        <v>0</v>
      </c>
      <c r="R125" s="252">
        <f>+'[42]Таб 1'!$Q125</f>
        <v>0</v>
      </c>
      <c r="S125" s="248"/>
      <c r="T125" s="248"/>
      <c r="U125" s="248">
        <f>+W125+Y125</f>
        <v>0</v>
      </c>
      <c r="V125" s="253">
        <f>[40]Лист1!$O125</f>
        <v>1</v>
      </c>
      <c r="W125" s="248"/>
      <c r="X125" s="253">
        <f>[40]Лист1!$P125</f>
        <v>1</v>
      </c>
      <c r="Y125" s="248"/>
      <c r="Z125" s="248"/>
      <c r="AA125" s="248"/>
      <c r="AB125" s="248"/>
      <c r="AC125" s="248"/>
      <c r="AD125" s="249"/>
      <c r="AE125" s="253">
        <f>+[41]Лист1!Q125</f>
        <v>1</v>
      </c>
      <c r="AF125" s="248"/>
      <c r="AG125" s="253">
        <f>+[41]Лист1!R125</f>
        <v>1</v>
      </c>
      <c r="AH125" s="248"/>
      <c r="AI125" s="253">
        <f>+[41]Лист1!S125</f>
        <v>1</v>
      </c>
      <c r="AJ125" s="248"/>
      <c r="AK125" s="253">
        <f>+[41]Лист1!T125</f>
        <v>1</v>
      </c>
      <c r="AL125" s="248"/>
      <c r="AM125" s="227"/>
      <c r="AN125" s="227"/>
      <c r="AO125" s="227"/>
      <c r="AP125" s="227"/>
      <c r="AQ125" s="227"/>
      <c r="AR125" s="227"/>
      <c r="BE125" s="306">
        <f>+U125-'[42]Таб 1'!$T125</f>
        <v>0</v>
      </c>
    </row>
    <row r="126" spans="1:58" s="156" customFormat="1">
      <c r="A126" s="156" t="str">
        <f t="shared" ref="A126:A189" si="61">IF(SUM(J126,N126,P126,R126,S126,T126)=0,"скр","пок")</f>
        <v>пок</v>
      </c>
      <c r="B126" s="94" t="s">
        <v>542</v>
      </c>
      <c r="C126" s="590" t="s">
        <v>543</v>
      </c>
      <c r="D126" s="591"/>
      <c r="E126" s="591"/>
      <c r="F126" s="592"/>
      <c r="G126" s="68" t="s">
        <v>160</v>
      </c>
      <c r="H126" s="251">
        <f>H88*H122</f>
        <v>52920.883157347998</v>
      </c>
      <c r="I126" s="251">
        <f>I88*I122</f>
        <v>53314.213163164713</v>
      </c>
      <c r="J126" s="251">
        <f>J88*J122</f>
        <v>60458.074423469981</v>
      </c>
      <c r="K126" s="251">
        <v>56080.20856775764</v>
      </c>
      <c r="L126" s="251">
        <f t="shared" ref="L126:L189" si="62">K126-J126</f>
        <v>-4377.8658557123417</v>
      </c>
      <c r="M126" s="251">
        <f t="shared" ref="M126:M189" si="63">IF(J126=0,0,K126/J126*100)</f>
        <v>92.758840076433458</v>
      </c>
      <c r="N126" s="251">
        <f t="shared" ref="N126:T126" si="64">N88*N122</f>
        <v>61959.127528625562</v>
      </c>
      <c r="O126" s="251">
        <f t="shared" si="64"/>
        <v>0</v>
      </c>
      <c r="P126" s="251">
        <f t="shared" si="64"/>
        <v>0</v>
      </c>
      <c r="Q126" s="251">
        <v>52752.943271946038</v>
      </c>
      <c r="R126" s="252">
        <f>+'[42]Таб 1'!$Q126</f>
        <v>51297.538969488451</v>
      </c>
      <c r="S126" s="251">
        <f t="shared" si="64"/>
        <v>25648.769484744225</v>
      </c>
      <c r="T126" s="251">
        <f t="shared" si="64"/>
        <v>25648.769484744225</v>
      </c>
      <c r="U126" s="251">
        <f>+W126+Y126</f>
        <v>65637.023657699989</v>
      </c>
      <c r="V126" s="253">
        <f>[40]Лист1!$O126</f>
        <v>1</v>
      </c>
      <c r="W126" s="251">
        <f>W88*W122</f>
        <v>32818.511828849994</v>
      </c>
      <c r="X126" s="253">
        <f>[40]Лист1!$P126</f>
        <v>1</v>
      </c>
      <c r="Y126" s="251">
        <f>Y88*Y122</f>
        <v>32818.511828849994</v>
      </c>
      <c r="Z126" s="251">
        <f t="shared" ref="Z126:Z189" si="65">IF(T$26=0,0,T126/T$26)</f>
        <v>25.132731671695144</v>
      </c>
      <c r="AA126" s="251">
        <f t="shared" ref="AA126:AA189" si="66">IF($T$286=0,0,T126/$T$286*100)</f>
        <v>24.760386730892389</v>
      </c>
      <c r="AB126" s="251">
        <f t="shared" ref="AB126:AB189" si="67">U126-N126</f>
        <v>3677.8961290744264</v>
      </c>
      <c r="AC126" s="251">
        <f t="shared" ref="AC126:AC189" si="68">IF(N126=0,0,U126/N126*100)</f>
        <v>105.93600374274995</v>
      </c>
      <c r="AD126" s="254">
        <f t="shared" ref="AD126:AD189" si="69">IF($N$286=0,0,AB126/$N$286*100)</f>
        <v>1.6258901358760445</v>
      </c>
      <c r="AE126" s="253">
        <f>+[41]Лист1!Q126</f>
        <v>1</v>
      </c>
      <c r="AF126" s="251">
        <f>AF88*AF122</f>
        <v>68262.504604007991</v>
      </c>
      <c r="AG126" s="253">
        <f>+[41]Лист1!R126</f>
        <v>1</v>
      </c>
      <c r="AH126" s="251">
        <f>AH88*AH122</f>
        <v>70993.004788168313</v>
      </c>
      <c r="AI126" s="253">
        <f>+[41]Лист1!S126</f>
        <v>1</v>
      </c>
      <c r="AJ126" s="251">
        <f>AJ88*AJ122</f>
        <v>73832.724979695049</v>
      </c>
      <c r="AK126" s="253">
        <f>+[41]Лист1!T126</f>
        <v>1</v>
      </c>
      <c r="AL126" s="251">
        <f>AL88*AL122</f>
        <v>76786.033978882857</v>
      </c>
      <c r="AM126" s="227"/>
      <c r="AN126" s="227"/>
      <c r="AO126" s="227"/>
      <c r="AP126" s="227"/>
      <c r="AQ126" s="227"/>
      <c r="AR126" s="227"/>
      <c r="AS126" s="160"/>
      <c r="AT126" s="160"/>
      <c r="AU126" s="160"/>
      <c r="AV126" s="160"/>
      <c r="AW126" s="160"/>
      <c r="AX126" s="160"/>
      <c r="BE126" s="306">
        <f>+U126-'[42]Таб 1'!$T126</f>
        <v>0.95184107999375556</v>
      </c>
    </row>
    <row r="127" spans="1:58" s="161" customFormat="1">
      <c r="A127" s="156" t="str">
        <f t="shared" si="61"/>
        <v>скр</v>
      </c>
      <c r="B127" s="95"/>
      <c r="C127" s="96" t="s">
        <v>255</v>
      </c>
      <c r="D127" s="204" t="s">
        <v>256</v>
      </c>
      <c r="E127" s="216"/>
      <c r="F127" s="217"/>
      <c r="G127" s="74" t="s">
        <v>160</v>
      </c>
      <c r="H127" s="263">
        <f>H89*H122</f>
        <v>0</v>
      </c>
      <c r="I127" s="263">
        <f>I89*I122</f>
        <v>0</v>
      </c>
      <c r="J127" s="263">
        <f>J89*J122</f>
        <v>0</v>
      </c>
      <c r="K127" s="263">
        <v>0</v>
      </c>
      <c r="L127" s="251">
        <f t="shared" si="62"/>
        <v>0</v>
      </c>
      <c r="M127" s="251">
        <f t="shared" si="63"/>
        <v>0</v>
      </c>
      <c r="N127" s="263">
        <f t="shared" ref="N127:T127" si="70">N89*N122</f>
        <v>0</v>
      </c>
      <c r="O127" s="263">
        <f t="shared" si="70"/>
        <v>0</v>
      </c>
      <c r="P127" s="263">
        <f t="shared" si="70"/>
        <v>0</v>
      </c>
      <c r="Q127" s="263">
        <v>0</v>
      </c>
      <c r="R127" s="252">
        <f>+'[42]Таб 1'!$Q127</f>
        <v>0</v>
      </c>
      <c r="S127" s="263">
        <f t="shared" si="70"/>
        <v>0</v>
      </c>
      <c r="T127" s="263">
        <f t="shared" si="70"/>
        <v>0</v>
      </c>
      <c r="U127" s="263">
        <f>+W127+Y127</f>
        <v>0</v>
      </c>
      <c r="V127" s="253">
        <f>[40]Лист1!$O127</f>
        <v>1</v>
      </c>
      <c r="W127" s="263">
        <f>W89*W122</f>
        <v>0</v>
      </c>
      <c r="X127" s="253">
        <f>[40]Лист1!$P127</f>
        <v>1</v>
      </c>
      <c r="Y127" s="263">
        <f>Y89*Y122</f>
        <v>0</v>
      </c>
      <c r="Z127" s="271">
        <f t="shared" si="65"/>
        <v>0</v>
      </c>
      <c r="AA127" s="271">
        <f t="shared" si="66"/>
        <v>0</v>
      </c>
      <c r="AB127" s="263">
        <f t="shared" si="67"/>
        <v>0</v>
      </c>
      <c r="AC127" s="263">
        <f t="shared" si="68"/>
        <v>0</v>
      </c>
      <c r="AD127" s="264">
        <f t="shared" si="69"/>
        <v>0</v>
      </c>
      <c r="AE127" s="253">
        <f>+[41]Лист1!Q127</f>
        <v>1</v>
      </c>
      <c r="AF127" s="263">
        <f>AF89*AF122</f>
        <v>0</v>
      </c>
      <c r="AG127" s="253">
        <f>+[41]Лист1!R127</f>
        <v>1</v>
      </c>
      <c r="AH127" s="263">
        <f>AH89*AH122</f>
        <v>0</v>
      </c>
      <c r="AI127" s="253">
        <f>+[41]Лист1!S127</f>
        <v>1</v>
      </c>
      <c r="AJ127" s="263">
        <f>AJ89*AJ122</f>
        <v>0</v>
      </c>
      <c r="AK127" s="253">
        <f>+[41]Лист1!T127</f>
        <v>1</v>
      </c>
      <c r="AL127" s="263">
        <f>AL89*AL122</f>
        <v>0</v>
      </c>
      <c r="AM127" s="227"/>
      <c r="AN127" s="227"/>
      <c r="AO127" s="227"/>
      <c r="AP127" s="227"/>
      <c r="AQ127" s="227"/>
      <c r="AR127" s="227"/>
      <c r="AS127" s="160"/>
      <c r="AT127" s="160"/>
      <c r="AU127" s="160"/>
      <c r="AV127" s="160"/>
      <c r="AW127" s="160"/>
      <c r="AX127" s="160"/>
      <c r="BE127" s="306">
        <f>+U127-'[42]Таб 1'!$T127</f>
        <v>0</v>
      </c>
    </row>
    <row r="128" spans="1:58">
      <c r="A128" s="156" t="str">
        <f t="shared" si="61"/>
        <v>скр</v>
      </c>
      <c r="B128" s="95"/>
      <c r="C128" s="206" t="s">
        <v>544</v>
      </c>
      <c r="D128" s="207"/>
      <c r="E128" s="207"/>
      <c r="F128" s="208"/>
      <c r="G128" s="70" t="s">
        <v>160</v>
      </c>
      <c r="H128" s="256">
        <f>H129+H130+H131+H132</f>
        <v>0</v>
      </c>
      <c r="I128" s="256">
        <f>I129+I130+I131+I132</f>
        <v>0</v>
      </c>
      <c r="J128" s="256">
        <f>J129+J130+J131+J132</f>
        <v>0</v>
      </c>
      <c r="K128" s="256">
        <v>0</v>
      </c>
      <c r="L128" s="251">
        <f t="shared" si="62"/>
        <v>0</v>
      </c>
      <c r="M128" s="251">
        <f t="shared" si="63"/>
        <v>0</v>
      </c>
      <c r="N128" s="256">
        <f t="shared" ref="N128:U128" si="71">N129+N130+N131+N132</f>
        <v>0</v>
      </c>
      <c r="O128" s="256">
        <f t="shared" si="71"/>
        <v>0</v>
      </c>
      <c r="P128" s="256">
        <f t="shared" si="71"/>
        <v>0</v>
      </c>
      <c r="Q128" s="256">
        <v>0</v>
      </c>
      <c r="R128" s="252">
        <f>+'[42]Таб 1'!$Q128</f>
        <v>0</v>
      </c>
      <c r="S128" s="256">
        <f t="shared" si="71"/>
        <v>0</v>
      </c>
      <c r="T128" s="256">
        <f t="shared" si="71"/>
        <v>0</v>
      </c>
      <c r="U128" s="256">
        <f t="shared" si="71"/>
        <v>0</v>
      </c>
      <c r="V128" s="253">
        <f>[40]Лист1!$O128</f>
        <v>1</v>
      </c>
      <c r="W128" s="256">
        <f>W129+W130+W131+W132</f>
        <v>0</v>
      </c>
      <c r="X128" s="253">
        <f>[40]Лист1!$P128</f>
        <v>1</v>
      </c>
      <c r="Y128" s="256">
        <f>Y129+Y130+Y131+Y132</f>
        <v>0</v>
      </c>
      <c r="Z128" s="251">
        <f t="shared" si="65"/>
        <v>0</v>
      </c>
      <c r="AA128" s="251">
        <f t="shared" si="66"/>
        <v>0</v>
      </c>
      <c r="AB128" s="256">
        <f t="shared" si="67"/>
        <v>0</v>
      </c>
      <c r="AC128" s="256">
        <f t="shared" si="68"/>
        <v>0</v>
      </c>
      <c r="AD128" s="257">
        <f t="shared" si="69"/>
        <v>0</v>
      </c>
      <c r="AE128" s="253">
        <f>+[41]Лист1!Q128</f>
        <v>1</v>
      </c>
      <c r="AF128" s="256">
        <f>AF129+AF130+AF131+AF132</f>
        <v>0</v>
      </c>
      <c r="AG128" s="253">
        <f>+[41]Лист1!R128</f>
        <v>1</v>
      </c>
      <c r="AH128" s="256">
        <f>AH129+AH130+AH131+AH132</f>
        <v>0</v>
      </c>
      <c r="AI128" s="253">
        <f>+[41]Лист1!S128</f>
        <v>1</v>
      </c>
      <c r="AJ128" s="256">
        <f>AJ129+AJ130+AJ131+AJ132</f>
        <v>0</v>
      </c>
      <c r="AK128" s="253">
        <f>+[41]Лист1!T128</f>
        <v>1</v>
      </c>
      <c r="AL128" s="256">
        <f>AL129+AL130+AL131+AL132</f>
        <v>0</v>
      </c>
      <c r="AM128" s="227"/>
      <c r="AN128" s="227"/>
      <c r="AO128" s="227"/>
      <c r="AP128" s="227"/>
      <c r="AQ128" s="227"/>
      <c r="AR128" s="227"/>
      <c r="AS128" s="160"/>
      <c r="AT128" s="160"/>
      <c r="AU128" s="160"/>
      <c r="AV128" s="160"/>
      <c r="AW128" s="160"/>
      <c r="AX128" s="160"/>
      <c r="BE128" s="306">
        <f>+U128-'[42]Таб 1'!$T128</f>
        <v>0</v>
      </c>
    </row>
    <row r="129" spans="1:57">
      <c r="A129" s="156" t="str">
        <f t="shared" si="61"/>
        <v>скр</v>
      </c>
      <c r="B129" s="95" t="s">
        <v>542</v>
      </c>
      <c r="C129" s="80" t="s">
        <v>145</v>
      </c>
      <c r="D129" s="204" t="s">
        <v>210</v>
      </c>
      <c r="E129" s="204"/>
      <c r="F129" s="205"/>
      <c r="G129" s="74" t="s">
        <v>160</v>
      </c>
      <c r="H129" s="263">
        <f t="shared" ref="H129:J131" si="72">H93*H101/1000</f>
        <v>0</v>
      </c>
      <c r="I129" s="263">
        <f t="shared" si="72"/>
        <v>0</v>
      </c>
      <c r="J129" s="263">
        <f t="shared" si="72"/>
        <v>0</v>
      </c>
      <c r="K129" s="263">
        <v>0</v>
      </c>
      <c r="L129" s="251">
        <f t="shared" si="62"/>
        <v>0</v>
      </c>
      <c r="M129" s="251">
        <f t="shared" si="63"/>
        <v>0</v>
      </c>
      <c r="N129" s="263">
        <f t="shared" ref="N129:T131" si="73">N93*N101/1000</f>
        <v>0</v>
      </c>
      <c r="O129" s="263">
        <f t="shared" si="73"/>
        <v>0</v>
      </c>
      <c r="P129" s="263">
        <f t="shared" si="73"/>
        <v>0</v>
      </c>
      <c r="Q129" s="263">
        <v>0</v>
      </c>
      <c r="R129" s="252">
        <f>+'[42]Таб 1'!$Q129</f>
        <v>0</v>
      </c>
      <c r="S129" s="263">
        <f t="shared" si="73"/>
        <v>0</v>
      </c>
      <c r="T129" s="263">
        <f t="shared" si="73"/>
        <v>0</v>
      </c>
      <c r="U129" s="263">
        <f t="shared" ref="U129:U136" si="74">+W129+Y129</f>
        <v>0</v>
      </c>
      <c r="V129" s="253">
        <f>[40]Лист1!$O129</f>
        <v>1</v>
      </c>
      <c r="W129" s="263">
        <f>W93*W101/1000</f>
        <v>0</v>
      </c>
      <c r="X129" s="253">
        <f>[40]Лист1!$P129</f>
        <v>1</v>
      </c>
      <c r="Y129" s="263">
        <f>Y93*Y101/1000</f>
        <v>0</v>
      </c>
      <c r="Z129" s="271">
        <f t="shared" si="65"/>
        <v>0</v>
      </c>
      <c r="AA129" s="271">
        <f t="shared" si="66"/>
        <v>0</v>
      </c>
      <c r="AB129" s="263">
        <f t="shared" si="67"/>
        <v>0</v>
      </c>
      <c r="AC129" s="263">
        <f t="shared" si="68"/>
        <v>0</v>
      </c>
      <c r="AD129" s="264">
        <f t="shared" si="69"/>
        <v>0</v>
      </c>
      <c r="AE129" s="253">
        <f>+[41]Лист1!Q129</f>
        <v>1</v>
      </c>
      <c r="AF129" s="263">
        <f>AF93*AF101/1000</f>
        <v>0</v>
      </c>
      <c r="AG129" s="253">
        <f>+[41]Лист1!R129</f>
        <v>1</v>
      </c>
      <c r="AH129" s="263">
        <f>AH93*AH101/1000</f>
        <v>0</v>
      </c>
      <c r="AI129" s="253">
        <f>+[41]Лист1!S129</f>
        <v>1</v>
      </c>
      <c r="AJ129" s="263">
        <f>AJ93*AJ101/1000</f>
        <v>0</v>
      </c>
      <c r="AK129" s="253">
        <f>+[41]Лист1!T129</f>
        <v>1</v>
      </c>
      <c r="AL129" s="263">
        <f>AL93*AL101/1000</f>
        <v>0</v>
      </c>
      <c r="AM129" s="227"/>
      <c r="AN129" s="227"/>
      <c r="AO129" s="227"/>
      <c r="AP129" s="227"/>
      <c r="AQ129" s="227"/>
      <c r="AR129" s="227"/>
      <c r="AS129" s="160"/>
      <c r="AT129" s="160"/>
      <c r="AU129" s="160"/>
      <c r="AV129" s="160"/>
      <c r="AW129" s="160"/>
      <c r="AX129" s="160"/>
      <c r="BE129" s="306">
        <f>+U129-'[42]Таб 1'!$T129</f>
        <v>0</v>
      </c>
    </row>
    <row r="130" spans="1:57">
      <c r="A130" s="156" t="str">
        <f t="shared" si="61"/>
        <v>скр</v>
      </c>
      <c r="B130" s="95" t="s">
        <v>542</v>
      </c>
      <c r="C130" s="80" t="s">
        <v>146</v>
      </c>
      <c r="D130" s="204" t="s">
        <v>213</v>
      </c>
      <c r="E130" s="204"/>
      <c r="F130" s="205"/>
      <c r="G130" s="74" t="s">
        <v>160</v>
      </c>
      <c r="H130" s="263">
        <f t="shared" si="72"/>
        <v>0</v>
      </c>
      <c r="I130" s="263">
        <f t="shared" si="72"/>
        <v>0</v>
      </c>
      <c r="J130" s="263">
        <f t="shared" si="72"/>
        <v>0</v>
      </c>
      <c r="K130" s="263">
        <v>0</v>
      </c>
      <c r="L130" s="251">
        <f t="shared" si="62"/>
        <v>0</v>
      </c>
      <c r="M130" s="251">
        <f t="shared" si="63"/>
        <v>0</v>
      </c>
      <c r="N130" s="263">
        <f t="shared" si="73"/>
        <v>0</v>
      </c>
      <c r="O130" s="263">
        <f t="shared" si="73"/>
        <v>0</v>
      </c>
      <c r="P130" s="263">
        <f t="shared" si="73"/>
        <v>0</v>
      </c>
      <c r="Q130" s="263">
        <v>0</v>
      </c>
      <c r="R130" s="252">
        <f>+'[42]Таб 1'!$Q130</f>
        <v>0</v>
      </c>
      <c r="S130" s="263">
        <f t="shared" si="73"/>
        <v>0</v>
      </c>
      <c r="T130" s="263">
        <f t="shared" si="73"/>
        <v>0</v>
      </c>
      <c r="U130" s="263">
        <f t="shared" si="74"/>
        <v>0</v>
      </c>
      <c r="V130" s="253">
        <f>[40]Лист1!$O130</f>
        <v>1</v>
      </c>
      <c r="W130" s="263">
        <f>W94*W102/1000</f>
        <v>0</v>
      </c>
      <c r="X130" s="253">
        <f>[40]Лист1!$P130</f>
        <v>1</v>
      </c>
      <c r="Y130" s="263">
        <f>Y94*Y102/1000</f>
        <v>0</v>
      </c>
      <c r="Z130" s="271">
        <f t="shared" si="65"/>
        <v>0</v>
      </c>
      <c r="AA130" s="271">
        <f t="shared" si="66"/>
        <v>0</v>
      </c>
      <c r="AB130" s="263">
        <f t="shared" si="67"/>
        <v>0</v>
      </c>
      <c r="AC130" s="263">
        <f t="shared" si="68"/>
        <v>0</v>
      </c>
      <c r="AD130" s="264">
        <f t="shared" si="69"/>
        <v>0</v>
      </c>
      <c r="AE130" s="253">
        <f>+[41]Лист1!Q130</f>
        <v>1</v>
      </c>
      <c r="AF130" s="263">
        <f>AF94*AF102/1000</f>
        <v>0</v>
      </c>
      <c r="AG130" s="253">
        <f>+[41]Лист1!R130</f>
        <v>1</v>
      </c>
      <c r="AH130" s="263">
        <f>AH94*AH102/1000</f>
        <v>0</v>
      </c>
      <c r="AI130" s="253">
        <f>+[41]Лист1!S130</f>
        <v>1</v>
      </c>
      <c r="AJ130" s="263">
        <f>AJ94*AJ102/1000</f>
        <v>0</v>
      </c>
      <c r="AK130" s="253">
        <f>+[41]Лист1!T130</f>
        <v>1</v>
      </c>
      <c r="AL130" s="263">
        <f>AL94*AL102/1000</f>
        <v>0</v>
      </c>
      <c r="AM130" s="227"/>
      <c r="AN130" s="227"/>
      <c r="AO130" s="227"/>
      <c r="AP130" s="227"/>
      <c r="AQ130" s="227"/>
      <c r="AR130" s="227"/>
      <c r="AS130" s="160"/>
      <c r="AT130" s="160"/>
      <c r="AU130" s="160"/>
      <c r="AV130" s="160"/>
      <c r="AW130" s="160"/>
      <c r="AX130" s="160"/>
      <c r="BE130" s="306">
        <f>+U130-'[42]Таб 1'!$T130</f>
        <v>0</v>
      </c>
    </row>
    <row r="131" spans="1:57">
      <c r="A131" s="156" t="str">
        <f t="shared" si="61"/>
        <v>скр</v>
      </c>
      <c r="B131" s="95" t="s">
        <v>542</v>
      </c>
      <c r="C131" s="80" t="s">
        <v>147</v>
      </c>
      <c r="D131" s="204" t="s">
        <v>215</v>
      </c>
      <c r="E131" s="204"/>
      <c r="F131" s="205"/>
      <c r="G131" s="74" t="s">
        <v>160</v>
      </c>
      <c r="H131" s="263">
        <f t="shared" si="72"/>
        <v>0</v>
      </c>
      <c r="I131" s="263">
        <f t="shared" si="72"/>
        <v>0</v>
      </c>
      <c r="J131" s="263">
        <f t="shared" si="72"/>
        <v>0</v>
      </c>
      <c r="K131" s="263">
        <v>0</v>
      </c>
      <c r="L131" s="251">
        <f t="shared" si="62"/>
        <v>0</v>
      </c>
      <c r="M131" s="251">
        <f t="shared" si="63"/>
        <v>0</v>
      </c>
      <c r="N131" s="263">
        <f t="shared" si="73"/>
        <v>0</v>
      </c>
      <c r="O131" s="263">
        <f t="shared" si="73"/>
        <v>0</v>
      </c>
      <c r="P131" s="263">
        <f t="shared" si="73"/>
        <v>0</v>
      </c>
      <c r="Q131" s="263">
        <v>0</v>
      </c>
      <c r="R131" s="252">
        <f>+'[42]Таб 1'!$Q131</f>
        <v>0</v>
      </c>
      <c r="S131" s="263">
        <f t="shared" si="73"/>
        <v>0</v>
      </c>
      <c r="T131" s="263">
        <f t="shared" si="73"/>
        <v>0</v>
      </c>
      <c r="U131" s="263">
        <f t="shared" si="74"/>
        <v>0</v>
      </c>
      <c r="V131" s="253">
        <f>[40]Лист1!$O131</f>
        <v>1</v>
      </c>
      <c r="W131" s="263">
        <f>W95*W103/1000</f>
        <v>0</v>
      </c>
      <c r="X131" s="253">
        <f>[40]Лист1!$P131</f>
        <v>1</v>
      </c>
      <c r="Y131" s="263">
        <f>Y95*Y103/1000</f>
        <v>0</v>
      </c>
      <c r="Z131" s="271">
        <f t="shared" si="65"/>
        <v>0</v>
      </c>
      <c r="AA131" s="271">
        <f t="shared" si="66"/>
        <v>0</v>
      </c>
      <c r="AB131" s="263">
        <f t="shared" si="67"/>
        <v>0</v>
      </c>
      <c r="AC131" s="263">
        <f t="shared" si="68"/>
        <v>0</v>
      </c>
      <c r="AD131" s="264">
        <f t="shared" si="69"/>
        <v>0</v>
      </c>
      <c r="AE131" s="253">
        <f>+[41]Лист1!Q131</f>
        <v>1</v>
      </c>
      <c r="AF131" s="263">
        <f>AF95*AF103/1000</f>
        <v>0</v>
      </c>
      <c r="AG131" s="253">
        <f>+[41]Лист1!R131</f>
        <v>1</v>
      </c>
      <c r="AH131" s="263">
        <f>AH95*AH103/1000</f>
        <v>0</v>
      </c>
      <c r="AI131" s="253">
        <f>+[41]Лист1!S131</f>
        <v>1</v>
      </c>
      <c r="AJ131" s="263">
        <f>AJ95*AJ103/1000</f>
        <v>0</v>
      </c>
      <c r="AK131" s="253">
        <f>+[41]Лист1!T131</f>
        <v>1</v>
      </c>
      <c r="AL131" s="263">
        <f>AL95*AL103/1000</f>
        <v>0</v>
      </c>
      <c r="AM131" s="227"/>
      <c r="AN131" s="227"/>
      <c r="AO131" s="227"/>
      <c r="AP131" s="227"/>
      <c r="AQ131" s="227"/>
      <c r="AR131" s="227"/>
      <c r="AS131" s="160"/>
      <c r="AT131" s="160"/>
      <c r="AU131" s="160"/>
      <c r="AV131" s="160"/>
      <c r="AW131" s="160"/>
      <c r="AX131" s="160"/>
      <c r="BE131" s="306">
        <f>+U131-'[42]Таб 1'!$T131</f>
        <v>0</v>
      </c>
    </row>
    <row r="132" spans="1:57">
      <c r="A132" s="156" t="str">
        <f t="shared" si="61"/>
        <v>скр</v>
      </c>
      <c r="B132" s="95"/>
      <c r="C132" s="80" t="s">
        <v>148</v>
      </c>
      <c r="D132" s="204" t="s">
        <v>218</v>
      </c>
      <c r="E132" s="204"/>
      <c r="F132" s="205"/>
      <c r="G132" s="74" t="s">
        <v>160</v>
      </c>
      <c r="H132" s="263">
        <f>H133+H134+H135</f>
        <v>0</v>
      </c>
      <c r="I132" s="263">
        <f>I133+I134+I135</f>
        <v>0</v>
      </c>
      <c r="J132" s="263">
        <f>J133+J134+J135</f>
        <v>0</v>
      </c>
      <c r="K132" s="263">
        <v>0</v>
      </c>
      <c r="L132" s="251">
        <f t="shared" si="62"/>
        <v>0</v>
      </c>
      <c r="M132" s="251">
        <f t="shared" si="63"/>
        <v>0</v>
      </c>
      <c r="N132" s="263">
        <f t="shared" ref="N132:T132" si="75">N133+N134+N135</f>
        <v>0</v>
      </c>
      <c r="O132" s="263">
        <f t="shared" si="75"/>
        <v>0</v>
      </c>
      <c r="P132" s="263">
        <f t="shared" si="75"/>
        <v>0</v>
      </c>
      <c r="Q132" s="263">
        <v>0</v>
      </c>
      <c r="R132" s="252">
        <f>+'[42]Таб 1'!$Q132</f>
        <v>0</v>
      </c>
      <c r="S132" s="263">
        <f t="shared" si="75"/>
        <v>0</v>
      </c>
      <c r="T132" s="263">
        <f t="shared" si="75"/>
        <v>0</v>
      </c>
      <c r="U132" s="263">
        <f t="shared" si="74"/>
        <v>0</v>
      </c>
      <c r="V132" s="253">
        <f>[40]Лист1!$O132</f>
        <v>1</v>
      </c>
      <c r="W132" s="263">
        <f>W133+W134+W135</f>
        <v>0</v>
      </c>
      <c r="X132" s="253">
        <f>[40]Лист1!$P132</f>
        <v>1</v>
      </c>
      <c r="Y132" s="263">
        <f>Y133+Y134+Y135</f>
        <v>0</v>
      </c>
      <c r="Z132" s="271">
        <f t="shared" si="65"/>
        <v>0</v>
      </c>
      <c r="AA132" s="271">
        <f t="shared" si="66"/>
        <v>0</v>
      </c>
      <c r="AB132" s="263">
        <f t="shared" si="67"/>
        <v>0</v>
      </c>
      <c r="AC132" s="263">
        <f t="shared" si="68"/>
        <v>0</v>
      </c>
      <c r="AD132" s="264">
        <f t="shared" si="69"/>
        <v>0</v>
      </c>
      <c r="AE132" s="253">
        <f>+[41]Лист1!Q132</f>
        <v>1</v>
      </c>
      <c r="AF132" s="263">
        <f>AF133+AF134+AF135</f>
        <v>0</v>
      </c>
      <c r="AG132" s="253">
        <f>+[41]Лист1!R132</f>
        <v>1</v>
      </c>
      <c r="AH132" s="263">
        <f>AH133+AH134+AH135</f>
        <v>0</v>
      </c>
      <c r="AI132" s="253">
        <f>+[41]Лист1!S132</f>
        <v>1</v>
      </c>
      <c r="AJ132" s="263">
        <f>AJ133+AJ134+AJ135</f>
        <v>0</v>
      </c>
      <c r="AK132" s="253">
        <f>+[41]Лист1!T132</f>
        <v>1</v>
      </c>
      <c r="AL132" s="263">
        <f>AL133+AL134+AL135</f>
        <v>0</v>
      </c>
      <c r="AM132" s="227"/>
      <c r="AN132" s="227"/>
      <c r="AO132" s="227"/>
      <c r="AP132" s="227"/>
      <c r="AQ132" s="227"/>
      <c r="AR132" s="227"/>
      <c r="AS132" s="160"/>
      <c r="AT132" s="160"/>
      <c r="AU132" s="160"/>
      <c r="AV132" s="160"/>
      <c r="AW132" s="160"/>
      <c r="AX132" s="160"/>
      <c r="BE132" s="306">
        <f>+U132-'[42]Таб 1'!$T132</f>
        <v>0</v>
      </c>
    </row>
    <row r="133" spans="1:57">
      <c r="A133" s="156" t="str">
        <f t="shared" si="61"/>
        <v>скр</v>
      </c>
      <c r="B133" s="95" t="s">
        <v>542</v>
      </c>
      <c r="C133" s="72"/>
      <c r="D133" s="73" t="s">
        <v>257</v>
      </c>
      <c r="E133" s="539">
        <f>E97</f>
        <v>0</v>
      </c>
      <c r="F133" s="540"/>
      <c r="G133" s="74" t="s">
        <v>160</v>
      </c>
      <c r="H133" s="263">
        <f t="shared" ref="H133:J135" si="76">H97*H105/1000</f>
        <v>0</v>
      </c>
      <c r="I133" s="263">
        <f t="shared" si="76"/>
        <v>0</v>
      </c>
      <c r="J133" s="263">
        <f t="shared" si="76"/>
        <v>0</v>
      </c>
      <c r="K133" s="263">
        <v>0</v>
      </c>
      <c r="L133" s="251">
        <f t="shared" si="62"/>
        <v>0</v>
      </c>
      <c r="M133" s="251">
        <f t="shared" si="63"/>
        <v>0</v>
      </c>
      <c r="N133" s="263">
        <f t="shared" ref="N133:T135" si="77">N97*N105/1000</f>
        <v>0</v>
      </c>
      <c r="O133" s="263">
        <f t="shared" si="77"/>
        <v>0</v>
      </c>
      <c r="P133" s="263">
        <f t="shared" si="77"/>
        <v>0</v>
      </c>
      <c r="Q133" s="263">
        <v>0</v>
      </c>
      <c r="R133" s="252">
        <f>+'[42]Таб 1'!$Q133</f>
        <v>0</v>
      </c>
      <c r="S133" s="263">
        <f t="shared" si="77"/>
        <v>0</v>
      </c>
      <c r="T133" s="263">
        <f t="shared" si="77"/>
        <v>0</v>
      </c>
      <c r="U133" s="263">
        <f t="shared" si="74"/>
        <v>0</v>
      </c>
      <c r="V133" s="253">
        <f>[40]Лист1!$O133</f>
        <v>1</v>
      </c>
      <c r="W133" s="263">
        <f>W97*W105/1000</f>
        <v>0</v>
      </c>
      <c r="X133" s="253">
        <f>[40]Лист1!$P133</f>
        <v>1</v>
      </c>
      <c r="Y133" s="263">
        <f>Y97*Y105/1000</f>
        <v>0</v>
      </c>
      <c r="Z133" s="271">
        <f t="shared" si="65"/>
        <v>0</v>
      </c>
      <c r="AA133" s="271">
        <f t="shared" si="66"/>
        <v>0</v>
      </c>
      <c r="AB133" s="263">
        <f t="shared" si="67"/>
        <v>0</v>
      </c>
      <c r="AC133" s="263">
        <f t="shared" si="68"/>
        <v>0</v>
      </c>
      <c r="AD133" s="264">
        <f t="shared" si="69"/>
        <v>0</v>
      </c>
      <c r="AE133" s="253">
        <f>+[41]Лист1!Q133</f>
        <v>1</v>
      </c>
      <c r="AF133" s="263">
        <f>AF97*AF105/1000</f>
        <v>0</v>
      </c>
      <c r="AG133" s="253">
        <f>+[41]Лист1!R133</f>
        <v>1</v>
      </c>
      <c r="AH133" s="263">
        <f>AH97*AH105/1000</f>
        <v>0</v>
      </c>
      <c r="AI133" s="253">
        <f>+[41]Лист1!S133</f>
        <v>1</v>
      </c>
      <c r="AJ133" s="263">
        <f>AJ97*AJ105/1000</f>
        <v>0</v>
      </c>
      <c r="AK133" s="253">
        <f>+[41]Лист1!T133</f>
        <v>1</v>
      </c>
      <c r="AL133" s="263">
        <f>AL97*AL105/1000</f>
        <v>0</v>
      </c>
      <c r="AM133" s="227"/>
      <c r="AN133" s="227"/>
      <c r="AO133" s="227"/>
      <c r="AP133" s="227"/>
      <c r="AQ133" s="227"/>
      <c r="AR133" s="227"/>
      <c r="AS133" s="160"/>
      <c r="AT133" s="160"/>
      <c r="AU133" s="160"/>
      <c r="AV133" s="160"/>
      <c r="AW133" s="160"/>
      <c r="AX133" s="160"/>
      <c r="BE133" s="306">
        <f>+U133-'[42]Таб 1'!$T133</f>
        <v>0</v>
      </c>
    </row>
    <row r="134" spans="1:57">
      <c r="A134" s="156" t="str">
        <f t="shared" si="61"/>
        <v>скр</v>
      </c>
      <c r="B134" s="95" t="s">
        <v>542</v>
      </c>
      <c r="C134" s="72"/>
      <c r="D134" s="73" t="s">
        <v>258</v>
      </c>
      <c r="E134" s="539">
        <f>E98</f>
        <v>0</v>
      </c>
      <c r="F134" s="540"/>
      <c r="G134" s="74" t="s">
        <v>160</v>
      </c>
      <c r="H134" s="263">
        <f t="shared" si="76"/>
        <v>0</v>
      </c>
      <c r="I134" s="263">
        <f t="shared" si="76"/>
        <v>0</v>
      </c>
      <c r="J134" s="263">
        <f t="shared" si="76"/>
        <v>0</v>
      </c>
      <c r="K134" s="263">
        <v>0</v>
      </c>
      <c r="L134" s="251">
        <f t="shared" si="62"/>
        <v>0</v>
      </c>
      <c r="M134" s="251">
        <f t="shared" si="63"/>
        <v>0</v>
      </c>
      <c r="N134" s="263">
        <f t="shared" si="77"/>
        <v>0</v>
      </c>
      <c r="O134" s="263">
        <f t="shared" si="77"/>
        <v>0</v>
      </c>
      <c r="P134" s="263">
        <f t="shared" si="77"/>
        <v>0</v>
      </c>
      <c r="Q134" s="263">
        <v>0</v>
      </c>
      <c r="R134" s="252">
        <f>+'[42]Таб 1'!$Q134</f>
        <v>0</v>
      </c>
      <c r="S134" s="263">
        <f t="shared" si="77"/>
        <v>0</v>
      </c>
      <c r="T134" s="263">
        <f t="shared" si="77"/>
        <v>0</v>
      </c>
      <c r="U134" s="263">
        <f t="shared" si="74"/>
        <v>0</v>
      </c>
      <c r="V134" s="253">
        <f>[40]Лист1!$O134</f>
        <v>1</v>
      </c>
      <c r="W134" s="263">
        <f>W98*W106/1000</f>
        <v>0</v>
      </c>
      <c r="X134" s="253">
        <f>[40]Лист1!$P134</f>
        <v>1</v>
      </c>
      <c r="Y134" s="263">
        <f>Y98*Y106/1000</f>
        <v>0</v>
      </c>
      <c r="Z134" s="271">
        <f t="shared" si="65"/>
        <v>0</v>
      </c>
      <c r="AA134" s="271">
        <f t="shared" si="66"/>
        <v>0</v>
      </c>
      <c r="AB134" s="263">
        <f t="shared" si="67"/>
        <v>0</v>
      </c>
      <c r="AC134" s="263">
        <f t="shared" si="68"/>
        <v>0</v>
      </c>
      <c r="AD134" s="264">
        <f t="shared" si="69"/>
        <v>0</v>
      </c>
      <c r="AE134" s="253">
        <f>+[41]Лист1!Q134</f>
        <v>1</v>
      </c>
      <c r="AF134" s="263">
        <f>AF98*AF106/1000</f>
        <v>0</v>
      </c>
      <c r="AG134" s="253">
        <f>+[41]Лист1!R134</f>
        <v>1</v>
      </c>
      <c r="AH134" s="263">
        <f>AH98*AH106/1000</f>
        <v>0</v>
      </c>
      <c r="AI134" s="253">
        <f>+[41]Лист1!S134</f>
        <v>1</v>
      </c>
      <c r="AJ134" s="263">
        <f>AJ98*AJ106/1000</f>
        <v>0</v>
      </c>
      <c r="AK134" s="253">
        <f>+[41]Лист1!T134</f>
        <v>1</v>
      </c>
      <c r="AL134" s="263">
        <f>AL98*AL106/1000</f>
        <v>0</v>
      </c>
      <c r="AM134" s="227"/>
      <c r="AN134" s="227"/>
      <c r="AO134" s="227"/>
      <c r="AP134" s="227"/>
      <c r="AQ134" s="227"/>
      <c r="AR134" s="227"/>
      <c r="AS134" s="160"/>
      <c r="AT134" s="160"/>
      <c r="AU134" s="160"/>
      <c r="AV134" s="160"/>
      <c r="AW134" s="160"/>
      <c r="AX134" s="160"/>
      <c r="BE134" s="306">
        <f>+U134-'[42]Таб 1'!$T134</f>
        <v>0</v>
      </c>
    </row>
    <row r="135" spans="1:57" s="161" customFormat="1">
      <c r="A135" s="156" t="str">
        <f t="shared" si="61"/>
        <v>скр</v>
      </c>
      <c r="B135" s="95" t="s">
        <v>542</v>
      </c>
      <c r="C135" s="72"/>
      <c r="D135" s="73" t="s">
        <v>259</v>
      </c>
      <c r="E135" s="539">
        <f>E99</f>
        <v>0</v>
      </c>
      <c r="F135" s="540"/>
      <c r="G135" s="74" t="s">
        <v>160</v>
      </c>
      <c r="H135" s="263">
        <f t="shared" si="76"/>
        <v>0</v>
      </c>
      <c r="I135" s="263">
        <f t="shared" si="76"/>
        <v>0</v>
      </c>
      <c r="J135" s="263">
        <f t="shared" si="76"/>
        <v>0</v>
      </c>
      <c r="K135" s="263">
        <v>0</v>
      </c>
      <c r="L135" s="251">
        <f t="shared" si="62"/>
        <v>0</v>
      </c>
      <c r="M135" s="251">
        <f t="shared" si="63"/>
        <v>0</v>
      </c>
      <c r="N135" s="263">
        <f t="shared" si="77"/>
        <v>0</v>
      </c>
      <c r="O135" s="263">
        <f t="shared" si="77"/>
        <v>0</v>
      </c>
      <c r="P135" s="263">
        <f t="shared" si="77"/>
        <v>0</v>
      </c>
      <c r="Q135" s="263">
        <v>0</v>
      </c>
      <c r="R135" s="252">
        <f>+'[42]Таб 1'!$Q135</f>
        <v>0</v>
      </c>
      <c r="S135" s="263">
        <f t="shared" si="77"/>
        <v>0</v>
      </c>
      <c r="T135" s="263">
        <f t="shared" si="77"/>
        <v>0</v>
      </c>
      <c r="U135" s="263">
        <f t="shared" si="74"/>
        <v>0</v>
      </c>
      <c r="V135" s="253">
        <f>[40]Лист1!$O135</f>
        <v>1</v>
      </c>
      <c r="W135" s="263">
        <f>W99*W107/1000</f>
        <v>0</v>
      </c>
      <c r="X135" s="253">
        <f>[40]Лист1!$P135</f>
        <v>1</v>
      </c>
      <c r="Y135" s="263">
        <f>Y99*Y107/1000</f>
        <v>0</v>
      </c>
      <c r="Z135" s="271">
        <f t="shared" si="65"/>
        <v>0</v>
      </c>
      <c r="AA135" s="271">
        <f t="shared" si="66"/>
        <v>0</v>
      </c>
      <c r="AB135" s="263">
        <f t="shared" si="67"/>
        <v>0</v>
      </c>
      <c r="AC135" s="263">
        <f t="shared" si="68"/>
        <v>0</v>
      </c>
      <c r="AD135" s="264">
        <f t="shared" si="69"/>
        <v>0</v>
      </c>
      <c r="AE135" s="253">
        <f>+[41]Лист1!Q135</f>
        <v>1</v>
      </c>
      <c r="AF135" s="263">
        <f>AF99*AF107/1000</f>
        <v>0</v>
      </c>
      <c r="AG135" s="253">
        <f>+[41]Лист1!R135</f>
        <v>1</v>
      </c>
      <c r="AH135" s="263">
        <f>AH99*AH107/1000</f>
        <v>0</v>
      </c>
      <c r="AI135" s="253">
        <f>+[41]Лист1!S135</f>
        <v>1</v>
      </c>
      <c r="AJ135" s="263">
        <f>AJ99*AJ107/1000</f>
        <v>0</v>
      </c>
      <c r="AK135" s="253">
        <f>+[41]Лист1!T135</f>
        <v>1</v>
      </c>
      <c r="AL135" s="263">
        <f>AL99*AL107/1000</f>
        <v>0</v>
      </c>
      <c r="AM135" s="227"/>
      <c r="AN135" s="227"/>
      <c r="AO135" s="227"/>
      <c r="AP135" s="227"/>
      <c r="AQ135" s="227"/>
      <c r="AR135" s="227"/>
      <c r="AS135" s="160"/>
      <c r="AT135" s="160"/>
      <c r="AU135" s="160"/>
      <c r="AV135" s="160"/>
      <c r="AW135" s="160"/>
      <c r="AX135" s="160"/>
      <c r="BE135" s="306">
        <f>+U135-'[42]Таб 1'!$T135</f>
        <v>0</v>
      </c>
    </row>
    <row r="136" spans="1:57" s="161" customFormat="1">
      <c r="A136" s="156" t="str">
        <f t="shared" si="61"/>
        <v>пок</v>
      </c>
      <c r="B136" s="95" t="s">
        <v>545</v>
      </c>
      <c r="C136" s="97" t="s">
        <v>546</v>
      </c>
      <c r="D136" s="207"/>
      <c r="E136" s="207"/>
      <c r="F136" s="208"/>
      <c r="G136" s="70" t="s">
        <v>160</v>
      </c>
      <c r="H136" s="255">
        <v>22567.359491009691</v>
      </c>
      <c r="I136" s="255">
        <v>25689.49813400922</v>
      </c>
      <c r="J136" s="255">
        <v>26627.935500844575</v>
      </c>
      <c r="K136" s="255">
        <v>28872</v>
      </c>
      <c r="L136" s="251">
        <f t="shared" si="62"/>
        <v>2244.0644991554254</v>
      </c>
      <c r="M136" s="251">
        <f t="shared" si="63"/>
        <v>108.42748210458993</v>
      </c>
      <c r="N136" s="255">
        <v>32303.414685258278</v>
      </c>
      <c r="O136" s="255"/>
      <c r="P136" s="255">
        <v>0</v>
      </c>
      <c r="Q136" s="250">
        <v>33595.551272668636</v>
      </c>
      <c r="R136" s="252">
        <f>+'[42]Таб 1'!$Q136</f>
        <v>31663.777051592806</v>
      </c>
      <c r="S136" s="250">
        <f>R136*$A$8</f>
        <v>15831.888525796403</v>
      </c>
      <c r="T136" s="250">
        <f>R136*$A$9</f>
        <v>15831.888525796403</v>
      </c>
      <c r="U136" s="256">
        <f t="shared" si="74"/>
        <v>31663.777051592806</v>
      </c>
      <c r="V136" s="253">
        <f>[40]Лист1!$O136</f>
        <v>1</v>
      </c>
      <c r="W136" s="250">
        <f>S136*V136</f>
        <v>15831.888525796403</v>
      </c>
      <c r="X136" s="253">
        <f>[40]Лист1!$P136</f>
        <v>1</v>
      </c>
      <c r="Y136" s="250">
        <f>W136*X136</f>
        <v>15831.888525796403</v>
      </c>
      <c r="Z136" s="251">
        <f t="shared" si="65"/>
        <v>15.51336045230936</v>
      </c>
      <c r="AA136" s="251">
        <f t="shared" si="66"/>
        <v>15.283527843792225</v>
      </c>
      <c r="AB136" s="256">
        <f t="shared" si="67"/>
        <v>-639.63763366547209</v>
      </c>
      <c r="AC136" s="256">
        <f t="shared" si="68"/>
        <v>98.019907059678829</v>
      </c>
      <c r="AD136" s="257">
        <f t="shared" si="69"/>
        <v>-0.28276505986413103</v>
      </c>
      <c r="AE136" s="253">
        <f>+[41]Лист1!Q136</f>
        <v>1.0087999999999999</v>
      </c>
      <c r="AF136" s="250">
        <f>IF($P$287=0,U136*AE136,0)</f>
        <v>31942.418289646819</v>
      </c>
      <c r="AG136" s="253">
        <f>+[41]Лист1!R136</f>
        <v>1.014</v>
      </c>
      <c r="AH136" s="250">
        <f>AF136*AG136</f>
        <v>32389.612145701874</v>
      </c>
      <c r="AI136" s="253">
        <f>+[41]Лист1!S136</f>
        <v>1.0192000000000001</v>
      </c>
      <c r="AJ136" s="250">
        <f>AH136*AI136</f>
        <v>33011.492698899354</v>
      </c>
      <c r="AK136" s="253">
        <f>+[41]Лист1!T136</f>
        <v>1.0244</v>
      </c>
      <c r="AL136" s="250">
        <f>AJ136*AK136</f>
        <v>33816.973120752496</v>
      </c>
      <c r="AM136" s="227" t="s">
        <v>893</v>
      </c>
      <c r="AN136" s="227" t="s">
        <v>894</v>
      </c>
      <c r="AO136" s="227" t="s">
        <v>895</v>
      </c>
      <c r="AP136" s="227" t="s">
        <v>896</v>
      </c>
      <c r="AQ136" s="227" t="s">
        <v>897</v>
      </c>
      <c r="AR136" s="227" t="s">
        <v>898</v>
      </c>
      <c r="AS136" s="160" t="str">
        <f t="shared" ref="AS136:AX136" si="78">$A$3&amp;$A$2&amp;"'"&amp;AM136</f>
        <v>|'[УФ ВС 2018.xlsx]АЛРОСА УГОК'!i98</v>
      </c>
      <c r="AT136" s="160" t="str">
        <f t="shared" si="78"/>
        <v>|'[УФ ВС 2018.xlsx]АЛРОСА УГОК'!j98</v>
      </c>
      <c r="AU136" s="160" t="str">
        <f t="shared" si="78"/>
        <v>|'[УФ ВС 2018.xlsx]АЛРОСА УГОК'!q98</v>
      </c>
      <c r="AV136" s="160" t="str">
        <f t="shared" si="78"/>
        <v>|'[УФ ВС 2018.xlsx]АЛРОСА УГОК'!aa98</v>
      </c>
      <c r="AW136" s="160" t="str">
        <f t="shared" si="78"/>
        <v>|'[УФ ВС 2018.xlsx]АЛРОСА УГОК'!al98</v>
      </c>
      <c r="AX136" s="160" t="str">
        <f t="shared" si="78"/>
        <v>|'[УФ ВС 2018.xlsx]АЛРОСА УГОК'!ak98</v>
      </c>
      <c r="BE136" s="306">
        <f>+U136-'[42]Таб 1'!$T136</f>
        <v>0</v>
      </c>
    </row>
    <row r="137" spans="1:57">
      <c r="A137" s="156" t="str">
        <f t="shared" si="61"/>
        <v>пок</v>
      </c>
      <c r="B137" s="95"/>
      <c r="C137" s="97" t="s">
        <v>547</v>
      </c>
      <c r="D137" s="207"/>
      <c r="E137" s="207"/>
      <c r="F137" s="208"/>
      <c r="G137" s="70" t="s">
        <v>160</v>
      </c>
      <c r="H137" s="256">
        <f>H138+H139</f>
        <v>7041.0161611950234</v>
      </c>
      <c r="I137" s="256">
        <f>I138+I139</f>
        <v>8035.6750163180841</v>
      </c>
      <c r="J137" s="256">
        <f>J138+J139</f>
        <v>8329.2182246641842</v>
      </c>
      <c r="K137" s="256">
        <v>8381</v>
      </c>
      <c r="L137" s="251">
        <f t="shared" si="62"/>
        <v>51.781775335815837</v>
      </c>
      <c r="M137" s="251">
        <f t="shared" si="63"/>
        <v>100.62168830182023</v>
      </c>
      <c r="N137" s="256">
        <f t="shared" ref="N137:U137" si="79">N138+N139</f>
        <v>9755.6312349479995</v>
      </c>
      <c r="O137" s="256">
        <f t="shared" si="79"/>
        <v>0</v>
      </c>
      <c r="P137" s="256">
        <f t="shared" si="79"/>
        <v>0</v>
      </c>
      <c r="Q137" s="256">
        <v>10145.856484345926</v>
      </c>
      <c r="R137" s="252">
        <f>+'[42]Таб 1'!$Q137</f>
        <v>9562.4606695810271</v>
      </c>
      <c r="S137" s="256">
        <f t="shared" si="79"/>
        <v>4781.2303347905136</v>
      </c>
      <c r="T137" s="256">
        <f t="shared" si="79"/>
        <v>4781.2303347905136</v>
      </c>
      <c r="U137" s="256">
        <f t="shared" si="79"/>
        <v>9562.4606695810271</v>
      </c>
      <c r="V137" s="253">
        <f>[40]Лист1!$O137</f>
        <v>1</v>
      </c>
      <c r="W137" s="256">
        <f>W138+W139</f>
        <v>4781.2303347905136</v>
      </c>
      <c r="X137" s="253">
        <f>[40]Лист1!$P137</f>
        <v>1</v>
      </c>
      <c r="Y137" s="256">
        <f>Y138+Y139</f>
        <v>4781.2303347905136</v>
      </c>
      <c r="Z137" s="251">
        <f t="shared" si="65"/>
        <v>4.6850348565974267</v>
      </c>
      <c r="AA137" s="251">
        <f t="shared" si="66"/>
        <v>4.6156254088252515</v>
      </c>
      <c r="AB137" s="256">
        <f t="shared" si="67"/>
        <v>-193.17056536697237</v>
      </c>
      <c r="AC137" s="256">
        <f t="shared" si="68"/>
        <v>98.019907059678829</v>
      </c>
      <c r="AD137" s="257">
        <f t="shared" si="69"/>
        <v>-8.5395048078967487E-2</v>
      </c>
      <c r="AE137" s="253">
        <f>+[41]Лист1!Q137</f>
        <v>1</v>
      </c>
      <c r="AF137" s="256">
        <f>AF138+AF139</f>
        <v>9646.6103234733382</v>
      </c>
      <c r="AG137" s="253">
        <f>+[41]Лист1!R137</f>
        <v>1</v>
      </c>
      <c r="AH137" s="256">
        <f>AH138+AH139</f>
        <v>9781.6628680019658</v>
      </c>
      <c r="AI137" s="253">
        <f>+[41]Лист1!S137</f>
        <v>1</v>
      </c>
      <c r="AJ137" s="256">
        <f>AJ138+AJ139</f>
        <v>9969.4707950676038</v>
      </c>
      <c r="AK137" s="253">
        <f>+[41]Лист1!T137</f>
        <v>1</v>
      </c>
      <c r="AL137" s="256">
        <f>AL138+AL139</f>
        <v>10212.725882467254</v>
      </c>
      <c r="AM137" s="227"/>
      <c r="AN137" s="227"/>
      <c r="AO137" s="227"/>
      <c r="AP137" s="227"/>
      <c r="AQ137" s="227"/>
      <c r="AR137" s="227"/>
      <c r="AS137" s="160"/>
      <c r="AT137" s="160"/>
      <c r="AU137" s="160"/>
      <c r="AV137" s="160"/>
      <c r="AW137" s="160"/>
      <c r="AX137" s="160"/>
      <c r="BE137" s="306">
        <f>+U137-'[42]Таб 1'!$T137</f>
        <v>0</v>
      </c>
    </row>
    <row r="138" spans="1:57">
      <c r="A138" s="156" t="str">
        <f t="shared" si="61"/>
        <v>пок</v>
      </c>
      <c r="B138" s="95" t="s">
        <v>545</v>
      </c>
      <c r="C138" s="72"/>
      <c r="D138" s="204" t="s">
        <v>260</v>
      </c>
      <c r="E138" s="204"/>
      <c r="F138" s="205"/>
      <c r="G138" s="74" t="s">
        <v>160</v>
      </c>
      <c r="H138" s="262">
        <v>6770.2078473029069</v>
      </c>
      <c r="I138" s="262">
        <v>7706.8494402027663</v>
      </c>
      <c r="J138" s="262">
        <v>7988.3806502533735</v>
      </c>
      <c r="K138" s="262">
        <v>8327</v>
      </c>
      <c r="L138" s="251">
        <f t="shared" si="62"/>
        <v>338.61934974662654</v>
      </c>
      <c r="M138" s="251">
        <f t="shared" si="63"/>
        <v>104.23889852739912</v>
      </c>
      <c r="N138" s="262">
        <v>9691.0244055774838</v>
      </c>
      <c r="O138" s="262"/>
      <c r="P138" s="262">
        <v>0</v>
      </c>
      <c r="Q138" s="253">
        <v>10078.665381800589</v>
      </c>
      <c r="R138" s="252">
        <f>+'[42]Таб 1'!$Q138</f>
        <v>9499.1331154778418</v>
      </c>
      <c r="S138" s="250">
        <f>R138*$A$8</f>
        <v>4749.5665577389209</v>
      </c>
      <c r="T138" s="250">
        <f>R138*$A$9</f>
        <v>4749.5665577389209</v>
      </c>
      <c r="U138" s="263">
        <f>+W138+Y138</f>
        <v>9499.1331154778418</v>
      </c>
      <c r="V138" s="253">
        <f>[40]Лист1!$O138</f>
        <v>1</v>
      </c>
      <c r="W138" s="250">
        <f>S138*V138</f>
        <v>4749.5665577389209</v>
      </c>
      <c r="X138" s="253">
        <f>[40]Лист1!$P138</f>
        <v>1</v>
      </c>
      <c r="Y138" s="250">
        <f>W138*X138</f>
        <v>4749.5665577389209</v>
      </c>
      <c r="Z138" s="271">
        <f t="shared" si="65"/>
        <v>4.6540081356928082</v>
      </c>
      <c r="AA138" s="271">
        <f t="shared" si="66"/>
        <v>4.5850583531376676</v>
      </c>
      <c r="AB138" s="263">
        <f t="shared" si="67"/>
        <v>-191.89129009964199</v>
      </c>
      <c r="AC138" s="263">
        <f t="shared" si="68"/>
        <v>98.019907059678829</v>
      </c>
      <c r="AD138" s="264">
        <f t="shared" si="69"/>
        <v>-8.4829517959239473E-2</v>
      </c>
      <c r="AE138" s="253">
        <f>+[41]Лист1!Q138</f>
        <v>1.0087999999999999</v>
      </c>
      <c r="AF138" s="250">
        <f>IF($P$287=0,U138*AE138,0)</f>
        <v>9582.7254868940454</v>
      </c>
      <c r="AG138" s="253">
        <f>+[41]Лист1!R138</f>
        <v>1.014</v>
      </c>
      <c r="AH138" s="250">
        <f>AF138*AG138</f>
        <v>9716.883643710562</v>
      </c>
      <c r="AI138" s="253">
        <f>+[41]Лист1!S138</f>
        <v>1.0192000000000001</v>
      </c>
      <c r="AJ138" s="250">
        <f>AH138*AI138</f>
        <v>9903.4478096698058</v>
      </c>
      <c r="AK138" s="253">
        <f>+[41]Лист1!T138</f>
        <v>1.0244</v>
      </c>
      <c r="AL138" s="250">
        <f>AJ138*AK138</f>
        <v>10145.091936225748</v>
      </c>
      <c r="AM138" s="227" t="s">
        <v>899</v>
      </c>
      <c r="AN138" s="227" t="s">
        <v>900</v>
      </c>
      <c r="AO138" s="227" t="s">
        <v>901</v>
      </c>
      <c r="AP138" s="227" t="s">
        <v>902</v>
      </c>
      <c r="AQ138" s="227" t="s">
        <v>903</v>
      </c>
      <c r="AR138" s="227" t="s">
        <v>904</v>
      </c>
      <c r="AS138" s="160" t="str">
        <f t="shared" ref="AS138:AX140" si="80">$A$3&amp;$A$2&amp;"'"&amp;AM138</f>
        <v>|'[УФ ВС 2018.xlsx]АЛРОСА УГОК'!i100</v>
      </c>
      <c r="AT138" s="160" t="str">
        <f t="shared" si="80"/>
        <v>|'[УФ ВС 2018.xlsx]АЛРОСА УГОК'!j100</v>
      </c>
      <c r="AU138" s="160" t="str">
        <f t="shared" si="80"/>
        <v>|'[УФ ВС 2018.xlsx]АЛРОСА УГОК'!q100</v>
      </c>
      <c r="AV138" s="160" t="str">
        <f t="shared" si="80"/>
        <v>|'[УФ ВС 2018.xlsx]АЛРОСА УГОК'!aa100</v>
      </c>
      <c r="AW138" s="160" t="str">
        <f t="shared" si="80"/>
        <v>|'[УФ ВС 2018.xlsx]АЛРОСА УГОК'!al100</v>
      </c>
      <c r="AX138" s="160" t="str">
        <f t="shared" si="80"/>
        <v>|'[УФ ВС 2018.xlsx]АЛРОСА УГОК'!ak100</v>
      </c>
      <c r="BE138" s="306">
        <f>+U138-'[42]Таб 1'!$T138</f>
        <v>0</v>
      </c>
    </row>
    <row r="139" spans="1:57" s="161" customFormat="1">
      <c r="A139" s="156" t="str">
        <f t="shared" si="61"/>
        <v>пок</v>
      </c>
      <c r="B139" s="95" t="s">
        <v>545</v>
      </c>
      <c r="C139" s="72"/>
      <c r="D139" s="204" t="s">
        <v>261</v>
      </c>
      <c r="E139" s="204"/>
      <c r="F139" s="205"/>
      <c r="G139" s="74" t="s">
        <v>160</v>
      </c>
      <c r="H139" s="262">
        <v>270.8083138921163</v>
      </c>
      <c r="I139" s="262">
        <v>328.82557611531803</v>
      </c>
      <c r="J139" s="262">
        <v>340.83757441081059</v>
      </c>
      <c r="K139" s="262">
        <v>54</v>
      </c>
      <c r="L139" s="251">
        <f t="shared" si="62"/>
        <v>-286.83757441081059</v>
      </c>
      <c r="M139" s="251">
        <f t="shared" si="63"/>
        <v>15.843323639815003</v>
      </c>
      <c r="N139" s="262">
        <v>64.60682937051655</v>
      </c>
      <c r="O139" s="262"/>
      <c r="P139" s="262">
        <v>0</v>
      </c>
      <c r="Q139" s="253">
        <v>67.191102545337273</v>
      </c>
      <c r="R139" s="252">
        <f>+'[42]Таб 1'!$Q139</f>
        <v>63.327554103185612</v>
      </c>
      <c r="S139" s="250">
        <f>R139*$A$8</f>
        <v>31.663777051592806</v>
      </c>
      <c r="T139" s="250">
        <f>R139*$A$9</f>
        <v>31.663777051592806</v>
      </c>
      <c r="U139" s="263">
        <f>+W139+Y139</f>
        <v>63.327554103185612</v>
      </c>
      <c r="V139" s="253">
        <f>[40]Лист1!$O139</f>
        <v>1</v>
      </c>
      <c r="W139" s="250">
        <f>S139*V139</f>
        <v>31.663777051592806</v>
      </c>
      <c r="X139" s="253">
        <f>[40]Лист1!$P139</f>
        <v>1</v>
      </c>
      <c r="Y139" s="250">
        <f>W139*X139</f>
        <v>31.663777051592806</v>
      </c>
      <c r="Z139" s="271">
        <f t="shared" si="65"/>
        <v>3.1026720904618721E-2</v>
      </c>
      <c r="AA139" s="271">
        <f t="shared" si="66"/>
        <v>3.056705568758445E-2</v>
      </c>
      <c r="AB139" s="263">
        <f t="shared" si="67"/>
        <v>-1.279275267330938</v>
      </c>
      <c r="AC139" s="263">
        <f t="shared" si="68"/>
        <v>98.019907059678829</v>
      </c>
      <c r="AD139" s="264">
        <f t="shared" si="69"/>
        <v>-5.6553011972825939E-4</v>
      </c>
      <c r="AE139" s="253">
        <f>+[41]Лист1!Q139</f>
        <v>1.0087999999999999</v>
      </c>
      <c r="AF139" s="250">
        <f>IF($P$287=0,U139*AE139,0)</f>
        <v>63.884836579293641</v>
      </c>
      <c r="AG139" s="253">
        <f>+[41]Лист1!R139</f>
        <v>1.014</v>
      </c>
      <c r="AH139" s="250">
        <f>AF139*AG139</f>
        <v>64.77922429140375</v>
      </c>
      <c r="AI139" s="253">
        <f>+[41]Лист1!S139</f>
        <v>1.0192000000000001</v>
      </c>
      <c r="AJ139" s="250">
        <f>AH139*AI139</f>
        <v>66.022985397798706</v>
      </c>
      <c r="AK139" s="253">
        <f>+[41]Лист1!T139</f>
        <v>1.0244</v>
      </c>
      <c r="AL139" s="250">
        <f>AJ139*AK139</f>
        <v>67.633946241504987</v>
      </c>
      <c r="AM139" s="227" t="s">
        <v>905</v>
      </c>
      <c r="AN139" s="227" t="s">
        <v>906</v>
      </c>
      <c r="AO139" s="227" t="s">
        <v>907</v>
      </c>
      <c r="AP139" s="227" t="s">
        <v>908</v>
      </c>
      <c r="AQ139" s="227" t="s">
        <v>909</v>
      </c>
      <c r="AR139" s="227" t="s">
        <v>910</v>
      </c>
      <c r="AS139" s="160" t="str">
        <f t="shared" si="80"/>
        <v>|'[УФ ВС 2018.xlsx]АЛРОСА УГОК'!i101</v>
      </c>
      <c r="AT139" s="160" t="str">
        <f t="shared" si="80"/>
        <v>|'[УФ ВС 2018.xlsx]АЛРОСА УГОК'!j101</v>
      </c>
      <c r="AU139" s="160" t="str">
        <f t="shared" si="80"/>
        <v>|'[УФ ВС 2018.xlsx]АЛРОСА УГОК'!q101</v>
      </c>
      <c r="AV139" s="160" t="str">
        <f t="shared" si="80"/>
        <v>|'[УФ ВС 2018.xlsx]АЛРОСА УГОК'!aa101</v>
      </c>
      <c r="AW139" s="160" t="str">
        <f t="shared" si="80"/>
        <v>|'[УФ ВС 2018.xlsx]АЛРОСА УГОК'!al101</v>
      </c>
      <c r="AX139" s="160" t="str">
        <f t="shared" si="80"/>
        <v>|'[УФ ВС 2018.xlsx]АЛРОСА УГОК'!ak101</v>
      </c>
      <c r="BE139" s="306">
        <f>+U139-'[42]Таб 1'!$T139</f>
        <v>0</v>
      </c>
    </row>
    <row r="140" spans="1:57" s="161" customFormat="1">
      <c r="A140" s="156" t="str">
        <f t="shared" si="61"/>
        <v>пок</v>
      </c>
      <c r="B140" s="95" t="s">
        <v>548</v>
      </c>
      <c r="C140" s="206" t="s">
        <v>549</v>
      </c>
      <c r="D140" s="207"/>
      <c r="E140" s="207"/>
      <c r="F140" s="208"/>
      <c r="G140" s="70" t="s">
        <v>160</v>
      </c>
      <c r="H140" s="262">
        <v>16620.277272513675</v>
      </c>
      <c r="I140" s="255">
        <v>11457.537826666667</v>
      </c>
      <c r="J140" s="255">
        <v>13679.63214</v>
      </c>
      <c r="K140" s="255">
        <v>13548</v>
      </c>
      <c r="L140" s="251">
        <f t="shared" si="62"/>
        <v>-131.63213999999971</v>
      </c>
      <c r="M140" s="251">
        <f t="shared" si="63"/>
        <v>99.037750879169479</v>
      </c>
      <c r="N140" s="255">
        <v>14155.245490007039</v>
      </c>
      <c r="O140" s="255"/>
      <c r="P140" s="255">
        <v>0</v>
      </c>
      <c r="Q140" s="250">
        <v>14401.16287</v>
      </c>
      <c r="R140" s="252">
        <f>+'[42]Таб 1'!$Q140</f>
        <v>15449.511960000003</v>
      </c>
      <c r="S140" s="250">
        <f>R140*$A$8</f>
        <v>7724.7559800000017</v>
      </c>
      <c r="T140" s="250">
        <f>R140*$A$9</f>
        <v>7724.7559800000017</v>
      </c>
      <c r="U140" s="256">
        <f>+W140+Y140</f>
        <v>15449.511960000003</v>
      </c>
      <c r="V140" s="253">
        <f>[40]Лист1!$O140</f>
        <v>1</v>
      </c>
      <c r="W140" s="250">
        <f>S140*V140</f>
        <v>7724.7559800000017</v>
      </c>
      <c r="X140" s="253">
        <f>[40]Лист1!$P140</f>
        <v>1</v>
      </c>
      <c r="Y140" s="250">
        <f>W140*X140</f>
        <v>7724.7559800000017</v>
      </c>
      <c r="Z140" s="251">
        <f t="shared" si="65"/>
        <v>7.5693385364993286</v>
      </c>
      <c r="AA140" s="251">
        <f t="shared" si="66"/>
        <v>7.4571977256195074</v>
      </c>
      <c r="AB140" s="256">
        <f t="shared" si="67"/>
        <v>1294.2664699929646</v>
      </c>
      <c r="AC140" s="256">
        <f t="shared" si="68"/>
        <v>109.14337000306111</v>
      </c>
      <c r="AD140" s="257">
        <f t="shared" si="69"/>
        <v>0.57215729126266635</v>
      </c>
      <c r="AE140" s="253">
        <f>+[41]Лист1!Q140</f>
        <v>1</v>
      </c>
      <c r="AF140" s="250">
        <f>IF($P$287=0,U140*AE140,0)</f>
        <v>15449.511960000003</v>
      </c>
      <c r="AG140" s="253">
        <f>+[41]Лист1!R140</f>
        <v>1</v>
      </c>
      <c r="AH140" s="250">
        <f>AF140*AG140</f>
        <v>15449.511960000003</v>
      </c>
      <c r="AI140" s="253">
        <f>+[41]Лист1!S140</f>
        <v>1</v>
      </c>
      <c r="AJ140" s="250">
        <f>AH140*AI140</f>
        <v>15449.511960000003</v>
      </c>
      <c r="AK140" s="253">
        <f>+[41]Лист1!T140</f>
        <v>1</v>
      </c>
      <c r="AL140" s="250">
        <f>AJ140*AK140</f>
        <v>15449.511960000003</v>
      </c>
      <c r="AM140" s="227" t="s">
        <v>911</v>
      </c>
      <c r="AN140" s="227" t="s">
        <v>912</v>
      </c>
      <c r="AO140" s="227" t="s">
        <v>913</v>
      </c>
      <c r="AP140" s="227" t="s">
        <v>914</v>
      </c>
      <c r="AQ140" s="227" t="s">
        <v>915</v>
      </c>
      <c r="AR140" s="227" t="s">
        <v>916</v>
      </c>
      <c r="AS140" s="160" t="str">
        <f t="shared" si="80"/>
        <v>|'[УФ ВС 2018.xlsx]АЛРОСА УГОК'!i102</v>
      </c>
      <c r="AT140" s="160" t="str">
        <f t="shared" si="80"/>
        <v>|'[УФ ВС 2018.xlsx]АЛРОСА УГОК'!j102</v>
      </c>
      <c r="AU140" s="160" t="str">
        <f t="shared" si="80"/>
        <v>|'[УФ ВС 2018.xlsx]АЛРОСА УГОК'!q102</v>
      </c>
      <c r="AV140" s="160" t="str">
        <f t="shared" si="80"/>
        <v>|'[УФ ВС 2018.xlsx]АЛРОСА УГОК'!aa102</v>
      </c>
      <c r="AW140" s="160" t="str">
        <f t="shared" si="80"/>
        <v>|'[УФ ВС 2018.xlsx]АЛРОСА УГОК'!al102</v>
      </c>
      <c r="AX140" s="160" t="str">
        <f t="shared" si="80"/>
        <v>|'[УФ ВС 2018.xlsx]АЛРОСА УГОК'!ak102</v>
      </c>
      <c r="BD140" s="161" t="s">
        <v>917</v>
      </c>
      <c r="BE140" s="306">
        <f>+U140-'[42]Таб 1'!$T140</f>
        <v>0</v>
      </c>
    </row>
    <row r="141" spans="1:57" s="161" customFormat="1">
      <c r="A141" s="156" t="str">
        <f t="shared" si="61"/>
        <v>пок</v>
      </c>
      <c r="B141" s="95"/>
      <c r="C141" s="206" t="s">
        <v>550</v>
      </c>
      <c r="D141" s="207"/>
      <c r="E141" s="207"/>
      <c r="F141" s="208"/>
      <c r="G141" s="70" t="s">
        <v>160</v>
      </c>
      <c r="H141" s="256">
        <f>H142+H145</f>
        <v>18381</v>
      </c>
      <c r="I141" s="256">
        <f>I142+I145</f>
        <v>21213.617040000001</v>
      </c>
      <c r="J141" s="256">
        <f>J142+J145</f>
        <v>21988.5504704712</v>
      </c>
      <c r="K141" s="256">
        <v>18451</v>
      </c>
      <c r="L141" s="251">
        <f t="shared" si="62"/>
        <v>-3537.5504704712002</v>
      </c>
      <c r="M141" s="251">
        <f t="shared" si="63"/>
        <v>83.911852328684262</v>
      </c>
      <c r="N141" s="256">
        <f t="shared" ref="N141:U141" si="81">N142+N145</f>
        <v>14979.250340999997</v>
      </c>
      <c r="O141" s="256">
        <f t="shared" si="81"/>
        <v>0</v>
      </c>
      <c r="P141" s="256">
        <f t="shared" si="81"/>
        <v>0</v>
      </c>
      <c r="Q141" s="256">
        <v>16028.01</v>
      </c>
      <c r="R141" s="252">
        <f>+'[42]Таб 1'!$Q141</f>
        <v>14979.250340999997</v>
      </c>
      <c r="S141" s="256">
        <f t="shared" si="81"/>
        <v>7489.6251704999986</v>
      </c>
      <c r="T141" s="256">
        <f t="shared" si="81"/>
        <v>7489.6251704999986</v>
      </c>
      <c r="U141" s="256">
        <f t="shared" si="81"/>
        <v>14979.250340999997</v>
      </c>
      <c r="V141" s="253">
        <f>[40]Лист1!$O141</f>
        <v>1</v>
      </c>
      <c r="W141" s="256">
        <f>W142+W145</f>
        <v>7489.6251704999986</v>
      </c>
      <c r="X141" s="253">
        <f>[40]Лист1!$P141</f>
        <v>1</v>
      </c>
      <c r="Y141" s="256">
        <f>Y142+Y145</f>
        <v>7489.6251704999986</v>
      </c>
      <c r="Z141" s="251">
        <f t="shared" si="65"/>
        <v>7.338938417443833</v>
      </c>
      <c r="AA141" s="251">
        <f t="shared" si="66"/>
        <v>7.230211016606793</v>
      </c>
      <c r="AB141" s="256">
        <f t="shared" si="67"/>
        <v>0</v>
      </c>
      <c r="AC141" s="256">
        <f t="shared" si="68"/>
        <v>100</v>
      </c>
      <c r="AD141" s="257">
        <f t="shared" si="69"/>
        <v>0</v>
      </c>
      <c r="AE141" s="253">
        <f>+[41]Лист1!Q141</f>
        <v>1</v>
      </c>
      <c r="AF141" s="256">
        <f>AF142+AF145</f>
        <v>15111.067744000797</v>
      </c>
      <c r="AG141" s="253">
        <f>+[41]Лист1!R141</f>
        <v>1</v>
      </c>
      <c r="AH141" s="256">
        <f>AH142+AH145</f>
        <v>15322.622692416808</v>
      </c>
      <c r="AI141" s="253">
        <f>+[41]Лист1!S141</f>
        <v>1</v>
      </c>
      <c r="AJ141" s="256">
        <f>AJ142+AJ145</f>
        <v>15616.817048111212</v>
      </c>
      <c r="AK141" s="253">
        <f>+[41]Лист1!T141</f>
        <v>1</v>
      </c>
      <c r="AL141" s="256">
        <f>AL142+AL145</f>
        <v>15997.867384085124</v>
      </c>
      <c r="AM141" s="227"/>
      <c r="AN141" s="227"/>
      <c r="AO141" s="227"/>
      <c r="AP141" s="227"/>
      <c r="AQ141" s="227"/>
      <c r="AR141" s="227"/>
      <c r="AS141" s="160"/>
      <c r="AT141" s="160"/>
      <c r="AU141" s="160"/>
      <c r="AV141" s="160"/>
      <c r="AW141" s="160"/>
      <c r="AX141" s="160"/>
      <c r="BE141" s="306">
        <f>+U141-'[42]Таб 1'!$T141</f>
        <v>0</v>
      </c>
    </row>
    <row r="142" spans="1:57">
      <c r="A142" s="156" t="str">
        <f t="shared" si="61"/>
        <v>пок</v>
      </c>
      <c r="B142" s="95"/>
      <c r="C142" s="71" t="s">
        <v>262</v>
      </c>
      <c r="D142" s="207" t="s">
        <v>263</v>
      </c>
      <c r="E142" s="207"/>
      <c r="F142" s="208"/>
      <c r="G142" s="70" t="s">
        <v>160</v>
      </c>
      <c r="H142" s="256">
        <f>H143+H144</f>
        <v>13517</v>
      </c>
      <c r="I142" s="256">
        <f>I143+I144</f>
        <v>14159.265120000002</v>
      </c>
      <c r="J142" s="256">
        <f>J143+J144</f>
        <v>14676.503074833601</v>
      </c>
      <c r="K142" s="256">
        <v>17095</v>
      </c>
      <c r="L142" s="251">
        <f t="shared" si="62"/>
        <v>2418.4969251663988</v>
      </c>
      <c r="M142" s="251">
        <f t="shared" si="63"/>
        <v>116.4787000883984</v>
      </c>
      <c r="N142" s="256">
        <f t="shared" ref="N142:U142" si="82">N143+N144</f>
        <v>11699.793735299998</v>
      </c>
      <c r="O142" s="256">
        <f t="shared" si="82"/>
        <v>0</v>
      </c>
      <c r="P142" s="256">
        <f t="shared" si="82"/>
        <v>0</v>
      </c>
      <c r="Q142" s="256">
        <v>12872.65</v>
      </c>
      <c r="R142" s="252">
        <f>+'[42]Таб 1'!$Q142</f>
        <v>11699.793735299998</v>
      </c>
      <c r="S142" s="256">
        <f t="shared" si="82"/>
        <v>5849.896867649999</v>
      </c>
      <c r="T142" s="256">
        <f t="shared" si="82"/>
        <v>5849.896867649999</v>
      </c>
      <c r="U142" s="256">
        <f t="shared" si="82"/>
        <v>11699.793735299998</v>
      </c>
      <c r="V142" s="253">
        <f>[40]Лист1!$O142</f>
        <v>1</v>
      </c>
      <c r="W142" s="256">
        <f>W143+W144</f>
        <v>5849.896867649999</v>
      </c>
      <c r="X142" s="253">
        <f>[40]Лист1!$P142</f>
        <v>1</v>
      </c>
      <c r="Y142" s="256">
        <f>Y143+Y144</f>
        <v>5849.896867649999</v>
      </c>
      <c r="Z142" s="251">
        <f t="shared" si="65"/>
        <v>5.732200461670744</v>
      </c>
      <c r="AA142" s="251">
        <f t="shared" si="66"/>
        <v>5.6472771087518865</v>
      </c>
      <c r="AB142" s="256">
        <f t="shared" si="67"/>
        <v>0</v>
      </c>
      <c r="AC142" s="256">
        <f t="shared" si="68"/>
        <v>100</v>
      </c>
      <c r="AD142" s="257">
        <f t="shared" si="69"/>
        <v>0</v>
      </c>
      <c r="AE142" s="253">
        <f>+[41]Лист1!Q142</f>
        <v>1</v>
      </c>
      <c r="AF142" s="256">
        <f>AF143+AF144</f>
        <v>11802.751920170636</v>
      </c>
      <c r="AG142" s="253">
        <f>+[41]Лист1!R142</f>
        <v>1</v>
      </c>
      <c r="AH142" s="256">
        <f>AH143+AH144</f>
        <v>11967.990447053025</v>
      </c>
      <c r="AI142" s="253">
        <f>+[41]Лист1!S142</f>
        <v>1</v>
      </c>
      <c r="AJ142" s="256">
        <f>AJ143+AJ144</f>
        <v>12197.775863636445</v>
      </c>
      <c r="AK142" s="253">
        <f>+[41]Лист1!T142</f>
        <v>1</v>
      </c>
      <c r="AL142" s="256">
        <f>AL143+AL144</f>
        <v>12495.401594709174</v>
      </c>
      <c r="AM142" s="227"/>
      <c r="AN142" s="227"/>
      <c r="AO142" s="227"/>
      <c r="AP142" s="227"/>
      <c r="AQ142" s="227"/>
      <c r="AR142" s="227"/>
      <c r="AS142" s="160"/>
      <c r="AT142" s="160"/>
      <c r="AU142" s="160"/>
      <c r="AV142" s="160"/>
      <c r="AW142" s="160"/>
      <c r="AX142" s="160"/>
      <c r="BE142" s="306">
        <f>+U142-'[42]Таб 1'!$T142</f>
        <v>0</v>
      </c>
    </row>
    <row r="143" spans="1:57">
      <c r="A143" s="156" t="str">
        <f t="shared" si="61"/>
        <v>скр</v>
      </c>
      <c r="B143" s="95" t="s">
        <v>545</v>
      </c>
      <c r="C143" s="80"/>
      <c r="D143" s="90" t="s">
        <v>204</v>
      </c>
      <c r="E143" s="90" t="s">
        <v>264</v>
      </c>
      <c r="F143" s="91"/>
      <c r="G143" s="74" t="s">
        <v>160</v>
      </c>
      <c r="H143" s="262">
        <v>0</v>
      </c>
      <c r="I143" s="262">
        <v>0</v>
      </c>
      <c r="J143" s="262">
        <v>0</v>
      </c>
      <c r="K143" s="262"/>
      <c r="L143" s="251">
        <f t="shared" si="62"/>
        <v>0</v>
      </c>
      <c r="M143" s="251">
        <f t="shared" si="63"/>
        <v>0</v>
      </c>
      <c r="N143" s="262">
        <v>0</v>
      </c>
      <c r="O143" s="262"/>
      <c r="P143" s="262">
        <v>0</v>
      </c>
      <c r="Q143" s="253">
        <v>0</v>
      </c>
      <c r="R143" s="252">
        <f>+'[42]Таб 1'!$Q143</f>
        <v>0</v>
      </c>
      <c r="S143" s="250">
        <f>R143*$A$8</f>
        <v>0</v>
      </c>
      <c r="T143" s="250">
        <f>R143*$A$9</f>
        <v>0</v>
      </c>
      <c r="U143" s="263">
        <f>+W143+Y143</f>
        <v>0</v>
      </c>
      <c r="V143" s="253">
        <f>[40]Лист1!$O143</f>
        <v>1</v>
      </c>
      <c r="W143" s="250">
        <f>S143*V143</f>
        <v>0</v>
      </c>
      <c r="X143" s="253">
        <f>[40]Лист1!$P143</f>
        <v>1</v>
      </c>
      <c r="Y143" s="250">
        <f>W143*X143</f>
        <v>0</v>
      </c>
      <c r="Z143" s="271">
        <f t="shared" si="65"/>
        <v>0</v>
      </c>
      <c r="AA143" s="271">
        <f t="shared" si="66"/>
        <v>0</v>
      </c>
      <c r="AB143" s="263">
        <f t="shared" si="67"/>
        <v>0</v>
      </c>
      <c r="AC143" s="263">
        <f t="shared" si="68"/>
        <v>0</v>
      </c>
      <c r="AD143" s="264">
        <f t="shared" si="69"/>
        <v>0</v>
      </c>
      <c r="AE143" s="253">
        <f>+[41]Лист1!Q143</f>
        <v>1.0087999999999999</v>
      </c>
      <c r="AF143" s="250">
        <f>IF($P$287=0,U143*AE143,0)</f>
        <v>0</v>
      </c>
      <c r="AG143" s="253">
        <f>+[41]Лист1!R143</f>
        <v>1.014</v>
      </c>
      <c r="AH143" s="250">
        <f>AF143*AG143</f>
        <v>0</v>
      </c>
      <c r="AI143" s="253">
        <f>+[41]Лист1!S143</f>
        <v>1.0192000000000001</v>
      </c>
      <c r="AJ143" s="250">
        <f>AH143*AI143</f>
        <v>0</v>
      </c>
      <c r="AK143" s="253">
        <f>+[41]Лист1!T143</f>
        <v>1.0244</v>
      </c>
      <c r="AL143" s="250">
        <f>AJ143*AK143</f>
        <v>0</v>
      </c>
      <c r="AM143" s="227" t="s">
        <v>918</v>
      </c>
      <c r="AN143" s="227" t="s">
        <v>919</v>
      </c>
      <c r="AO143" s="227" t="s">
        <v>920</v>
      </c>
      <c r="AP143" s="227" t="s">
        <v>921</v>
      </c>
      <c r="AQ143" s="227" t="s">
        <v>922</v>
      </c>
      <c r="AR143" s="227" t="s">
        <v>923</v>
      </c>
      <c r="AS143" s="160" t="str">
        <f t="shared" ref="AS143:AX146" si="83">$A$3&amp;$A$2&amp;"'"&amp;AM143</f>
        <v>|'[УФ ВС 2018.xlsx]АЛРОСА УГОК'!i105</v>
      </c>
      <c r="AT143" s="160" t="str">
        <f t="shared" si="83"/>
        <v>|'[УФ ВС 2018.xlsx]АЛРОСА УГОК'!j105</v>
      </c>
      <c r="AU143" s="160" t="str">
        <f t="shared" si="83"/>
        <v>|'[УФ ВС 2018.xlsx]АЛРОСА УГОК'!q105</v>
      </c>
      <c r="AV143" s="160" t="str">
        <f t="shared" si="83"/>
        <v>|'[УФ ВС 2018.xlsx]АЛРОСА УГОК'!aa105</v>
      </c>
      <c r="AW143" s="160" t="str">
        <f t="shared" si="83"/>
        <v>|'[УФ ВС 2018.xlsx]АЛРОСА УГОК'!al105</v>
      </c>
      <c r="AX143" s="160" t="str">
        <f t="shared" si="83"/>
        <v>|'[УФ ВС 2018.xlsx]АЛРОСА УГОК'!ak105</v>
      </c>
      <c r="BE143" s="306">
        <f>+U143-'[42]Таб 1'!$T143</f>
        <v>0</v>
      </c>
    </row>
    <row r="144" spans="1:57" s="161" customFormat="1">
      <c r="A144" s="156" t="str">
        <f t="shared" si="61"/>
        <v>пок</v>
      </c>
      <c r="B144" s="95" t="s">
        <v>545</v>
      </c>
      <c r="C144" s="80"/>
      <c r="D144" s="90"/>
      <c r="E144" s="90" t="s">
        <v>265</v>
      </c>
      <c r="F144" s="91"/>
      <c r="G144" s="74" t="s">
        <v>160</v>
      </c>
      <c r="H144" s="262">
        <v>13517</v>
      </c>
      <c r="I144" s="262">
        <v>14159.265120000002</v>
      </c>
      <c r="J144" s="262">
        <v>14676.503074833601</v>
      </c>
      <c r="K144" s="262">
        <v>17095</v>
      </c>
      <c r="L144" s="251">
        <f t="shared" si="62"/>
        <v>2418.4969251663988</v>
      </c>
      <c r="M144" s="251">
        <f t="shared" si="63"/>
        <v>116.4787000883984</v>
      </c>
      <c r="N144" s="262">
        <v>11699.793735299998</v>
      </c>
      <c r="O144" s="262"/>
      <c r="P144" s="262">
        <v>0</v>
      </c>
      <c r="Q144" s="253">
        <v>12872.65</v>
      </c>
      <c r="R144" s="252">
        <f>+'[42]Таб 1'!$Q144</f>
        <v>11699.793735299998</v>
      </c>
      <c r="S144" s="250">
        <f>R144*$A$8</f>
        <v>5849.896867649999</v>
      </c>
      <c r="T144" s="250">
        <f>R144*$A$9</f>
        <v>5849.896867649999</v>
      </c>
      <c r="U144" s="263">
        <f>+W144+Y144</f>
        <v>11699.793735299998</v>
      </c>
      <c r="V144" s="253">
        <f>[40]Лист1!$O144</f>
        <v>1</v>
      </c>
      <c r="W144" s="250">
        <f>S144*V144</f>
        <v>5849.896867649999</v>
      </c>
      <c r="X144" s="253">
        <f>[40]Лист1!$P144</f>
        <v>1</v>
      </c>
      <c r="Y144" s="250">
        <f>W144*X144</f>
        <v>5849.896867649999</v>
      </c>
      <c r="Z144" s="271">
        <f t="shared" si="65"/>
        <v>5.732200461670744</v>
      </c>
      <c r="AA144" s="271">
        <f t="shared" si="66"/>
        <v>5.6472771087518865</v>
      </c>
      <c r="AB144" s="263">
        <f t="shared" si="67"/>
        <v>0</v>
      </c>
      <c r="AC144" s="263">
        <f t="shared" si="68"/>
        <v>100</v>
      </c>
      <c r="AD144" s="264">
        <f t="shared" si="69"/>
        <v>0</v>
      </c>
      <c r="AE144" s="253">
        <f>+[41]Лист1!Q144</f>
        <v>1.0087999999999999</v>
      </c>
      <c r="AF144" s="250">
        <f>IF($P$287=0,U144*AE144,0)</f>
        <v>11802.751920170636</v>
      </c>
      <c r="AG144" s="253">
        <f>+[41]Лист1!R144</f>
        <v>1.014</v>
      </c>
      <c r="AH144" s="250">
        <f>AF144*AG144</f>
        <v>11967.990447053025</v>
      </c>
      <c r="AI144" s="253">
        <f>+[41]Лист1!S144</f>
        <v>1.0192000000000001</v>
      </c>
      <c r="AJ144" s="250">
        <f>AH144*AI144</f>
        <v>12197.775863636445</v>
      </c>
      <c r="AK144" s="253">
        <f>+[41]Лист1!T144</f>
        <v>1.0244</v>
      </c>
      <c r="AL144" s="250">
        <f>AJ144*AK144</f>
        <v>12495.401594709174</v>
      </c>
      <c r="AM144" s="227" t="s">
        <v>924</v>
      </c>
      <c r="AN144" s="227" t="s">
        <v>925</v>
      </c>
      <c r="AO144" s="227" t="s">
        <v>926</v>
      </c>
      <c r="AP144" s="227" t="s">
        <v>927</v>
      </c>
      <c r="AQ144" s="227" t="s">
        <v>928</v>
      </c>
      <c r="AR144" s="227" t="s">
        <v>929</v>
      </c>
      <c r="AS144" s="160" t="str">
        <f t="shared" si="83"/>
        <v>|'[УФ ВС 2018.xlsx]АЛРОСА УГОК'!i106</v>
      </c>
      <c r="AT144" s="160" t="str">
        <f t="shared" si="83"/>
        <v>|'[УФ ВС 2018.xlsx]АЛРОСА УГОК'!j106</v>
      </c>
      <c r="AU144" s="160" t="str">
        <f t="shared" si="83"/>
        <v>|'[УФ ВС 2018.xlsx]АЛРОСА УГОК'!q106</v>
      </c>
      <c r="AV144" s="160" t="str">
        <f t="shared" si="83"/>
        <v>|'[УФ ВС 2018.xlsx]АЛРОСА УГОК'!aa106</v>
      </c>
      <c r="AW144" s="160" t="str">
        <f t="shared" si="83"/>
        <v>|'[УФ ВС 2018.xlsx]АЛРОСА УГОК'!al106</v>
      </c>
      <c r="AX144" s="160" t="str">
        <f t="shared" si="83"/>
        <v>|'[УФ ВС 2018.xlsx]АЛРОСА УГОК'!ak106</v>
      </c>
      <c r="BE144" s="306">
        <f>+U144-'[42]Таб 1'!$T144</f>
        <v>0</v>
      </c>
    </row>
    <row r="145" spans="1:57" s="161" customFormat="1">
      <c r="A145" s="156" t="str">
        <f t="shared" si="61"/>
        <v>пок</v>
      </c>
      <c r="B145" s="95" t="s">
        <v>545</v>
      </c>
      <c r="C145" s="71" t="s">
        <v>266</v>
      </c>
      <c r="D145" s="207" t="s">
        <v>267</v>
      </c>
      <c r="E145" s="207"/>
      <c r="F145" s="208"/>
      <c r="G145" s="70" t="s">
        <v>160</v>
      </c>
      <c r="H145" s="262">
        <v>4864</v>
      </c>
      <c r="I145" s="255">
        <v>7054.3519200000001</v>
      </c>
      <c r="J145" s="255">
        <v>7312.0473956375999</v>
      </c>
      <c r="K145" s="255">
        <v>1356</v>
      </c>
      <c r="L145" s="251">
        <f t="shared" si="62"/>
        <v>-5956.0473956375999</v>
      </c>
      <c r="M145" s="251">
        <f t="shared" si="63"/>
        <v>18.544737562956655</v>
      </c>
      <c r="N145" s="255">
        <v>3279.4566056999997</v>
      </c>
      <c r="O145" s="255"/>
      <c r="P145" s="255">
        <v>0</v>
      </c>
      <c r="Q145" s="250">
        <v>3155.36</v>
      </c>
      <c r="R145" s="252">
        <f>+'[42]Таб 1'!$Q145</f>
        <v>3279.4566056999997</v>
      </c>
      <c r="S145" s="250">
        <f>R145*$A$8</f>
        <v>1639.7283028499999</v>
      </c>
      <c r="T145" s="250">
        <f>R145*$A$9</f>
        <v>1639.7283028499999</v>
      </c>
      <c r="U145" s="256">
        <f>+W145+Y145</f>
        <v>3279.4566056999997</v>
      </c>
      <c r="V145" s="253">
        <f>[40]Лист1!$O145</f>
        <v>1</v>
      </c>
      <c r="W145" s="250">
        <f>S145*V145</f>
        <v>1639.7283028499999</v>
      </c>
      <c r="X145" s="253">
        <f>[40]Лист1!$P145</f>
        <v>1</v>
      </c>
      <c r="Y145" s="250">
        <f>W145*X145</f>
        <v>1639.7283028499999</v>
      </c>
      <c r="Z145" s="251">
        <f t="shared" si="65"/>
        <v>1.606737955773089</v>
      </c>
      <c r="AA145" s="251">
        <f t="shared" si="66"/>
        <v>1.5829339078549058</v>
      </c>
      <c r="AB145" s="256">
        <f t="shared" si="67"/>
        <v>0</v>
      </c>
      <c r="AC145" s="256">
        <f t="shared" si="68"/>
        <v>100</v>
      </c>
      <c r="AD145" s="257">
        <f t="shared" si="69"/>
        <v>0</v>
      </c>
      <c r="AE145" s="253">
        <f>+[41]Лист1!Q145</f>
        <v>1.0087999999999999</v>
      </c>
      <c r="AF145" s="250">
        <f>IF($P$287=0,U145*AE145,0)</f>
        <v>3308.3158238301594</v>
      </c>
      <c r="AG145" s="253">
        <f>+[41]Лист1!R145</f>
        <v>1.014</v>
      </c>
      <c r="AH145" s="250">
        <f>AF145*AG145</f>
        <v>3354.6322453637817</v>
      </c>
      <c r="AI145" s="253">
        <f>+[41]Лист1!S145</f>
        <v>1.0192000000000001</v>
      </c>
      <c r="AJ145" s="250">
        <f>AH145*AI145</f>
        <v>3419.0411844747669</v>
      </c>
      <c r="AK145" s="253">
        <f>+[41]Лист1!T145</f>
        <v>1.0244</v>
      </c>
      <c r="AL145" s="250">
        <f>AJ145*AK145</f>
        <v>3502.4657893759509</v>
      </c>
      <c r="AM145" s="227" t="s">
        <v>930</v>
      </c>
      <c r="AN145" s="227" t="s">
        <v>931</v>
      </c>
      <c r="AO145" s="227" t="s">
        <v>932</v>
      </c>
      <c r="AP145" s="227" t="s">
        <v>933</v>
      </c>
      <c r="AQ145" s="227" t="s">
        <v>934</v>
      </c>
      <c r="AR145" s="227" t="s">
        <v>935</v>
      </c>
      <c r="AS145" s="160" t="str">
        <f t="shared" si="83"/>
        <v>|'[УФ ВС 2018.xlsx]АЛРОСА УГОК'!i107</v>
      </c>
      <c r="AT145" s="160" t="str">
        <f t="shared" si="83"/>
        <v>|'[УФ ВС 2018.xlsx]АЛРОСА УГОК'!j107</v>
      </c>
      <c r="AU145" s="160" t="str">
        <f t="shared" si="83"/>
        <v>|'[УФ ВС 2018.xlsx]АЛРОСА УГОК'!q107</v>
      </c>
      <c r="AV145" s="160" t="str">
        <f t="shared" si="83"/>
        <v>|'[УФ ВС 2018.xlsx]АЛРОСА УГОК'!aa107</v>
      </c>
      <c r="AW145" s="160" t="str">
        <f t="shared" si="83"/>
        <v>|'[УФ ВС 2018.xlsx]АЛРОСА УГОК'!al107</v>
      </c>
      <c r="AX145" s="160" t="str">
        <f t="shared" si="83"/>
        <v>|'[УФ ВС 2018.xlsx]АЛРОСА УГОК'!ak107</v>
      </c>
      <c r="BE145" s="306">
        <f>+U145-'[42]Таб 1'!$T145</f>
        <v>0</v>
      </c>
    </row>
    <row r="146" spans="1:57" s="161" customFormat="1">
      <c r="A146" s="156" t="str">
        <f t="shared" si="61"/>
        <v>пок</v>
      </c>
      <c r="B146" s="95" t="s">
        <v>545</v>
      </c>
      <c r="C146" s="206" t="s">
        <v>551</v>
      </c>
      <c r="D146" s="207"/>
      <c r="E146" s="207"/>
      <c r="F146" s="208"/>
      <c r="G146" s="70" t="s">
        <v>160</v>
      </c>
      <c r="H146" s="262">
        <v>5077.1509999999998</v>
      </c>
      <c r="I146" s="255">
        <v>7428.7757544000015</v>
      </c>
      <c r="J146" s="255">
        <v>7700.1489327082336</v>
      </c>
      <c r="K146" s="255">
        <v>11500</v>
      </c>
      <c r="L146" s="251">
        <f t="shared" si="62"/>
        <v>3799.8510672917664</v>
      </c>
      <c r="M146" s="251">
        <f t="shared" si="63"/>
        <v>149.34776067967965</v>
      </c>
      <c r="N146" s="255">
        <v>5766.8700355044957</v>
      </c>
      <c r="O146" s="255"/>
      <c r="P146" s="255">
        <v>0</v>
      </c>
      <c r="Q146" s="250">
        <v>16425.78025</v>
      </c>
      <c r="R146" s="252">
        <f>+'[42]Таб 1'!$Q146</f>
        <v>5766.8700355044957</v>
      </c>
      <c r="S146" s="250">
        <f>R146*$A$8</f>
        <v>2883.4350177522479</v>
      </c>
      <c r="T146" s="250">
        <f>R146*$A$9</f>
        <v>2883.4350177522479</v>
      </c>
      <c r="U146" s="256">
        <f>+W146+Y146</f>
        <v>5766.8700355044957</v>
      </c>
      <c r="V146" s="253">
        <f>[40]Лист1!$O146</f>
        <v>1</v>
      </c>
      <c r="W146" s="250">
        <f>S146*V146</f>
        <v>2883.4350177522479</v>
      </c>
      <c r="X146" s="253">
        <f>[40]Лист1!$P146</f>
        <v>1</v>
      </c>
      <c r="Y146" s="250">
        <f>W146*X146</f>
        <v>2883.4350177522479</v>
      </c>
      <c r="Z146" s="251">
        <f t="shared" si="65"/>
        <v>2.8254220397216629</v>
      </c>
      <c r="AA146" s="251">
        <f t="shared" si="66"/>
        <v>2.7835630163625833</v>
      </c>
      <c r="AB146" s="256">
        <f t="shared" si="67"/>
        <v>0</v>
      </c>
      <c r="AC146" s="256">
        <f t="shared" si="68"/>
        <v>100</v>
      </c>
      <c r="AD146" s="257">
        <f t="shared" si="69"/>
        <v>0</v>
      </c>
      <c r="AE146" s="253">
        <f>+[41]Лист1!Q146</f>
        <v>1.0087999999999999</v>
      </c>
      <c r="AF146" s="250">
        <f>IF($P$287=0,U146*AE146,0)</f>
        <v>5817.6184918169347</v>
      </c>
      <c r="AG146" s="253">
        <f>+[41]Лист1!R146</f>
        <v>1.014</v>
      </c>
      <c r="AH146" s="250">
        <f>AF146*AG146</f>
        <v>5899.0651507023722</v>
      </c>
      <c r="AI146" s="253">
        <f>+[41]Лист1!S146</f>
        <v>1.0192000000000001</v>
      </c>
      <c r="AJ146" s="250">
        <f>AH146*AI146</f>
        <v>6012.3272015958582</v>
      </c>
      <c r="AK146" s="253">
        <f>+[41]Лист1!T146</f>
        <v>1.0244</v>
      </c>
      <c r="AL146" s="250">
        <f>AJ146*AK146</f>
        <v>6159.0279853147968</v>
      </c>
      <c r="AM146" s="227" t="s">
        <v>936</v>
      </c>
      <c r="AN146" s="227" t="s">
        <v>937</v>
      </c>
      <c r="AO146" s="227" t="s">
        <v>938</v>
      </c>
      <c r="AP146" s="227" t="s">
        <v>939</v>
      </c>
      <c r="AQ146" s="227" t="s">
        <v>940</v>
      </c>
      <c r="AR146" s="227" t="s">
        <v>941</v>
      </c>
      <c r="AS146" s="160" t="str">
        <f t="shared" si="83"/>
        <v>|'[УФ ВС 2018.xlsx]АЛРОСА УГОК'!i108</v>
      </c>
      <c r="AT146" s="160" t="str">
        <f t="shared" si="83"/>
        <v>|'[УФ ВС 2018.xlsx]АЛРОСА УГОК'!j108</v>
      </c>
      <c r="AU146" s="160" t="str">
        <f t="shared" si="83"/>
        <v>|'[УФ ВС 2018.xlsx]АЛРОСА УГОК'!q108</v>
      </c>
      <c r="AV146" s="160" t="str">
        <f t="shared" si="83"/>
        <v>|'[УФ ВС 2018.xlsx]АЛРОСА УГОК'!aa108</v>
      </c>
      <c r="AW146" s="160" t="str">
        <f t="shared" si="83"/>
        <v>|'[УФ ВС 2018.xlsx]АЛРОСА УГОК'!al108</v>
      </c>
      <c r="AX146" s="160" t="str">
        <f t="shared" si="83"/>
        <v>|'[УФ ВС 2018.xlsx]АЛРОСА УГОК'!ak108</v>
      </c>
      <c r="BE146" s="306">
        <f>+U146-'[42]Таб 1'!$T146</f>
        <v>0</v>
      </c>
    </row>
    <row r="147" spans="1:57">
      <c r="A147" s="156" t="str">
        <f t="shared" si="61"/>
        <v>пок</v>
      </c>
      <c r="B147" s="95"/>
      <c r="C147" s="206" t="s">
        <v>552</v>
      </c>
      <c r="D147" s="207"/>
      <c r="E147" s="207"/>
      <c r="F147" s="208"/>
      <c r="G147" s="70" t="s">
        <v>160</v>
      </c>
      <c r="H147" s="256">
        <f>H148+H149+H150+H151</f>
        <v>6196.4811032399994</v>
      </c>
      <c r="I147" s="256">
        <f>I148+I149+I150+I151</f>
        <v>3148.6248867293602</v>
      </c>
      <c r="J147" s="256">
        <f>J148+J149+J150+J151</f>
        <v>3148.6248867293602</v>
      </c>
      <c r="K147" s="256">
        <v>3508.22244</v>
      </c>
      <c r="L147" s="251">
        <f t="shared" si="62"/>
        <v>359.59755327063976</v>
      </c>
      <c r="M147" s="251">
        <f t="shared" si="63"/>
        <v>111.42078101415798</v>
      </c>
      <c r="N147" s="256">
        <f t="shared" ref="N147:U147" si="84">N148+N149+N150+N151</f>
        <v>4180.3675520444594</v>
      </c>
      <c r="O147" s="256">
        <f t="shared" si="84"/>
        <v>0</v>
      </c>
      <c r="P147" s="256">
        <f t="shared" si="84"/>
        <v>0</v>
      </c>
      <c r="Q147" s="256">
        <v>4499.1349767000002</v>
      </c>
      <c r="R147" s="252">
        <f>+'[42]Таб 1'!$Q147</f>
        <v>4198.3195649500003</v>
      </c>
      <c r="S147" s="256">
        <f t="shared" si="84"/>
        <v>2099.1597824750002</v>
      </c>
      <c r="T147" s="256">
        <f t="shared" si="84"/>
        <v>2099.1597824750002</v>
      </c>
      <c r="U147" s="256">
        <f t="shared" si="84"/>
        <v>4933.0254888162508</v>
      </c>
      <c r="V147" s="253">
        <f>[40]Лист1!$O147</f>
        <v>1</v>
      </c>
      <c r="W147" s="256">
        <f>W148+W149+W150+W151</f>
        <v>2466.5127444081254</v>
      </c>
      <c r="X147" s="253">
        <f>[40]Лист1!$P147</f>
        <v>1</v>
      </c>
      <c r="Y147" s="256">
        <f>Y148+Y149+Y150+Y151</f>
        <v>2466.5127444081254</v>
      </c>
      <c r="Z147" s="251">
        <f t="shared" si="65"/>
        <v>2.0569259503984441</v>
      </c>
      <c r="AA147" s="251">
        <f t="shared" si="66"/>
        <v>2.0264523042687115</v>
      </c>
      <c r="AB147" s="256">
        <f t="shared" si="67"/>
        <v>752.65793677179136</v>
      </c>
      <c r="AC147" s="256">
        <f t="shared" si="68"/>
        <v>118.00458757277683</v>
      </c>
      <c r="AD147" s="257">
        <f t="shared" si="69"/>
        <v>0.33272802497389603</v>
      </c>
      <c r="AE147" s="253">
        <f>+[41]Лист1!Q147</f>
        <v>1</v>
      </c>
      <c r="AF147" s="256">
        <f>AF148+AF149+AF150+AF151</f>
        <v>5130.3465083689007</v>
      </c>
      <c r="AG147" s="253">
        <f>+[41]Лист1!R147</f>
        <v>1</v>
      </c>
      <c r="AH147" s="256">
        <f>AH148+AH149+AH150+AH151</f>
        <v>5335.5603687036564</v>
      </c>
      <c r="AI147" s="253">
        <f>+[41]Лист1!S147</f>
        <v>1</v>
      </c>
      <c r="AJ147" s="256">
        <f>AJ148+AJ149+AJ150+AJ151</f>
        <v>5548.9827834518037</v>
      </c>
      <c r="AK147" s="253">
        <f>+[41]Лист1!T147</f>
        <v>1</v>
      </c>
      <c r="AL147" s="256">
        <f>AL148+AL149+AL150+AL151</f>
        <v>5770.9420947898761</v>
      </c>
      <c r="AM147" s="227"/>
      <c r="AN147" s="227"/>
      <c r="AO147" s="227"/>
      <c r="AP147" s="227"/>
      <c r="AQ147" s="227"/>
      <c r="AR147" s="227"/>
      <c r="AS147" s="160"/>
      <c r="AT147" s="160"/>
      <c r="AU147" s="160"/>
      <c r="AV147" s="160"/>
      <c r="AW147" s="160"/>
      <c r="AX147" s="160"/>
      <c r="BE147" s="306">
        <f>+U147-'[42]Таб 1'!$T147</f>
        <v>0</v>
      </c>
    </row>
    <row r="148" spans="1:57">
      <c r="A148" s="156" t="str">
        <f t="shared" si="61"/>
        <v>пок</v>
      </c>
      <c r="B148" s="95" t="s">
        <v>542</v>
      </c>
      <c r="C148" s="72"/>
      <c r="D148" s="76" t="s">
        <v>268</v>
      </c>
      <c r="E148" s="204"/>
      <c r="F148" s="205"/>
      <c r="G148" s="74" t="s">
        <v>160</v>
      </c>
      <c r="H148" s="263">
        <f t="shared" ref="H148:J151" si="85">H109*H114</f>
        <v>0</v>
      </c>
      <c r="I148" s="263">
        <f t="shared" si="85"/>
        <v>0</v>
      </c>
      <c r="J148" s="263">
        <f t="shared" si="85"/>
        <v>0</v>
      </c>
      <c r="K148" s="263">
        <v>0</v>
      </c>
      <c r="L148" s="251">
        <f t="shared" si="62"/>
        <v>0</v>
      </c>
      <c r="M148" s="251">
        <f t="shared" si="63"/>
        <v>0</v>
      </c>
      <c r="N148" s="263">
        <f t="shared" ref="N148:T151" si="86">N109*N114</f>
        <v>1251.0814469976237</v>
      </c>
      <c r="O148" s="263">
        <f t="shared" si="86"/>
        <v>0</v>
      </c>
      <c r="P148" s="263">
        <f t="shared" si="86"/>
        <v>0</v>
      </c>
      <c r="Q148" s="263">
        <v>1389.9638466000001</v>
      </c>
      <c r="R148" s="252">
        <f>+'[42]Таб 1'!$Q148</f>
        <v>1217.8561289500001</v>
      </c>
      <c r="S148" s="263">
        <f t="shared" si="86"/>
        <v>608.92806447500004</v>
      </c>
      <c r="T148" s="263">
        <f t="shared" si="86"/>
        <v>608.92806447500004</v>
      </c>
      <c r="U148" s="263">
        <f>+W148+Y148</f>
        <v>1430.9809515162501</v>
      </c>
      <c r="V148" s="253">
        <f>[40]Лист1!$O148</f>
        <v>1</v>
      </c>
      <c r="W148" s="263">
        <f>W109*W114</f>
        <v>715.49047575812506</v>
      </c>
      <c r="X148" s="253">
        <f>[40]Лист1!$P148</f>
        <v>1</v>
      </c>
      <c r="Y148" s="263">
        <f>Y109*Y114</f>
        <v>715.49047575812506</v>
      </c>
      <c r="Z148" s="271">
        <f t="shared" si="65"/>
        <v>0.5966767981176494</v>
      </c>
      <c r="AA148" s="271">
        <f t="shared" si="66"/>
        <v>0.58783694775933348</v>
      </c>
      <c r="AB148" s="263">
        <f t="shared" si="67"/>
        <v>179.89950451862637</v>
      </c>
      <c r="AC148" s="263">
        <f t="shared" si="68"/>
        <v>114.3795198106689</v>
      </c>
      <c r="AD148" s="264">
        <f t="shared" si="69"/>
        <v>7.9528300849385822E-2</v>
      </c>
      <c r="AE148" s="253">
        <f>+[41]Лист1!Q148</f>
        <v>1</v>
      </c>
      <c r="AF148" s="263">
        <f>AF109*AF114</f>
        <v>1488.2201895769001</v>
      </c>
      <c r="AG148" s="253">
        <f>+[41]Лист1!R148</f>
        <v>1</v>
      </c>
      <c r="AH148" s="263">
        <f>AH109*AH114</f>
        <v>1547.7489971599759</v>
      </c>
      <c r="AI148" s="253">
        <f>+[41]Лист1!S148</f>
        <v>1</v>
      </c>
      <c r="AJ148" s="263">
        <f>AJ109*AJ114</f>
        <v>1609.6589570463752</v>
      </c>
      <c r="AK148" s="253">
        <f>+[41]Лист1!T148</f>
        <v>1</v>
      </c>
      <c r="AL148" s="263">
        <f>AL109*AL114</f>
        <v>1674.0453153282301</v>
      </c>
      <c r="AM148" s="227"/>
      <c r="AN148" s="227"/>
      <c r="AO148" s="227"/>
      <c r="AP148" s="227"/>
      <c r="AQ148" s="227"/>
      <c r="AR148" s="227"/>
      <c r="AS148" s="160"/>
      <c r="AT148" s="160"/>
      <c r="AU148" s="160"/>
      <c r="AV148" s="160"/>
      <c r="AW148" s="160"/>
      <c r="AX148" s="160"/>
      <c r="BE148" s="306">
        <f>+U148-'[42]Таб 1'!$T148</f>
        <v>0</v>
      </c>
    </row>
    <row r="149" spans="1:57">
      <c r="A149" s="156" t="str">
        <f t="shared" si="61"/>
        <v>пок</v>
      </c>
      <c r="B149" s="95" t="s">
        <v>542</v>
      </c>
      <c r="C149" s="72"/>
      <c r="D149" s="76" t="s">
        <v>269</v>
      </c>
      <c r="E149" s="204"/>
      <c r="F149" s="205"/>
      <c r="G149" s="74" t="s">
        <v>160</v>
      </c>
      <c r="H149" s="263">
        <f t="shared" si="85"/>
        <v>0</v>
      </c>
      <c r="I149" s="263">
        <f t="shared" si="85"/>
        <v>0</v>
      </c>
      <c r="J149" s="263">
        <f t="shared" si="85"/>
        <v>0</v>
      </c>
      <c r="K149" s="263">
        <v>0</v>
      </c>
      <c r="L149" s="251">
        <f t="shared" si="62"/>
        <v>0</v>
      </c>
      <c r="M149" s="251">
        <f t="shared" si="63"/>
        <v>0</v>
      </c>
      <c r="N149" s="263">
        <f t="shared" si="86"/>
        <v>329.90648186349114</v>
      </c>
      <c r="O149" s="263">
        <f t="shared" si="86"/>
        <v>0</v>
      </c>
      <c r="P149" s="263">
        <f t="shared" si="86"/>
        <v>0</v>
      </c>
      <c r="Q149" s="263">
        <v>97.647681599999999</v>
      </c>
      <c r="R149" s="252">
        <f>+'[42]Таб 1'!$Q149</f>
        <v>510.42895229999999</v>
      </c>
      <c r="S149" s="263">
        <f t="shared" si="86"/>
        <v>255.21447615</v>
      </c>
      <c r="T149" s="263">
        <f t="shared" si="86"/>
        <v>255.21447615</v>
      </c>
      <c r="U149" s="263">
        <f>+W149+Y149</f>
        <v>599.75401895250002</v>
      </c>
      <c r="V149" s="253">
        <f>[40]Лист1!$O149</f>
        <v>1</v>
      </c>
      <c r="W149" s="263">
        <f>W110*W115</f>
        <v>299.87700947625001</v>
      </c>
      <c r="X149" s="253">
        <f>[40]Лист1!$P149</f>
        <v>1</v>
      </c>
      <c r="Y149" s="263">
        <f>Y110*Y115</f>
        <v>299.87700947625001</v>
      </c>
      <c r="Z149" s="271">
        <f t="shared" si="65"/>
        <v>0.25007971441379867</v>
      </c>
      <c r="AA149" s="271">
        <f t="shared" si="66"/>
        <v>0.24637474840868093</v>
      </c>
      <c r="AB149" s="263">
        <f t="shared" si="67"/>
        <v>269.84753708900888</v>
      </c>
      <c r="AC149" s="263">
        <f t="shared" si="68"/>
        <v>181.79516072699249</v>
      </c>
      <c r="AD149" s="264">
        <f t="shared" si="69"/>
        <v>0.11929169104998021</v>
      </c>
      <c r="AE149" s="253">
        <f>+[41]Лист1!Q149</f>
        <v>1</v>
      </c>
      <c r="AF149" s="263">
        <f>AF110*AF115</f>
        <v>623.74417971059995</v>
      </c>
      <c r="AG149" s="253">
        <f>+[41]Лист1!R149</f>
        <v>1</v>
      </c>
      <c r="AH149" s="263">
        <f>AH110*AH115</f>
        <v>648.69394689902401</v>
      </c>
      <c r="AI149" s="253">
        <f>+[41]Лист1!S149</f>
        <v>1</v>
      </c>
      <c r="AJ149" s="263">
        <f>AJ110*AJ115</f>
        <v>674.6417047749851</v>
      </c>
      <c r="AK149" s="253">
        <f>+[41]Лист1!T149</f>
        <v>1</v>
      </c>
      <c r="AL149" s="263">
        <f>AL110*AL115</f>
        <v>701.62737296598448</v>
      </c>
      <c r="AM149" s="227"/>
      <c r="AN149" s="227"/>
      <c r="AO149" s="227"/>
      <c r="AP149" s="227"/>
      <c r="AQ149" s="227"/>
      <c r="AR149" s="227"/>
      <c r="AS149" s="160"/>
      <c r="AT149" s="160"/>
      <c r="AU149" s="160"/>
      <c r="AV149" s="160"/>
      <c r="AW149" s="160"/>
      <c r="AX149" s="160"/>
      <c r="BE149" s="306">
        <f>+U149-'[42]Таб 1'!$T149</f>
        <v>0</v>
      </c>
    </row>
    <row r="150" spans="1:57">
      <c r="A150" s="156" t="str">
        <f t="shared" si="61"/>
        <v>скр</v>
      </c>
      <c r="B150" s="95" t="s">
        <v>542</v>
      </c>
      <c r="C150" s="72"/>
      <c r="D150" s="76" t="s">
        <v>270</v>
      </c>
      <c r="E150" s="204"/>
      <c r="F150" s="205"/>
      <c r="G150" s="74" t="s">
        <v>160</v>
      </c>
      <c r="H150" s="263">
        <f t="shared" si="85"/>
        <v>0</v>
      </c>
      <c r="I150" s="263">
        <f t="shared" si="85"/>
        <v>0</v>
      </c>
      <c r="J150" s="263">
        <f t="shared" si="85"/>
        <v>0</v>
      </c>
      <c r="K150" s="263">
        <v>0</v>
      </c>
      <c r="L150" s="251">
        <f t="shared" si="62"/>
        <v>0</v>
      </c>
      <c r="M150" s="251">
        <f t="shared" si="63"/>
        <v>0</v>
      </c>
      <c r="N150" s="263">
        <f t="shared" si="86"/>
        <v>0</v>
      </c>
      <c r="O150" s="263">
        <f t="shared" si="86"/>
        <v>0</v>
      </c>
      <c r="P150" s="263">
        <f t="shared" si="86"/>
        <v>0</v>
      </c>
      <c r="Q150" s="263">
        <v>0</v>
      </c>
      <c r="R150" s="252">
        <f>+'[42]Таб 1'!$Q150</f>
        <v>0</v>
      </c>
      <c r="S150" s="263">
        <f t="shared" si="86"/>
        <v>0</v>
      </c>
      <c r="T150" s="263">
        <f t="shared" si="86"/>
        <v>0</v>
      </c>
      <c r="U150" s="263">
        <f>+W150+Y150</f>
        <v>0</v>
      </c>
      <c r="V150" s="253">
        <f>[40]Лист1!$O150</f>
        <v>1</v>
      </c>
      <c r="W150" s="263">
        <f>W111*W116</f>
        <v>0</v>
      </c>
      <c r="X150" s="253">
        <f>[40]Лист1!$P150</f>
        <v>1</v>
      </c>
      <c r="Y150" s="263">
        <f>Y111*Y116</f>
        <v>0</v>
      </c>
      <c r="Z150" s="271">
        <f t="shared" si="65"/>
        <v>0</v>
      </c>
      <c r="AA150" s="271">
        <f t="shared" si="66"/>
        <v>0</v>
      </c>
      <c r="AB150" s="263">
        <f t="shared" si="67"/>
        <v>0</v>
      </c>
      <c r="AC150" s="263">
        <f t="shared" si="68"/>
        <v>0</v>
      </c>
      <c r="AD150" s="264">
        <f t="shared" si="69"/>
        <v>0</v>
      </c>
      <c r="AE150" s="253">
        <f>+[41]Лист1!Q150</f>
        <v>1</v>
      </c>
      <c r="AF150" s="263">
        <f>AF111*AF116</f>
        <v>0</v>
      </c>
      <c r="AG150" s="253">
        <f>+[41]Лист1!R150</f>
        <v>1</v>
      </c>
      <c r="AH150" s="263">
        <f>AH111*AH116</f>
        <v>0</v>
      </c>
      <c r="AI150" s="253">
        <f>+[41]Лист1!S150</f>
        <v>1</v>
      </c>
      <c r="AJ150" s="263">
        <f>AJ111*AJ116</f>
        <v>0</v>
      </c>
      <c r="AK150" s="253">
        <f>+[41]Лист1!T150</f>
        <v>1</v>
      </c>
      <c r="AL150" s="263">
        <f>AL111*AL116</f>
        <v>0</v>
      </c>
      <c r="AM150" s="227"/>
      <c r="AN150" s="227"/>
      <c r="AO150" s="227"/>
      <c r="AP150" s="227"/>
      <c r="AQ150" s="227"/>
      <c r="AR150" s="227"/>
      <c r="AS150" s="160"/>
      <c r="AT150" s="160"/>
      <c r="AU150" s="160"/>
      <c r="AV150" s="160"/>
      <c r="AW150" s="160"/>
      <c r="AX150" s="160"/>
      <c r="BE150" s="306">
        <f>+U150-'[42]Таб 1'!$T150</f>
        <v>0</v>
      </c>
    </row>
    <row r="151" spans="1:57" s="161" customFormat="1">
      <c r="A151" s="156" t="str">
        <f t="shared" si="61"/>
        <v>пок</v>
      </c>
      <c r="B151" s="95" t="s">
        <v>542</v>
      </c>
      <c r="C151" s="72"/>
      <c r="D151" s="76" t="s">
        <v>271</v>
      </c>
      <c r="E151" s="204"/>
      <c r="F151" s="205"/>
      <c r="G151" s="74" t="s">
        <v>160</v>
      </c>
      <c r="H151" s="263">
        <f t="shared" si="85"/>
        <v>6196.4811032399994</v>
      </c>
      <c r="I151" s="263">
        <f t="shared" si="85"/>
        <v>3148.6248867293602</v>
      </c>
      <c r="J151" s="263">
        <f t="shared" si="85"/>
        <v>3148.6248867293602</v>
      </c>
      <c r="K151" s="263">
        <v>3508.22244</v>
      </c>
      <c r="L151" s="251">
        <f t="shared" si="62"/>
        <v>359.59755327063976</v>
      </c>
      <c r="M151" s="251">
        <f t="shared" si="63"/>
        <v>111.42078101415798</v>
      </c>
      <c r="N151" s="263">
        <f t="shared" si="86"/>
        <v>2599.3796231833444</v>
      </c>
      <c r="O151" s="263">
        <f t="shared" si="86"/>
        <v>0</v>
      </c>
      <c r="P151" s="263">
        <f t="shared" si="86"/>
        <v>0</v>
      </c>
      <c r="Q151" s="263">
        <v>3011.5234485000001</v>
      </c>
      <c r="R151" s="252">
        <f>+'[42]Таб 1'!$Q151</f>
        <v>2470.0344837000002</v>
      </c>
      <c r="S151" s="263">
        <f t="shared" si="86"/>
        <v>1235.0172418500001</v>
      </c>
      <c r="T151" s="263">
        <f t="shared" si="86"/>
        <v>1235.0172418500001</v>
      </c>
      <c r="U151" s="263">
        <f>+W151+Y151</f>
        <v>2902.2905183475004</v>
      </c>
      <c r="V151" s="253">
        <f>[40]Лист1!$O151</f>
        <v>1</v>
      </c>
      <c r="W151" s="263">
        <f>W112*W117</f>
        <v>1451.1452591737502</v>
      </c>
      <c r="X151" s="253">
        <f>[40]Лист1!$P151</f>
        <v>1</v>
      </c>
      <c r="Y151" s="263">
        <f>Y112*Y117</f>
        <v>1451.1452591737502</v>
      </c>
      <c r="Z151" s="271">
        <f t="shared" si="65"/>
        <v>1.210169437866996</v>
      </c>
      <c r="AA151" s="271">
        <f t="shared" si="66"/>
        <v>1.1922406081006971</v>
      </c>
      <c r="AB151" s="263">
        <f t="shared" si="67"/>
        <v>302.91089516415605</v>
      </c>
      <c r="AC151" s="263">
        <f t="shared" si="68"/>
        <v>111.65319957356574</v>
      </c>
      <c r="AD151" s="264">
        <f t="shared" si="69"/>
        <v>0.13390803307452995</v>
      </c>
      <c r="AE151" s="253">
        <f>+[41]Лист1!Q151</f>
        <v>1</v>
      </c>
      <c r="AF151" s="263">
        <f>AF112*AF117</f>
        <v>3018.3821390814005</v>
      </c>
      <c r="AG151" s="253">
        <f>+[41]Лист1!R151</f>
        <v>1</v>
      </c>
      <c r="AH151" s="263">
        <f>AH112*AH117</f>
        <v>3139.1174246446562</v>
      </c>
      <c r="AI151" s="253">
        <f>+[41]Лист1!S151</f>
        <v>1</v>
      </c>
      <c r="AJ151" s="263">
        <f>AJ112*AJ117</f>
        <v>3264.6821216304429</v>
      </c>
      <c r="AK151" s="253">
        <f>+[41]Лист1!T151</f>
        <v>1</v>
      </c>
      <c r="AL151" s="263">
        <f>AL112*AL117</f>
        <v>3395.2694064956609</v>
      </c>
      <c r="AM151" s="227"/>
      <c r="AN151" s="227"/>
      <c r="AO151" s="227"/>
      <c r="AP151" s="227"/>
      <c r="AQ151" s="227"/>
      <c r="AR151" s="227"/>
      <c r="AS151" s="160"/>
      <c r="AT151" s="160"/>
      <c r="AU151" s="160"/>
      <c r="AV151" s="160"/>
      <c r="AW151" s="160"/>
      <c r="AX151" s="160"/>
      <c r="BE151" s="306">
        <f>+U151-'[42]Таб 1'!$T151</f>
        <v>0</v>
      </c>
    </row>
    <row r="152" spans="1:57" s="161" customFormat="1">
      <c r="A152" s="156" t="str">
        <f t="shared" si="61"/>
        <v>пок</v>
      </c>
      <c r="B152" s="95"/>
      <c r="C152" s="206" t="s">
        <v>553</v>
      </c>
      <c r="D152" s="98"/>
      <c r="E152" s="207"/>
      <c r="F152" s="208"/>
      <c r="G152" s="70" t="s">
        <v>160</v>
      </c>
      <c r="H152" s="256">
        <f>H153+H154+H157+H158+H166+H182</f>
        <v>62801.72940177728</v>
      </c>
      <c r="I152" s="256">
        <f>I153+I154+I157+I158+I166+I182</f>
        <v>57116.804127371885</v>
      </c>
      <c r="J152" s="256">
        <f>J153+J154+J157+J158+J166+J182</f>
        <v>59087.792727715438</v>
      </c>
      <c r="K152" s="256">
        <v>96692.049880000006</v>
      </c>
      <c r="L152" s="251">
        <f t="shared" si="62"/>
        <v>37604.257152284568</v>
      </c>
      <c r="M152" s="251">
        <f t="shared" si="63"/>
        <v>163.64132998768474</v>
      </c>
      <c r="N152" s="256">
        <f t="shared" ref="N152:U152" si="87">N153+N154+N157+N158+N166+N182</f>
        <v>51711.616176365686</v>
      </c>
      <c r="O152" s="256">
        <f t="shared" si="87"/>
        <v>0</v>
      </c>
      <c r="P152" s="256">
        <f t="shared" si="87"/>
        <v>0</v>
      </c>
      <c r="Q152" s="256">
        <v>73575.584084065064</v>
      </c>
      <c r="R152" s="252">
        <f>+'[42]Таб 1'!$Q152</f>
        <v>55078.812148396573</v>
      </c>
      <c r="S152" s="256">
        <f t="shared" si="87"/>
        <v>27539.406074198287</v>
      </c>
      <c r="T152" s="256">
        <f t="shared" si="87"/>
        <v>27539.406074198287</v>
      </c>
      <c r="U152" s="256">
        <f t="shared" si="87"/>
        <v>58815.08095157639</v>
      </c>
      <c r="V152" s="253">
        <f>[40]Лист1!$O152</f>
        <v>1</v>
      </c>
      <c r="W152" s="256">
        <f>W153+W154+W157+W158+W166+W182</f>
        <v>29407.540475788195</v>
      </c>
      <c r="X152" s="253">
        <f>[40]Лист1!$P152</f>
        <v>1</v>
      </c>
      <c r="Y152" s="256">
        <f>Y153+Y154+Y157+Y158+Y166+Y182</f>
        <v>29407.540475788195</v>
      </c>
      <c r="Z152" s="251">
        <f t="shared" si="65"/>
        <v>26.985329790279376</v>
      </c>
      <c r="AA152" s="251">
        <f t="shared" si="66"/>
        <v>26.585538348801467</v>
      </c>
      <c r="AB152" s="256">
        <f t="shared" si="67"/>
        <v>7103.4647752107048</v>
      </c>
      <c r="AC152" s="256">
        <f t="shared" si="68"/>
        <v>113.73669070984727</v>
      </c>
      <c r="AD152" s="257">
        <f t="shared" si="69"/>
        <v>3.1402336833978364</v>
      </c>
      <c r="AE152" s="253">
        <f>+[41]Лист1!Q152</f>
        <v>1</v>
      </c>
      <c r="AF152" s="256">
        <f>AF153+AF154+AF157+AF158+AF166+AF182</f>
        <v>59755.471030414759</v>
      </c>
      <c r="AG152" s="253">
        <f>+[41]Лист1!R152</f>
        <v>1</v>
      </c>
      <c r="AH152" s="256">
        <f>AH153+AH154+AH157+AH158+AH166+AH182</f>
        <v>60856.065424774075</v>
      </c>
      <c r="AI152" s="253">
        <f>+[41]Лист1!S152</f>
        <v>1</v>
      </c>
      <c r="AJ152" s="256">
        <f>AJ153+AJ154+AJ157+AJ158+AJ166+AJ182</f>
        <v>62122.798776315947</v>
      </c>
      <c r="AK152" s="253">
        <f>+[41]Лист1!T152</f>
        <v>1</v>
      </c>
      <c r="AL152" s="256">
        <f>AL153+AL154+AL157+AL158+AL166+AL182</f>
        <v>63563.816383335274</v>
      </c>
      <c r="AM152" s="227"/>
      <c r="AN152" s="227"/>
      <c r="AO152" s="227"/>
      <c r="AP152" s="227"/>
      <c r="AQ152" s="227"/>
      <c r="AR152" s="227"/>
      <c r="AS152" s="160"/>
      <c r="AT152" s="160"/>
      <c r="AU152" s="160"/>
      <c r="AV152" s="160"/>
      <c r="AW152" s="160"/>
      <c r="AX152" s="160"/>
      <c r="BE152" s="306">
        <f>+U152-'[42]Таб 1'!$T152</f>
        <v>0</v>
      </c>
    </row>
    <row r="153" spans="1:57" s="161" customFormat="1">
      <c r="A153" s="156" t="str">
        <f t="shared" si="61"/>
        <v>пок</v>
      </c>
      <c r="B153" s="95" t="s">
        <v>542</v>
      </c>
      <c r="C153" s="71" t="s">
        <v>272</v>
      </c>
      <c r="D153" s="207" t="s">
        <v>273</v>
      </c>
      <c r="E153" s="207"/>
      <c r="F153" s="208"/>
      <c r="G153" s="70" t="s">
        <v>160</v>
      </c>
      <c r="H153" s="256">
        <f>H118*H121/1000</f>
        <v>22552.668062115998</v>
      </c>
      <c r="I153" s="256">
        <f>I118*I121/1000</f>
        <v>13870.897749186734</v>
      </c>
      <c r="J153" s="256">
        <f>J118*J121/1000</f>
        <v>14250.71448035946</v>
      </c>
      <c r="K153" s="256">
        <v>21851.140380000004</v>
      </c>
      <c r="L153" s="251">
        <f t="shared" si="62"/>
        <v>7600.4258996405442</v>
      </c>
      <c r="M153" s="251">
        <f t="shared" si="63"/>
        <v>153.33364800842483</v>
      </c>
      <c r="N153" s="256">
        <f t="shared" ref="N153:T153" si="88">N118*N121/1000</f>
        <v>14348.330946820181</v>
      </c>
      <c r="O153" s="256">
        <f t="shared" si="88"/>
        <v>0</v>
      </c>
      <c r="P153" s="256">
        <f t="shared" si="88"/>
        <v>0</v>
      </c>
      <c r="Q153" s="256">
        <v>17357.359733978254</v>
      </c>
      <c r="R153" s="252">
        <f>+'[42]Таб 1'!$Q153</f>
        <v>14348.330946820181</v>
      </c>
      <c r="S153" s="256">
        <f t="shared" si="88"/>
        <v>7174.1654734100903</v>
      </c>
      <c r="T153" s="256">
        <f t="shared" si="88"/>
        <v>7174.1654734100903</v>
      </c>
      <c r="U153" s="256">
        <f>+W153+Y153</f>
        <v>18084.599750000001</v>
      </c>
      <c r="V153" s="253">
        <f>[40]Лист1!$O153</f>
        <v>1</v>
      </c>
      <c r="W153" s="256">
        <f>W118*W121/1000</f>
        <v>9042.2998750000006</v>
      </c>
      <c r="X153" s="253">
        <f>[40]Лист1!$P153</f>
        <v>1</v>
      </c>
      <c r="Y153" s="256">
        <f>Y118*Y121/1000</f>
        <v>9042.2998750000006</v>
      </c>
      <c r="Z153" s="251">
        <f t="shared" si="65"/>
        <v>7.0298255796950029</v>
      </c>
      <c r="AA153" s="251">
        <f t="shared" si="66"/>
        <v>6.9256777288558071</v>
      </c>
      <c r="AB153" s="256">
        <f t="shared" si="67"/>
        <v>3736.2688031798207</v>
      </c>
      <c r="AC153" s="256">
        <f t="shared" si="68"/>
        <v>126.03974508970911</v>
      </c>
      <c r="AD153" s="257">
        <f t="shared" si="69"/>
        <v>1.6516949850892688</v>
      </c>
      <c r="AE153" s="253">
        <f>+[41]Лист1!Q153</f>
        <v>1</v>
      </c>
      <c r="AF153" s="256">
        <f>AF118*AF121/1000</f>
        <v>18807.983740000003</v>
      </c>
      <c r="AG153" s="253">
        <f>+[41]Лист1!R153</f>
        <v>1</v>
      </c>
      <c r="AH153" s="256">
        <f>AH118*AH121/1000</f>
        <v>19560.303089600002</v>
      </c>
      <c r="AI153" s="253">
        <f>+[41]Лист1!S153</f>
        <v>1</v>
      </c>
      <c r="AJ153" s="256">
        <f>AJ118*AJ121/1000</f>
        <v>20342.715213184001</v>
      </c>
      <c r="AK153" s="253">
        <f>+[41]Лист1!T153</f>
        <v>1</v>
      </c>
      <c r="AL153" s="256">
        <f>AL118*AL121/1000</f>
        <v>21156.423821711363</v>
      </c>
      <c r="AM153" s="227"/>
      <c r="AN153" s="227"/>
      <c r="AO153" s="227"/>
      <c r="AP153" s="227"/>
      <c r="AQ153" s="227"/>
      <c r="AR153" s="227"/>
      <c r="AS153" s="160"/>
      <c r="AT153" s="160"/>
      <c r="AU153" s="160"/>
      <c r="AV153" s="160"/>
      <c r="AW153" s="160"/>
      <c r="AX153" s="160"/>
      <c r="BE153" s="306">
        <f>+U153-'[42]Таб 1'!$T153</f>
        <v>0</v>
      </c>
    </row>
    <row r="154" spans="1:57">
      <c r="A154" s="156" t="str">
        <f t="shared" si="61"/>
        <v>скр</v>
      </c>
      <c r="B154" s="95"/>
      <c r="C154" s="71" t="s">
        <v>274</v>
      </c>
      <c r="D154" s="99" t="s">
        <v>275</v>
      </c>
      <c r="E154" s="207"/>
      <c r="F154" s="208"/>
      <c r="G154" s="70" t="s">
        <v>160</v>
      </c>
      <c r="H154" s="256">
        <f>H155+H156</f>
        <v>0</v>
      </c>
      <c r="I154" s="256">
        <f>I155+I156</f>
        <v>0</v>
      </c>
      <c r="J154" s="256">
        <f>J155+J156</f>
        <v>0</v>
      </c>
      <c r="K154" s="256">
        <v>0</v>
      </c>
      <c r="L154" s="251">
        <f t="shared" si="62"/>
        <v>0</v>
      </c>
      <c r="M154" s="251">
        <f t="shared" si="63"/>
        <v>0</v>
      </c>
      <c r="N154" s="256">
        <f t="shared" ref="N154:U154" si="89">N155+N156</f>
        <v>0</v>
      </c>
      <c r="O154" s="256">
        <f t="shared" si="89"/>
        <v>0</v>
      </c>
      <c r="P154" s="256">
        <f t="shared" si="89"/>
        <v>0</v>
      </c>
      <c r="Q154" s="256">
        <v>0</v>
      </c>
      <c r="R154" s="252">
        <f>+'[42]Таб 1'!$Q154</f>
        <v>0</v>
      </c>
      <c r="S154" s="256">
        <f t="shared" si="89"/>
        <v>0</v>
      </c>
      <c r="T154" s="256">
        <f t="shared" si="89"/>
        <v>0</v>
      </c>
      <c r="U154" s="256">
        <f t="shared" si="89"/>
        <v>0</v>
      </c>
      <c r="V154" s="253">
        <f>[40]Лист1!$O154</f>
        <v>1</v>
      </c>
      <c r="W154" s="256">
        <f>W155+W156</f>
        <v>0</v>
      </c>
      <c r="X154" s="253">
        <f>[40]Лист1!$P154</f>
        <v>1</v>
      </c>
      <c r="Y154" s="256">
        <f>Y155+Y156</f>
        <v>0</v>
      </c>
      <c r="Z154" s="251">
        <f t="shared" si="65"/>
        <v>0</v>
      </c>
      <c r="AA154" s="251">
        <f t="shared" si="66"/>
        <v>0</v>
      </c>
      <c r="AB154" s="256">
        <f t="shared" si="67"/>
        <v>0</v>
      </c>
      <c r="AC154" s="256">
        <f t="shared" si="68"/>
        <v>0</v>
      </c>
      <c r="AD154" s="257">
        <f t="shared" si="69"/>
        <v>0</v>
      </c>
      <c r="AE154" s="253">
        <f>+[41]Лист1!Q154</f>
        <v>1</v>
      </c>
      <c r="AF154" s="256">
        <f>AF155+AF156</f>
        <v>0</v>
      </c>
      <c r="AG154" s="253">
        <f>+[41]Лист1!R154</f>
        <v>1</v>
      </c>
      <c r="AH154" s="256">
        <f>AH155+AH156</f>
        <v>0</v>
      </c>
      <c r="AI154" s="253">
        <f>+[41]Лист1!S154</f>
        <v>1</v>
      </c>
      <c r="AJ154" s="256">
        <f>AJ155+AJ156</f>
        <v>0</v>
      </c>
      <c r="AK154" s="253">
        <f>+[41]Лист1!T154</f>
        <v>1</v>
      </c>
      <c r="AL154" s="256">
        <f>AL155+AL156</f>
        <v>0</v>
      </c>
      <c r="AM154" s="227"/>
      <c r="AN154" s="227"/>
      <c r="AO154" s="227"/>
      <c r="AP154" s="227"/>
      <c r="AQ154" s="227"/>
      <c r="AR154" s="227"/>
      <c r="AS154" s="160"/>
      <c r="AT154" s="160"/>
      <c r="AU154" s="160"/>
      <c r="AV154" s="160"/>
      <c r="AW154" s="160"/>
      <c r="AX154" s="160"/>
      <c r="BE154" s="306">
        <f>+U154-'[42]Таб 1'!$T154</f>
        <v>0</v>
      </c>
    </row>
    <row r="155" spans="1:57">
      <c r="A155" s="156" t="str">
        <f t="shared" si="61"/>
        <v>скр</v>
      </c>
      <c r="B155" s="95" t="s">
        <v>554</v>
      </c>
      <c r="C155" s="72"/>
      <c r="D155" s="73" t="s">
        <v>276</v>
      </c>
      <c r="E155" s="204" t="s">
        <v>277</v>
      </c>
      <c r="F155" s="205"/>
      <c r="G155" s="74" t="s">
        <v>160</v>
      </c>
      <c r="H155" s="262">
        <v>0</v>
      </c>
      <c r="I155" s="262">
        <v>0</v>
      </c>
      <c r="J155" s="262">
        <v>0</v>
      </c>
      <c r="K155" s="262"/>
      <c r="L155" s="251">
        <f t="shared" si="62"/>
        <v>0</v>
      </c>
      <c r="M155" s="251">
        <f t="shared" si="63"/>
        <v>0</v>
      </c>
      <c r="N155" s="262">
        <v>0</v>
      </c>
      <c r="O155" s="262"/>
      <c r="P155" s="262">
        <v>0</v>
      </c>
      <c r="Q155" s="253">
        <v>0</v>
      </c>
      <c r="R155" s="252">
        <f>+'[42]Таб 1'!$Q155</f>
        <v>0</v>
      </c>
      <c r="S155" s="250">
        <f>R155*$A$8</f>
        <v>0</v>
      </c>
      <c r="T155" s="250">
        <f>R155*$A$9</f>
        <v>0</v>
      </c>
      <c r="U155" s="263">
        <f>+W155+Y155</f>
        <v>0</v>
      </c>
      <c r="V155" s="253">
        <f>[40]Лист1!$O155</f>
        <v>1</v>
      </c>
      <c r="W155" s="250">
        <f>S155*V155</f>
        <v>0</v>
      </c>
      <c r="X155" s="253">
        <f>[40]Лист1!$P155</f>
        <v>1</v>
      </c>
      <c r="Y155" s="250">
        <f>W155*X155</f>
        <v>0</v>
      </c>
      <c r="Z155" s="271">
        <f t="shared" si="65"/>
        <v>0</v>
      </c>
      <c r="AA155" s="271">
        <f t="shared" si="66"/>
        <v>0</v>
      </c>
      <c r="AB155" s="263">
        <f t="shared" si="67"/>
        <v>0</v>
      </c>
      <c r="AC155" s="263">
        <f t="shared" si="68"/>
        <v>0</v>
      </c>
      <c r="AD155" s="264">
        <f t="shared" si="69"/>
        <v>0</v>
      </c>
      <c r="AE155" s="253">
        <f>+[41]Лист1!Q155</f>
        <v>1</v>
      </c>
      <c r="AF155" s="250">
        <f>IF($P$287=0,U155*AE155,0)</f>
        <v>0</v>
      </c>
      <c r="AG155" s="253">
        <f>+[41]Лист1!R155</f>
        <v>1</v>
      </c>
      <c r="AH155" s="250">
        <f>AF155*AG155</f>
        <v>0</v>
      </c>
      <c r="AI155" s="253">
        <f>+[41]Лист1!S155</f>
        <v>1</v>
      </c>
      <c r="AJ155" s="250">
        <f>AH155*AI155</f>
        <v>0</v>
      </c>
      <c r="AK155" s="253">
        <f>+[41]Лист1!T155</f>
        <v>1</v>
      </c>
      <c r="AL155" s="250">
        <f>AJ155*AK155</f>
        <v>0</v>
      </c>
      <c r="AM155" s="227" t="s">
        <v>942</v>
      </c>
      <c r="AN155" s="227" t="s">
        <v>943</v>
      </c>
      <c r="AO155" s="227" t="s">
        <v>944</v>
      </c>
      <c r="AP155" s="227" t="s">
        <v>945</v>
      </c>
      <c r="AQ155" s="227" t="s">
        <v>946</v>
      </c>
      <c r="AR155" s="227" t="s">
        <v>947</v>
      </c>
      <c r="AS155" s="160" t="str">
        <f t="shared" ref="AS155:AX157" si="90">$A$3&amp;$A$2&amp;"'"&amp;AM155</f>
        <v>|'[УФ ВС 2018.xlsx]АЛРОСА УГОК'!i117</v>
      </c>
      <c r="AT155" s="160" t="str">
        <f t="shared" si="90"/>
        <v>|'[УФ ВС 2018.xlsx]АЛРОСА УГОК'!j117</v>
      </c>
      <c r="AU155" s="160" t="str">
        <f t="shared" si="90"/>
        <v>|'[УФ ВС 2018.xlsx]АЛРОСА УГОК'!q117</v>
      </c>
      <c r="AV155" s="160" t="str">
        <f t="shared" si="90"/>
        <v>|'[УФ ВС 2018.xlsx]АЛРОСА УГОК'!aa117</v>
      </c>
      <c r="AW155" s="160" t="str">
        <f t="shared" si="90"/>
        <v>|'[УФ ВС 2018.xlsx]АЛРОСА УГОК'!al117</v>
      </c>
      <c r="AX155" s="160" t="str">
        <f t="shared" si="90"/>
        <v>|'[УФ ВС 2018.xlsx]АЛРОСА УГОК'!ak117</v>
      </c>
      <c r="BE155" s="306">
        <f>+U155-'[42]Таб 1'!$T155</f>
        <v>0</v>
      </c>
    </row>
    <row r="156" spans="1:57" s="161" customFormat="1">
      <c r="A156" s="156" t="str">
        <f t="shared" si="61"/>
        <v>скр</v>
      </c>
      <c r="B156" s="95" t="s">
        <v>554</v>
      </c>
      <c r="C156" s="72"/>
      <c r="D156" s="73" t="s">
        <v>278</v>
      </c>
      <c r="E156" s="204" t="s">
        <v>279</v>
      </c>
      <c r="F156" s="205"/>
      <c r="G156" s="74" t="s">
        <v>160</v>
      </c>
      <c r="H156" s="262">
        <v>0</v>
      </c>
      <c r="I156" s="262">
        <v>0</v>
      </c>
      <c r="J156" s="262">
        <v>0</v>
      </c>
      <c r="K156" s="262"/>
      <c r="L156" s="251">
        <f t="shared" si="62"/>
        <v>0</v>
      </c>
      <c r="M156" s="251">
        <f t="shared" si="63"/>
        <v>0</v>
      </c>
      <c r="N156" s="262">
        <v>0</v>
      </c>
      <c r="O156" s="262"/>
      <c r="P156" s="262">
        <v>0</v>
      </c>
      <c r="Q156" s="253">
        <v>0</v>
      </c>
      <c r="R156" s="252">
        <f>+'[42]Таб 1'!$Q156</f>
        <v>0</v>
      </c>
      <c r="S156" s="250">
        <f>R156*$A$8</f>
        <v>0</v>
      </c>
      <c r="T156" s="250">
        <f>R156*$A$9</f>
        <v>0</v>
      </c>
      <c r="U156" s="263">
        <f>+W156+Y156</f>
        <v>0</v>
      </c>
      <c r="V156" s="253">
        <f>[40]Лист1!$O156</f>
        <v>1</v>
      </c>
      <c r="W156" s="250">
        <f>S156*V156</f>
        <v>0</v>
      </c>
      <c r="X156" s="253">
        <f>[40]Лист1!$P156</f>
        <v>1</v>
      </c>
      <c r="Y156" s="250">
        <f>W156*X156</f>
        <v>0</v>
      </c>
      <c r="Z156" s="271">
        <f t="shared" si="65"/>
        <v>0</v>
      </c>
      <c r="AA156" s="271">
        <f t="shared" si="66"/>
        <v>0</v>
      </c>
      <c r="AB156" s="263">
        <f t="shared" si="67"/>
        <v>0</v>
      </c>
      <c r="AC156" s="263">
        <f t="shared" si="68"/>
        <v>0</v>
      </c>
      <c r="AD156" s="264">
        <f t="shared" si="69"/>
        <v>0</v>
      </c>
      <c r="AE156" s="253">
        <f>+[41]Лист1!Q156</f>
        <v>1</v>
      </c>
      <c r="AF156" s="250">
        <f>IF($P$287=0,U156*AE156,0)</f>
        <v>0</v>
      </c>
      <c r="AG156" s="253">
        <f>+[41]Лист1!R156</f>
        <v>1</v>
      </c>
      <c r="AH156" s="250">
        <f>AF156*AG156</f>
        <v>0</v>
      </c>
      <c r="AI156" s="253">
        <f>+[41]Лист1!S156</f>
        <v>1</v>
      </c>
      <c r="AJ156" s="250">
        <f>AH156*AI156</f>
        <v>0</v>
      </c>
      <c r="AK156" s="253">
        <f>+[41]Лист1!T156</f>
        <v>1</v>
      </c>
      <c r="AL156" s="250">
        <f>AJ156*AK156</f>
        <v>0</v>
      </c>
      <c r="AM156" s="227" t="s">
        <v>948</v>
      </c>
      <c r="AN156" s="227" t="s">
        <v>949</v>
      </c>
      <c r="AO156" s="227" t="s">
        <v>950</v>
      </c>
      <c r="AP156" s="227" t="s">
        <v>951</v>
      </c>
      <c r="AQ156" s="227" t="s">
        <v>952</v>
      </c>
      <c r="AR156" s="227" t="s">
        <v>953</v>
      </c>
      <c r="AS156" s="160" t="str">
        <f t="shared" si="90"/>
        <v>|'[УФ ВС 2018.xlsx]АЛРОСА УГОК'!i118</v>
      </c>
      <c r="AT156" s="160" t="str">
        <f t="shared" si="90"/>
        <v>|'[УФ ВС 2018.xlsx]АЛРОСА УГОК'!j118</v>
      </c>
      <c r="AU156" s="160" t="str">
        <f t="shared" si="90"/>
        <v>|'[УФ ВС 2018.xlsx]АЛРОСА УГОК'!q118</v>
      </c>
      <c r="AV156" s="160" t="str">
        <f t="shared" si="90"/>
        <v>|'[УФ ВС 2018.xlsx]АЛРОСА УГОК'!aa118</v>
      </c>
      <c r="AW156" s="160" t="str">
        <f t="shared" si="90"/>
        <v>|'[УФ ВС 2018.xlsx]АЛРОСА УГОК'!al118</v>
      </c>
      <c r="AX156" s="160" t="str">
        <f t="shared" si="90"/>
        <v>|'[УФ ВС 2018.xlsx]АЛРОСА УГОК'!ak118</v>
      </c>
      <c r="BE156" s="306">
        <f>+U156-'[42]Таб 1'!$T156</f>
        <v>0</v>
      </c>
    </row>
    <row r="157" spans="1:57" s="161" customFormat="1">
      <c r="A157" s="156" t="str">
        <f t="shared" si="61"/>
        <v>пок</v>
      </c>
      <c r="B157" s="95" t="s">
        <v>545</v>
      </c>
      <c r="C157" s="71" t="s">
        <v>280</v>
      </c>
      <c r="D157" s="99" t="s">
        <v>281</v>
      </c>
      <c r="E157" s="207"/>
      <c r="F157" s="208"/>
      <c r="G157" s="70" t="s">
        <v>160</v>
      </c>
      <c r="H157" s="262">
        <v>623.77003426127033</v>
      </c>
      <c r="I157" s="255">
        <v>1077.7256012756061</v>
      </c>
      <c r="J157" s="255">
        <v>1117.0949174902039</v>
      </c>
      <c r="K157" s="255">
        <v>1292</v>
      </c>
      <c r="L157" s="251">
        <f t="shared" si="62"/>
        <v>174.9050825097961</v>
      </c>
      <c r="M157" s="251">
        <f t="shared" si="63"/>
        <v>115.65713707683483</v>
      </c>
      <c r="N157" s="255">
        <v>1433.3447804410355</v>
      </c>
      <c r="O157" s="255"/>
      <c r="P157" s="255">
        <v>0</v>
      </c>
      <c r="Q157" s="250">
        <v>1474.2</v>
      </c>
      <c r="R157" s="252">
        <f>+'[42]Таб 1'!$Q157</f>
        <v>1433.3447804410355</v>
      </c>
      <c r="S157" s="250">
        <f>R157*$A$8</f>
        <v>716.67239022051774</v>
      </c>
      <c r="T157" s="250">
        <f>R157*$A$9</f>
        <v>716.67239022051774</v>
      </c>
      <c r="U157" s="263">
        <f>+W157+Y157</f>
        <v>1433.3447804410355</v>
      </c>
      <c r="V157" s="253">
        <f>[40]Лист1!$O157</f>
        <v>1</v>
      </c>
      <c r="W157" s="250">
        <f>S157*V157</f>
        <v>716.67239022051774</v>
      </c>
      <c r="X157" s="253">
        <f>[40]Лист1!$P157</f>
        <v>1</v>
      </c>
      <c r="Y157" s="250">
        <f>W157*X157</f>
        <v>716.67239022051774</v>
      </c>
      <c r="Z157" s="271">
        <f t="shared" si="65"/>
        <v>0.70225337284262646</v>
      </c>
      <c r="AA157" s="271">
        <f t="shared" si="66"/>
        <v>0.69184939073852014</v>
      </c>
      <c r="AB157" s="263">
        <f t="shared" si="67"/>
        <v>0</v>
      </c>
      <c r="AC157" s="263">
        <f t="shared" si="68"/>
        <v>100</v>
      </c>
      <c r="AD157" s="264">
        <f t="shared" si="69"/>
        <v>0</v>
      </c>
      <c r="AE157" s="253">
        <f>+[41]Лист1!Q157</f>
        <v>1.0087999999999999</v>
      </c>
      <c r="AF157" s="250">
        <f>IF($P$287=0,U157*AE157,0)</f>
        <v>1445.9582145089164</v>
      </c>
      <c r="AG157" s="253">
        <f>+[41]Лист1!R157</f>
        <v>1.014</v>
      </c>
      <c r="AH157" s="250">
        <f>AF157*AG157</f>
        <v>1466.2016295120413</v>
      </c>
      <c r="AI157" s="253">
        <f>+[41]Лист1!S157</f>
        <v>1.0192000000000001</v>
      </c>
      <c r="AJ157" s="250">
        <f>AH157*AI157</f>
        <v>1494.3527007986727</v>
      </c>
      <c r="AK157" s="253">
        <f>+[41]Лист1!T157</f>
        <v>1.0244</v>
      </c>
      <c r="AL157" s="250">
        <f>AJ157*AK157</f>
        <v>1530.8149066981603</v>
      </c>
      <c r="AM157" s="227" t="s">
        <v>954</v>
      </c>
      <c r="AN157" s="227" t="s">
        <v>955</v>
      </c>
      <c r="AO157" s="227" t="s">
        <v>956</v>
      </c>
      <c r="AP157" s="227" t="s">
        <v>957</v>
      </c>
      <c r="AQ157" s="227" t="s">
        <v>958</v>
      </c>
      <c r="AR157" s="227" t="s">
        <v>959</v>
      </c>
      <c r="AS157" s="160" t="str">
        <f t="shared" si="90"/>
        <v>|'[УФ ВС 2018.xlsx]АЛРОСА УГОК'!i119</v>
      </c>
      <c r="AT157" s="160" t="str">
        <f t="shared" si="90"/>
        <v>|'[УФ ВС 2018.xlsx]АЛРОСА УГОК'!j119</v>
      </c>
      <c r="AU157" s="160" t="str">
        <f t="shared" si="90"/>
        <v>|'[УФ ВС 2018.xlsx]АЛРОСА УГОК'!q119</v>
      </c>
      <c r="AV157" s="160" t="str">
        <f t="shared" si="90"/>
        <v>|'[УФ ВС 2018.xlsx]АЛРОСА УГОК'!aa119</v>
      </c>
      <c r="AW157" s="160" t="str">
        <f t="shared" si="90"/>
        <v>|'[УФ ВС 2018.xlsx]АЛРОСА УГОК'!al119</v>
      </c>
      <c r="AX157" s="160" t="str">
        <f t="shared" si="90"/>
        <v>|'[УФ ВС 2018.xlsx]АЛРОСА УГОК'!ak119</v>
      </c>
      <c r="BE157" s="306">
        <f>+U157-'[42]Таб 1'!$T157</f>
        <v>0</v>
      </c>
    </row>
    <row r="158" spans="1:57" ht="15" customHeight="1">
      <c r="A158" s="156" t="str">
        <f t="shared" si="61"/>
        <v>пок</v>
      </c>
      <c r="B158" s="95"/>
      <c r="C158" s="71" t="s">
        <v>282</v>
      </c>
      <c r="D158" s="207" t="s">
        <v>283</v>
      </c>
      <c r="E158" s="207"/>
      <c r="F158" s="208"/>
      <c r="G158" s="70" t="s">
        <v>160</v>
      </c>
      <c r="H158" s="256">
        <f>H159+H160+H161</f>
        <v>27839.335001500003</v>
      </c>
      <c r="I158" s="256">
        <f>I159+I160+I161</f>
        <v>19554.785712000001</v>
      </c>
      <c r="J158" s="256">
        <f>J159+J160+J161</f>
        <v>20269.122034059361</v>
      </c>
      <c r="K158" s="256">
        <v>52754.909500000002</v>
      </c>
      <c r="L158" s="251">
        <f t="shared" si="62"/>
        <v>32485.787465940641</v>
      </c>
      <c r="M158" s="251">
        <f t="shared" si="63"/>
        <v>260.27229700108825</v>
      </c>
      <c r="N158" s="256">
        <f t="shared" ref="N158:U158" si="91">N159+N160+N161</f>
        <v>9517.1072035523848</v>
      </c>
      <c r="O158" s="256">
        <f t="shared" si="91"/>
        <v>0</v>
      </c>
      <c r="P158" s="256">
        <f t="shared" si="91"/>
        <v>0</v>
      </c>
      <c r="Q158" s="256">
        <v>30198.5422144</v>
      </c>
      <c r="R158" s="252">
        <f>+'[42]Таб 1'!$Q158</f>
        <v>18062.594772100521</v>
      </c>
      <c r="S158" s="256">
        <f t="shared" si="91"/>
        <v>9031.2973860502607</v>
      </c>
      <c r="T158" s="256">
        <f t="shared" si="91"/>
        <v>9031.2973860502607</v>
      </c>
      <c r="U158" s="256">
        <f t="shared" si="91"/>
        <v>18062.594772100521</v>
      </c>
      <c r="V158" s="253">
        <f>[40]Лист1!$O158</f>
        <v>1</v>
      </c>
      <c r="W158" s="256">
        <f>W159+W160+W161</f>
        <v>9031.2973860502607</v>
      </c>
      <c r="X158" s="253">
        <f>[40]Лист1!$P158</f>
        <v>1</v>
      </c>
      <c r="Y158" s="256">
        <f>Y159+Y160+Y161</f>
        <v>9031.2973860502607</v>
      </c>
      <c r="Z158" s="251">
        <f t="shared" si="65"/>
        <v>8.8495931154081422</v>
      </c>
      <c r="AA158" s="251">
        <f t="shared" si="66"/>
        <v>8.7184851535785857</v>
      </c>
      <c r="AB158" s="256">
        <f t="shared" si="67"/>
        <v>8545.4875685481366</v>
      </c>
      <c r="AC158" s="256">
        <f t="shared" si="68"/>
        <v>189.79080917947863</v>
      </c>
      <c r="AD158" s="257">
        <f t="shared" si="69"/>
        <v>3.777709716736978</v>
      </c>
      <c r="AE158" s="253">
        <f>+[41]Лист1!Q158</f>
        <v>1</v>
      </c>
      <c r="AF158" s="256">
        <f>AF159+AF160+AF161</f>
        <v>18221.545606095005</v>
      </c>
      <c r="AG158" s="253">
        <f>+[41]Лист1!R158</f>
        <v>1</v>
      </c>
      <c r="AH158" s="256">
        <f>AH159+AH160+AH161</f>
        <v>18476.647244580334</v>
      </c>
      <c r="AI158" s="253">
        <f>+[41]Лист1!S158</f>
        <v>1</v>
      </c>
      <c r="AJ158" s="256">
        <f>AJ159+AJ160+AJ161</f>
        <v>18831.398871676276</v>
      </c>
      <c r="AK158" s="253">
        <f>+[41]Лист1!T158</f>
        <v>1</v>
      </c>
      <c r="AL158" s="256">
        <f>AL159+AL160+AL161</f>
        <v>19290.885004145177</v>
      </c>
      <c r="AM158" s="227"/>
      <c r="AN158" s="227"/>
      <c r="AO158" s="227"/>
      <c r="AP158" s="227"/>
      <c r="AQ158" s="227"/>
      <c r="AR158" s="227"/>
      <c r="AS158" s="160"/>
      <c r="AT158" s="160"/>
      <c r="AU158" s="160"/>
      <c r="AV158" s="160"/>
      <c r="AW158" s="160"/>
      <c r="AX158" s="160"/>
      <c r="BE158" s="306">
        <f>+U158-'[42]Таб 1'!$T158</f>
        <v>0</v>
      </c>
    </row>
    <row r="159" spans="1:57">
      <c r="A159" s="156" t="str">
        <f t="shared" si="61"/>
        <v>пок</v>
      </c>
      <c r="B159" s="95" t="s">
        <v>545</v>
      </c>
      <c r="C159" s="72"/>
      <c r="D159" s="73" t="s">
        <v>284</v>
      </c>
      <c r="E159" s="204" t="s">
        <v>285</v>
      </c>
      <c r="F159" s="100"/>
      <c r="G159" s="74" t="s">
        <v>160</v>
      </c>
      <c r="H159" s="262">
        <v>18743.120000000003</v>
      </c>
      <c r="I159" s="262">
        <v>17948.411712000001</v>
      </c>
      <c r="J159" s="262">
        <v>18604.06719183936</v>
      </c>
      <c r="K159" s="262"/>
      <c r="L159" s="251">
        <f t="shared" si="62"/>
        <v>-18604.06719183936</v>
      </c>
      <c r="M159" s="251">
        <f t="shared" si="63"/>
        <v>0</v>
      </c>
      <c r="N159" s="262">
        <v>9181.4592361506584</v>
      </c>
      <c r="O159" s="262"/>
      <c r="P159" s="262"/>
      <c r="Q159" s="253">
        <v>272.99881440000001</v>
      </c>
      <c r="R159" s="252">
        <f>+'[42]Таб 1'!$Q159</f>
        <v>272.99881440000001</v>
      </c>
      <c r="S159" s="250">
        <f>R159*$A$8</f>
        <v>136.49940720000001</v>
      </c>
      <c r="T159" s="250">
        <f>R159*$A$9</f>
        <v>136.49940720000001</v>
      </c>
      <c r="U159" s="263">
        <f>+W159+Y159</f>
        <v>272.99881440000001</v>
      </c>
      <c r="V159" s="253">
        <f>[40]Лист1!$O159</f>
        <v>1</v>
      </c>
      <c r="W159" s="250">
        <f>S159*V159</f>
        <v>136.49940720000001</v>
      </c>
      <c r="X159" s="253">
        <f>[40]Лист1!$P159</f>
        <v>1</v>
      </c>
      <c r="Y159" s="250">
        <f>W159*X159</f>
        <v>136.49940720000001</v>
      </c>
      <c r="Z159" s="271">
        <f t="shared" si="65"/>
        <v>0.13375312123817712</v>
      </c>
      <c r="AA159" s="271">
        <f t="shared" si="66"/>
        <v>0.13177155000826976</v>
      </c>
      <c r="AB159" s="263">
        <f t="shared" si="67"/>
        <v>-8908.4604217506585</v>
      </c>
      <c r="AC159" s="263">
        <f t="shared" si="68"/>
        <v>2.973370652511389</v>
      </c>
      <c r="AD159" s="264">
        <f t="shared" si="69"/>
        <v>-3.9381693819644683</v>
      </c>
      <c r="AE159" s="253">
        <f>+[41]Лист1!Q159</f>
        <v>1.0087999999999999</v>
      </c>
      <c r="AF159" s="250">
        <f>IF($P$287=0,U159*AE159,0)</f>
        <v>275.40120396672</v>
      </c>
      <c r="AG159" s="253">
        <f>+[41]Лист1!R159</f>
        <v>1.014</v>
      </c>
      <c r="AH159" s="250">
        <f>AF159*AG159</f>
        <v>279.2568208222541</v>
      </c>
      <c r="AI159" s="253">
        <f>+[41]Лист1!S159</f>
        <v>1.0192000000000001</v>
      </c>
      <c r="AJ159" s="250">
        <f>AH159*AI159</f>
        <v>284.61855178204138</v>
      </c>
      <c r="AK159" s="253">
        <f>+[41]Лист1!T159</f>
        <v>1.0244</v>
      </c>
      <c r="AL159" s="250">
        <f>AJ159*AK159</f>
        <v>291.5632444455232</v>
      </c>
      <c r="AM159" s="227" t="s">
        <v>960</v>
      </c>
      <c r="AN159" s="227" t="s">
        <v>961</v>
      </c>
      <c r="AO159" s="227" t="s">
        <v>962</v>
      </c>
      <c r="AP159" s="227" t="s">
        <v>963</v>
      </c>
      <c r="AQ159" s="227" t="s">
        <v>964</v>
      </c>
      <c r="AR159" s="227" t="s">
        <v>965</v>
      </c>
      <c r="AS159" s="160" t="str">
        <f t="shared" ref="AS159:AX160" si="92">$A$3&amp;$A$2&amp;"'"&amp;AM159</f>
        <v>|'[УФ ВС 2018.xlsx]АЛРОСА УГОК'!i121</v>
      </c>
      <c r="AT159" s="160" t="str">
        <f t="shared" si="92"/>
        <v>|'[УФ ВС 2018.xlsx]АЛРОСА УГОК'!j121</v>
      </c>
      <c r="AU159" s="160" t="str">
        <f t="shared" si="92"/>
        <v>|'[УФ ВС 2018.xlsx]АЛРОСА УГОК'!q121</v>
      </c>
      <c r="AV159" s="160" t="str">
        <f t="shared" si="92"/>
        <v>|'[УФ ВС 2018.xlsx]АЛРОСА УГОК'!aa121</v>
      </c>
      <c r="AW159" s="160" t="str">
        <f t="shared" si="92"/>
        <v>|'[УФ ВС 2018.xlsx]АЛРОСА УГОК'!al121</v>
      </c>
      <c r="AX159" s="160" t="str">
        <f t="shared" si="92"/>
        <v>|'[УФ ВС 2018.xlsx]АЛРОСА УГОК'!ak121</v>
      </c>
      <c r="BE159" s="306">
        <f>+U159-'[42]Таб 1'!$T159</f>
        <v>0</v>
      </c>
    </row>
    <row r="160" spans="1:57">
      <c r="A160" s="156" t="str">
        <f t="shared" si="61"/>
        <v>пок</v>
      </c>
      <c r="B160" s="95" t="s">
        <v>545</v>
      </c>
      <c r="C160" s="72"/>
      <c r="D160" s="73" t="s">
        <v>286</v>
      </c>
      <c r="E160" s="204" t="s">
        <v>287</v>
      </c>
      <c r="F160" s="205"/>
      <c r="G160" s="74" t="s">
        <v>160</v>
      </c>
      <c r="H160" s="262">
        <v>0</v>
      </c>
      <c r="I160" s="262">
        <v>0</v>
      </c>
      <c r="J160" s="262">
        <v>0</v>
      </c>
      <c r="K160" s="262"/>
      <c r="L160" s="251">
        <f t="shared" si="62"/>
        <v>0</v>
      </c>
      <c r="M160" s="251">
        <f t="shared" si="63"/>
        <v>0</v>
      </c>
      <c r="N160" s="262">
        <v>335.64796740172579</v>
      </c>
      <c r="O160" s="262"/>
      <c r="P160" s="262"/>
      <c r="Q160" s="253">
        <v>0</v>
      </c>
      <c r="R160" s="252">
        <f>+'[42]Таб 1'!$Q160</f>
        <v>0</v>
      </c>
      <c r="S160" s="250">
        <f>R160*$A$8</f>
        <v>0</v>
      </c>
      <c r="T160" s="250">
        <f>R160*$A$9</f>
        <v>0</v>
      </c>
      <c r="U160" s="263">
        <f>+W160+Y160</f>
        <v>0</v>
      </c>
      <c r="V160" s="253">
        <f>[40]Лист1!$O160</f>
        <v>1</v>
      </c>
      <c r="W160" s="250">
        <f>S160*V160</f>
        <v>0</v>
      </c>
      <c r="X160" s="253">
        <f>[40]Лист1!$P160</f>
        <v>1</v>
      </c>
      <c r="Y160" s="250">
        <f>W160*X160</f>
        <v>0</v>
      </c>
      <c r="Z160" s="271">
        <f t="shared" si="65"/>
        <v>0</v>
      </c>
      <c r="AA160" s="271">
        <f t="shared" si="66"/>
        <v>0</v>
      </c>
      <c r="AB160" s="263">
        <f t="shared" si="67"/>
        <v>-335.64796740172579</v>
      </c>
      <c r="AC160" s="263">
        <f t="shared" si="68"/>
        <v>0</v>
      </c>
      <c r="AD160" s="264">
        <f t="shared" si="69"/>
        <v>-0.14838013368872568</v>
      </c>
      <c r="AE160" s="253">
        <f>+[41]Лист1!Q160</f>
        <v>1.0087999999999999</v>
      </c>
      <c r="AF160" s="250">
        <f>IF($P$287=0,U160*AE160,0)</f>
        <v>0</v>
      </c>
      <c r="AG160" s="253">
        <f>+[41]Лист1!R160</f>
        <v>1.014</v>
      </c>
      <c r="AH160" s="250">
        <f>AF160*AG160</f>
        <v>0</v>
      </c>
      <c r="AI160" s="253">
        <f>+[41]Лист1!S160</f>
        <v>1.0192000000000001</v>
      </c>
      <c r="AJ160" s="250">
        <f>AH160*AI160</f>
        <v>0</v>
      </c>
      <c r="AK160" s="253">
        <f>+[41]Лист1!T160</f>
        <v>1.0244</v>
      </c>
      <c r="AL160" s="250">
        <f>AJ160*AK160</f>
        <v>0</v>
      </c>
      <c r="AM160" s="227" t="s">
        <v>966</v>
      </c>
      <c r="AN160" s="227" t="s">
        <v>967</v>
      </c>
      <c r="AO160" s="227" t="s">
        <v>968</v>
      </c>
      <c r="AP160" s="227" t="s">
        <v>969</v>
      </c>
      <c r="AQ160" s="227" t="s">
        <v>970</v>
      </c>
      <c r="AR160" s="227" t="s">
        <v>971</v>
      </c>
      <c r="AS160" s="160" t="str">
        <f t="shared" si="92"/>
        <v>|'[УФ ВС 2018.xlsx]АЛРОСА УГОК'!i122</v>
      </c>
      <c r="AT160" s="160" t="str">
        <f t="shared" si="92"/>
        <v>|'[УФ ВС 2018.xlsx]АЛРОСА УГОК'!j122</v>
      </c>
      <c r="AU160" s="160" t="str">
        <f t="shared" si="92"/>
        <v>|'[УФ ВС 2018.xlsx]АЛРОСА УГОК'!q122</v>
      </c>
      <c r="AV160" s="160" t="str">
        <f t="shared" si="92"/>
        <v>|'[УФ ВС 2018.xlsx]АЛРОСА УГОК'!aa122</v>
      </c>
      <c r="AW160" s="160" t="str">
        <f t="shared" si="92"/>
        <v>|'[УФ ВС 2018.xlsx]АЛРОСА УГОК'!al122</v>
      </c>
      <c r="AX160" s="160" t="str">
        <f t="shared" si="92"/>
        <v>|'[УФ ВС 2018.xlsx]АЛРОСА УГОК'!ak122</v>
      </c>
      <c r="BE160" s="306">
        <f>+U160-'[42]Таб 1'!$T160</f>
        <v>0</v>
      </c>
    </row>
    <row r="161" spans="1:57">
      <c r="A161" s="156" t="str">
        <f t="shared" si="61"/>
        <v>пок</v>
      </c>
      <c r="B161" s="95"/>
      <c r="C161" s="72"/>
      <c r="D161" s="73" t="s">
        <v>288</v>
      </c>
      <c r="E161" s="204" t="s">
        <v>289</v>
      </c>
      <c r="F161" s="205"/>
      <c r="G161" s="74" t="s">
        <v>160</v>
      </c>
      <c r="H161" s="263">
        <f>H162+H163+H164+H165</f>
        <v>9096.2150015000007</v>
      </c>
      <c r="I161" s="263">
        <f>I162+I163+I164+I165</f>
        <v>1606.374</v>
      </c>
      <c r="J161" s="263">
        <f>J162+J163+J164+J165</f>
        <v>1665.05484222</v>
      </c>
      <c r="K161" s="263">
        <v>52754.909500000002</v>
      </c>
      <c r="L161" s="251">
        <f t="shared" si="62"/>
        <v>51089.854657780001</v>
      </c>
      <c r="M161" s="251">
        <f t="shared" si="63"/>
        <v>3168.358672778756</v>
      </c>
      <c r="N161" s="263">
        <f t="shared" ref="N161:U161" si="93">N162+N163+N164+N165</f>
        <v>0</v>
      </c>
      <c r="O161" s="263">
        <f t="shared" si="93"/>
        <v>0</v>
      </c>
      <c r="P161" s="263">
        <f t="shared" si="93"/>
        <v>0</v>
      </c>
      <c r="Q161" s="263">
        <v>29925.543399999999</v>
      </c>
      <c r="R161" s="252">
        <f>+'[42]Таб 1'!$Q161</f>
        <v>17789.59595770052</v>
      </c>
      <c r="S161" s="263">
        <f t="shared" si="93"/>
        <v>8894.7979788502598</v>
      </c>
      <c r="T161" s="263">
        <f t="shared" si="93"/>
        <v>8894.7979788502598</v>
      </c>
      <c r="U161" s="263">
        <f t="shared" si="93"/>
        <v>17789.59595770052</v>
      </c>
      <c r="V161" s="253">
        <f>[40]Лист1!$O161</f>
        <v>1</v>
      </c>
      <c r="W161" s="263">
        <f>W162+W163+W164+W165</f>
        <v>8894.7979788502598</v>
      </c>
      <c r="X161" s="253">
        <f>[40]Лист1!$P161</f>
        <v>1</v>
      </c>
      <c r="Y161" s="263">
        <f>Y162+Y163+Y164+Y165</f>
        <v>8894.7979788502598</v>
      </c>
      <c r="Z161" s="271">
        <f t="shared" si="65"/>
        <v>8.7158399941699649</v>
      </c>
      <c r="AA161" s="271">
        <f t="shared" si="66"/>
        <v>8.5867136035703151</v>
      </c>
      <c r="AB161" s="263">
        <f t="shared" si="67"/>
        <v>17789.59595770052</v>
      </c>
      <c r="AC161" s="263">
        <f t="shared" si="68"/>
        <v>0</v>
      </c>
      <c r="AD161" s="264">
        <f t="shared" si="69"/>
        <v>7.8642592323901708</v>
      </c>
      <c r="AE161" s="253">
        <f>+[41]Лист1!Q161</f>
        <v>1</v>
      </c>
      <c r="AF161" s="263">
        <f>AF162+AF163+AF164+AF165</f>
        <v>17946.144402128284</v>
      </c>
      <c r="AG161" s="253">
        <f>+[41]Лист1!R161</f>
        <v>1</v>
      </c>
      <c r="AH161" s="263">
        <f>AH162+AH163+AH164+AH165</f>
        <v>18197.390423758079</v>
      </c>
      <c r="AI161" s="253">
        <f>+[41]Лист1!S161</f>
        <v>1</v>
      </c>
      <c r="AJ161" s="263">
        <f>AJ162+AJ163+AJ164+AJ165</f>
        <v>18546.780319894235</v>
      </c>
      <c r="AK161" s="253">
        <f>+[41]Лист1!T161</f>
        <v>1</v>
      </c>
      <c r="AL161" s="263">
        <f>AL162+AL163+AL164+AL165</f>
        <v>18999.321759699655</v>
      </c>
      <c r="AM161" s="227"/>
      <c r="AN161" s="227"/>
      <c r="AO161" s="227"/>
      <c r="AP161" s="227"/>
      <c r="AQ161" s="227"/>
      <c r="AR161" s="227"/>
      <c r="AS161" s="160"/>
      <c r="AT161" s="160"/>
      <c r="AU161" s="160"/>
      <c r="AV161" s="160"/>
      <c r="AW161" s="160"/>
      <c r="AX161" s="160"/>
      <c r="BE161" s="306">
        <f>+U161-'[42]Таб 1'!$T161</f>
        <v>0</v>
      </c>
    </row>
    <row r="162" spans="1:57">
      <c r="A162" s="156" t="str">
        <f t="shared" si="61"/>
        <v>скр</v>
      </c>
      <c r="B162" s="95" t="s">
        <v>545</v>
      </c>
      <c r="C162" s="72"/>
      <c r="D162" s="204"/>
      <c r="E162" s="101" t="s">
        <v>369</v>
      </c>
      <c r="F162" s="102"/>
      <c r="G162" s="74" t="s">
        <v>160</v>
      </c>
      <c r="H162" s="262">
        <v>0</v>
      </c>
      <c r="I162" s="262">
        <v>0</v>
      </c>
      <c r="J162" s="262">
        <v>0</v>
      </c>
      <c r="K162" s="262"/>
      <c r="L162" s="251">
        <f t="shared" si="62"/>
        <v>0</v>
      </c>
      <c r="M162" s="251">
        <f t="shared" si="63"/>
        <v>0</v>
      </c>
      <c r="N162" s="262">
        <v>0</v>
      </c>
      <c r="O162" s="262"/>
      <c r="P162" s="262">
        <v>0</v>
      </c>
      <c r="Q162" s="253">
        <v>0</v>
      </c>
      <c r="R162" s="252">
        <f>+'[42]Таб 1'!$Q162</f>
        <v>0</v>
      </c>
      <c r="S162" s="250">
        <f>R162*$A$8</f>
        <v>0</v>
      </c>
      <c r="T162" s="250">
        <f>R162*$A$9</f>
        <v>0</v>
      </c>
      <c r="U162" s="263">
        <f>+W162+Y162</f>
        <v>0</v>
      </c>
      <c r="V162" s="253">
        <f>[40]Лист1!$O162</f>
        <v>1</v>
      </c>
      <c r="W162" s="250">
        <f>S162*V162</f>
        <v>0</v>
      </c>
      <c r="X162" s="253">
        <f>[40]Лист1!$P162</f>
        <v>1</v>
      </c>
      <c r="Y162" s="250">
        <f>W162*X162</f>
        <v>0</v>
      </c>
      <c r="Z162" s="271">
        <f t="shared" si="65"/>
        <v>0</v>
      </c>
      <c r="AA162" s="271">
        <f t="shared" si="66"/>
        <v>0</v>
      </c>
      <c r="AB162" s="263">
        <f t="shared" si="67"/>
        <v>0</v>
      </c>
      <c r="AC162" s="263">
        <f t="shared" si="68"/>
        <v>0</v>
      </c>
      <c r="AD162" s="264">
        <f t="shared" si="69"/>
        <v>0</v>
      </c>
      <c r="AE162" s="253">
        <f>+[41]Лист1!Q162</f>
        <v>1.0087999999999999</v>
      </c>
      <c r="AF162" s="250">
        <f>IF($P$287=0,U162*AE162,0)</f>
        <v>0</v>
      </c>
      <c r="AG162" s="253">
        <f>+[41]Лист1!R162</f>
        <v>1.014</v>
      </c>
      <c r="AH162" s="250">
        <f>AF162*AG162</f>
        <v>0</v>
      </c>
      <c r="AI162" s="253">
        <f>+[41]Лист1!S162</f>
        <v>1.0192000000000001</v>
      </c>
      <c r="AJ162" s="250">
        <f>AH162*AI162</f>
        <v>0</v>
      </c>
      <c r="AK162" s="253">
        <f>+[41]Лист1!T162</f>
        <v>1.0244</v>
      </c>
      <c r="AL162" s="250">
        <f>AJ162*AK162</f>
        <v>0</v>
      </c>
      <c r="AM162" s="227" t="s">
        <v>972</v>
      </c>
      <c r="AN162" s="227" t="s">
        <v>973</v>
      </c>
      <c r="AO162" s="227" t="s">
        <v>974</v>
      </c>
      <c r="AP162" s="227" t="s">
        <v>975</v>
      </c>
      <c r="AQ162" s="227" t="s">
        <v>976</v>
      </c>
      <c r="AR162" s="227" t="s">
        <v>977</v>
      </c>
      <c r="AS162" s="160" t="str">
        <f t="shared" ref="AS162:AX165" si="94">$A$3&amp;$A$2&amp;"'"&amp;AM162</f>
        <v>|'[УФ ВС 2018.xlsx]АЛРОСА УГОК'!i124</v>
      </c>
      <c r="AT162" s="160" t="str">
        <f t="shared" si="94"/>
        <v>|'[УФ ВС 2018.xlsx]АЛРОСА УГОК'!j124</v>
      </c>
      <c r="AU162" s="160" t="str">
        <f t="shared" si="94"/>
        <v>|'[УФ ВС 2018.xlsx]АЛРОСА УГОК'!q124</v>
      </c>
      <c r="AV162" s="160" t="str">
        <f t="shared" si="94"/>
        <v>|'[УФ ВС 2018.xlsx]АЛРОСА УГОК'!aa124</v>
      </c>
      <c r="AW162" s="160" t="str">
        <f t="shared" si="94"/>
        <v>|'[УФ ВС 2018.xlsx]АЛРОСА УГОК'!al124</v>
      </c>
      <c r="AX162" s="160" t="str">
        <f t="shared" si="94"/>
        <v>|'[УФ ВС 2018.xlsx]АЛРОСА УГОК'!ak124</v>
      </c>
      <c r="BE162" s="306">
        <f>+U162-'[42]Таб 1'!$T162</f>
        <v>0</v>
      </c>
    </row>
    <row r="163" spans="1:57">
      <c r="A163" s="156" t="str">
        <f t="shared" si="61"/>
        <v>пок</v>
      </c>
      <c r="B163" s="95" t="s">
        <v>545</v>
      </c>
      <c r="C163" s="72"/>
      <c r="D163" s="204"/>
      <c r="E163" s="101" t="s">
        <v>370</v>
      </c>
      <c r="F163" s="102"/>
      <c r="G163" s="74" t="s">
        <v>160</v>
      </c>
      <c r="H163" s="262">
        <v>1435.7764714999998</v>
      </c>
      <c r="I163" s="262">
        <v>1606.374</v>
      </c>
      <c r="J163" s="262">
        <v>1665.05484222</v>
      </c>
      <c r="K163" s="262"/>
      <c r="L163" s="251">
        <f t="shared" si="62"/>
        <v>-1665.05484222</v>
      </c>
      <c r="M163" s="251">
        <f t="shared" si="63"/>
        <v>0</v>
      </c>
      <c r="N163" s="262">
        <v>0</v>
      </c>
      <c r="O163" s="262"/>
      <c r="P163" s="262">
        <v>0</v>
      </c>
      <c r="Q163" s="253">
        <v>0</v>
      </c>
      <c r="R163" s="252">
        <f>+'[42]Таб 1'!$Q163</f>
        <v>0</v>
      </c>
      <c r="S163" s="250">
        <f>R163*$A$8</f>
        <v>0</v>
      </c>
      <c r="T163" s="250">
        <f>R163*$A$9</f>
        <v>0</v>
      </c>
      <c r="U163" s="263">
        <f>+W163+Y163</f>
        <v>0</v>
      </c>
      <c r="V163" s="253">
        <f>[40]Лист1!$O163</f>
        <v>1</v>
      </c>
      <c r="W163" s="250">
        <f>S163*V163</f>
        <v>0</v>
      </c>
      <c r="X163" s="253">
        <f>[40]Лист1!$P163</f>
        <v>1</v>
      </c>
      <c r="Y163" s="250">
        <f>W163*X163</f>
        <v>0</v>
      </c>
      <c r="Z163" s="271">
        <f t="shared" si="65"/>
        <v>0</v>
      </c>
      <c r="AA163" s="271">
        <f t="shared" si="66"/>
        <v>0</v>
      </c>
      <c r="AB163" s="263">
        <f t="shared" si="67"/>
        <v>0</v>
      </c>
      <c r="AC163" s="263">
        <f t="shared" si="68"/>
        <v>0</v>
      </c>
      <c r="AD163" s="264">
        <f t="shared" si="69"/>
        <v>0</v>
      </c>
      <c r="AE163" s="253">
        <f>+[41]Лист1!Q163</f>
        <v>1.0087999999999999</v>
      </c>
      <c r="AF163" s="250">
        <f>IF($P$287=0,U163*AE163,0)</f>
        <v>0</v>
      </c>
      <c r="AG163" s="253">
        <f>+[41]Лист1!R163</f>
        <v>1.014</v>
      </c>
      <c r="AH163" s="250">
        <f>AF163*AG163</f>
        <v>0</v>
      </c>
      <c r="AI163" s="253">
        <f>+[41]Лист1!S163</f>
        <v>1.0192000000000001</v>
      </c>
      <c r="AJ163" s="250">
        <f>AH163*AI163</f>
        <v>0</v>
      </c>
      <c r="AK163" s="253">
        <f>+[41]Лист1!T163</f>
        <v>1.0244</v>
      </c>
      <c r="AL163" s="250">
        <f>AJ163*AK163</f>
        <v>0</v>
      </c>
      <c r="AM163" s="227" t="s">
        <v>978</v>
      </c>
      <c r="AN163" s="227" t="s">
        <v>979</v>
      </c>
      <c r="AO163" s="227" t="s">
        <v>980</v>
      </c>
      <c r="AP163" s="227" t="s">
        <v>981</v>
      </c>
      <c r="AQ163" s="227" t="s">
        <v>982</v>
      </c>
      <c r="AR163" s="227" t="s">
        <v>983</v>
      </c>
      <c r="AS163" s="160" t="str">
        <f t="shared" si="94"/>
        <v>|'[УФ ВС 2018.xlsx]АЛРОСА УГОК'!i125</v>
      </c>
      <c r="AT163" s="160" t="str">
        <f t="shared" si="94"/>
        <v>|'[УФ ВС 2018.xlsx]АЛРОСА УГОК'!j125</v>
      </c>
      <c r="AU163" s="160" t="str">
        <f t="shared" si="94"/>
        <v>|'[УФ ВС 2018.xlsx]АЛРОСА УГОК'!q125</v>
      </c>
      <c r="AV163" s="160" t="str">
        <f t="shared" si="94"/>
        <v>|'[УФ ВС 2018.xlsx]АЛРОСА УГОК'!aa125</v>
      </c>
      <c r="AW163" s="160" t="str">
        <f t="shared" si="94"/>
        <v>|'[УФ ВС 2018.xlsx]АЛРОСА УГОК'!al125</v>
      </c>
      <c r="AX163" s="160" t="str">
        <f t="shared" si="94"/>
        <v>|'[УФ ВС 2018.xlsx]АЛРОСА УГОК'!ak125</v>
      </c>
      <c r="BE163" s="306">
        <f>+U163-'[42]Таб 1'!$T163</f>
        <v>0</v>
      </c>
    </row>
    <row r="164" spans="1:57">
      <c r="A164" s="156" t="str">
        <f t="shared" si="61"/>
        <v>скр</v>
      </c>
      <c r="B164" s="95" t="s">
        <v>545</v>
      </c>
      <c r="C164" s="72"/>
      <c r="D164" s="204"/>
      <c r="E164" s="541"/>
      <c r="F164" s="542"/>
      <c r="G164" s="74" t="s">
        <v>160</v>
      </c>
      <c r="H164" s="262">
        <v>7660.4385300000004</v>
      </c>
      <c r="I164" s="262">
        <v>0</v>
      </c>
      <c r="J164" s="262">
        <v>0</v>
      </c>
      <c r="K164" s="262"/>
      <c r="L164" s="251">
        <f t="shared" si="62"/>
        <v>0</v>
      </c>
      <c r="M164" s="251">
        <f t="shared" si="63"/>
        <v>0</v>
      </c>
      <c r="N164" s="262">
        <v>0</v>
      </c>
      <c r="O164" s="262"/>
      <c r="P164" s="262">
        <v>0</v>
      </c>
      <c r="Q164" s="253">
        <v>0</v>
      </c>
      <c r="R164" s="252">
        <f>+'[42]Таб 1'!$Q164</f>
        <v>0</v>
      </c>
      <c r="S164" s="250">
        <f>R164*$A$8</f>
        <v>0</v>
      </c>
      <c r="T164" s="250">
        <f>R164*$A$9</f>
        <v>0</v>
      </c>
      <c r="U164" s="263">
        <f>+W164+Y164</f>
        <v>0</v>
      </c>
      <c r="V164" s="253">
        <f>[40]Лист1!$O164</f>
        <v>1</v>
      </c>
      <c r="W164" s="250">
        <f>S164*V164</f>
        <v>0</v>
      </c>
      <c r="X164" s="253">
        <f>[40]Лист1!$P164</f>
        <v>1</v>
      </c>
      <c r="Y164" s="250">
        <f>W164*X164</f>
        <v>0</v>
      </c>
      <c r="Z164" s="271">
        <f t="shared" si="65"/>
        <v>0</v>
      </c>
      <c r="AA164" s="271">
        <f t="shared" si="66"/>
        <v>0</v>
      </c>
      <c r="AB164" s="263">
        <f t="shared" si="67"/>
        <v>0</v>
      </c>
      <c r="AC164" s="263">
        <f t="shared" si="68"/>
        <v>0</v>
      </c>
      <c r="AD164" s="264">
        <f t="shared" si="69"/>
        <v>0</v>
      </c>
      <c r="AE164" s="253">
        <f>+[41]Лист1!Q164</f>
        <v>1.0087999999999999</v>
      </c>
      <c r="AF164" s="250">
        <f>IF($P$287=0,U164*AE164,0)</f>
        <v>0</v>
      </c>
      <c r="AG164" s="253">
        <f>+[41]Лист1!R164</f>
        <v>1.014</v>
      </c>
      <c r="AH164" s="250">
        <f>AF164*AG164</f>
        <v>0</v>
      </c>
      <c r="AI164" s="253">
        <f>+[41]Лист1!S164</f>
        <v>1.0192000000000001</v>
      </c>
      <c r="AJ164" s="250">
        <f>AH164*AI164</f>
        <v>0</v>
      </c>
      <c r="AK164" s="253">
        <f>+[41]Лист1!T164</f>
        <v>1.0244</v>
      </c>
      <c r="AL164" s="250">
        <f>AJ164*AK164</f>
        <v>0</v>
      </c>
      <c r="AM164" s="227" t="s">
        <v>984</v>
      </c>
      <c r="AN164" s="227" t="s">
        <v>985</v>
      </c>
      <c r="AO164" s="227" t="s">
        <v>986</v>
      </c>
      <c r="AP164" s="227" t="s">
        <v>987</v>
      </c>
      <c r="AQ164" s="227" t="s">
        <v>988</v>
      </c>
      <c r="AR164" s="227" t="s">
        <v>989</v>
      </c>
      <c r="AS164" s="160" t="str">
        <f t="shared" si="94"/>
        <v>|'[УФ ВС 2018.xlsx]АЛРОСА УГОК'!i126</v>
      </c>
      <c r="AT164" s="160" t="str">
        <f t="shared" si="94"/>
        <v>|'[УФ ВС 2018.xlsx]АЛРОСА УГОК'!j126</v>
      </c>
      <c r="AU164" s="160" t="str">
        <f t="shared" si="94"/>
        <v>|'[УФ ВС 2018.xlsx]АЛРОСА УГОК'!q126</v>
      </c>
      <c r="AV164" s="160" t="str">
        <f t="shared" si="94"/>
        <v>|'[УФ ВС 2018.xlsx]АЛРОСА УГОК'!aa126</v>
      </c>
      <c r="AW164" s="160" t="str">
        <f t="shared" si="94"/>
        <v>|'[УФ ВС 2018.xlsx]АЛРОСА УГОК'!al126</v>
      </c>
      <c r="AX164" s="160" t="str">
        <f t="shared" si="94"/>
        <v>|'[УФ ВС 2018.xlsx]АЛРОСА УГОК'!ak126</v>
      </c>
      <c r="BE164" s="306">
        <f>+U164-'[42]Таб 1'!$T164</f>
        <v>0</v>
      </c>
    </row>
    <row r="165" spans="1:57" s="161" customFormat="1">
      <c r="A165" s="156" t="str">
        <f t="shared" si="61"/>
        <v>пок</v>
      </c>
      <c r="B165" s="95" t="s">
        <v>545</v>
      </c>
      <c r="C165" s="72"/>
      <c r="D165" s="204"/>
      <c r="E165" s="541"/>
      <c r="F165" s="542"/>
      <c r="G165" s="74" t="s">
        <v>160</v>
      </c>
      <c r="H165" s="262">
        <v>0</v>
      </c>
      <c r="I165" s="262">
        <v>0</v>
      </c>
      <c r="J165" s="262">
        <v>0</v>
      </c>
      <c r="K165" s="262">
        <v>52754.909500000002</v>
      </c>
      <c r="L165" s="251">
        <f t="shared" si="62"/>
        <v>52754.909500000002</v>
      </c>
      <c r="M165" s="251">
        <f t="shared" si="63"/>
        <v>0</v>
      </c>
      <c r="N165" s="262">
        <v>0</v>
      </c>
      <c r="O165" s="262"/>
      <c r="P165" s="262">
        <v>0</v>
      </c>
      <c r="Q165" s="253">
        <v>29925.543399999999</v>
      </c>
      <c r="R165" s="252">
        <f>+'[42]Таб 1'!$Q165</f>
        <v>17789.59595770052</v>
      </c>
      <c r="S165" s="250">
        <f>R165*$A$8</f>
        <v>8894.7979788502598</v>
      </c>
      <c r="T165" s="250">
        <f>R165*$A$9</f>
        <v>8894.7979788502598</v>
      </c>
      <c r="U165" s="263">
        <f>+W165+Y165</f>
        <v>17789.59595770052</v>
      </c>
      <c r="V165" s="253">
        <f>[40]Лист1!$O165</f>
        <v>1</v>
      </c>
      <c r="W165" s="250">
        <f>S165*V165</f>
        <v>8894.7979788502598</v>
      </c>
      <c r="X165" s="253">
        <f>[40]Лист1!$P165</f>
        <v>1</v>
      </c>
      <c r="Y165" s="250">
        <f>W165*X165</f>
        <v>8894.7979788502598</v>
      </c>
      <c r="Z165" s="271">
        <f t="shared" si="65"/>
        <v>8.7158399941699649</v>
      </c>
      <c r="AA165" s="271">
        <f t="shared" si="66"/>
        <v>8.5867136035703151</v>
      </c>
      <c r="AB165" s="263">
        <f t="shared" si="67"/>
        <v>17789.59595770052</v>
      </c>
      <c r="AC165" s="263">
        <f t="shared" si="68"/>
        <v>0</v>
      </c>
      <c r="AD165" s="264">
        <f t="shared" si="69"/>
        <v>7.8642592323901708</v>
      </c>
      <c r="AE165" s="253">
        <f>+[41]Лист1!Q165</f>
        <v>1.0087999999999999</v>
      </c>
      <c r="AF165" s="250">
        <f>IF($P$287=0,U165*AE165,0)</f>
        <v>17946.144402128284</v>
      </c>
      <c r="AG165" s="253">
        <f>+[41]Лист1!R165</f>
        <v>1.014</v>
      </c>
      <c r="AH165" s="250">
        <f>AF165*AG165</f>
        <v>18197.390423758079</v>
      </c>
      <c r="AI165" s="253">
        <f>+[41]Лист1!S165</f>
        <v>1.0192000000000001</v>
      </c>
      <c r="AJ165" s="250">
        <f>AH165*AI165</f>
        <v>18546.780319894235</v>
      </c>
      <c r="AK165" s="253">
        <f>+[41]Лист1!T165</f>
        <v>1.0244</v>
      </c>
      <c r="AL165" s="250">
        <f>AJ165*AK165</f>
        <v>18999.321759699655</v>
      </c>
      <c r="AM165" s="227" t="s">
        <v>990</v>
      </c>
      <c r="AN165" s="227" t="s">
        <v>991</v>
      </c>
      <c r="AO165" s="227" t="s">
        <v>992</v>
      </c>
      <c r="AP165" s="227" t="s">
        <v>993</v>
      </c>
      <c r="AQ165" s="227" t="s">
        <v>994</v>
      </c>
      <c r="AR165" s="227" t="s">
        <v>995</v>
      </c>
      <c r="AS165" s="160" t="str">
        <f t="shared" si="94"/>
        <v>|'[УФ ВС 2018.xlsx]АЛРОСА УГОК'!i127</v>
      </c>
      <c r="AT165" s="160" t="str">
        <f t="shared" si="94"/>
        <v>|'[УФ ВС 2018.xlsx]АЛРОСА УГОК'!j127</v>
      </c>
      <c r="AU165" s="160" t="str">
        <f t="shared" si="94"/>
        <v>|'[УФ ВС 2018.xlsx]АЛРОСА УГОК'!q127</v>
      </c>
      <c r="AV165" s="160" t="str">
        <f t="shared" si="94"/>
        <v>|'[УФ ВС 2018.xlsx]АЛРОСА УГОК'!aa127</v>
      </c>
      <c r="AW165" s="160" t="str">
        <f t="shared" si="94"/>
        <v>|'[УФ ВС 2018.xlsx]АЛРОСА УГОК'!al127</v>
      </c>
      <c r="AX165" s="160" t="str">
        <f t="shared" si="94"/>
        <v>|'[УФ ВС 2018.xlsx]АЛРОСА УГОК'!ak127</v>
      </c>
      <c r="BE165" s="306">
        <f>+U165-'[42]Таб 1'!$T165</f>
        <v>0</v>
      </c>
    </row>
    <row r="166" spans="1:57" s="161" customFormat="1">
      <c r="A166" s="156" t="str">
        <f t="shared" si="61"/>
        <v>пок</v>
      </c>
      <c r="B166" s="95"/>
      <c r="C166" s="71" t="s">
        <v>290</v>
      </c>
      <c r="D166" s="207" t="s">
        <v>291</v>
      </c>
      <c r="E166" s="208"/>
      <c r="F166" s="208"/>
      <c r="G166" s="70" t="s">
        <v>160</v>
      </c>
      <c r="H166" s="256">
        <f>H167+H174+H175+H176</f>
        <v>7631.8775000000005</v>
      </c>
      <c r="I166" s="256">
        <f>I167+I174+I175+I176</f>
        <v>17265.872203999999</v>
      </c>
      <c r="J166" s="256">
        <f>J167+J174+J175+J176</f>
        <v>17907.901513000797</v>
      </c>
      <c r="K166" s="256">
        <v>15289</v>
      </c>
      <c r="L166" s="251">
        <f t="shared" si="62"/>
        <v>-2618.9015130007974</v>
      </c>
      <c r="M166" s="251">
        <f t="shared" si="63"/>
        <v>85.375720817430647</v>
      </c>
      <c r="N166" s="256">
        <f t="shared" ref="N166:U166" si="95">N167+N174+N175+N176</f>
        <v>20052.351907488017</v>
      </c>
      <c r="O166" s="256">
        <f t="shared" si="95"/>
        <v>0</v>
      </c>
      <c r="P166" s="256">
        <f t="shared" si="95"/>
        <v>0</v>
      </c>
      <c r="Q166" s="256">
        <v>17480.894825686803</v>
      </c>
      <c r="R166" s="252">
        <f>+'[42]Таб 1'!$Q166</f>
        <v>15989.531999999999</v>
      </c>
      <c r="S166" s="256">
        <f t="shared" si="95"/>
        <v>7994.7659999999996</v>
      </c>
      <c r="T166" s="256">
        <f t="shared" si="95"/>
        <v>7994.7659999999996</v>
      </c>
      <c r="U166" s="256">
        <f t="shared" si="95"/>
        <v>15989.531999999999</v>
      </c>
      <c r="V166" s="253">
        <f>[40]Лист1!$O166</f>
        <v>1</v>
      </c>
      <c r="W166" s="256">
        <f>W167+W174+W175+W176</f>
        <v>7994.7659999999996</v>
      </c>
      <c r="X166" s="253">
        <f>[40]Лист1!$P166</f>
        <v>1</v>
      </c>
      <c r="Y166" s="256">
        <f>Y167+Y174+Y175+Y176</f>
        <v>7994.7659999999996</v>
      </c>
      <c r="Z166" s="251">
        <f t="shared" si="65"/>
        <v>7.8339161173211043</v>
      </c>
      <c r="AA166" s="251">
        <f t="shared" si="66"/>
        <v>7.7178555525141856</v>
      </c>
      <c r="AB166" s="256">
        <f t="shared" si="67"/>
        <v>-4062.8199074880176</v>
      </c>
      <c r="AC166" s="256">
        <f t="shared" si="68"/>
        <v>79.738935730671741</v>
      </c>
      <c r="AD166" s="257">
        <f t="shared" si="69"/>
        <v>-1.7960536620940331</v>
      </c>
      <c r="AE166" s="253">
        <f>+[41]Лист1!Q166</f>
        <v>1</v>
      </c>
      <c r="AF166" s="256">
        <f>AF167+AF174+AF175+AF176</f>
        <v>15991.792719999999</v>
      </c>
      <c r="AG166" s="253">
        <f>+[41]Лист1!R166</f>
        <v>1</v>
      </c>
      <c r="AH166" s="256">
        <f>AH167+AH174+AH175+AH176</f>
        <v>15995.42097008</v>
      </c>
      <c r="AI166" s="253">
        <f>+[41]Лист1!S166</f>
        <v>1</v>
      </c>
      <c r="AJ166" s="256">
        <f>AJ167+AJ174+AJ175+AJ176</f>
        <v>16000.466518305535</v>
      </c>
      <c r="AK166" s="253">
        <f>+[41]Лист1!T166</f>
        <v>1</v>
      </c>
      <c r="AL166" s="256">
        <f>AL167+AL174+AL175+AL176</f>
        <v>16007.00168055219</v>
      </c>
      <c r="AM166" s="227"/>
      <c r="AN166" s="227"/>
      <c r="AO166" s="227"/>
      <c r="AP166" s="227"/>
      <c r="AQ166" s="227"/>
      <c r="AR166" s="227"/>
      <c r="AS166" s="160"/>
      <c r="AT166" s="160"/>
      <c r="AU166" s="160"/>
      <c r="AV166" s="160"/>
      <c r="AW166" s="160"/>
      <c r="AX166" s="160"/>
      <c r="BE166" s="306">
        <f>+U166-'[42]Таб 1'!$T166</f>
        <v>0</v>
      </c>
    </row>
    <row r="167" spans="1:57">
      <c r="A167" s="156" t="str">
        <f t="shared" si="61"/>
        <v>пок</v>
      </c>
      <c r="B167" s="95"/>
      <c r="C167" s="72"/>
      <c r="D167" s="73" t="s">
        <v>292</v>
      </c>
      <c r="E167" s="204" t="s">
        <v>293</v>
      </c>
      <c r="F167" s="208"/>
      <c r="G167" s="74" t="s">
        <v>160</v>
      </c>
      <c r="H167" s="263">
        <f>SUM(H168:H173)</f>
        <v>425.98349999999999</v>
      </c>
      <c r="I167" s="263">
        <f>SUM(I168:I173)</f>
        <v>1079.942444</v>
      </c>
      <c r="J167" s="263">
        <f>SUM(J168:J173)</f>
        <v>1130.6997388679999</v>
      </c>
      <c r="K167" s="263">
        <v>15289</v>
      </c>
      <c r="L167" s="251">
        <f t="shared" si="62"/>
        <v>14158.300261132001</v>
      </c>
      <c r="M167" s="251">
        <f t="shared" si="63"/>
        <v>1352.1715336475256</v>
      </c>
      <c r="N167" s="263">
        <f t="shared" ref="N167:U167" si="96">SUM(N168:N173)</f>
        <v>1182.1326241131351</v>
      </c>
      <c r="O167" s="263">
        <f t="shared" si="96"/>
        <v>0</v>
      </c>
      <c r="P167" s="263">
        <f t="shared" si="96"/>
        <v>0</v>
      </c>
      <c r="Q167" s="263">
        <v>16647.454373420136</v>
      </c>
      <c r="R167" s="252">
        <f>+'[42]Таб 1'!$Q167</f>
        <v>15732.632</v>
      </c>
      <c r="S167" s="263">
        <f t="shared" si="96"/>
        <v>7866.3159999999998</v>
      </c>
      <c r="T167" s="263">
        <f t="shared" si="96"/>
        <v>7866.3159999999998</v>
      </c>
      <c r="U167" s="263">
        <f t="shared" si="96"/>
        <v>15732.632</v>
      </c>
      <c r="V167" s="253">
        <f>[40]Лист1!$O167</f>
        <v>1.04</v>
      </c>
      <c r="W167" s="263">
        <f>SUM(W168:W173)</f>
        <v>7866.3159999999998</v>
      </c>
      <c r="X167" s="253">
        <f>[40]Лист1!$P167</f>
        <v>1</v>
      </c>
      <c r="Y167" s="263">
        <f>SUM(Y168:Y173)</f>
        <v>7866.3159999999998</v>
      </c>
      <c r="Z167" s="271">
        <f t="shared" si="65"/>
        <v>7.7080504540521737</v>
      </c>
      <c r="AA167" s="271">
        <f t="shared" si="66"/>
        <v>7.593854606680317</v>
      </c>
      <c r="AB167" s="263">
        <f t="shared" si="67"/>
        <v>14550.499375886864</v>
      </c>
      <c r="AC167" s="263">
        <f t="shared" si="68"/>
        <v>1330.8686080635839</v>
      </c>
      <c r="AD167" s="264">
        <f t="shared" si="69"/>
        <v>6.4323495218660804</v>
      </c>
      <c r="AE167" s="253">
        <f>+[41]Лист1!Q167</f>
        <v>1</v>
      </c>
      <c r="AF167" s="263">
        <f>SUM(AF168:AF173)</f>
        <v>15732.632</v>
      </c>
      <c r="AG167" s="253">
        <f>+[41]Лист1!R167</f>
        <v>1</v>
      </c>
      <c r="AH167" s="263">
        <f>SUM(AH168:AH173)</f>
        <v>15732.632</v>
      </c>
      <c r="AI167" s="253">
        <f>+[41]Лист1!S167</f>
        <v>1</v>
      </c>
      <c r="AJ167" s="263">
        <f>SUM(AJ168:AJ173)</f>
        <v>15732.632</v>
      </c>
      <c r="AK167" s="253">
        <f>+[41]Лист1!T167</f>
        <v>1</v>
      </c>
      <c r="AL167" s="263">
        <f>SUM(AL168:AL173)</f>
        <v>15732.632</v>
      </c>
      <c r="AM167" s="227"/>
      <c r="AN167" s="227"/>
      <c r="AO167" s="227"/>
      <c r="AP167" s="227"/>
      <c r="AQ167" s="227"/>
      <c r="AR167" s="227"/>
      <c r="AS167" s="160"/>
      <c r="AT167" s="160"/>
      <c r="AU167" s="160"/>
      <c r="AV167" s="160"/>
      <c r="AW167" s="160"/>
      <c r="AX167" s="160"/>
      <c r="BE167" s="306">
        <f>+U167-'[42]Таб 1'!$T167</f>
        <v>0</v>
      </c>
    </row>
    <row r="168" spans="1:57" hidden="1">
      <c r="A168" s="156" t="str">
        <f t="shared" si="61"/>
        <v>скр</v>
      </c>
      <c r="B168" s="95" t="s">
        <v>554</v>
      </c>
      <c r="C168" s="72"/>
      <c r="D168" s="204"/>
      <c r="E168" s="499" t="s">
        <v>373</v>
      </c>
      <c r="F168" s="500"/>
      <c r="G168" s="74" t="s">
        <v>160</v>
      </c>
      <c r="H168" s="262">
        <v>425.98349999999999</v>
      </c>
      <c r="I168" s="262">
        <v>453.246444</v>
      </c>
      <c r="J168" s="262"/>
      <c r="K168" s="262"/>
      <c r="L168" s="251">
        <f t="shared" si="62"/>
        <v>0</v>
      </c>
      <c r="M168" s="251">
        <f t="shared" si="63"/>
        <v>0</v>
      </c>
      <c r="N168" s="262"/>
      <c r="O168" s="262"/>
      <c r="P168" s="262">
        <v>0</v>
      </c>
      <c r="Q168" s="253">
        <v>0</v>
      </c>
      <c r="R168" s="252">
        <f>+'[42]Таб 1'!$Q168</f>
        <v>0</v>
      </c>
      <c r="S168" s="250">
        <f t="shared" ref="S168:S175" si="97">R168*$A$8</f>
        <v>0</v>
      </c>
      <c r="T168" s="250">
        <f t="shared" ref="T168:T175" si="98">R168*$A$9</f>
        <v>0</v>
      </c>
      <c r="U168" s="263">
        <f t="shared" ref="U168:U175" si="99">+W168+Y168</f>
        <v>0</v>
      </c>
      <c r="V168" s="253">
        <f>[40]Лист1!$O168</f>
        <v>1</v>
      </c>
      <c r="W168" s="250">
        <f t="shared" ref="W168:W175" si="100">S168*V168</f>
        <v>0</v>
      </c>
      <c r="X168" s="253">
        <f>[40]Лист1!$P168</f>
        <v>1</v>
      </c>
      <c r="Y168" s="250">
        <f t="shared" ref="Y168:Y175" si="101">W168*X168</f>
        <v>0</v>
      </c>
      <c r="Z168" s="271">
        <f t="shared" si="65"/>
        <v>0</v>
      </c>
      <c r="AA168" s="271">
        <f t="shared" si="66"/>
        <v>0</v>
      </c>
      <c r="AB168" s="263">
        <f t="shared" si="67"/>
        <v>0</v>
      </c>
      <c r="AC168" s="263">
        <f t="shared" si="68"/>
        <v>0</v>
      </c>
      <c r="AD168" s="264">
        <f t="shared" si="69"/>
        <v>0</v>
      </c>
      <c r="AE168" s="253">
        <f>+[41]Лист1!Q168</f>
        <v>1</v>
      </c>
      <c r="AF168" s="250">
        <f t="shared" ref="AF168:AF175" si="102">IF($P$287=0,U168*AE168,0)</f>
        <v>0</v>
      </c>
      <c r="AG168" s="253">
        <f>+[41]Лист1!R168</f>
        <v>1</v>
      </c>
      <c r="AH168" s="250">
        <f t="shared" ref="AH168:AH175" si="103">AF168*AG168</f>
        <v>0</v>
      </c>
      <c r="AI168" s="253">
        <f>+[41]Лист1!S168</f>
        <v>1</v>
      </c>
      <c r="AJ168" s="250">
        <f t="shared" ref="AJ168:AJ175" si="104">AH168*AI168</f>
        <v>0</v>
      </c>
      <c r="AK168" s="253">
        <f>+[41]Лист1!T168</f>
        <v>1</v>
      </c>
      <c r="AL168" s="250">
        <f t="shared" ref="AL168:AL175" si="105">AJ168*AK168</f>
        <v>0</v>
      </c>
      <c r="AM168" s="227" t="s">
        <v>996</v>
      </c>
      <c r="AN168" s="227" t="s">
        <v>997</v>
      </c>
      <c r="AO168" s="227" t="s">
        <v>998</v>
      </c>
      <c r="AP168" s="227" t="s">
        <v>999</v>
      </c>
      <c r="AQ168" s="227" t="s">
        <v>1000</v>
      </c>
      <c r="AR168" s="227" t="s">
        <v>1001</v>
      </c>
      <c r="AS168" s="160" t="str">
        <f t="shared" ref="AS168:AX175" si="106">$A$3&amp;$A$2&amp;"'"&amp;AM168</f>
        <v>|'[УФ ВС 2018.xlsx]АЛРОСА УГОК'!i130</v>
      </c>
      <c r="AT168" s="160" t="str">
        <f t="shared" si="106"/>
        <v>|'[УФ ВС 2018.xlsx]АЛРОСА УГОК'!j130</v>
      </c>
      <c r="AU168" s="160" t="str">
        <f t="shared" si="106"/>
        <v>|'[УФ ВС 2018.xlsx]АЛРОСА УГОК'!q130</v>
      </c>
      <c r="AV168" s="160" t="str">
        <f t="shared" si="106"/>
        <v>|'[УФ ВС 2018.xlsx]АЛРОСА УГОК'!aa130</v>
      </c>
      <c r="AW168" s="160" t="str">
        <f t="shared" si="106"/>
        <v>|'[УФ ВС 2018.xlsx]АЛРОСА УГОК'!al130</v>
      </c>
      <c r="AX168" s="160" t="str">
        <f t="shared" si="106"/>
        <v>|'[УФ ВС 2018.xlsx]АЛРОСА УГОК'!ak130</v>
      </c>
      <c r="BE168" s="306">
        <f>+U168-'[42]Таб 1'!$T168</f>
        <v>0</v>
      </c>
    </row>
    <row r="169" spans="1:57">
      <c r="A169" s="156" t="str">
        <f t="shared" si="61"/>
        <v>пок</v>
      </c>
      <c r="B169" s="95" t="s">
        <v>554</v>
      </c>
      <c r="C169" s="72"/>
      <c r="D169" s="204"/>
      <c r="E169" s="499" t="s">
        <v>373</v>
      </c>
      <c r="F169" s="500"/>
      <c r="G169" s="74" t="s">
        <v>160</v>
      </c>
      <c r="H169" s="262">
        <v>0</v>
      </c>
      <c r="I169" s="262">
        <v>0</v>
      </c>
      <c r="J169" s="262">
        <v>474.54902686799994</v>
      </c>
      <c r="K169" s="262">
        <v>596</v>
      </c>
      <c r="L169" s="251">
        <f t="shared" si="62"/>
        <v>121.45097313200006</v>
      </c>
      <c r="M169" s="251">
        <f t="shared" si="63"/>
        <v>125.59292428299148</v>
      </c>
      <c r="N169" s="262">
        <v>489.27742948226268</v>
      </c>
      <c r="O169" s="262"/>
      <c r="P169" s="262">
        <v>0</v>
      </c>
      <c r="Q169" s="253">
        <v>1287.3</v>
      </c>
      <c r="R169" s="252">
        <f>+'[42]Таб 1'!$Q169</f>
        <v>1265</v>
      </c>
      <c r="S169" s="250">
        <f t="shared" si="97"/>
        <v>632.5</v>
      </c>
      <c r="T169" s="250">
        <f t="shared" si="98"/>
        <v>632.5</v>
      </c>
      <c r="U169" s="263">
        <f t="shared" si="99"/>
        <v>1265</v>
      </c>
      <c r="V169" s="253">
        <f>[40]Лист1!$O169</f>
        <v>1</v>
      </c>
      <c r="W169" s="250">
        <f t="shared" si="100"/>
        <v>632.5</v>
      </c>
      <c r="X169" s="253">
        <f>[40]Лист1!$P169</f>
        <v>1</v>
      </c>
      <c r="Y169" s="250">
        <f t="shared" si="101"/>
        <v>632.5</v>
      </c>
      <c r="Z169" s="271">
        <f t="shared" si="65"/>
        <v>0.61977448047955352</v>
      </c>
      <c r="AA169" s="271">
        <f t="shared" si="66"/>
        <v>0.61059243472106906</v>
      </c>
      <c r="AB169" s="263">
        <f t="shared" si="67"/>
        <v>775.72257051773727</v>
      </c>
      <c r="AC169" s="263">
        <f t="shared" si="68"/>
        <v>258.54452377633311</v>
      </c>
      <c r="AD169" s="264">
        <f t="shared" si="69"/>
        <v>0.34292422388192895</v>
      </c>
      <c r="AE169" s="253">
        <f>+[41]Лист1!Q169</f>
        <v>1</v>
      </c>
      <c r="AF169" s="250">
        <f t="shared" si="102"/>
        <v>1265</v>
      </c>
      <c r="AG169" s="253">
        <f>+[41]Лист1!R169</f>
        <v>1</v>
      </c>
      <c r="AH169" s="250">
        <f t="shared" si="103"/>
        <v>1265</v>
      </c>
      <c r="AI169" s="253">
        <f>+[41]Лист1!S169</f>
        <v>1</v>
      </c>
      <c r="AJ169" s="250">
        <f t="shared" si="104"/>
        <v>1265</v>
      </c>
      <c r="AK169" s="253">
        <f>+[41]Лист1!T169</f>
        <v>1</v>
      </c>
      <c r="AL169" s="250">
        <f t="shared" si="105"/>
        <v>1265</v>
      </c>
      <c r="AM169" s="227" t="s">
        <v>1002</v>
      </c>
      <c r="AN169" s="227" t="s">
        <v>1003</v>
      </c>
      <c r="AO169" s="227" t="s">
        <v>1004</v>
      </c>
      <c r="AP169" s="227" t="s">
        <v>1005</v>
      </c>
      <c r="AQ169" s="227" t="s">
        <v>1006</v>
      </c>
      <c r="AR169" s="227" t="s">
        <v>1007</v>
      </c>
      <c r="AS169" s="160" t="str">
        <f t="shared" si="106"/>
        <v>|'[УФ ВС 2018.xlsx]АЛРОСА УГОК'!i131</v>
      </c>
      <c r="AT169" s="160" t="str">
        <f t="shared" si="106"/>
        <v>|'[УФ ВС 2018.xlsx]АЛРОСА УГОК'!j131</v>
      </c>
      <c r="AU169" s="160" t="str">
        <f t="shared" si="106"/>
        <v>|'[УФ ВС 2018.xlsx]АЛРОСА УГОК'!q131</v>
      </c>
      <c r="AV169" s="160" t="str">
        <f t="shared" si="106"/>
        <v>|'[УФ ВС 2018.xlsx]АЛРОСА УГОК'!aa131</v>
      </c>
      <c r="AW169" s="160" t="str">
        <f t="shared" si="106"/>
        <v>|'[УФ ВС 2018.xlsx]АЛРОСА УГОК'!al131</v>
      </c>
      <c r="AX169" s="160" t="str">
        <f t="shared" si="106"/>
        <v>|'[УФ ВС 2018.xlsx]АЛРОСА УГОК'!ak131</v>
      </c>
      <c r="BE169" s="306">
        <f>+U169-'[42]Таб 1'!$T169</f>
        <v>0</v>
      </c>
    </row>
    <row r="170" spans="1:57">
      <c r="A170" s="156" t="str">
        <f t="shared" si="61"/>
        <v>пок</v>
      </c>
      <c r="B170" s="95" t="s">
        <v>554</v>
      </c>
      <c r="C170" s="72"/>
      <c r="D170" s="204"/>
      <c r="E170" s="499" t="s">
        <v>373</v>
      </c>
      <c r="F170" s="500"/>
      <c r="G170" s="74" t="s">
        <v>160</v>
      </c>
      <c r="H170" s="262">
        <v>0</v>
      </c>
      <c r="I170" s="262">
        <v>626.69600000000003</v>
      </c>
      <c r="J170" s="262">
        <v>656.150712</v>
      </c>
      <c r="K170" s="262">
        <v>204</v>
      </c>
      <c r="L170" s="251">
        <f t="shared" si="62"/>
        <v>-452.150712</v>
      </c>
      <c r="M170" s="251">
        <f t="shared" si="63"/>
        <v>31.090418141617437</v>
      </c>
      <c r="N170" s="262">
        <v>692.85519463087246</v>
      </c>
      <c r="O170" s="262"/>
      <c r="P170" s="262">
        <v>0</v>
      </c>
      <c r="Q170" s="253">
        <v>174.72000000000003</v>
      </c>
      <c r="R170" s="252">
        <f>+'[42]Таб 1'!$Q170</f>
        <v>174.72000000000003</v>
      </c>
      <c r="S170" s="250">
        <f t="shared" si="97"/>
        <v>87.360000000000014</v>
      </c>
      <c r="T170" s="250">
        <f t="shared" si="98"/>
        <v>87.360000000000014</v>
      </c>
      <c r="U170" s="263">
        <f t="shared" si="99"/>
        <v>174.72000000000003</v>
      </c>
      <c r="V170" s="253">
        <f>[40]Лист1!$O170</f>
        <v>1</v>
      </c>
      <c r="W170" s="250">
        <f t="shared" si="100"/>
        <v>87.360000000000014</v>
      </c>
      <c r="X170" s="253">
        <f>[40]Лист1!$P170</f>
        <v>1</v>
      </c>
      <c r="Y170" s="250">
        <f t="shared" si="101"/>
        <v>87.360000000000014</v>
      </c>
      <c r="Z170" s="271">
        <f t="shared" si="65"/>
        <v>8.560236935129456E-2</v>
      </c>
      <c r="AA170" s="271">
        <f t="shared" si="66"/>
        <v>8.4334158256494235E-2</v>
      </c>
      <c r="AB170" s="263">
        <f t="shared" si="67"/>
        <v>-518.13519463087243</v>
      </c>
      <c r="AC170" s="263">
        <f t="shared" si="68"/>
        <v>25.217390495727514</v>
      </c>
      <c r="AD170" s="264">
        <f t="shared" si="69"/>
        <v>-0.22905239094192548</v>
      </c>
      <c r="AE170" s="253">
        <f>+[41]Лист1!Q170</f>
        <v>1</v>
      </c>
      <c r="AF170" s="250">
        <f t="shared" si="102"/>
        <v>174.72000000000003</v>
      </c>
      <c r="AG170" s="253">
        <f>+[41]Лист1!R170</f>
        <v>1</v>
      </c>
      <c r="AH170" s="250">
        <f t="shared" si="103"/>
        <v>174.72000000000003</v>
      </c>
      <c r="AI170" s="253">
        <f>+[41]Лист1!S170</f>
        <v>1</v>
      </c>
      <c r="AJ170" s="250">
        <f t="shared" si="104"/>
        <v>174.72000000000003</v>
      </c>
      <c r="AK170" s="253">
        <f>+[41]Лист1!T170</f>
        <v>1</v>
      </c>
      <c r="AL170" s="250">
        <f t="shared" si="105"/>
        <v>174.72000000000003</v>
      </c>
      <c r="AM170" s="227" t="s">
        <v>1008</v>
      </c>
      <c r="AN170" s="227" t="s">
        <v>1009</v>
      </c>
      <c r="AO170" s="227" t="s">
        <v>1010</v>
      </c>
      <c r="AP170" s="227" t="s">
        <v>1011</v>
      </c>
      <c r="AQ170" s="227" t="s">
        <v>1012</v>
      </c>
      <c r="AR170" s="227" t="s">
        <v>1013</v>
      </c>
      <c r="AS170" s="160" t="str">
        <f t="shared" si="106"/>
        <v>|'[УФ ВС 2018.xlsx]АЛРОСА УГОК'!i132</v>
      </c>
      <c r="AT170" s="160" t="str">
        <f t="shared" si="106"/>
        <v>|'[УФ ВС 2018.xlsx]АЛРОСА УГОК'!j132</v>
      </c>
      <c r="AU170" s="160" t="str">
        <f t="shared" si="106"/>
        <v>|'[УФ ВС 2018.xlsx]АЛРОСА УГОК'!q132</v>
      </c>
      <c r="AV170" s="160" t="str">
        <f t="shared" si="106"/>
        <v>|'[УФ ВС 2018.xlsx]АЛРОСА УГОК'!aa132</v>
      </c>
      <c r="AW170" s="160" t="str">
        <f t="shared" si="106"/>
        <v>|'[УФ ВС 2018.xlsx]АЛРОСА УГОК'!al132</v>
      </c>
      <c r="AX170" s="160" t="str">
        <f t="shared" si="106"/>
        <v>|'[УФ ВС 2018.xlsx]АЛРОСА УГОК'!ak132</v>
      </c>
      <c r="BE170" s="306">
        <f>+U170-'[42]Таб 1'!$T170</f>
        <v>0</v>
      </c>
    </row>
    <row r="171" spans="1:57">
      <c r="A171" s="156" t="str">
        <f t="shared" si="61"/>
        <v>пок</v>
      </c>
      <c r="B171" s="95" t="s">
        <v>554</v>
      </c>
      <c r="C171" s="72"/>
      <c r="D171" s="204"/>
      <c r="E171" s="499" t="s">
        <v>373</v>
      </c>
      <c r="F171" s="500"/>
      <c r="G171" s="74" t="s">
        <v>160</v>
      </c>
      <c r="H171" s="262">
        <v>0</v>
      </c>
      <c r="I171" s="262">
        <v>0</v>
      </c>
      <c r="J171" s="262">
        <v>0</v>
      </c>
      <c r="K171" s="262">
        <v>14032</v>
      </c>
      <c r="L171" s="251">
        <f t="shared" si="62"/>
        <v>14032</v>
      </c>
      <c r="M171" s="251">
        <f t="shared" si="63"/>
        <v>0</v>
      </c>
      <c r="N171" s="262">
        <v>0</v>
      </c>
      <c r="O171" s="262"/>
      <c r="P171" s="262">
        <v>0</v>
      </c>
      <c r="Q171" s="253">
        <v>14367.150000000001</v>
      </c>
      <c r="R171" s="252">
        <f>+'[42]Таб 1'!$Q171</f>
        <v>13682.912</v>
      </c>
      <c r="S171" s="250">
        <f t="shared" si="97"/>
        <v>6841.4560000000001</v>
      </c>
      <c r="T171" s="250">
        <f t="shared" si="98"/>
        <v>6841.4560000000001</v>
      </c>
      <c r="U171" s="263">
        <f t="shared" si="99"/>
        <v>13682.912</v>
      </c>
      <c r="V171" s="253">
        <f>[40]Лист1!$O171</f>
        <v>1</v>
      </c>
      <c r="W171" s="250">
        <f t="shared" si="100"/>
        <v>6841.4560000000001</v>
      </c>
      <c r="X171" s="253">
        <f>[40]Лист1!$P171</f>
        <v>1</v>
      </c>
      <c r="Y171" s="250">
        <f t="shared" si="101"/>
        <v>6841.4560000000001</v>
      </c>
      <c r="Z171" s="271">
        <f t="shared" si="65"/>
        <v>6.7038100207489713</v>
      </c>
      <c r="AA171" s="271">
        <f t="shared" si="66"/>
        <v>6.6044921360902231</v>
      </c>
      <c r="AB171" s="263">
        <f t="shared" si="67"/>
        <v>13682.912</v>
      </c>
      <c r="AC171" s="263">
        <f t="shared" si="68"/>
        <v>0</v>
      </c>
      <c r="AD171" s="264">
        <f t="shared" si="69"/>
        <v>6.0488145586804762</v>
      </c>
      <c r="AE171" s="253">
        <f>+[41]Лист1!Q171</f>
        <v>1</v>
      </c>
      <c r="AF171" s="250">
        <f t="shared" si="102"/>
        <v>13682.912</v>
      </c>
      <c r="AG171" s="253">
        <f>+[41]Лист1!R171</f>
        <v>1</v>
      </c>
      <c r="AH171" s="250">
        <f t="shared" si="103"/>
        <v>13682.912</v>
      </c>
      <c r="AI171" s="253">
        <f>+[41]Лист1!S171</f>
        <v>1</v>
      </c>
      <c r="AJ171" s="250">
        <f t="shared" si="104"/>
        <v>13682.912</v>
      </c>
      <c r="AK171" s="253">
        <f>+[41]Лист1!T171</f>
        <v>1</v>
      </c>
      <c r="AL171" s="250">
        <f t="shared" si="105"/>
        <v>13682.912</v>
      </c>
      <c r="AM171" s="227" t="s">
        <v>1014</v>
      </c>
      <c r="AN171" s="227" t="s">
        <v>1015</v>
      </c>
      <c r="AO171" s="227" t="s">
        <v>1016</v>
      </c>
      <c r="AP171" s="227" t="s">
        <v>1017</v>
      </c>
      <c r="AQ171" s="227" t="s">
        <v>1018</v>
      </c>
      <c r="AR171" s="227" t="s">
        <v>1019</v>
      </c>
      <c r="AS171" s="160" t="str">
        <f t="shared" si="106"/>
        <v>|'[УФ ВС 2018.xlsx]АЛРОСА УГОК'!i133</v>
      </c>
      <c r="AT171" s="160" t="str">
        <f t="shared" si="106"/>
        <v>|'[УФ ВС 2018.xlsx]АЛРОСА УГОК'!j133</v>
      </c>
      <c r="AU171" s="160" t="str">
        <f t="shared" si="106"/>
        <v>|'[УФ ВС 2018.xlsx]АЛРОСА УГОК'!q133</v>
      </c>
      <c r="AV171" s="160" t="str">
        <f t="shared" si="106"/>
        <v>|'[УФ ВС 2018.xlsx]АЛРОСА УГОК'!aa133</v>
      </c>
      <c r="AW171" s="160" t="str">
        <f t="shared" si="106"/>
        <v>|'[УФ ВС 2018.xlsx]АЛРОСА УГОК'!al133</v>
      </c>
      <c r="AX171" s="160" t="str">
        <f t="shared" si="106"/>
        <v>|'[УФ ВС 2018.xlsx]АЛРОСА УГОК'!ak133</v>
      </c>
      <c r="BE171" s="306">
        <f>+U171-'[42]Таб 1'!$T171</f>
        <v>0</v>
      </c>
    </row>
    <row r="172" spans="1:57">
      <c r="A172" s="156" t="str">
        <f t="shared" si="61"/>
        <v>скр</v>
      </c>
      <c r="B172" s="95" t="s">
        <v>554</v>
      </c>
      <c r="C172" s="72"/>
      <c r="D172" s="204"/>
      <c r="E172" s="499" t="s">
        <v>373</v>
      </c>
      <c r="F172" s="500"/>
      <c r="G172" s="74" t="s">
        <v>160</v>
      </c>
      <c r="H172" s="262">
        <v>0</v>
      </c>
      <c r="I172" s="262">
        <v>0</v>
      </c>
      <c r="J172" s="262">
        <v>0</v>
      </c>
      <c r="K172" s="262">
        <v>434</v>
      </c>
      <c r="L172" s="251">
        <f t="shared" si="62"/>
        <v>434</v>
      </c>
      <c r="M172" s="251">
        <f t="shared" si="63"/>
        <v>0</v>
      </c>
      <c r="N172" s="262">
        <v>0</v>
      </c>
      <c r="O172" s="262"/>
      <c r="P172" s="262">
        <v>0</v>
      </c>
      <c r="Q172" s="253">
        <v>0</v>
      </c>
      <c r="R172" s="252">
        <f>+'[42]Таб 1'!$Q172</f>
        <v>0</v>
      </c>
      <c r="S172" s="250">
        <f t="shared" si="97"/>
        <v>0</v>
      </c>
      <c r="T172" s="250">
        <f t="shared" si="98"/>
        <v>0</v>
      </c>
      <c r="U172" s="263">
        <f t="shared" si="99"/>
        <v>0</v>
      </c>
      <c r="V172" s="253">
        <f>[40]Лист1!$O172</f>
        <v>1</v>
      </c>
      <c r="W172" s="250">
        <f t="shared" si="100"/>
        <v>0</v>
      </c>
      <c r="X172" s="253">
        <f>[40]Лист1!$P172</f>
        <v>1</v>
      </c>
      <c r="Y172" s="250">
        <f t="shared" si="101"/>
        <v>0</v>
      </c>
      <c r="Z172" s="271">
        <f t="shared" si="65"/>
        <v>0</v>
      </c>
      <c r="AA172" s="271">
        <f t="shared" si="66"/>
        <v>0</v>
      </c>
      <c r="AB172" s="263">
        <f t="shared" si="67"/>
        <v>0</v>
      </c>
      <c r="AC172" s="263">
        <f t="shared" si="68"/>
        <v>0</v>
      </c>
      <c r="AD172" s="264">
        <f t="shared" si="69"/>
        <v>0</v>
      </c>
      <c r="AE172" s="253">
        <f>+[41]Лист1!Q172</f>
        <v>1</v>
      </c>
      <c r="AF172" s="250">
        <f t="shared" si="102"/>
        <v>0</v>
      </c>
      <c r="AG172" s="253">
        <f>+[41]Лист1!R172</f>
        <v>1</v>
      </c>
      <c r="AH172" s="250">
        <f t="shared" si="103"/>
        <v>0</v>
      </c>
      <c r="AI172" s="253">
        <f>+[41]Лист1!S172</f>
        <v>1</v>
      </c>
      <c r="AJ172" s="250">
        <f t="shared" si="104"/>
        <v>0</v>
      </c>
      <c r="AK172" s="253">
        <f>+[41]Лист1!T172</f>
        <v>1</v>
      </c>
      <c r="AL172" s="250">
        <f t="shared" si="105"/>
        <v>0</v>
      </c>
      <c r="AM172" s="227" t="s">
        <v>1020</v>
      </c>
      <c r="AN172" s="227" t="s">
        <v>1021</v>
      </c>
      <c r="AO172" s="227" t="s">
        <v>1022</v>
      </c>
      <c r="AP172" s="227" t="s">
        <v>1023</v>
      </c>
      <c r="AQ172" s="227" t="s">
        <v>1024</v>
      </c>
      <c r="AR172" s="227" t="s">
        <v>1025</v>
      </c>
      <c r="AS172" s="160" t="str">
        <f t="shared" si="106"/>
        <v>|'[УФ ВС 2018.xlsx]АЛРОСА УГОК'!i134</v>
      </c>
      <c r="AT172" s="160" t="str">
        <f t="shared" si="106"/>
        <v>|'[УФ ВС 2018.xlsx]АЛРОСА УГОК'!j134</v>
      </c>
      <c r="AU172" s="160" t="str">
        <f t="shared" si="106"/>
        <v>|'[УФ ВС 2018.xlsx]АЛРОСА УГОК'!q134</v>
      </c>
      <c r="AV172" s="160" t="str">
        <f t="shared" si="106"/>
        <v>|'[УФ ВС 2018.xlsx]АЛРОСА УГОК'!aa134</v>
      </c>
      <c r="AW172" s="160" t="str">
        <f t="shared" si="106"/>
        <v>|'[УФ ВС 2018.xlsx]АЛРОСА УГОК'!al134</v>
      </c>
      <c r="AX172" s="160" t="str">
        <f t="shared" si="106"/>
        <v>|'[УФ ВС 2018.xlsx]АЛРОСА УГОК'!ak134</v>
      </c>
      <c r="BE172" s="306">
        <f>+U172-'[42]Таб 1'!$T172</f>
        <v>0</v>
      </c>
    </row>
    <row r="173" spans="1:57">
      <c r="A173" s="156" t="str">
        <f t="shared" si="61"/>
        <v>пок</v>
      </c>
      <c r="B173" s="95" t="s">
        <v>554</v>
      </c>
      <c r="C173" s="72"/>
      <c r="D173" s="204"/>
      <c r="E173" s="499" t="s">
        <v>373</v>
      </c>
      <c r="F173" s="500"/>
      <c r="G173" s="74" t="s">
        <v>160</v>
      </c>
      <c r="H173" s="262">
        <v>0</v>
      </c>
      <c r="I173" s="262">
        <v>0</v>
      </c>
      <c r="J173" s="262">
        <v>0</v>
      </c>
      <c r="K173" s="262">
        <v>23</v>
      </c>
      <c r="L173" s="251">
        <f t="shared" si="62"/>
        <v>23</v>
      </c>
      <c r="M173" s="251">
        <f t="shared" si="63"/>
        <v>0</v>
      </c>
      <c r="N173" s="262">
        <v>0</v>
      </c>
      <c r="O173" s="262"/>
      <c r="P173" s="262">
        <v>0</v>
      </c>
      <c r="Q173" s="253">
        <v>818.28437342013297</v>
      </c>
      <c r="R173" s="252">
        <f>+'[42]Таб 1'!$Q173</f>
        <v>610</v>
      </c>
      <c r="S173" s="250">
        <f t="shared" si="97"/>
        <v>305</v>
      </c>
      <c r="T173" s="250">
        <f t="shared" si="98"/>
        <v>305</v>
      </c>
      <c r="U173" s="263">
        <f t="shared" si="99"/>
        <v>610</v>
      </c>
      <c r="V173" s="253">
        <f>[40]Лист1!$O173</f>
        <v>1</v>
      </c>
      <c r="W173" s="250">
        <f t="shared" si="100"/>
        <v>305</v>
      </c>
      <c r="X173" s="253">
        <f>[40]Лист1!$P173</f>
        <v>1</v>
      </c>
      <c r="Y173" s="250">
        <f t="shared" si="101"/>
        <v>305</v>
      </c>
      <c r="Z173" s="271">
        <f t="shared" si="65"/>
        <v>0.29886358347235387</v>
      </c>
      <c r="AA173" s="271">
        <f t="shared" si="66"/>
        <v>0.29443587761253132</v>
      </c>
      <c r="AB173" s="263">
        <f t="shared" si="67"/>
        <v>610</v>
      </c>
      <c r="AC173" s="263">
        <f t="shared" si="68"/>
        <v>0</v>
      </c>
      <c r="AD173" s="264">
        <f t="shared" si="69"/>
        <v>0.26966313024560057</v>
      </c>
      <c r="AE173" s="253">
        <f>+[41]Лист1!Q173</f>
        <v>1</v>
      </c>
      <c r="AF173" s="250">
        <f t="shared" si="102"/>
        <v>610</v>
      </c>
      <c r="AG173" s="253">
        <f>+[41]Лист1!R173</f>
        <v>1</v>
      </c>
      <c r="AH173" s="250">
        <f t="shared" si="103"/>
        <v>610</v>
      </c>
      <c r="AI173" s="253">
        <f>+[41]Лист1!S173</f>
        <v>1</v>
      </c>
      <c r="AJ173" s="250">
        <f t="shared" si="104"/>
        <v>610</v>
      </c>
      <c r="AK173" s="253">
        <f>+[41]Лист1!T173</f>
        <v>1</v>
      </c>
      <c r="AL173" s="250">
        <f t="shared" si="105"/>
        <v>610</v>
      </c>
      <c r="AM173" s="227" t="s">
        <v>1026</v>
      </c>
      <c r="AN173" s="227" t="s">
        <v>1027</v>
      </c>
      <c r="AO173" s="227" t="s">
        <v>1028</v>
      </c>
      <c r="AP173" s="227" t="s">
        <v>1029</v>
      </c>
      <c r="AQ173" s="227" t="s">
        <v>1030</v>
      </c>
      <c r="AR173" s="227" t="s">
        <v>1031</v>
      </c>
      <c r="AS173" s="160" t="str">
        <f t="shared" si="106"/>
        <v>|'[УФ ВС 2018.xlsx]АЛРОСА УГОК'!i135</v>
      </c>
      <c r="AT173" s="160" t="str">
        <f t="shared" si="106"/>
        <v>|'[УФ ВС 2018.xlsx]АЛРОСА УГОК'!j135</v>
      </c>
      <c r="AU173" s="160" t="str">
        <f t="shared" si="106"/>
        <v>|'[УФ ВС 2018.xlsx]АЛРОСА УГОК'!q135</v>
      </c>
      <c r="AV173" s="160" t="str">
        <f t="shared" si="106"/>
        <v>|'[УФ ВС 2018.xlsx]АЛРОСА УГОК'!aa135</v>
      </c>
      <c r="AW173" s="160" t="str">
        <f t="shared" si="106"/>
        <v>|'[УФ ВС 2018.xlsx]АЛРОСА УГОК'!al135</v>
      </c>
      <c r="AX173" s="160" t="str">
        <f t="shared" si="106"/>
        <v>|'[УФ ВС 2018.xlsx]АЛРОСА УГОК'!ak135</v>
      </c>
      <c r="BE173" s="306">
        <f>+U173-'[42]Таб 1'!$T173</f>
        <v>0</v>
      </c>
    </row>
    <row r="174" spans="1:57">
      <c r="A174" s="156" t="str">
        <f t="shared" si="61"/>
        <v>скр</v>
      </c>
      <c r="B174" s="95" t="s">
        <v>545</v>
      </c>
      <c r="C174" s="72"/>
      <c r="D174" s="73" t="s">
        <v>295</v>
      </c>
      <c r="E174" s="204" t="s">
        <v>287</v>
      </c>
      <c r="F174" s="205"/>
      <c r="G174" s="74" t="s">
        <v>160</v>
      </c>
      <c r="H174" s="262">
        <v>0</v>
      </c>
      <c r="I174" s="262">
        <v>0</v>
      </c>
      <c r="J174" s="262">
        <v>0</v>
      </c>
      <c r="K174" s="262"/>
      <c r="L174" s="251">
        <f t="shared" si="62"/>
        <v>0</v>
      </c>
      <c r="M174" s="251">
        <f t="shared" si="63"/>
        <v>0</v>
      </c>
      <c r="N174" s="262">
        <v>0</v>
      </c>
      <c r="O174" s="262"/>
      <c r="P174" s="262">
        <v>0</v>
      </c>
      <c r="Q174" s="253">
        <v>715.05000000000007</v>
      </c>
      <c r="R174" s="252">
        <f>+'[42]Таб 1'!$Q174</f>
        <v>0</v>
      </c>
      <c r="S174" s="250">
        <f t="shared" si="97"/>
        <v>0</v>
      </c>
      <c r="T174" s="250">
        <f t="shared" si="98"/>
        <v>0</v>
      </c>
      <c r="U174" s="263">
        <f t="shared" si="99"/>
        <v>0</v>
      </c>
      <c r="V174" s="253">
        <f>[40]Лист1!$O174</f>
        <v>1</v>
      </c>
      <c r="W174" s="250">
        <f t="shared" si="100"/>
        <v>0</v>
      </c>
      <c r="X174" s="253">
        <f>[40]Лист1!$P174</f>
        <v>1</v>
      </c>
      <c r="Y174" s="250">
        <f t="shared" si="101"/>
        <v>0</v>
      </c>
      <c r="Z174" s="271">
        <f t="shared" si="65"/>
        <v>0</v>
      </c>
      <c r="AA174" s="271">
        <f t="shared" si="66"/>
        <v>0</v>
      </c>
      <c r="AB174" s="263">
        <f t="shared" si="67"/>
        <v>0</v>
      </c>
      <c r="AC174" s="263">
        <f t="shared" si="68"/>
        <v>0</v>
      </c>
      <c r="AD174" s="264">
        <f t="shared" si="69"/>
        <v>0</v>
      </c>
      <c r="AE174" s="253">
        <f>+[41]Лист1!Q174</f>
        <v>1.0087999999999999</v>
      </c>
      <c r="AF174" s="250">
        <f t="shared" si="102"/>
        <v>0</v>
      </c>
      <c r="AG174" s="253">
        <f>+[41]Лист1!R174</f>
        <v>1.014</v>
      </c>
      <c r="AH174" s="250">
        <f t="shared" si="103"/>
        <v>0</v>
      </c>
      <c r="AI174" s="253">
        <f>+[41]Лист1!S174</f>
        <v>1.0192000000000001</v>
      </c>
      <c r="AJ174" s="250">
        <f t="shared" si="104"/>
        <v>0</v>
      </c>
      <c r="AK174" s="253">
        <f>+[41]Лист1!T174</f>
        <v>1.0244</v>
      </c>
      <c r="AL174" s="250">
        <f t="shared" si="105"/>
        <v>0</v>
      </c>
      <c r="AM174" s="227" t="s">
        <v>1032</v>
      </c>
      <c r="AN174" s="227" t="s">
        <v>1033</v>
      </c>
      <c r="AO174" s="227" t="s">
        <v>1034</v>
      </c>
      <c r="AP174" s="227" t="s">
        <v>1035</v>
      </c>
      <c r="AQ174" s="227" t="s">
        <v>1036</v>
      </c>
      <c r="AR174" s="227" t="s">
        <v>1037</v>
      </c>
      <c r="AS174" s="160" t="str">
        <f t="shared" si="106"/>
        <v>|'[УФ ВС 2018.xlsx]АЛРОСА УГОК'!i136</v>
      </c>
      <c r="AT174" s="160" t="str">
        <f t="shared" si="106"/>
        <v>|'[УФ ВС 2018.xlsx]АЛРОСА УГОК'!j136</v>
      </c>
      <c r="AU174" s="160" t="str">
        <f t="shared" si="106"/>
        <v>|'[УФ ВС 2018.xlsx]АЛРОСА УГОК'!q136</v>
      </c>
      <c r="AV174" s="160" t="str">
        <f t="shared" si="106"/>
        <v>|'[УФ ВС 2018.xlsx]АЛРОСА УГОК'!aa136</v>
      </c>
      <c r="AW174" s="160" t="str">
        <f t="shared" si="106"/>
        <v>|'[УФ ВС 2018.xlsx]АЛРОСА УГОК'!al136</v>
      </c>
      <c r="AX174" s="160" t="str">
        <f t="shared" si="106"/>
        <v>|'[УФ ВС 2018.xlsx]АЛРОСА УГОК'!ak136</v>
      </c>
      <c r="BE174" s="306">
        <f>+U174-'[42]Таб 1'!$T174</f>
        <v>0</v>
      </c>
    </row>
    <row r="175" spans="1:57">
      <c r="A175" s="156" t="str">
        <f t="shared" si="61"/>
        <v>скр</v>
      </c>
      <c r="B175" s="95" t="s">
        <v>545</v>
      </c>
      <c r="C175" s="72"/>
      <c r="D175" s="73" t="s">
        <v>296</v>
      </c>
      <c r="E175" s="204" t="s">
        <v>297</v>
      </c>
      <c r="F175" s="205"/>
      <c r="G175" s="74" t="s">
        <v>160</v>
      </c>
      <c r="H175" s="262">
        <v>0</v>
      </c>
      <c r="I175" s="262">
        <v>0</v>
      </c>
      <c r="J175" s="262">
        <v>0</v>
      </c>
      <c r="K175" s="262"/>
      <c r="L175" s="251">
        <f t="shared" si="62"/>
        <v>0</v>
      </c>
      <c r="M175" s="251">
        <f t="shared" si="63"/>
        <v>0</v>
      </c>
      <c r="N175" s="262">
        <v>0</v>
      </c>
      <c r="O175" s="262"/>
      <c r="P175" s="262">
        <v>0</v>
      </c>
      <c r="Q175" s="253">
        <v>0</v>
      </c>
      <c r="R175" s="252">
        <f>+'[42]Таб 1'!$Q175</f>
        <v>0</v>
      </c>
      <c r="S175" s="250">
        <f t="shared" si="97"/>
        <v>0</v>
      </c>
      <c r="T175" s="250">
        <f t="shared" si="98"/>
        <v>0</v>
      </c>
      <c r="U175" s="263">
        <f t="shared" si="99"/>
        <v>0</v>
      </c>
      <c r="V175" s="253">
        <f>[40]Лист1!$O175</f>
        <v>1</v>
      </c>
      <c r="W175" s="250">
        <f t="shared" si="100"/>
        <v>0</v>
      </c>
      <c r="X175" s="253">
        <f>[40]Лист1!$P175</f>
        <v>1</v>
      </c>
      <c r="Y175" s="250">
        <f t="shared" si="101"/>
        <v>0</v>
      </c>
      <c r="Z175" s="271">
        <f t="shared" si="65"/>
        <v>0</v>
      </c>
      <c r="AA175" s="271">
        <f t="shared" si="66"/>
        <v>0</v>
      </c>
      <c r="AB175" s="263">
        <f t="shared" si="67"/>
        <v>0</v>
      </c>
      <c r="AC175" s="263">
        <f t="shared" si="68"/>
        <v>0</v>
      </c>
      <c r="AD175" s="264">
        <f t="shared" si="69"/>
        <v>0</v>
      </c>
      <c r="AE175" s="253">
        <f>+[41]Лист1!Q175</f>
        <v>1.0087999999999999</v>
      </c>
      <c r="AF175" s="250">
        <f t="shared" si="102"/>
        <v>0</v>
      </c>
      <c r="AG175" s="253">
        <f>+[41]Лист1!R175</f>
        <v>1.014</v>
      </c>
      <c r="AH175" s="250">
        <f t="shared" si="103"/>
        <v>0</v>
      </c>
      <c r="AI175" s="253">
        <f>+[41]Лист1!S175</f>
        <v>1.0192000000000001</v>
      </c>
      <c r="AJ175" s="250">
        <f t="shared" si="104"/>
        <v>0</v>
      </c>
      <c r="AK175" s="253">
        <f>+[41]Лист1!T175</f>
        <v>1.0244</v>
      </c>
      <c r="AL175" s="250">
        <f t="shared" si="105"/>
        <v>0</v>
      </c>
      <c r="AM175" s="227" t="s">
        <v>1038</v>
      </c>
      <c r="AN175" s="227" t="s">
        <v>1039</v>
      </c>
      <c r="AO175" s="227" t="s">
        <v>1040</v>
      </c>
      <c r="AP175" s="227" t="s">
        <v>1041</v>
      </c>
      <c r="AQ175" s="227" t="s">
        <v>1042</v>
      </c>
      <c r="AR175" s="227" t="s">
        <v>1043</v>
      </c>
      <c r="AS175" s="160" t="str">
        <f t="shared" si="106"/>
        <v>|'[УФ ВС 2018.xlsx]АЛРОСА УГОК'!i137</v>
      </c>
      <c r="AT175" s="160" t="str">
        <f t="shared" si="106"/>
        <v>|'[УФ ВС 2018.xlsx]АЛРОСА УГОК'!j137</v>
      </c>
      <c r="AU175" s="160" t="str">
        <f t="shared" si="106"/>
        <v>|'[УФ ВС 2018.xlsx]АЛРОСА УГОК'!q137</v>
      </c>
      <c r="AV175" s="160" t="str">
        <f t="shared" si="106"/>
        <v>|'[УФ ВС 2018.xlsx]АЛРОСА УГОК'!aa137</v>
      </c>
      <c r="AW175" s="160" t="str">
        <f t="shared" si="106"/>
        <v>|'[УФ ВС 2018.xlsx]АЛРОСА УГОК'!al137</v>
      </c>
      <c r="AX175" s="160" t="str">
        <f t="shared" si="106"/>
        <v>|'[УФ ВС 2018.xlsx]АЛРОСА УГОК'!ak137</v>
      </c>
      <c r="BE175" s="306">
        <f>+U175-'[42]Таб 1'!$T175</f>
        <v>0</v>
      </c>
    </row>
    <row r="176" spans="1:57">
      <c r="A176" s="156" t="str">
        <f t="shared" si="61"/>
        <v>пок</v>
      </c>
      <c r="B176" s="95"/>
      <c r="C176" s="72"/>
      <c r="D176" s="73" t="s">
        <v>298</v>
      </c>
      <c r="E176" s="204" t="s">
        <v>299</v>
      </c>
      <c r="F176" s="205"/>
      <c r="G176" s="74" t="s">
        <v>160</v>
      </c>
      <c r="H176" s="263">
        <f>SUM(H177:H181)</f>
        <v>7205.8940000000002</v>
      </c>
      <c r="I176" s="263">
        <f>SUM(I177:I181)</f>
        <v>16185.929760000001</v>
      </c>
      <c r="J176" s="263">
        <f>SUM(J177:J181)</f>
        <v>16777.201774132798</v>
      </c>
      <c r="K176" s="263">
        <v>0</v>
      </c>
      <c r="L176" s="251">
        <f t="shared" si="62"/>
        <v>-16777.201774132798</v>
      </c>
      <c r="M176" s="251">
        <f t="shared" si="63"/>
        <v>0</v>
      </c>
      <c r="N176" s="263">
        <f t="shared" ref="N176:U176" si="107">SUM(N177:N181)</f>
        <v>18870.219283374881</v>
      </c>
      <c r="O176" s="263">
        <f t="shared" si="107"/>
        <v>0</v>
      </c>
      <c r="P176" s="263">
        <f t="shared" si="107"/>
        <v>0</v>
      </c>
      <c r="Q176" s="263">
        <v>118.39045226666667</v>
      </c>
      <c r="R176" s="252">
        <f>+'[42]Таб 1'!$Q176</f>
        <v>256.89999999999998</v>
      </c>
      <c r="S176" s="263">
        <f t="shared" si="107"/>
        <v>128.44999999999999</v>
      </c>
      <c r="T176" s="263">
        <f t="shared" si="107"/>
        <v>128.44999999999999</v>
      </c>
      <c r="U176" s="263">
        <f t="shared" si="107"/>
        <v>256.89999999999998</v>
      </c>
      <c r="V176" s="253">
        <f>[40]Лист1!$O176</f>
        <v>1</v>
      </c>
      <c r="W176" s="263">
        <f>SUM(W177:W181)</f>
        <v>128.44999999999999</v>
      </c>
      <c r="X176" s="253">
        <f>[40]Лист1!$P176</f>
        <v>1</v>
      </c>
      <c r="Y176" s="263">
        <f>SUM(Y177:Y181)</f>
        <v>128.44999999999999</v>
      </c>
      <c r="Z176" s="271">
        <f t="shared" si="65"/>
        <v>0.12586566326893067</v>
      </c>
      <c r="AA176" s="271">
        <f t="shared" si="66"/>
        <v>0.1240009458338677</v>
      </c>
      <c r="AB176" s="263">
        <f t="shared" si="67"/>
        <v>-18613.31928337488</v>
      </c>
      <c r="AC176" s="263">
        <f t="shared" si="68"/>
        <v>1.361404423245548</v>
      </c>
      <c r="AD176" s="264">
        <f t="shared" si="69"/>
        <v>-8.2284031839601113</v>
      </c>
      <c r="AE176" s="253">
        <f>+[41]Лист1!Q176</f>
        <v>1</v>
      </c>
      <c r="AF176" s="263">
        <f>SUM(AF177:AF181)</f>
        <v>259.16071999999997</v>
      </c>
      <c r="AG176" s="253">
        <f>+[41]Лист1!R176</f>
        <v>1</v>
      </c>
      <c r="AH176" s="263">
        <f>SUM(AH177:AH181)</f>
        <v>262.78897007999996</v>
      </c>
      <c r="AI176" s="253">
        <f>+[41]Лист1!S176</f>
        <v>1</v>
      </c>
      <c r="AJ176" s="263">
        <f>SUM(AJ177:AJ181)</f>
        <v>267.83451830553599</v>
      </c>
      <c r="AK176" s="253">
        <f>+[41]Лист1!T176</f>
        <v>1</v>
      </c>
      <c r="AL176" s="263">
        <f>SUM(AL177:AL181)</f>
        <v>274.36968055219108</v>
      </c>
      <c r="AM176" s="227"/>
      <c r="AN176" s="227"/>
      <c r="AO176" s="227"/>
      <c r="AP176" s="227"/>
      <c r="AQ176" s="227"/>
      <c r="AR176" s="227"/>
      <c r="AS176" s="160"/>
      <c r="AT176" s="160"/>
      <c r="AU176" s="160"/>
      <c r="AV176" s="160"/>
      <c r="AW176" s="160"/>
      <c r="AX176" s="160"/>
      <c r="BE176" s="306">
        <f>+U176-'[42]Таб 1'!$T176</f>
        <v>0</v>
      </c>
    </row>
    <row r="177" spans="1:57">
      <c r="A177" s="156" t="str">
        <f t="shared" si="61"/>
        <v>пок</v>
      </c>
      <c r="B177" s="95" t="s">
        <v>545</v>
      </c>
      <c r="C177" s="72"/>
      <c r="D177" s="204"/>
      <c r="E177" s="499"/>
      <c r="F177" s="500"/>
      <c r="G177" s="74" t="s">
        <v>160</v>
      </c>
      <c r="H177" s="262">
        <v>5405.7280000000001</v>
      </c>
      <c r="I177" s="262">
        <v>1846.5400800000002</v>
      </c>
      <c r="J177" s="262">
        <v>1913.9941891224</v>
      </c>
      <c r="K177" s="262"/>
      <c r="L177" s="251">
        <f t="shared" si="62"/>
        <v>-1913.9941891224</v>
      </c>
      <c r="M177" s="251">
        <f t="shared" si="63"/>
        <v>0</v>
      </c>
      <c r="N177" s="262">
        <v>0</v>
      </c>
      <c r="O177" s="262"/>
      <c r="P177" s="262">
        <v>0</v>
      </c>
      <c r="Q177" s="253">
        <v>118.39045226666667</v>
      </c>
      <c r="R177" s="252">
        <f>+'[42]Таб 1'!$Q177</f>
        <v>0</v>
      </c>
      <c r="S177" s="250">
        <f>R177*$A$8</f>
        <v>0</v>
      </c>
      <c r="T177" s="250">
        <f>R177*$A$9</f>
        <v>0</v>
      </c>
      <c r="U177" s="263">
        <f>+W177+Y177</f>
        <v>0</v>
      </c>
      <c r="V177" s="253">
        <f>[40]Лист1!$O177</f>
        <v>1</v>
      </c>
      <c r="W177" s="250">
        <f>S177*V177</f>
        <v>0</v>
      </c>
      <c r="X177" s="253">
        <f>[40]Лист1!$P177</f>
        <v>1</v>
      </c>
      <c r="Y177" s="250">
        <f>W177*X177</f>
        <v>0</v>
      </c>
      <c r="Z177" s="271">
        <f t="shared" si="65"/>
        <v>0</v>
      </c>
      <c r="AA177" s="271">
        <f t="shared" si="66"/>
        <v>0</v>
      </c>
      <c r="AB177" s="263">
        <f t="shared" si="67"/>
        <v>0</v>
      </c>
      <c r="AC177" s="263">
        <f t="shared" si="68"/>
        <v>0</v>
      </c>
      <c r="AD177" s="264">
        <f t="shared" si="69"/>
        <v>0</v>
      </c>
      <c r="AE177" s="253">
        <f>+[41]Лист1!Q177</f>
        <v>1.0087999999999999</v>
      </c>
      <c r="AF177" s="250">
        <f>IF($P$287=0,U177*AE177,0)</f>
        <v>0</v>
      </c>
      <c r="AG177" s="253">
        <f>+[41]Лист1!R177</f>
        <v>1.014</v>
      </c>
      <c r="AH177" s="250">
        <f>AF177*AG177</f>
        <v>0</v>
      </c>
      <c r="AI177" s="253">
        <f>+[41]Лист1!S177</f>
        <v>1.0192000000000001</v>
      </c>
      <c r="AJ177" s="250">
        <f>AH177*AI177</f>
        <v>0</v>
      </c>
      <c r="AK177" s="253">
        <f>+[41]Лист1!T177</f>
        <v>1.0244</v>
      </c>
      <c r="AL177" s="250">
        <f>AJ177*AK177</f>
        <v>0</v>
      </c>
      <c r="AM177" s="227" t="s">
        <v>1044</v>
      </c>
      <c r="AN177" s="227" t="s">
        <v>1045</v>
      </c>
      <c r="AO177" s="227" t="s">
        <v>1046</v>
      </c>
      <c r="AP177" s="227" t="s">
        <v>1047</v>
      </c>
      <c r="AQ177" s="227" t="s">
        <v>1048</v>
      </c>
      <c r="AR177" s="227" t="s">
        <v>1049</v>
      </c>
      <c r="AS177" s="160" t="str">
        <f t="shared" ref="AS177:AX181" si="108">$A$3&amp;$A$2&amp;"'"&amp;AM177</f>
        <v>|'[УФ ВС 2018.xlsx]АЛРОСА УГОК'!i139</v>
      </c>
      <c r="AT177" s="160" t="str">
        <f t="shared" si="108"/>
        <v>|'[УФ ВС 2018.xlsx]АЛРОСА УГОК'!j139</v>
      </c>
      <c r="AU177" s="160" t="str">
        <f t="shared" si="108"/>
        <v>|'[УФ ВС 2018.xlsx]АЛРОСА УГОК'!q139</v>
      </c>
      <c r="AV177" s="160" t="str">
        <f t="shared" si="108"/>
        <v>|'[УФ ВС 2018.xlsx]АЛРОСА УГОК'!aa139</v>
      </c>
      <c r="AW177" s="160" t="str">
        <f t="shared" si="108"/>
        <v>|'[УФ ВС 2018.xlsx]АЛРОСА УГОК'!al139</v>
      </c>
      <c r="AX177" s="160" t="str">
        <f t="shared" si="108"/>
        <v>|'[УФ ВС 2018.xlsx]АЛРОСА УГОК'!ak139</v>
      </c>
      <c r="BE177" s="306">
        <f>+U177-'[42]Таб 1'!$T177</f>
        <v>0</v>
      </c>
    </row>
    <row r="178" spans="1:57">
      <c r="A178" s="156" t="str">
        <f t="shared" si="61"/>
        <v>пок</v>
      </c>
      <c r="B178" s="95" t="s">
        <v>545</v>
      </c>
      <c r="C178" s="72"/>
      <c r="D178" s="204"/>
      <c r="E178" s="499"/>
      <c r="F178" s="500"/>
      <c r="G178" s="74" t="s">
        <v>160</v>
      </c>
      <c r="H178" s="262">
        <v>1800.1660000000002</v>
      </c>
      <c r="I178" s="262">
        <v>2017.1844000000001</v>
      </c>
      <c r="J178" s="262">
        <v>2090.8721461320001</v>
      </c>
      <c r="K178" s="262"/>
      <c r="L178" s="251">
        <f t="shared" si="62"/>
        <v>-2090.8721461320001</v>
      </c>
      <c r="M178" s="251">
        <f t="shared" si="63"/>
        <v>0</v>
      </c>
      <c r="N178" s="262">
        <v>1154.589635666347</v>
      </c>
      <c r="O178" s="262"/>
      <c r="P178" s="262">
        <v>0</v>
      </c>
      <c r="Q178" s="253">
        <v>0</v>
      </c>
      <c r="R178" s="252">
        <f>+'[42]Таб 1'!$Q178</f>
        <v>256.89999999999998</v>
      </c>
      <c r="S178" s="250">
        <f>R178*$A$8</f>
        <v>128.44999999999999</v>
      </c>
      <c r="T178" s="250">
        <f>R178*$A$9</f>
        <v>128.44999999999999</v>
      </c>
      <c r="U178" s="263">
        <f>+W178+Y178</f>
        <v>256.89999999999998</v>
      </c>
      <c r="V178" s="253">
        <f>[40]Лист1!$O178</f>
        <v>1</v>
      </c>
      <c r="W178" s="250">
        <f>S178*V178</f>
        <v>128.44999999999999</v>
      </c>
      <c r="X178" s="253">
        <f>[40]Лист1!$P178</f>
        <v>1</v>
      </c>
      <c r="Y178" s="250">
        <f>W178*X178</f>
        <v>128.44999999999999</v>
      </c>
      <c r="Z178" s="271">
        <f t="shared" si="65"/>
        <v>0.12586566326893067</v>
      </c>
      <c r="AA178" s="271">
        <f t="shared" si="66"/>
        <v>0.1240009458338677</v>
      </c>
      <c r="AB178" s="263">
        <f t="shared" si="67"/>
        <v>-897.68963566634704</v>
      </c>
      <c r="AC178" s="263">
        <f t="shared" si="68"/>
        <v>22.250329646492588</v>
      </c>
      <c r="AD178" s="264">
        <f t="shared" si="69"/>
        <v>-0.39684229039806534</v>
      </c>
      <c r="AE178" s="253">
        <f>+[41]Лист1!Q178</f>
        <v>1.0087999999999999</v>
      </c>
      <c r="AF178" s="250">
        <f>IF($P$287=0,U178*AE178,0)</f>
        <v>259.16071999999997</v>
      </c>
      <c r="AG178" s="253">
        <f>+[41]Лист1!R178</f>
        <v>1.014</v>
      </c>
      <c r="AH178" s="250">
        <f>AF178*AG178</f>
        <v>262.78897007999996</v>
      </c>
      <c r="AI178" s="253">
        <f>+[41]Лист1!S178</f>
        <v>1.0192000000000001</v>
      </c>
      <c r="AJ178" s="250">
        <f>AH178*AI178</f>
        <v>267.83451830553599</v>
      </c>
      <c r="AK178" s="253">
        <f>+[41]Лист1!T178</f>
        <v>1.0244</v>
      </c>
      <c r="AL178" s="250">
        <f>AJ178*AK178</f>
        <v>274.36968055219108</v>
      </c>
      <c r="AM178" s="227" t="s">
        <v>1050</v>
      </c>
      <c r="AN178" s="227" t="s">
        <v>1051</v>
      </c>
      <c r="AO178" s="227" t="s">
        <v>1052</v>
      </c>
      <c r="AP178" s="227" t="s">
        <v>1053</v>
      </c>
      <c r="AQ178" s="227" t="s">
        <v>1054</v>
      </c>
      <c r="AR178" s="227" t="s">
        <v>1055</v>
      </c>
      <c r="AS178" s="160" t="str">
        <f t="shared" si="108"/>
        <v>|'[УФ ВС 2018.xlsx]АЛРОСА УГОК'!i140</v>
      </c>
      <c r="AT178" s="160" t="str">
        <f t="shared" si="108"/>
        <v>|'[УФ ВС 2018.xlsx]АЛРОСА УГОК'!j140</v>
      </c>
      <c r="AU178" s="160" t="str">
        <f t="shared" si="108"/>
        <v>|'[УФ ВС 2018.xlsx]АЛРОСА УГОК'!q140</v>
      </c>
      <c r="AV178" s="160" t="str">
        <f t="shared" si="108"/>
        <v>|'[УФ ВС 2018.xlsx]АЛРОСА УГОК'!aa140</v>
      </c>
      <c r="AW178" s="160" t="str">
        <f t="shared" si="108"/>
        <v>|'[УФ ВС 2018.xlsx]АЛРОСА УГОК'!al140</v>
      </c>
      <c r="AX178" s="160" t="str">
        <f t="shared" si="108"/>
        <v>|'[УФ ВС 2018.xlsx]АЛРОСА УГОК'!ak140</v>
      </c>
      <c r="BE178" s="306">
        <f>+U178-'[42]Таб 1'!$T178</f>
        <v>0</v>
      </c>
    </row>
    <row r="179" spans="1:57">
      <c r="A179" s="156" t="str">
        <f t="shared" si="61"/>
        <v>пок</v>
      </c>
      <c r="B179" s="95" t="s">
        <v>545</v>
      </c>
      <c r="C179" s="72"/>
      <c r="D179" s="204"/>
      <c r="E179" s="499"/>
      <c r="F179" s="500"/>
      <c r="G179" s="74" t="s">
        <v>160</v>
      </c>
      <c r="H179" s="262">
        <v>0</v>
      </c>
      <c r="I179" s="262">
        <v>66.361680000000007</v>
      </c>
      <c r="J179" s="262">
        <v>68.785872170399998</v>
      </c>
      <c r="K179" s="262"/>
      <c r="L179" s="251">
        <f t="shared" si="62"/>
        <v>-68.785872170399998</v>
      </c>
      <c r="M179" s="251">
        <f t="shared" si="63"/>
        <v>0</v>
      </c>
      <c r="N179" s="262">
        <v>196.86097794822629</v>
      </c>
      <c r="O179" s="262"/>
      <c r="P179" s="262">
        <v>0</v>
      </c>
      <c r="Q179" s="253">
        <v>0</v>
      </c>
      <c r="R179" s="252">
        <f>+'[42]Таб 1'!$Q179</f>
        <v>0</v>
      </c>
      <c r="S179" s="250">
        <f>R179*$A$8</f>
        <v>0</v>
      </c>
      <c r="T179" s="250">
        <f>R179*$A$9</f>
        <v>0</v>
      </c>
      <c r="U179" s="263">
        <f>+W179+Y179</f>
        <v>0</v>
      </c>
      <c r="V179" s="253">
        <f>[40]Лист1!$O179</f>
        <v>1</v>
      </c>
      <c r="W179" s="250">
        <f>S179*V179</f>
        <v>0</v>
      </c>
      <c r="X179" s="253">
        <f>[40]Лист1!$P179</f>
        <v>1</v>
      </c>
      <c r="Y179" s="250">
        <f>W179*X179</f>
        <v>0</v>
      </c>
      <c r="Z179" s="271">
        <f t="shared" si="65"/>
        <v>0</v>
      </c>
      <c r="AA179" s="271">
        <f t="shared" si="66"/>
        <v>0</v>
      </c>
      <c r="AB179" s="263">
        <f t="shared" si="67"/>
        <v>-196.86097794822629</v>
      </c>
      <c r="AC179" s="263">
        <f t="shared" si="68"/>
        <v>0</v>
      </c>
      <c r="AD179" s="264">
        <f t="shared" si="69"/>
        <v>-8.7026471371686634E-2</v>
      </c>
      <c r="AE179" s="253">
        <f>+[41]Лист1!Q179</f>
        <v>1.0087999999999999</v>
      </c>
      <c r="AF179" s="250">
        <f>IF($P$287=0,U179*AE179,0)</f>
        <v>0</v>
      </c>
      <c r="AG179" s="253">
        <f>+[41]Лист1!R179</f>
        <v>1.014</v>
      </c>
      <c r="AH179" s="250">
        <f>AF179*AG179</f>
        <v>0</v>
      </c>
      <c r="AI179" s="253">
        <f>+[41]Лист1!S179</f>
        <v>1.0192000000000001</v>
      </c>
      <c r="AJ179" s="250">
        <f>AH179*AI179</f>
        <v>0</v>
      </c>
      <c r="AK179" s="253">
        <f>+[41]Лист1!T179</f>
        <v>1.0244</v>
      </c>
      <c r="AL179" s="250">
        <f>AJ179*AK179</f>
        <v>0</v>
      </c>
      <c r="AM179" s="227" t="s">
        <v>1056</v>
      </c>
      <c r="AN179" s="227" t="s">
        <v>1057</v>
      </c>
      <c r="AO179" s="227" t="s">
        <v>1058</v>
      </c>
      <c r="AP179" s="227" t="s">
        <v>1059</v>
      </c>
      <c r="AQ179" s="227" t="s">
        <v>1060</v>
      </c>
      <c r="AR179" s="227" t="s">
        <v>1061</v>
      </c>
      <c r="AS179" s="160" t="str">
        <f t="shared" si="108"/>
        <v>|'[УФ ВС 2018.xlsx]АЛРОСА УГОК'!i141</v>
      </c>
      <c r="AT179" s="160" t="str">
        <f t="shared" si="108"/>
        <v>|'[УФ ВС 2018.xlsx]АЛРОСА УГОК'!j141</v>
      </c>
      <c r="AU179" s="160" t="str">
        <f t="shared" si="108"/>
        <v>|'[УФ ВС 2018.xlsx]АЛРОСА УГОК'!q141</v>
      </c>
      <c r="AV179" s="160" t="str">
        <f t="shared" si="108"/>
        <v>|'[УФ ВС 2018.xlsx]АЛРОСА УГОК'!aa141</v>
      </c>
      <c r="AW179" s="160" t="str">
        <f t="shared" si="108"/>
        <v>|'[УФ ВС 2018.xlsx]АЛРОСА УГОК'!al141</v>
      </c>
      <c r="AX179" s="160" t="str">
        <f t="shared" si="108"/>
        <v>|'[УФ ВС 2018.xlsx]АЛРОСА УГОК'!ak141</v>
      </c>
      <c r="BE179" s="306">
        <f>+U179-'[42]Таб 1'!$T179</f>
        <v>0</v>
      </c>
    </row>
    <row r="180" spans="1:57">
      <c r="A180" s="156" t="str">
        <f t="shared" si="61"/>
        <v>пок</v>
      </c>
      <c r="B180" s="95" t="s">
        <v>545</v>
      </c>
      <c r="C180" s="72"/>
      <c r="D180" s="204"/>
      <c r="E180" s="499"/>
      <c r="F180" s="500"/>
      <c r="G180" s="74" t="s">
        <v>160</v>
      </c>
      <c r="H180" s="262">
        <v>0</v>
      </c>
      <c r="I180" s="262">
        <v>12255.8436</v>
      </c>
      <c r="J180" s="262">
        <v>12703.549566707999</v>
      </c>
      <c r="K180" s="262"/>
      <c r="L180" s="251">
        <f t="shared" si="62"/>
        <v>-12703.549566707999</v>
      </c>
      <c r="M180" s="251">
        <f t="shared" si="63"/>
        <v>0</v>
      </c>
      <c r="N180" s="262">
        <v>17518.768669760309</v>
      </c>
      <c r="O180" s="262"/>
      <c r="P180" s="262">
        <v>0</v>
      </c>
      <c r="Q180" s="253">
        <v>0</v>
      </c>
      <c r="R180" s="252">
        <f>+'[42]Таб 1'!$Q180</f>
        <v>0</v>
      </c>
      <c r="S180" s="250">
        <f>R180*$A$8</f>
        <v>0</v>
      </c>
      <c r="T180" s="250">
        <f>R180*$A$9</f>
        <v>0</v>
      </c>
      <c r="U180" s="263">
        <f>+W180+Y180</f>
        <v>0</v>
      </c>
      <c r="V180" s="253">
        <f>[40]Лист1!$O180</f>
        <v>1</v>
      </c>
      <c r="W180" s="250">
        <f>S180*V180</f>
        <v>0</v>
      </c>
      <c r="X180" s="253">
        <f>[40]Лист1!$P180</f>
        <v>1</v>
      </c>
      <c r="Y180" s="250">
        <f>W180*X180</f>
        <v>0</v>
      </c>
      <c r="Z180" s="271">
        <f t="shared" si="65"/>
        <v>0</v>
      </c>
      <c r="AA180" s="271">
        <f t="shared" si="66"/>
        <v>0</v>
      </c>
      <c r="AB180" s="263">
        <f t="shared" si="67"/>
        <v>-17518.768669760309</v>
      </c>
      <c r="AC180" s="263">
        <f t="shared" si="68"/>
        <v>0</v>
      </c>
      <c r="AD180" s="264">
        <f t="shared" si="69"/>
        <v>-7.7445344221903616</v>
      </c>
      <c r="AE180" s="253">
        <f>+[41]Лист1!Q180</f>
        <v>1.0087999999999999</v>
      </c>
      <c r="AF180" s="250">
        <f>IF($P$287=0,U180*AE180,0)</f>
        <v>0</v>
      </c>
      <c r="AG180" s="253">
        <f>+[41]Лист1!R180</f>
        <v>1.014</v>
      </c>
      <c r="AH180" s="250">
        <f>AF180*AG180</f>
        <v>0</v>
      </c>
      <c r="AI180" s="253">
        <f>+[41]Лист1!S180</f>
        <v>1.0192000000000001</v>
      </c>
      <c r="AJ180" s="250">
        <f>AH180*AI180</f>
        <v>0</v>
      </c>
      <c r="AK180" s="253">
        <f>+[41]Лист1!T180</f>
        <v>1.0244</v>
      </c>
      <c r="AL180" s="250">
        <f>AJ180*AK180</f>
        <v>0</v>
      </c>
      <c r="AM180" s="227" t="s">
        <v>1062</v>
      </c>
      <c r="AN180" s="227" t="s">
        <v>1063</v>
      </c>
      <c r="AO180" s="227" t="s">
        <v>1064</v>
      </c>
      <c r="AP180" s="227" t="s">
        <v>1065</v>
      </c>
      <c r="AQ180" s="227" t="s">
        <v>1066</v>
      </c>
      <c r="AR180" s="227" t="s">
        <v>1067</v>
      </c>
      <c r="AS180" s="160" t="str">
        <f t="shared" si="108"/>
        <v>|'[УФ ВС 2018.xlsx]АЛРОСА УГОК'!i142</v>
      </c>
      <c r="AT180" s="160" t="str">
        <f t="shared" si="108"/>
        <v>|'[УФ ВС 2018.xlsx]АЛРОСА УГОК'!j142</v>
      </c>
      <c r="AU180" s="160" t="str">
        <f t="shared" si="108"/>
        <v>|'[УФ ВС 2018.xlsx]АЛРОСА УГОК'!q142</v>
      </c>
      <c r="AV180" s="160" t="str">
        <f t="shared" si="108"/>
        <v>|'[УФ ВС 2018.xlsx]АЛРОСА УГОК'!aa142</v>
      </c>
      <c r="AW180" s="160" t="str">
        <f t="shared" si="108"/>
        <v>|'[УФ ВС 2018.xlsx]АЛРОСА УГОК'!al142</v>
      </c>
      <c r="AX180" s="160" t="str">
        <f t="shared" si="108"/>
        <v>|'[УФ ВС 2018.xlsx]АЛРОСА УГОК'!ak142</v>
      </c>
      <c r="BE180" s="306">
        <f>+U180-'[42]Таб 1'!$T180</f>
        <v>0</v>
      </c>
    </row>
    <row r="181" spans="1:57" s="161" customFormat="1">
      <c r="A181" s="156" t="str">
        <f t="shared" si="61"/>
        <v>скр</v>
      </c>
      <c r="B181" s="95" t="s">
        <v>545</v>
      </c>
      <c r="C181" s="72"/>
      <c r="D181" s="204"/>
      <c r="E181" s="499"/>
      <c r="F181" s="500"/>
      <c r="G181" s="74" t="s">
        <v>160</v>
      </c>
      <c r="H181" s="262">
        <v>0</v>
      </c>
      <c r="I181" s="262">
        <v>0</v>
      </c>
      <c r="J181" s="262">
        <v>0</v>
      </c>
      <c r="K181" s="262"/>
      <c r="L181" s="251">
        <f t="shared" si="62"/>
        <v>0</v>
      </c>
      <c r="M181" s="251">
        <f t="shared" si="63"/>
        <v>0</v>
      </c>
      <c r="N181" s="262">
        <v>0</v>
      </c>
      <c r="O181" s="262"/>
      <c r="P181" s="262">
        <v>0</v>
      </c>
      <c r="Q181" s="253">
        <v>0</v>
      </c>
      <c r="R181" s="252">
        <f>+'[42]Таб 1'!$Q181</f>
        <v>0</v>
      </c>
      <c r="S181" s="250">
        <f>R181*$A$8</f>
        <v>0</v>
      </c>
      <c r="T181" s="250">
        <f>R181*$A$9</f>
        <v>0</v>
      </c>
      <c r="U181" s="263">
        <f>+W181+Y181</f>
        <v>0</v>
      </c>
      <c r="V181" s="253">
        <f>[40]Лист1!$O181</f>
        <v>1</v>
      </c>
      <c r="W181" s="250">
        <f>S181*V181</f>
        <v>0</v>
      </c>
      <c r="X181" s="253">
        <f>[40]Лист1!$P181</f>
        <v>1</v>
      </c>
      <c r="Y181" s="250">
        <f>W181*X181</f>
        <v>0</v>
      </c>
      <c r="Z181" s="271">
        <f t="shared" si="65"/>
        <v>0</v>
      </c>
      <c r="AA181" s="271">
        <f t="shared" si="66"/>
        <v>0</v>
      </c>
      <c r="AB181" s="263">
        <f t="shared" si="67"/>
        <v>0</v>
      </c>
      <c r="AC181" s="263">
        <f t="shared" si="68"/>
        <v>0</v>
      </c>
      <c r="AD181" s="264">
        <f t="shared" si="69"/>
        <v>0</v>
      </c>
      <c r="AE181" s="253">
        <f>+[41]Лист1!Q181</f>
        <v>1.0087999999999999</v>
      </c>
      <c r="AF181" s="250">
        <f>IF($P$287=0,U181*AE181,0)</f>
        <v>0</v>
      </c>
      <c r="AG181" s="253">
        <f>+[41]Лист1!R181</f>
        <v>1.014</v>
      </c>
      <c r="AH181" s="250">
        <f>AF181*AG181</f>
        <v>0</v>
      </c>
      <c r="AI181" s="253">
        <f>+[41]Лист1!S181</f>
        <v>1.0192000000000001</v>
      </c>
      <c r="AJ181" s="250">
        <f>AH181*AI181</f>
        <v>0</v>
      </c>
      <c r="AK181" s="253">
        <f>+[41]Лист1!T181</f>
        <v>1.0244</v>
      </c>
      <c r="AL181" s="250">
        <f>AJ181*AK181</f>
        <v>0</v>
      </c>
      <c r="AM181" s="227" t="s">
        <v>1068</v>
      </c>
      <c r="AN181" s="227" t="s">
        <v>1069</v>
      </c>
      <c r="AO181" s="227" t="s">
        <v>1070</v>
      </c>
      <c r="AP181" s="227" t="s">
        <v>1071</v>
      </c>
      <c r="AQ181" s="227" t="s">
        <v>1072</v>
      </c>
      <c r="AR181" s="227" t="s">
        <v>1073</v>
      </c>
      <c r="AS181" s="160" t="str">
        <f t="shared" si="108"/>
        <v>|'[УФ ВС 2018.xlsx]АЛРОСА УГОК'!i143</v>
      </c>
      <c r="AT181" s="160" t="str">
        <f t="shared" si="108"/>
        <v>|'[УФ ВС 2018.xlsx]АЛРОСА УГОК'!j143</v>
      </c>
      <c r="AU181" s="160" t="str">
        <f t="shared" si="108"/>
        <v>|'[УФ ВС 2018.xlsx]АЛРОСА УГОК'!q143</v>
      </c>
      <c r="AV181" s="160" t="str">
        <f t="shared" si="108"/>
        <v>|'[УФ ВС 2018.xlsx]АЛРОСА УГОК'!aa143</v>
      </c>
      <c r="AW181" s="160" t="str">
        <f t="shared" si="108"/>
        <v>|'[УФ ВС 2018.xlsx]АЛРОСА УГОК'!al143</v>
      </c>
      <c r="AX181" s="160" t="str">
        <f t="shared" si="108"/>
        <v>|'[УФ ВС 2018.xlsx]АЛРОСА УГОК'!ak143</v>
      </c>
      <c r="BE181" s="306">
        <f>+U181-'[42]Таб 1'!$T181</f>
        <v>0</v>
      </c>
    </row>
    <row r="182" spans="1:57" s="161" customFormat="1">
      <c r="A182" s="156" t="str">
        <f t="shared" si="61"/>
        <v>пок</v>
      </c>
      <c r="B182" s="95"/>
      <c r="C182" s="71" t="s">
        <v>300</v>
      </c>
      <c r="D182" s="207" t="s">
        <v>301</v>
      </c>
      <c r="E182" s="207"/>
      <c r="F182" s="208"/>
      <c r="G182" s="70" t="s">
        <v>160</v>
      </c>
      <c r="H182" s="256">
        <f>H183+H187+H188+H189</f>
        <v>4154.0788038999999</v>
      </c>
      <c r="I182" s="256">
        <f>I183+I187+I188+I189</f>
        <v>5347.5228609095448</v>
      </c>
      <c r="J182" s="256">
        <f>J183+J187+J188+J189</f>
        <v>5542.9597828056149</v>
      </c>
      <c r="K182" s="256">
        <v>5505</v>
      </c>
      <c r="L182" s="251">
        <f t="shared" si="62"/>
        <v>-37.95978280561485</v>
      </c>
      <c r="M182" s="251">
        <f t="shared" si="63"/>
        <v>99.315171238958527</v>
      </c>
      <c r="N182" s="256">
        <f t="shared" ref="N182:U182" si="109">N183+N187+N188+N189</f>
        <v>6360.481338064069</v>
      </c>
      <c r="O182" s="256">
        <f t="shared" si="109"/>
        <v>0</v>
      </c>
      <c r="P182" s="256">
        <f t="shared" si="109"/>
        <v>0</v>
      </c>
      <c r="Q182" s="256">
        <v>7064.5873100000008</v>
      </c>
      <c r="R182" s="252">
        <f>+'[42]Таб 1'!$Q182</f>
        <v>5245.009649034836</v>
      </c>
      <c r="S182" s="256">
        <f t="shared" si="109"/>
        <v>2622.504824517418</v>
      </c>
      <c r="T182" s="256">
        <f t="shared" si="109"/>
        <v>2622.504824517418</v>
      </c>
      <c r="U182" s="256">
        <f t="shared" si="109"/>
        <v>5245.009649034836</v>
      </c>
      <c r="V182" s="253">
        <f>[40]Лист1!$O182</f>
        <v>1</v>
      </c>
      <c r="W182" s="256">
        <f>W183+W187+W188+W189</f>
        <v>2622.504824517418</v>
      </c>
      <c r="X182" s="253">
        <f>[40]Лист1!$P182</f>
        <v>1</v>
      </c>
      <c r="Y182" s="256">
        <f>Y183+Y187+Y188+Y189</f>
        <v>2622.504824517418</v>
      </c>
      <c r="Z182" s="251">
        <f t="shared" si="65"/>
        <v>2.5697416050124988</v>
      </c>
      <c r="AA182" s="251">
        <f t="shared" si="66"/>
        <v>2.5316705231143719</v>
      </c>
      <c r="AB182" s="256">
        <f t="shared" si="67"/>
        <v>-1115.4716890292329</v>
      </c>
      <c r="AC182" s="256">
        <f t="shared" si="68"/>
        <v>82.462464242230638</v>
      </c>
      <c r="AD182" s="257">
        <f t="shared" si="69"/>
        <v>-0.49311735633437714</v>
      </c>
      <c r="AE182" s="253">
        <f>+[41]Лист1!Q182</f>
        <v>1</v>
      </c>
      <c r="AF182" s="256">
        <f>AF183+AF187+AF188+AF189</f>
        <v>5288.1907498108349</v>
      </c>
      <c r="AG182" s="253">
        <f>+[41]Лист1!R182</f>
        <v>1</v>
      </c>
      <c r="AH182" s="256">
        <f>AH183+AH187+AH188+AH189</f>
        <v>5357.4924910016989</v>
      </c>
      <c r="AI182" s="253">
        <f>+[41]Лист1!S182</f>
        <v>1</v>
      </c>
      <c r="AJ182" s="256">
        <f>AJ183+AJ187+AJ188+AJ189</f>
        <v>5453.8654723514628</v>
      </c>
      <c r="AK182" s="253">
        <f>+[41]Лист1!T182</f>
        <v>1</v>
      </c>
      <c r="AL182" s="256">
        <f>AL183+AL187+AL188+AL189</f>
        <v>5578.6909702283892</v>
      </c>
      <c r="AM182" s="227"/>
      <c r="AN182" s="227"/>
      <c r="AO182" s="227"/>
      <c r="AP182" s="227"/>
      <c r="AQ182" s="227"/>
      <c r="AR182" s="227"/>
      <c r="AS182" s="160"/>
      <c r="AT182" s="160"/>
      <c r="AU182" s="160"/>
      <c r="AV182" s="160"/>
      <c r="AW182" s="160"/>
      <c r="AX182" s="160"/>
      <c r="BE182" s="306">
        <f>+U182-'[42]Таб 1'!$T182</f>
        <v>0</v>
      </c>
    </row>
    <row r="183" spans="1:57">
      <c r="A183" s="156" t="str">
        <f t="shared" si="61"/>
        <v>пок</v>
      </c>
      <c r="B183" s="95"/>
      <c r="C183" s="72"/>
      <c r="D183" s="73" t="s">
        <v>302</v>
      </c>
      <c r="E183" s="103" t="s">
        <v>303</v>
      </c>
      <c r="F183" s="208"/>
      <c r="G183" s="74" t="s">
        <v>160</v>
      </c>
      <c r="H183" s="263">
        <f>SUM(H184:H186)</f>
        <v>0</v>
      </c>
      <c r="I183" s="263">
        <f>SUM(I184:I186)</f>
        <v>0</v>
      </c>
      <c r="J183" s="263">
        <f>SUM(J184:J186)</f>
        <v>0</v>
      </c>
      <c r="K183" s="263">
        <v>239</v>
      </c>
      <c r="L183" s="251">
        <f t="shared" si="62"/>
        <v>239</v>
      </c>
      <c r="M183" s="251">
        <f t="shared" si="63"/>
        <v>0</v>
      </c>
      <c r="N183" s="263">
        <f t="shared" ref="N183:U183" si="110">SUM(N184:N186)</f>
        <v>104.09971236816875</v>
      </c>
      <c r="O183" s="263">
        <f t="shared" si="110"/>
        <v>0</v>
      </c>
      <c r="P183" s="263">
        <f t="shared" si="110"/>
        <v>0</v>
      </c>
      <c r="Q183" s="263">
        <v>557.95699000000002</v>
      </c>
      <c r="R183" s="252">
        <f>+'[42]Таб 1'!$Q183</f>
        <v>338.06637903483545</v>
      </c>
      <c r="S183" s="263">
        <f t="shared" si="110"/>
        <v>169.03318951741772</v>
      </c>
      <c r="T183" s="263">
        <f t="shared" si="110"/>
        <v>169.03318951741772</v>
      </c>
      <c r="U183" s="263">
        <f t="shared" si="110"/>
        <v>338.06637903483545</v>
      </c>
      <c r="V183" s="253">
        <f>[40]Лист1!$O183</f>
        <v>1</v>
      </c>
      <c r="W183" s="263">
        <f>SUM(W184:W186)</f>
        <v>169.03318951741772</v>
      </c>
      <c r="X183" s="253">
        <f>[40]Лист1!$P183</f>
        <v>1</v>
      </c>
      <c r="Y183" s="263">
        <f>SUM(Y184:Y186)</f>
        <v>169.03318951741772</v>
      </c>
      <c r="Z183" s="271">
        <f t="shared" si="65"/>
        <v>0.1656323434260229</v>
      </c>
      <c r="AA183" s="271">
        <f t="shared" si="66"/>
        <v>0.16317847705313515</v>
      </c>
      <c r="AB183" s="263">
        <f t="shared" si="67"/>
        <v>233.9666666666667</v>
      </c>
      <c r="AC183" s="263">
        <f t="shared" si="68"/>
        <v>324.75246217703113</v>
      </c>
      <c r="AD183" s="264">
        <f t="shared" si="69"/>
        <v>0.10342980935485631</v>
      </c>
      <c r="AE183" s="253">
        <f>+[41]Лист1!Q183</f>
        <v>1</v>
      </c>
      <c r="AF183" s="263">
        <f>SUM(AF184:AF186)</f>
        <v>338.06637903483545</v>
      </c>
      <c r="AG183" s="253">
        <f>+[41]Лист1!R183</f>
        <v>1</v>
      </c>
      <c r="AH183" s="263">
        <f>SUM(AH184:AH186)</f>
        <v>338.06637903483545</v>
      </c>
      <c r="AI183" s="253">
        <f>+[41]Лист1!S183</f>
        <v>1</v>
      </c>
      <c r="AJ183" s="263">
        <f>SUM(AJ184:AJ186)</f>
        <v>338.06637903483545</v>
      </c>
      <c r="AK183" s="253">
        <f>+[41]Лист1!T183</f>
        <v>1</v>
      </c>
      <c r="AL183" s="263">
        <f>SUM(AL184:AL186)</f>
        <v>338.06637903483545</v>
      </c>
      <c r="AM183" s="227"/>
      <c r="AN183" s="227"/>
      <c r="AO183" s="227"/>
      <c r="AP183" s="227"/>
      <c r="AQ183" s="227"/>
      <c r="AR183" s="227"/>
      <c r="AS183" s="160"/>
      <c r="AT183" s="160"/>
      <c r="AU183" s="160"/>
      <c r="AV183" s="160"/>
      <c r="AW183" s="160"/>
      <c r="AX183" s="160"/>
      <c r="BE183" s="306">
        <f>+U183-'[42]Таб 1'!$T183</f>
        <v>0</v>
      </c>
    </row>
    <row r="184" spans="1:57">
      <c r="A184" s="156" t="str">
        <f t="shared" si="61"/>
        <v>пок</v>
      </c>
      <c r="B184" s="95" t="s">
        <v>554</v>
      </c>
      <c r="C184" s="72"/>
      <c r="D184" s="103"/>
      <c r="E184" s="103" t="s">
        <v>304</v>
      </c>
      <c r="F184" s="102"/>
      <c r="G184" s="74" t="s">
        <v>160</v>
      </c>
      <c r="H184" s="262">
        <v>0</v>
      </c>
      <c r="I184" s="262">
        <v>0</v>
      </c>
      <c r="J184" s="262">
        <v>0</v>
      </c>
      <c r="K184" s="262">
        <v>239</v>
      </c>
      <c r="L184" s="251">
        <f t="shared" si="62"/>
        <v>239</v>
      </c>
      <c r="M184" s="251">
        <f t="shared" si="63"/>
        <v>0</v>
      </c>
      <c r="N184" s="262">
        <v>104.09971236816875</v>
      </c>
      <c r="O184" s="262"/>
      <c r="P184" s="262"/>
      <c r="Q184" s="253">
        <v>323.9819</v>
      </c>
      <c r="R184" s="252">
        <f>+'[42]Таб 1'!$Q184</f>
        <v>104.09971236816875</v>
      </c>
      <c r="S184" s="250">
        <f>R184*$A$8</f>
        <v>52.049856184084376</v>
      </c>
      <c r="T184" s="250">
        <f>R184*$A$9</f>
        <v>52.049856184084376</v>
      </c>
      <c r="U184" s="263">
        <f>+W184+Y184</f>
        <v>104.09971236816875</v>
      </c>
      <c r="V184" s="253">
        <f>[40]Лист1!$O184</f>
        <v>1</v>
      </c>
      <c r="W184" s="250">
        <f>S184*V184</f>
        <v>52.049856184084376</v>
      </c>
      <c r="X184" s="253">
        <f>[40]Лист1!$P184</f>
        <v>1</v>
      </c>
      <c r="Y184" s="250">
        <f>W184*X184</f>
        <v>52.049856184084376</v>
      </c>
      <c r="Z184" s="271">
        <f t="shared" si="65"/>
        <v>5.1002644388183985E-2</v>
      </c>
      <c r="AA184" s="271">
        <f t="shared" si="66"/>
        <v>5.0247033066121063E-2</v>
      </c>
      <c r="AB184" s="263">
        <f t="shared" si="67"/>
        <v>0</v>
      </c>
      <c r="AC184" s="263">
        <f t="shared" si="68"/>
        <v>100</v>
      </c>
      <c r="AD184" s="264">
        <f t="shared" si="69"/>
        <v>0</v>
      </c>
      <c r="AE184" s="253">
        <f>+[41]Лист1!Q184</f>
        <v>1</v>
      </c>
      <c r="AF184" s="250">
        <f>IF($P$287=0,U184*AE184,0)</f>
        <v>104.09971236816875</v>
      </c>
      <c r="AG184" s="253">
        <f>+[41]Лист1!R184</f>
        <v>1</v>
      </c>
      <c r="AH184" s="250">
        <f>AF184*AG184</f>
        <v>104.09971236816875</v>
      </c>
      <c r="AI184" s="253">
        <f>+[41]Лист1!S184</f>
        <v>1</v>
      </c>
      <c r="AJ184" s="250">
        <f>AH184*AI184</f>
        <v>104.09971236816875</v>
      </c>
      <c r="AK184" s="253">
        <f>+[41]Лист1!T184</f>
        <v>1</v>
      </c>
      <c r="AL184" s="250">
        <f>AJ184*AK184</f>
        <v>104.09971236816875</v>
      </c>
      <c r="AM184" s="227" t="s">
        <v>1074</v>
      </c>
      <c r="AN184" s="227" t="s">
        <v>1075</v>
      </c>
      <c r="AO184" s="227" t="s">
        <v>1076</v>
      </c>
      <c r="AP184" s="227" t="s">
        <v>1077</v>
      </c>
      <c r="AQ184" s="227" t="s">
        <v>1078</v>
      </c>
      <c r="AR184" s="227" t="s">
        <v>1079</v>
      </c>
      <c r="AS184" s="160" t="str">
        <f t="shared" ref="AS184:AX188" si="111">$A$3&amp;$A$2&amp;"'"&amp;AM184</f>
        <v>|'[УФ ВС 2018.xlsx]АЛРОСА УГОК'!i146</v>
      </c>
      <c r="AT184" s="160" t="str">
        <f t="shared" si="111"/>
        <v>|'[УФ ВС 2018.xlsx]АЛРОСА УГОК'!j146</v>
      </c>
      <c r="AU184" s="160" t="str">
        <f t="shared" si="111"/>
        <v>|'[УФ ВС 2018.xlsx]АЛРОСА УГОК'!q146</v>
      </c>
      <c r="AV184" s="160" t="str">
        <f t="shared" si="111"/>
        <v>|'[УФ ВС 2018.xlsx]АЛРОСА УГОК'!aa146</v>
      </c>
      <c r="AW184" s="160" t="str">
        <f t="shared" si="111"/>
        <v>|'[УФ ВС 2018.xlsx]АЛРОСА УГОК'!al146</v>
      </c>
      <c r="AX184" s="160" t="str">
        <f t="shared" si="111"/>
        <v>|'[УФ ВС 2018.xlsx]АЛРОСА УГОК'!ak146</v>
      </c>
      <c r="BE184" s="306">
        <f>+U184-'[42]Таб 1'!$T184</f>
        <v>0</v>
      </c>
    </row>
    <row r="185" spans="1:57">
      <c r="A185" s="156" t="str">
        <f t="shared" si="61"/>
        <v>скр</v>
      </c>
      <c r="B185" s="95" t="s">
        <v>554</v>
      </c>
      <c r="C185" s="72"/>
      <c r="D185" s="103"/>
      <c r="E185" s="103" t="s">
        <v>305</v>
      </c>
      <c r="F185" s="102"/>
      <c r="G185" s="74" t="s">
        <v>160</v>
      </c>
      <c r="H185" s="262">
        <v>0</v>
      </c>
      <c r="I185" s="262">
        <v>0</v>
      </c>
      <c r="J185" s="262">
        <v>0</v>
      </c>
      <c r="K185" s="262"/>
      <c r="L185" s="251">
        <f t="shared" si="62"/>
        <v>0</v>
      </c>
      <c r="M185" s="251">
        <f t="shared" si="63"/>
        <v>0</v>
      </c>
      <c r="N185" s="262">
        <v>0</v>
      </c>
      <c r="O185" s="262"/>
      <c r="P185" s="262"/>
      <c r="Q185" s="253">
        <v>0</v>
      </c>
      <c r="R185" s="252">
        <f>+'[42]Таб 1'!$Q185</f>
        <v>0</v>
      </c>
      <c r="S185" s="250">
        <f>R185*$A$8</f>
        <v>0</v>
      </c>
      <c r="T185" s="250">
        <f>R185*$A$9</f>
        <v>0</v>
      </c>
      <c r="U185" s="263">
        <f>+W185+Y185</f>
        <v>0</v>
      </c>
      <c r="V185" s="253">
        <f>[40]Лист1!$O185</f>
        <v>1</v>
      </c>
      <c r="W185" s="250">
        <f>S185*V185</f>
        <v>0</v>
      </c>
      <c r="X185" s="253">
        <f>[40]Лист1!$P185</f>
        <v>1</v>
      </c>
      <c r="Y185" s="250">
        <f>W185*X185</f>
        <v>0</v>
      </c>
      <c r="Z185" s="271">
        <f t="shared" si="65"/>
        <v>0</v>
      </c>
      <c r="AA185" s="271">
        <f t="shared" si="66"/>
        <v>0</v>
      </c>
      <c r="AB185" s="263">
        <f t="shared" si="67"/>
        <v>0</v>
      </c>
      <c r="AC185" s="263">
        <f t="shared" si="68"/>
        <v>0</v>
      </c>
      <c r="AD185" s="264">
        <f t="shared" si="69"/>
        <v>0</v>
      </c>
      <c r="AE185" s="253">
        <f>+[41]Лист1!Q185</f>
        <v>1</v>
      </c>
      <c r="AF185" s="250">
        <f>IF($P$287=0,U185*AE185,0)</f>
        <v>0</v>
      </c>
      <c r="AG185" s="253">
        <f>+[41]Лист1!R185</f>
        <v>1</v>
      </c>
      <c r="AH185" s="250">
        <f>AF185*AG185</f>
        <v>0</v>
      </c>
      <c r="AI185" s="253">
        <f>+[41]Лист1!S185</f>
        <v>1</v>
      </c>
      <c r="AJ185" s="250">
        <f>AH185*AI185</f>
        <v>0</v>
      </c>
      <c r="AK185" s="253">
        <f>+[41]Лист1!T185</f>
        <v>1</v>
      </c>
      <c r="AL185" s="250">
        <f>AJ185*AK185</f>
        <v>0</v>
      </c>
      <c r="AM185" s="227" t="s">
        <v>1080</v>
      </c>
      <c r="AN185" s="227" t="s">
        <v>1081</v>
      </c>
      <c r="AO185" s="227" t="s">
        <v>1082</v>
      </c>
      <c r="AP185" s="227" t="s">
        <v>1083</v>
      </c>
      <c r="AQ185" s="227" t="s">
        <v>1084</v>
      </c>
      <c r="AR185" s="227" t="s">
        <v>1085</v>
      </c>
      <c r="AS185" s="160" t="str">
        <f t="shared" si="111"/>
        <v>|'[УФ ВС 2018.xlsx]АЛРОСА УГОК'!i147</v>
      </c>
      <c r="AT185" s="160" t="str">
        <f t="shared" si="111"/>
        <v>|'[УФ ВС 2018.xlsx]АЛРОСА УГОК'!j147</v>
      </c>
      <c r="AU185" s="160" t="str">
        <f t="shared" si="111"/>
        <v>|'[УФ ВС 2018.xlsx]АЛРОСА УГОК'!q147</v>
      </c>
      <c r="AV185" s="160" t="str">
        <f t="shared" si="111"/>
        <v>|'[УФ ВС 2018.xlsx]АЛРОСА УГОК'!aa147</v>
      </c>
      <c r="AW185" s="160" t="str">
        <f t="shared" si="111"/>
        <v>|'[УФ ВС 2018.xlsx]АЛРОСА УГОК'!al147</v>
      </c>
      <c r="AX185" s="160" t="str">
        <f t="shared" si="111"/>
        <v>|'[УФ ВС 2018.xlsx]АЛРОСА УГОК'!ak147</v>
      </c>
      <c r="BE185" s="306">
        <f>+U185-'[42]Таб 1'!$T185</f>
        <v>0</v>
      </c>
    </row>
    <row r="186" spans="1:57">
      <c r="A186" s="156" t="str">
        <f t="shared" si="61"/>
        <v>пок</v>
      </c>
      <c r="B186" s="95" t="s">
        <v>554</v>
      </c>
      <c r="C186" s="72"/>
      <c r="D186" s="103"/>
      <c r="E186" s="103" t="s">
        <v>306</v>
      </c>
      <c r="F186" s="102"/>
      <c r="G186" s="74" t="s">
        <v>160</v>
      </c>
      <c r="H186" s="262">
        <v>0</v>
      </c>
      <c r="I186" s="262">
        <v>0</v>
      </c>
      <c r="J186" s="262">
        <v>0</v>
      </c>
      <c r="K186" s="262"/>
      <c r="L186" s="251">
        <f t="shared" si="62"/>
        <v>0</v>
      </c>
      <c r="M186" s="251">
        <f t="shared" si="63"/>
        <v>0</v>
      </c>
      <c r="N186" s="262">
        <v>0</v>
      </c>
      <c r="O186" s="262"/>
      <c r="P186" s="262"/>
      <c r="Q186" s="253">
        <v>233.97508999999999</v>
      </c>
      <c r="R186" s="252">
        <f>+'[42]Таб 1'!$Q186</f>
        <v>233.96666666666667</v>
      </c>
      <c r="S186" s="250">
        <f>R186*$A$8</f>
        <v>116.98333333333333</v>
      </c>
      <c r="T186" s="250">
        <f>R186*$A$9</f>
        <v>116.98333333333333</v>
      </c>
      <c r="U186" s="263">
        <f>+W186+Y186</f>
        <v>233.96666666666667</v>
      </c>
      <c r="V186" s="253">
        <f>[40]Лист1!$O186</f>
        <v>1</v>
      </c>
      <c r="W186" s="250">
        <f>S186*V186</f>
        <v>116.98333333333333</v>
      </c>
      <c r="X186" s="253">
        <f>[40]Лист1!$P186</f>
        <v>1</v>
      </c>
      <c r="Y186" s="250">
        <f>W186*X186</f>
        <v>116.98333333333333</v>
      </c>
      <c r="Z186" s="271">
        <f t="shared" si="65"/>
        <v>0.1146296990378389</v>
      </c>
      <c r="AA186" s="271">
        <f t="shared" si="66"/>
        <v>0.11293144398701407</v>
      </c>
      <c r="AB186" s="263">
        <f t="shared" si="67"/>
        <v>233.96666666666667</v>
      </c>
      <c r="AC186" s="263">
        <f t="shared" si="68"/>
        <v>0</v>
      </c>
      <c r="AD186" s="264">
        <f t="shared" si="69"/>
        <v>0.10342980935485629</v>
      </c>
      <c r="AE186" s="253">
        <f>+[41]Лист1!Q186</f>
        <v>1</v>
      </c>
      <c r="AF186" s="250">
        <f>IF($P$287=0,U186*AE186,0)</f>
        <v>233.96666666666667</v>
      </c>
      <c r="AG186" s="253">
        <f>+[41]Лист1!R186</f>
        <v>1</v>
      </c>
      <c r="AH186" s="250">
        <f>AF186*AG186</f>
        <v>233.96666666666667</v>
      </c>
      <c r="AI186" s="253">
        <f>+[41]Лист1!S186</f>
        <v>1</v>
      </c>
      <c r="AJ186" s="250">
        <f>AH186*AI186</f>
        <v>233.96666666666667</v>
      </c>
      <c r="AK186" s="253">
        <f>+[41]Лист1!T186</f>
        <v>1</v>
      </c>
      <c r="AL186" s="250">
        <f>AJ186*AK186</f>
        <v>233.96666666666667</v>
      </c>
      <c r="AM186" s="227" t="s">
        <v>1086</v>
      </c>
      <c r="AN186" s="227" t="s">
        <v>1087</v>
      </c>
      <c r="AO186" s="227" t="s">
        <v>1088</v>
      </c>
      <c r="AP186" s="227" t="s">
        <v>1089</v>
      </c>
      <c r="AQ186" s="227" t="s">
        <v>1090</v>
      </c>
      <c r="AR186" s="227" t="s">
        <v>1091</v>
      </c>
      <c r="AS186" s="160" t="str">
        <f t="shared" si="111"/>
        <v>|'[УФ ВС 2018.xlsx]АЛРОСА УГОК'!i148</v>
      </c>
      <c r="AT186" s="160" t="str">
        <f t="shared" si="111"/>
        <v>|'[УФ ВС 2018.xlsx]АЛРОСА УГОК'!j148</v>
      </c>
      <c r="AU186" s="160" t="str">
        <f t="shared" si="111"/>
        <v>|'[УФ ВС 2018.xlsx]АЛРОСА УГОК'!q148</v>
      </c>
      <c r="AV186" s="160" t="str">
        <f t="shared" si="111"/>
        <v>|'[УФ ВС 2018.xlsx]АЛРОСА УГОК'!aa148</v>
      </c>
      <c r="AW186" s="160" t="str">
        <f t="shared" si="111"/>
        <v>|'[УФ ВС 2018.xlsx]АЛРОСА УГОК'!al148</v>
      </c>
      <c r="AX186" s="160" t="str">
        <f t="shared" si="111"/>
        <v>|'[УФ ВС 2018.xlsx]АЛРОСА УГОК'!ak148</v>
      </c>
      <c r="BE186" s="306">
        <f>+U186-'[42]Таб 1'!$T186</f>
        <v>0</v>
      </c>
    </row>
    <row r="187" spans="1:57">
      <c r="A187" s="156" t="str">
        <f t="shared" si="61"/>
        <v>пок</v>
      </c>
      <c r="B187" s="95" t="s">
        <v>545</v>
      </c>
      <c r="C187" s="72"/>
      <c r="D187" s="73" t="s">
        <v>307</v>
      </c>
      <c r="E187" s="103" t="s">
        <v>308</v>
      </c>
      <c r="F187" s="102"/>
      <c r="G187" s="74" t="s">
        <v>160</v>
      </c>
      <c r="H187" s="262">
        <v>320.29566</v>
      </c>
      <c r="I187" s="262">
        <v>733.88249367087212</v>
      </c>
      <c r="J187" s="262">
        <v>760.69122116466906</v>
      </c>
      <c r="K187" s="262">
        <v>447</v>
      </c>
      <c r="L187" s="251">
        <f t="shared" si="62"/>
        <v>-313.69122116466906</v>
      </c>
      <c r="M187" s="251">
        <f t="shared" si="63"/>
        <v>58.762345030827767</v>
      </c>
      <c r="N187" s="262">
        <v>573.43961055762213</v>
      </c>
      <c r="O187" s="262"/>
      <c r="P187" s="262"/>
      <c r="Q187" s="253">
        <v>996.45</v>
      </c>
      <c r="R187" s="252">
        <f>+'[42]Таб 1'!$Q187</f>
        <v>700.01</v>
      </c>
      <c r="S187" s="250">
        <f>R187*$A$8</f>
        <v>350.005</v>
      </c>
      <c r="T187" s="250">
        <f>R187*$A$9</f>
        <v>350.005</v>
      </c>
      <c r="U187" s="263">
        <f>+W187+Y187</f>
        <v>700.01</v>
      </c>
      <c r="V187" s="253">
        <f>[40]Лист1!$O187</f>
        <v>1</v>
      </c>
      <c r="W187" s="250">
        <f>S187*V187</f>
        <v>350.005</v>
      </c>
      <c r="X187" s="253">
        <f>[40]Лист1!$P187</f>
        <v>1</v>
      </c>
      <c r="Y187" s="250">
        <f>W187*X187</f>
        <v>350.005</v>
      </c>
      <c r="Z187" s="271">
        <f t="shared" si="65"/>
        <v>0.34296310994505319</v>
      </c>
      <c r="AA187" s="271">
        <f t="shared" si="66"/>
        <v>0.33788206342220989</v>
      </c>
      <c r="AB187" s="263">
        <f t="shared" si="67"/>
        <v>126.57038944237786</v>
      </c>
      <c r="AC187" s="263">
        <f t="shared" si="68"/>
        <v>122.07213926489987</v>
      </c>
      <c r="AD187" s="264">
        <f t="shared" si="69"/>
        <v>5.5953061333502169E-2</v>
      </c>
      <c r="AE187" s="253">
        <f>+[41]Лист1!Q187</f>
        <v>1.0087999999999999</v>
      </c>
      <c r="AF187" s="250">
        <f>IF($P$287=0,U187*AE187,0)</f>
        <v>706.17008799999996</v>
      </c>
      <c r="AG187" s="253">
        <f>+[41]Лист1!R187</f>
        <v>1.014</v>
      </c>
      <c r="AH187" s="250">
        <f>AF187*AG187</f>
        <v>716.05646923199993</v>
      </c>
      <c r="AI187" s="253">
        <f>+[41]Лист1!S187</f>
        <v>1.0192000000000001</v>
      </c>
      <c r="AJ187" s="250">
        <f>AH187*AI187</f>
        <v>729.80475344125443</v>
      </c>
      <c r="AK187" s="253">
        <f>+[41]Лист1!T187</f>
        <v>1.0244</v>
      </c>
      <c r="AL187" s="250">
        <f>AJ187*AK187</f>
        <v>747.61198942522105</v>
      </c>
      <c r="AM187" s="227" t="s">
        <v>1092</v>
      </c>
      <c r="AN187" s="227" t="s">
        <v>1093</v>
      </c>
      <c r="AO187" s="227" t="s">
        <v>1094</v>
      </c>
      <c r="AP187" s="227" t="s">
        <v>1095</v>
      </c>
      <c r="AQ187" s="227" t="s">
        <v>1096</v>
      </c>
      <c r="AR187" s="227" t="s">
        <v>1097</v>
      </c>
      <c r="AS187" s="160" t="str">
        <f t="shared" si="111"/>
        <v>|'[УФ ВС 2018.xlsx]АЛРОСА УГОК'!i149</v>
      </c>
      <c r="AT187" s="160" t="str">
        <f t="shared" si="111"/>
        <v>|'[УФ ВС 2018.xlsx]АЛРОСА УГОК'!j149</v>
      </c>
      <c r="AU187" s="160" t="str">
        <f t="shared" si="111"/>
        <v>|'[УФ ВС 2018.xlsx]АЛРОСА УГОК'!q149</v>
      </c>
      <c r="AV187" s="160" t="str">
        <f t="shared" si="111"/>
        <v>|'[УФ ВС 2018.xlsx]АЛРОСА УГОК'!aa149</v>
      </c>
      <c r="AW187" s="160" t="str">
        <f t="shared" si="111"/>
        <v>|'[УФ ВС 2018.xlsx]АЛРОСА УГОК'!al149</v>
      </c>
      <c r="AX187" s="160" t="str">
        <f t="shared" si="111"/>
        <v>|'[УФ ВС 2018.xlsx]АЛРОСА УГОК'!ak149</v>
      </c>
      <c r="BE187" s="306">
        <f>+U187-'[42]Таб 1'!$T187</f>
        <v>0</v>
      </c>
    </row>
    <row r="188" spans="1:57" s="161" customFormat="1">
      <c r="A188" s="156" t="str">
        <f t="shared" si="61"/>
        <v>пок</v>
      </c>
      <c r="B188" s="95" t="s">
        <v>545</v>
      </c>
      <c r="C188" s="72"/>
      <c r="D188" s="73" t="s">
        <v>309</v>
      </c>
      <c r="E188" s="103" t="s">
        <v>310</v>
      </c>
      <c r="F188" s="102"/>
      <c r="G188" s="74" t="s">
        <v>160</v>
      </c>
      <c r="H188" s="262">
        <v>228.62422000000001</v>
      </c>
      <c r="I188" s="262">
        <v>249.24814992000003</v>
      </c>
      <c r="J188" s="262">
        <v>258.35318483657761</v>
      </c>
      <c r="K188" s="262">
        <v>517</v>
      </c>
      <c r="L188" s="251">
        <f t="shared" si="62"/>
        <v>258.64681516342239</v>
      </c>
      <c r="M188" s="251">
        <f t="shared" si="63"/>
        <v>200.1136546185914</v>
      </c>
      <c r="N188" s="262">
        <v>670.85148649820144</v>
      </c>
      <c r="O188" s="262"/>
      <c r="P188" s="262"/>
      <c r="Q188" s="253">
        <v>393.75</v>
      </c>
      <c r="R188" s="252">
        <f>+'[42]Таб 1'!$Q188</f>
        <v>55.425939999999997</v>
      </c>
      <c r="S188" s="250">
        <f>R188*$A$8</f>
        <v>27.712969999999999</v>
      </c>
      <c r="T188" s="250">
        <f>R188*$A$9</f>
        <v>27.712969999999999</v>
      </c>
      <c r="U188" s="263">
        <f>+W188+Y188</f>
        <v>55.425939999999997</v>
      </c>
      <c r="V188" s="253">
        <f>[40]Лист1!$O188</f>
        <v>1</v>
      </c>
      <c r="W188" s="250">
        <f>S188*V188</f>
        <v>27.712969999999999</v>
      </c>
      <c r="X188" s="253">
        <f>[40]Лист1!$P188</f>
        <v>1</v>
      </c>
      <c r="Y188" s="250">
        <f>W188*X188</f>
        <v>27.712969999999999</v>
      </c>
      <c r="Z188" s="271">
        <f t="shared" si="65"/>
        <v>2.715540171430111E-2</v>
      </c>
      <c r="AA188" s="271">
        <f t="shared" si="66"/>
        <v>2.675309063344181E-2</v>
      </c>
      <c r="AB188" s="263">
        <f t="shared" si="67"/>
        <v>-615.42554649820147</v>
      </c>
      <c r="AC188" s="263">
        <f t="shared" si="68"/>
        <v>8.262028349869146</v>
      </c>
      <c r="AD188" s="264">
        <f t="shared" si="69"/>
        <v>-0.27206160541281049</v>
      </c>
      <c r="AE188" s="253">
        <f>+[41]Лист1!Q188</f>
        <v>1.0087999999999999</v>
      </c>
      <c r="AF188" s="250">
        <f>IF($P$287=0,U188*AE188,0)</f>
        <v>55.913688271999995</v>
      </c>
      <c r="AG188" s="253">
        <f>+[41]Лист1!R188</f>
        <v>1.014</v>
      </c>
      <c r="AH188" s="250">
        <f>AF188*AG188</f>
        <v>56.696479907807998</v>
      </c>
      <c r="AI188" s="253">
        <f>+[41]Лист1!S188</f>
        <v>1.0192000000000001</v>
      </c>
      <c r="AJ188" s="250">
        <f>AH188*AI188</f>
        <v>57.78505232203792</v>
      </c>
      <c r="AK188" s="253">
        <f>+[41]Лист1!T188</f>
        <v>1.0244</v>
      </c>
      <c r="AL188" s="250">
        <f>AJ188*AK188</f>
        <v>59.195007598695646</v>
      </c>
      <c r="AM188" s="227" t="s">
        <v>1098</v>
      </c>
      <c r="AN188" s="227" t="s">
        <v>1099</v>
      </c>
      <c r="AO188" s="227" t="s">
        <v>1100</v>
      </c>
      <c r="AP188" s="227" t="s">
        <v>1101</v>
      </c>
      <c r="AQ188" s="227" t="s">
        <v>1102</v>
      </c>
      <c r="AR188" s="227" t="s">
        <v>1103</v>
      </c>
      <c r="AS188" s="160" t="str">
        <f t="shared" si="111"/>
        <v>|'[УФ ВС 2018.xlsx]АЛРОСА УГОК'!i150</v>
      </c>
      <c r="AT188" s="160" t="str">
        <f t="shared" si="111"/>
        <v>|'[УФ ВС 2018.xlsx]АЛРОСА УГОК'!j150</v>
      </c>
      <c r="AU188" s="160" t="str">
        <f t="shared" si="111"/>
        <v>|'[УФ ВС 2018.xlsx]АЛРОСА УГОК'!q150</v>
      </c>
      <c r="AV188" s="160" t="str">
        <f t="shared" si="111"/>
        <v>|'[УФ ВС 2018.xlsx]АЛРОСА УГОК'!aa150</v>
      </c>
      <c r="AW188" s="160" t="str">
        <f t="shared" si="111"/>
        <v>|'[УФ ВС 2018.xlsx]АЛРОСА УГОК'!al150</v>
      </c>
      <c r="AX188" s="160" t="str">
        <f t="shared" si="111"/>
        <v>|'[УФ ВС 2018.xlsx]АЛРОСА УГОК'!ak150</v>
      </c>
      <c r="BE188" s="306">
        <f>+U188-'[42]Таб 1'!$T188</f>
        <v>0</v>
      </c>
    </row>
    <row r="189" spans="1:57">
      <c r="A189" s="156" t="str">
        <f t="shared" si="61"/>
        <v>пок</v>
      </c>
      <c r="B189" s="95"/>
      <c r="C189" s="72"/>
      <c r="D189" s="73" t="s">
        <v>311</v>
      </c>
      <c r="E189" s="103" t="s">
        <v>312</v>
      </c>
      <c r="F189" s="209"/>
      <c r="G189" s="74" t="s">
        <v>160</v>
      </c>
      <c r="H189" s="263">
        <f>SUM(H190:H195)</f>
        <v>3605.1589239</v>
      </c>
      <c r="I189" s="263">
        <f>SUM(I190:I195)</f>
        <v>4364.3922173186729</v>
      </c>
      <c r="J189" s="263">
        <f>SUM(J190:J195)</f>
        <v>4523.915376804368</v>
      </c>
      <c r="K189" s="263">
        <v>4302</v>
      </c>
      <c r="L189" s="251">
        <f t="shared" si="62"/>
        <v>-221.91537680436795</v>
      </c>
      <c r="M189" s="251">
        <f t="shared" si="63"/>
        <v>95.094616978420902</v>
      </c>
      <c r="N189" s="263">
        <f t="shared" ref="N189:U189" si="112">SUM(N190:N195)</f>
        <v>5012.0905286400766</v>
      </c>
      <c r="O189" s="263">
        <f t="shared" si="112"/>
        <v>0</v>
      </c>
      <c r="P189" s="263">
        <f t="shared" si="112"/>
        <v>0</v>
      </c>
      <c r="Q189" s="263">
        <v>5116.4303200000004</v>
      </c>
      <c r="R189" s="252">
        <f>+'[42]Таб 1'!$Q189</f>
        <v>4151.5073300000004</v>
      </c>
      <c r="S189" s="263">
        <f t="shared" si="112"/>
        <v>2075.7536650000002</v>
      </c>
      <c r="T189" s="263">
        <f t="shared" si="112"/>
        <v>2075.7536650000002</v>
      </c>
      <c r="U189" s="263">
        <f t="shared" si="112"/>
        <v>4151.5073300000004</v>
      </c>
      <c r="V189" s="253">
        <f>[40]Лист1!$O189</f>
        <v>1</v>
      </c>
      <c r="W189" s="263">
        <f>SUM(W190:W195)</f>
        <v>2075.7536650000002</v>
      </c>
      <c r="X189" s="253">
        <f>[40]Лист1!$P189</f>
        <v>1</v>
      </c>
      <c r="Y189" s="263">
        <f>SUM(Y190:Y195)</f>
        <v>2075.7536650000002</v>
      </c>
      <c r="Z189" s="271">
        <f t="shared" si="65"/>
        <v>2.0339907499271215</v>
      </c>
      <c r="AA189" s="271">
        <f t="shared" si="66"/>
        <v>2.0038568920055848</v>
      </c>
      <c r="AB189" s="263">
        <f t="shared" si="67"/>
        <v>-860.58319864007626</v>
      </c>
      <c r="AC189" s="263">
        <f t="shared" si="68"/>
        <v>82.829855252563107</v>
      </c>
      <c r="AD189" s="264">
        <f t="shared" si="69"/>
        <v>-0.38043862160992525</v>
      </c>
      <c r="AE189" s="253">
        <f>+[41]Лист1!Q189</f>
        <v>1</v>
      </c>
      <c r="AF189" s="263">
        <f>SUM(AF190:AF195)</f>
        <v>4188.0405945039993</v>
      </c>
      <c r="AG189" s="253">
        <f>+[41]Лист1!R189</f>
        <v>1</v>
      </c>
      <c r="AH189" s="263">
        <f>SUM(AH190:AH195)</f>
        <v>4246.6731628270554</v>
      </c>
      <c r="AI189" s="253">
        <f>+[41]Лист1!S189</f>
        <v>1</v>
      </c>
      <c r="AJ189" s="263">
        <f>SUM(AJ190:AJ195)</f>
        <v>4328.2092875533353</v>
      </c>
      <c r="AK189" s="253">
        <f>+[41]Лист1!T189</f>
        <v>1</v>
      </c>
      <c r="AL189" s="263">
        <f>SUM(AL190:AL195)</f>
        <v>4433.8175941696372</v>
      </c>
      <c r="AM189" s="227"/>
      <c r="AN189" s="227"/>
      <c r="AO189" s="227"/>
      <c r="AP189" s="227"/>
      <c r="AQ189" s="227"/>
      <c r="AR189" s="227"/>
      <c r="AS189" s="160"/>
      <c r="AT189" s="160"/>
      <c r="AU189" s="160"/>
      <c r="AV189" s="160"/>
      <c r="AW189" s="160"/>
      <c r="AX189" s="160"/>
      <c r="BE189" s="306">
        <f>+U189-'[42]Таб 1'!$T189</f>
        <v>0</v>
      </c>
    </row>
    <row r="190" spans="1:57">
      <c r="A190" s="156" t="str">
        <f t="shared" ref="A190:A200" si="113">IF(SUM(J190,N190,P190,R190,S190,T190)=0,"скр","пок")</f>
        <v>пок</v>
      </c>
      <c r="B190" s="95" t="s">
        <v>554</v>
      </c>
      <c r="C190" s="104"/>
      <c r="D190" s="103"/>
      <c r="E190" s="103" t="s">
        <v>371</v>
      </c>
      <c r="F190" s="102"/>
      <c r="G190" s="74" t="s">
        <v>160</v>
      </c>
      <c r="H190" s="262">
        <v>34.403933699999996</v>
      </c>
      <c r="I190" s="262">
        <v>8.7785852000000002</v>
      </c>
      <c r="J190" s="262">
        <v>9.1911787044000004</v>
      </c>
      <c r="K190" s="262">
        <v>193</v>
      </c>
      <c r="L190" s="251">
        <f t="shared" ref="L190:L253" si="114">K190-J190</f>
        <v>183.80882129560001</v>
      </c>
      <c r="M190" s="251">
        <f t="shared" ref="M190:M253" si="115">IF(J190=0,0,K190/J190*100)</f>
        <v>2099.8394896576983</v>
      </c>
      <c r="N190" s="262">
        <v>0</v>
      </c>
      <c r="O190" s="262"/>
      <c r="P190" s="262">
        <v>0</v>
      </c>
      <c r="Q190" s="253">
        <v>0</v>
      </c>
      <c r="R190" s="252">
        <f>+'[42]Таб 1'!$Q190</f>
        <v>0</v>
      </c>
      <c r="S190" s="250">
        <f>R190*$A$8</f>
        <v>0</v>
      </c>
      <c r="T190" s="250">
        <f>R190*$A$9</f>
        <v>0</v>
      </c>
      <c r="U190" s="263">
        <f>+W190+Y190</f>
        <v>0</v>
      </c>
      <c r="V190" s="253">
        <f>[40]Лист1!$O190</f>
        <v>1</v>
      </c>
      <c r="W190" s="250">
        <f>S190*V190</f>
        <v>0</v>
      </c>
      <c r="X190" s="253">
        <f>[40]Лист1!$P190</f>
        <v>1</v>
      </c>
      <c r="Y190" s="250">
        <f>W190*X190</f>
        <v>0</v>
      </c>
      <c r="Z190" s="271">
        <f t="shared" ref="Z190:Z253" si="116">IF(T$26=0,0,T190/T$26)</f>
        <v>0</v>
      </c>
      <c r="AA190" s="271">
        <f t="shared" ref="AA190:AA253" si="117">IF($T$286=0,0,T190/$T$286*100)</f>
        <v>0</v>
      </c>
      <c r="AB190" s="263">
        <f t="shared" ref="AB190:AB253" si="118">U190-N190</f>
        <v>0</v>
      </c>
      <c r="AC190" s="263">
        <f t="shared" ref="AC190:AC253" si="119">IF(N190=0,0,U190/N190*100)</f>
        <v>0</v>
      </c>
      <c r="AD190" s="264">
        <f t="shared" ref="AD190:AD253" si="120">IF($N$286=0,0,AB190/$N$286*100)</f>
        <v>0</v>
      </c>
      <c r="AE190" s="253">
        <f>+[41]Лист1!Q190</f>
        <v>1</v>
      </c>
      <c r="AF190" s="250">
        <f>IF($P$287=0,U190*AE190,0)</f>
        <v>0</v>
      </c>
      <c r="AG190" s="253">
        <f>+[41]Лист1!R190</f>
        <v>1</v>
      </c>
      <c r="AH190" s="250">
        <f>AF190*AG190</f>
        <v>0</v>
      </c>
      <c r="AI190" s="253">
        <f>+[41]Лист1!S190</f>
        <v>1</v>
      </c>
      <c r="AJ190" s="250">
        <f>AH190*AI190</f>
        <v>0</v>
      </c>
      <c r="AK190" s="253">
        <f>+[41]Лист1!T190</f>
        <v>1</v>
      </c>
      <c r="AL190" s="250">
        <f>AJ190*AK190</f>
        <v>0</v>
      </c>
      <c r="AM190" s="227" t="s">
        <v>1104</v>
      </c>
      <c r="AN190" s="227" t="s">
        <v>1105</v>
      </c>
      <c r="AO190" s="227" t="s">
        <v>1106</v>
      </c>
      <c r="AP190" s="227" t="s">
        <v>1107</v>
      </c>
      <c r="AQ190" s="227" t="s">
        <v>1108</v>
      </c>
      <c r="AR190" s="227" t="s">
        <v>1109</v>
      </c>
      <c r="AS190" s="160" t="str">
        <f t="shared" ref="AS190:AX194" si="121">$A$3&amp;$A$2&amp;"'"&amp;AM190</f>
        <v>|'[УФ ВС 2018.xlsx]АЛРОСА УГОК'!i152</v>
      </c>
      <c r="AT190" s="160" t="str">
        <f t="shared" si="121"/>
        <v>|'[УФ ВС 2018.xlsx]АЛРОСА УГОК'!j152</v>
      </c>
      <c r="AU190" s="160" t="str">
        <f t="shared" si="121"/>
        <v>|'[УФ ВС 2018.xlsx]АЛРОСА УГОК'!q152</v>
      </c>
      <c r="AV190" s="160" t="str">
        <f t="shared" si="121"/>
        <v>|'[УФ ВС 2018.xlsx]АЛРОСА УГОК'!aa152</v>
      </c>
      <c r="AW190" s="160" t="str">
        <f t="shared" si="121"/>
        <v>|'[УФ ВС 2018.xlsx]АЛРОСА УГОК'!al152</v>
      </c>
      <c r="AX190" s="160" t="str">
        <f t="shared" si="121"/>
        <v>|'[УФ ВС 2018.xlsx]АЛРОСА УГОК'!ak152</v>
      </c>
      <c r="BE190" s="306">
        <f>+U190-'[42]Таб 1'!$T190</f>
        <v>0</v>
      </c>
    </row>
    <row r="191" spans="1:57">
      <c r="A191" s="156" t="str">
        <f t="shared" si="113"/>
        <v>скр</v>
      </c>
      <c r="B191" s="95" t="s">
        <v>545</v>
      </c>
      <c r="C191" s="104"/>
      <c r="D191" s="103"/>
      <c r="E191" s="103" t="s">
        <v>313</v>
      </c>
      <c r="F191" s="102"/>
      <c r="G191" s="74" t="s">
        <v>160</v>
      </c>
      <c r="H191" s="262">
        <v>0</v>
      </c>
      <c r="I191" s="262">
        <v>0</v>
      </c>
      <c r="J191" s="262">
        <v>0</v>
      </c>
      <c r="K191" s="262"/>
      <c r="L191" s="251">
        <f t="shared" si="114"/>
        <v>0</v>
      </c>
      <c r="M191" s="251">
        <f t="shared" si="115"/>
        <v>0</v>
      </c>
      <c r="N191" s="262">
        <v>0</v>
      </c>
      <c r="O191" s="262"/>
      <c r="P191" s="262">
        <v>0</v>
      </c>
      <c r="Q191" s="253">
        <v>0</v>
      </c>
      <c r="R191" s="252">
        <f>+'[42]Таб 1'!$Q191</f>
        <v>0</v>
      </c>
      <c r="S191" s="250">
        <f>R191*$A$8</f>
        <v>0</v>
      </c>
      <c r="T191" s="250">
        <f>R191*$A$9</f>
        <v>0</v>
      </c>
      <c r="U191" s="263">
        <f>+W191+Y191</f>
        <v>0</v>
      </c>
      <c r="V191" s="253">
        <f>[40]Лист1!$O191</f>
        <v>1</v>
      </c>
      <c r="W191" s="250">
        <f>S191*V191</f>
        <v>0</v>
      </c>
      <c r="X191" s="253">
        <f>[40]Лист1!$P191</f>
        <v>1</v>
      </c>
      <c r="Y191" s="250">
        <f>W191*X191</f>
        <v>0</v>
      </c>
      <c r="Z191" s="271">
        <f t="shared" si="116"/>
        <v>0</v>
      </c>
      <c r="AA191" s="271">
        <f t="shared" si="117"/>
        <v>0</v>
      </c>
      <c r="AB191" s="263">
        <f t="shared" si="118"/>
        <v>0</v>
      </c>
      <c r="AC191" s="263">
        <f t="shared" si="119"/>
        <v>0</v>
      </c>
      <c r="AD191" s="264">
        <f t="shared" si="120"/>
        <v>0</v>
      </c>
      <c r="AE191" s="253">
        <f>+[41]Лист1!Q191</f>
        <v>1.0087999999999999</v>
      </c>
      <c r="AF191" s="250">
        <f>IF($P$287=0,U191*AE191,0)</f>
        <v>0</v>
      </c>
      <c r="AG191" s="253">
        <f>+[41]Лист1!R191</f>
        <v>1.014</v>
      </c>
      <c r="AH191" s="250">
        <f>AF191*AG191</f>
        <v>0</v>
      </c>
      <c r="AI191" s="253">
        <f>+[41]Лист1!S191</f>
        <v>1.0192000000000001</v>
      </c>
      <c r="AJ191" s="250">
        <f>AH191*AI191</f>
        <v>0</v>
      </c>
      <c r="AK191" s="253">
        <f>+[41]Лист1!T191</f>
        <v>1.0244</v>
      </c>
      <c r="AL191" s="250">
        <f>AJ191*AK191</f>
        <v>0</v>
      </c>
      <c r="AM191" s="227" t="s">
        <v>1110</v>
      </c>
      <c r="AN191" s="227" t="s">
        <v>1111</v>
      </c>
      <c r="AO191" s="227" t="s">
        <v>1112</v>
      </c>
      <c r="AP191" s="227" t="s">
        <v>1113</v>
      </c>
      <c r="AQ191" s="227" t="s">
        <v>1114</v>
      </c>
      <c r="AR191" s="227" t="s">
        <v>1115</v>
      </c>
      <c r="AS191" s="160" t="str">
        <f t="shared" si="121"/>
        <v>|'[УФ ВС 2018.xlsx]АЛРОСА УГОК'!i153</v>
      </c>
      <c r="AT191" s="160" t="str">
        <f t="shared" si="121"/>
        <v>|'[УФ ВС 2018.xlsx]АЛРОСА УГОК'!j153</v>
      </c>
      <c r="AU191" s="160" t="str">
        <f t="shared" si="121"/>
        <v>|'[УФ ВС 2018.xlsx]АЛРОСА УГОК'!q153</v>
      </c>
      <c r="AV191" s="160" t="str">
        <f t="shared" si="121"/>
        <v>|'[УФ ВС 2018.xlsx]АЛРОСА УГОК'!aa153</v>
      </c>
      <c r="AW191" s="160" t="str">
        <f t="shared" si="121"/>
        <v>|'[УФ ВС 2018.xlsx]АЛРОСА УГОК'!al153</v>
      </c>
      <c r="AX191" s="160" t="str">
        <f t="shared" si="121"/>
        <v>|'[УФ ВС 2018.xlsx]АЛРОСА УГОК'!ak153</v>
      </c>
      <c r="BE191" s="306">
        <f>+U191-'[42]Таб 1'!$T191</f>
        <v>0</v>
      </c>
    </row>
    <row r="192" spans="1:57">
      <c r="A192" s="156" t="str">
        <f t="shared" si="113"/>
        <v>пок</v>
      </c>
      <c r="B192" s="95" t="s">
        <v>545</v>
      </c>
      <c r="C192" s="104"/>
      <c r="D192" s="103"/>
      <c r="E192" s="103" t="s">
        <v>314</v>
      </c>
      <c r="F192" s="102"/>
      <c r="G192" s="74" t="s">
        <v>160</v>
      </c>
      <c r="H192" s="262">
        <v>3246.7840000000001</v>
      </c>
      <c r="I192" s="262">
        <v>4036.3918410816004</v>
      </c>
      <c r="J192" s="262">
        <v>4183.8412350363114</v>
      </c>
      <c r="K192" s="262">
        <v>4051</v>
      </c>
      <c r="L192" s="251">
        <f t="shared" si="114"/>
        <v>-132.84123503631145</v>
      </c>
      <c r="M192" s="251">
        <f t="shared" si="115"/>
        <v>96.824897801477917</v>
      </c>
      <c r="N192" s="262">
        <v>4517.392484295302</v>
      </c>
      <c r="O192" s="262"/>
      <c r="P192" s="262">
        <v>0</v>
      </c>
      <c r="Q192" s="253">
        <v>4679.6778000000004</v>
      </c>
      <c r="R192" s="252">
        <f>+'[42]Таб 1'!$Q192</f>
        <v>4051</v>
      </c>
      <c r="S192" s="250">
        <f>R192*$A$8</f>
        <v>2025.5</v>
      </c>
      <c r="T192" s="250">
        <f>R192*$A$9</f>
        <v>2025.5</v>
      </c>
      <c r="U192" s="263">
        <f>+W192+Y192</f>
        <v>4051</v>
      </c>
      <c r="V192" s="253">
        <f>[40]Лист1!$O192</f>
        <v>1</v>
      </c>
      <c r="W192" s="250">
        <f>S192*V192</f>
        <v>2025.5</v>
      </c>
      <c r="X192" s="253">
        <f>[40]Лист1!$P192</f>
        <v>1</v>
      </c>
      <c r="Y192" s="250">
        <f>W192*X192</f>
        <v>2025.5</v>
      </c>
      <c r="Z192" s="271">
        <f t="shared" si="116"/>
        <v>1.9847481584368944</v>
      </c>
      <c r="AA192" s="271">
        <f t="shared" si="117"/>
        <v>1.9553438364071547</v>
      </c>
      <c r="AB192" s="263">
        <f t="shared" si="118"/>
        <v>-466.39248429530198</v>
      </c>
      <c r="AC192" s="263">
        <f t="shared" si="119"/>
        <v>89.675626239767439</v>
      </c>
      <c r="AD192" s="264">
        <f t="shared" si="120"/>
        <v>-0.20617845448867742</v>
      </c>
      <c r="AE192" s="253">
        <f>+[41]Лист1!Q192</f>
        <v>1.0087999999999999</v>
      </c>
      <c r="AF192" s="250">
        <f>IF($P$287=0,U192*AE192,0)</f>
        <v>4086.6487999999995</v>
      </c>
      <c r="AG192" s="253">
        <f>+[41]Лист1!R192</f>
        <v>1.014</v>
      </c>
      <c r="AH192" s="250">
        <f>AF192*AG192</f>
        <v>4143.8618831999993</v>
      </c>
      <c r="AI192" s="253">
        <f>+[41]Лист1!S192</f>
        <v>1.0192000000000001</v>
      </c>
      <c r="AJ192" s="250">
        <f>AH192*AI192</f>
        <v>4223.4240313574401</v>
      </c>
      <c r="AK192" s="253">
        <f>+[41]Лист1!T192</f>
        <v>1.0244</v>
      </c>
      <c r="AL192" s="250">
        <f>AJ192*AK192</f>
        <v>4326.4755777225619</v>
      </c>
      <c r="AM192" s="227" t="s">
        <v>1116</v>
      </c>
      <c r="AN192" s="227" t="s">
        <v>1117</v>
      </c>
      <c r="AO192" s="227" t="s">
        <v>1118</v>
      </c>
      <c r="AP192" s="227" t="s">
        <v>1119</v>
      </c>
      <c r="AQ192" s="227" t="s">
        <v>1120</v>
      </c>
      <c r="AR192" s="227" t="s">
        <v>1121</v>
      </c>
      <c r="AS192" s="160" t="str">
        <f t="shared" si="121"/>
        <v>|'[УФ ВС 2018.xlsx]АЛРОСА УГОК'!i154</v>
      </c>
      <c r="AT192" s="160" t="str">
        <f t="shared" si="121"/>
        <v>|'[УФ ВС 2018.xlsx]АЛРОСА УГОК'!j154</v>
      </c>
      <c r="AU192" s="160" t="str">
        <f t="shared" si="121"/>
        <v>|'[УФ ВС 2018.xlsx]АЛРОСА УГОК'!q154</v>
      </c>
      <c r="AV192" s="160" t="str">
        <f t="shared" si="121"/>
        <v>|'[УФ ВС 2018.xlsx]АЛРОСА УГОК'!aa154</v>
      </c>
      <c r="AW192" s="160" t="str">
        <f t="shared" si="121"/>
        <v>|'[УФ ВС 2018.xlsx]АЛРОСА УГОК'!al154</v>
      </c>
      <c r="AX192" s="160" t="str">
        <f t="shared" si="121"/>
        <v>|'[УФ ВС 2018.xlsx]АЛРОСА УГОК'!ak154</v>
      </c>
      <c r="BE192" s="306">
        <f>+U192-'[42]Таб 1'!$T192</f>
        <v>0</v>
      </c>
    </row>
    <row r="193" spans="1:57">
      <c r="A193" s="156" t="str">
        <f t="shared" si="113"/>
        <v>пок</v>
      </c>
      <c r="B193" s="95" t="s">
        <v>545</v>
      </c>
      <c r="C193" s="104"/>
      <c r="D193" s="103"/>
      <c r="E193" s="103" t="s">
        <v>315</v>
      </c>
      <c r="F193" s="102"/>
      <c r="G193" s="74" t="s">
        <v>160</v>
      </c>
      <c r="H193" s="262">
        <v>303.0509902</v>
      </c>
      <c r="I193" s="262">
        <v>319.22179103707202</v>
      </c>
      <c r="J193" s="262">
        <v>330.88296306365623</v>
      </c>
      <c r="K193" s="262">
        <v>58</v>
      </c>
      <c r="L193" s="251">
        <f t="shared" si="114"/>
        <v>-272.88296306365623</v>
      </c>
      <c r="M193" s="251">
        <f t="shared" si="115"/>
        <v>17.528856566979481</v>
      </c>
      <c r="N193" s="262">
        <v>84.295201430105465</v>
      </c>
      <c r="O193" s="262"/>
      <c r="P193" s="262">
        <v>0</v>
      </c>
      <c r="Q193" s="253">
        <v>60.419520000000006</v>
      </c>
      <c r="R193" s="252">
        <f>+'[42]Таб 1'!$Q193</f>
        <v>6.5743299999999998</v>
      </c>
      <c r="S193" s="250">
        <f>R193*$A$8</f>
        <v>3.2871649999999999</v>
      </c>
      <c r="T193" s="250">
        <f>R193*$A$9</f>
        <v>3.2871649999999999</v>
      </c>
      <c r="U193" s="263">
        <f>+W193+Y193</f>
        <v>6.5743299999999998</v>
      </c>
      <c r="V193" s="253">
        <f>[40]Лист1!$O193</f>
        <v>1</v>
      </c>
      <c r="W193" s="250">
        <f>S193*V193</f>
        <v>3.2871649999999999</v>
      </c>
      <c r="X193" s="253">
        <f>[40]Лист1!$P193</f>
        <v>1</v>
      </c>
      <c r="Y193" s="250">
        <f>W193*X193</f>
        <v>3.2871649999999999</v>
      </c>
      <c r="Z193" s="271">
        <f t="shared" si="116"/>
        <v>3.2210292175898366E-3</v>
      </c>
      <c r="AA193" s="271">
        <f t="shared" si="117"/>
        <v>3.1733092184662182E-3</v>
      </c>
      <c r="AB193" s="263">
        <f t="shared" si="118"/>
        <v>-77.720871430105461</v>
      </c>
      <c r="AC193" s="263">
        <f t="shared" si="119"/>
        <v>7.799174672417382</v>
      </c>
      <c r="AD193" s="264">
        <f t="shared" si="120"/>
        <v>-3.4358120451242792E-2</v>
      </c>
      <c r="AE193" s="253">
        <f>+[41]Лист1!Q193</f>
        <v>1.0087999999999999</v>
      </c>
      <c r="AF193" s="250">
        <f>IF($P$287=0,U193*AE193,0)</f>
        <v>6.6321841039999994</v>
      </c>
      <c r="AG193" s="253">
        <f>+[41]Лист1!R193</f>
        <v>1.014</v>
      </c>
      <c r="AH193" s="250">
        <f>AF193*AG193</f>
        <v>6.7250346814559991</v>
      </c>
      <c r="AI193" s="253">
        <f>+[41]Лист1!S193</f>
        <v>1.0192000000000001</v>
      </c>
      <c r="AJ193" s="250">
        <f>AH193*AI193</f>
        <v>6.8541553473399555</v>
      </c>
      <c r="AK193" s="253">
        <f>+[41]Лист1!T193</f>
        <v>1.0244</v>
      </c>
      <c r="AL193" s="250">
        <f>AJ193*AK193</f>
        <v>7.0213967378150501</v>
      </c>
      <c r="AM193" s="227" t="s">
        <v>1122</v>
      </c>
      <c r="AN193" s="227" t="s">
        <v>1123</v>
      </c>
      <c r="AO193" s="227" t="s">
        <v>1124</v>
      </c>
      <c r="AP193" s="227" t="s">
        <v>1125</v>
      </c>
      <c r="AQ193" s="227" t="s">
        <v>1126</v>
      </c>
      <c r="AR193" s="227" t="s">
        <v>1127</v>
      </c>
      <c r="AS193" s="160" t="str">
        <f t="shared" si="121"/>
        <v>|'[УФ ВС 2018.xlsx]АЛРОСА УГОК'!i155</v>
      </c>
      <c r="AT193" s="160" t="str">
        <f t="shared" si="121"/>
        <v>|'[УФ ВС 2018.xlsx]АЛРОСА УГОК'!j155</v>
      </c>
      <c r="AU193" s="160" t="str">
        <f t="shared" si="121"/>
        <v>|'[УФ ВС 2018.xlsx]АЛРОСА УГОК'!q155</v>
      </c>
      <c r="AV193" s="160" t="str">
        <f t="shared" si="121"/>
        <v>|'[УФ ВС 2018.xlsx]АЛРОСА УГОК'!aa155</v>
      </c>
      <c r="AW193" s="160" t="str">
        <f t="shared" si="121"/>
        <v>|'[УФ ВС 2018.xlsx]АЛРОСА УГОК'!al155</v>
      </c>
      <c r="AX193" s="160" t="str">
        <f t="shared" si="121"/>
        <v>|'[УФ ВС 2018.xlsx]АЛРОСА УГОК'!ak155</v>
      </c>
      <c r="BE193" s="306">
        <f>+U193-'[42]Таб 1'!$T193</f>
        <v>0</v>
      </c>
    </row>
    <row r="194" spans="1:57">
      <c r="A194" s="156" t="str">
        <f t="shared" si="113"/>
        <v>пок</v>
      </c>
      <c r="B194" s="95" t="s">
        <v>545</v>
      </c>
      <c r="C194" s="104"/>
      <c r="D194" s="103"/>
      <c r="E194" s="103" t="s">
        <v>316</v>
      </c>
      <c r="F194" s="102"/>
      <c r="G194" s="74" t="s">
        <v>160</v>
      </c>
      <c r="H194" s="262">
        <v>0</v>
      </c>
      <c r="I194" s="262">
        <v>0</v>
      </c>
      <c r="J194" s="262">
        <v>0</v>
      </c>
      <c r="K194" s="262"/>
      <c r="L194" s="251">
        <f t="shared" si="114"/>
        <v>0</v>
      </c>
      <c r="M194" s="251">
        <f t="shared" si="115"/>
        <v>0</v>
      </c>
      <c r="N194" s="262">
        <v>0</v>
      </c>
      <c r="O194" s="262"/>
      <c r="P194" s="262">
        <v>0</v>
      </c>
      <c r="Q194" s="253">
        <v>93.932999999999993</v>
      </c>
      <c r="R194" s="252">
        <f>+'[42]Таб 1'!$Q194</f>
        <v>93.932999999999993</v>
      </c>
      <c r="S194" s="250">
        <f>R194*$A$8</f>
        <v>46.966499999999996</v>
      </c>
      <c r="T194" s="250">
        <f>R194*$A$9</f>
        <v>46.966499999999996</v>
      </c>
      <c r="U194" s="263">
        <f>+W194+Y194</f>
        <v>93.932999999999993</v>
      </c>
      <c r="V194" s="253">
        <f>[40]Лист1!$O194</f>
        <v>1</v>
      </c>
      <c r="W194" s="250">
        <f>S194*V194</f>
        <v>46.966499999999996</v>
      </c>
      <c r="X194" s="253">
        <f>[40]Лист1!$P194</f>
        <v>1</v>
      </c>
      <c r="Y194" s="250">
        <f>W194*X194</f>
        <v>46.966499999999996</v>
      </c>
      <c r="Z194" s="271">
        <f t="shared" si="116"/>
        <v>4.6021562272637075E-2</v>
      </c>
      <c r="AA194" s="271">
        <f t="shared" si="117"/>
        <v>4.5339746379963769E-2</v>
      </c>
      <c r="AB194" s="263">
        <f t="shared" si="118"/>
        <v>93.932999999999993</v>
      </c>
      <c r="AC194" s="263">
        <f t="shared" si="119"/>
        <v>0</v>
      </c>
      <c r="AD194" s="264">
        <f t="shared" si="120"/>
        <v>4.1525027562885237E-2</v>
      </c>
      <c r="AE194" s="253">
        <f>+[41]Лист1!Q194</f>
        <v>1.0087999999999999</v>
      </c>
      <c r="AF194" s="250">
        <f>IF($P$287=0,U194*AE194,0)</f>
        <v>94.759610399999985</v>
      </c>
      <c r="AG194" s="253">
        <f>+[41]Лист1!R194</f>
        <v>1.014</v>
      </c>
      <c r="AH194" s="250">
        <f>AF194*AG194</f>
        <v>96.086244945599987</v>
      </c>
      <c r="AI194" s="253">
        <f>+[41]Лист1!S194</f>
        <v>1.0192000000000001</v>
      </c>
      <c r="AJ194" s="250">
        <f>AH194*AI194</f>
        <v>97.931100848555516</v>
      </c>
      <c r="AK194" s="253">
        <f>+[41]Лист1!T194</f>
        <v>1.0244</v>
      </c>
      <c r="AL194" s="250">
        <f>AJ194*AK194</f>
        <v>100.32061970926027</v>
      </c>
      <c r="AM194" s="227" t="s">
        <v>1128</v>
      </c>
      <c r="AN194" s="227" t="s">
        <v>1129</v>
      </c>
      <c r="AO194" s="227" t="s">
        <v>1130</v>
      </c>
      <c r="AP194" s="227" t="s">
        <v>1131</v>
      </c>
      <c r="AQ194" s="227" t="s">
        <v>1132</v>
      </c>
      <c r="AR194" s="227" t="s">
        <v>1133</v>
      </c>
      <c r="AS194" s="160" t="str">
        <f t="shared" si="121"/>
        <v>|'[УФ ВС 2018.xlsx]АЛРОСА УГОК'!i156</v>
      </c>
      <c r="AT194" s="160" t="str">
        <f t="shared" si="121"/>
        <v>|'[УФ ВС 2018.xlsx]АЛРОСА УГОК'!j156</v>
      </c>
      <c r="AU194" s="160" t="str">
        <f t="shared" si="121"/>
        <v>|'[УФ ВС 2018.xlsx]АЛРОСА УГОК'!q156</v>
      </c>
      <c r="AV194" s="160" t="str">
        <f t="shared" si="121"/>
        <v>|'[УФ ВС 2018.xlsx]АЛРОСА УГОК'!aa156</v>
      </c>
      <c r="AW194" s="160" t="str">
        <f t="shared" si="121"/>
        <v>|'[УФ ВС 2018.xlsx]АЛРОСА УГОК'!al156</v>
      </c>
      <c r="AX194" s="160" t="str">
        <f t="shared" si="121"/>
        <v>|'[УФ ВС 2018.xlsx]АЛРОСА УГОК'!ak156</v>
      </c>
      <c r="BE194" s="306">
        <f>+U194-'[42]Таб 1'!$T194</f>
        <v>0</v>
      </c>
    </row>
    <row r="195" spans="1:57">
      <c r="A195" s="156" t="str">
        <f t="shared" si="113"/>
        <v>пок</v>
      </c>
      <c r="B195" s="95"/>
      <c r="C195" s="104" t="s">
        <v>144</v>
      </c>
      <c r="D195" s="103"/>
      <c r="E195" s="103" t="s">
        <v>317</v>
      </c>
      <c r="F195" s="102"/>
      <c r="G195" s="74" t="s">
        <v>160</v>
      </c>
      <c r="H195" s="263">
        <f>SUM(H196:H200)</f>
        <v>20.92</v>
      </c>
      <c r="I195" s="263">
        <f>SUM(I196:I200)</f>
        <v>0</v>
      </c>
      <c r="J195" s="263">
        <f>SUM(J196:J200)</f>
        <v>0</v>
      </c>
      <c r="K195" s="263">
        <v>0</v>
      </c>
      <c r="L195" s="251">
        <f t="shared" si="114"/>
        <v>0</v>
      </c>
      <c r="M195" s="251">
        <f t="shared" si="115"/>
        <v>0</v>
      </c>
      <c r="N195" s="263">
        <f t="shared" ref="N195:U195" si="122">SUM(N196:N200)</f>
        <v>410.40284291466929</v>
      </c>
      <c r="O195" s="263">
        <f t="shared" si="122"/>
        <v>0</v>
      </c>
      <c r="P195" s="263">
        <f t="shared" si="122"/>
        <v>0</v>
      </c>
      <c r="Q195" s="263">
        <v>282.39999999999998</v>
      </c>
      <c r="R195" s="252">
        <f>+'[42]Таб 1'!$Q195</f>
        <v>0</v>
      </c>
      <c r="S195" s="263">
        <f t="shared" si="122"/>
        <v>0</v>
      </c>
      <c r="T195" s="263">
        <f t="shared" si="122"/>
        <v>0</v>
      </c>
      <c r="U195" s="263">
        <f t="shared" si="122"/>
        <v>0</v>
      </c>
      <c r="V195" s="253">
        <f>[40]Лист1!$O195</f>
        <v>1</v>
      </c>
      <c r="W195" s="263">
        <f>SUM(W196:W200)</f>
        <v>0</v>
      </c>
      <c r="X195" s="253">
        <f>[40]Лист1!$P195</f>
        <v>1</v>
      </c>
      <c r="Y195" s="263">
        <f>SUM(Y196:Y200)</f>
        <v>0</v>
      </c>
      <c r="Z195" s="271">
        <f t="shared" si="116"/>
        <v>0</v>
      </c>
      <c r="AA195" s="271">
        <f t="shared" si="117"/>
        <v>0</v>
      </c>
      <c r="AB195" s="263">
        <f t="shared" si="118"/>
        <v>-410.40284291466929</v>
      </c>
      <c r="AC195" s="263">
        <f t="shared" si="119"/>
        <v>0</v>
      </c>
      <c r="AD195" s="264">
        <f t="shared" si="120"/>
        <v>-0.18142707423289051</v>
      </c>
      <c r="AE195" s="253">
        <f>+[41]Лист1!Q195</f>
        <v>1</v>
      </c>
      <c r="AF195" s="263">
        <f>SUM(AF196:AF200)</f>
        <v>0</v>
      </c>
      <c r="AG195" s="253">
        <f>+[41]Лист1!R195</f>
        <v>1</v>
      </c>
      <c r="AH195" s="263">
        <f>SUM(AH196:AH200)</f>
        <v>0</v>
      </c>
      <c r="AI195" s="253">
        <f>+[41]Лист1!S195</f>
        <v>1</v>
      </c>
      <c r="AJ195" s="263">
        <f>SUM(AJ196:AJ200)</f>
        <v>0</v>
      </c>
      <c r="AK195" s="253">
        <f>+[41]Лист1!T195</f>
        <v>1</v>
      </c>
      <c r="AL195" s="263">
        <f>SUM(AL196:AL200)</f>
        <v>0</v>
      </c>
      <c r="AM195" s="227"/>
      <c r="AN195" s="227"/>
      <c r="AO195" s="227"/>
      <c r="AP195" s="227"/>
      <c r="AQ195" s="227"/>
      <c r="AR195" s="227"/>
      <c r="AS195" s="160"/>
      <c r="AT195" s="160"/>
      <c r="AU195" s="160"/>
      <c r="AV195" s="160"/>
      <c r="AW195" s="160"/>
      <c r="AX195" s="160"/>
      <c r="BE195" s="306">
        <f>+U195-'[42]Таб 1'!$T195</f>
        <v>0</v>
      </c>
    </row>
    <row r="196" spans="1:57">
      <c r="A196" s="156" t="str">
        <f t="shared" si="113"/>
        <v>пок</v>
      </c>
      <c r="B196" s="95" t="s">
        <v>545</v>
      </c>
      <c r="C196" s="104"/>
      <c r="D196" s="103"/>
      <c r="E196" s="103"/>
      <c r="F196" s="101" t="s">
        <v>372</v>
      </c>
      <c r="G196" s="74" t="s">
        <v>160</v>
      </c>
      <c r="H196" s="262">
        <v>0</v>
      </c>
      <c r="I196" s="262">
        <v>0</v>
      </c>
      <c r="J196" s="262">
        <v>0</v>
      </c>
      <c r="K196" s="262"/>
      <c r="L196" s="251">
        <f t="shared" si="114"/>
        <v>0</v>
      </c>
      <c r="M196" s="251">
        <f t="shared" si="115"/>
        <v>0</v>
      </c>
      <c r="N196" s="262">
        <v>3.0828429146692238</v>
      </c>
      <c r="O196" s="262"/>
      <c r="P196" s="262"/>
      <c r="Q196" s="253">
        <v>0</v>
      </c>
      <c r="R196" s="252">
        <f>+'[42]Таб 1'!$Q196</f>
        <v>0</v>
      </c>
      <c r="S196" s="250">
        <f>R196*$A$8</f>
        <v>0</v>
      </c>
      <c r="T196" s="250">
        <f>R196*$A$9</f>
        <v>0</v>
      </c>
      <c r="U196" s="263">
        <f>+W196+Y196</f>
        <v>0</v>
      </c>
      <c r="V196" s="253">
        <f>[40]Лист1!$O196</f>
        <v>1</v>
      </c>
      <c r="W196" s="250">
        <f>S196*V196</f>
        <v>0</v>
      </c>
      <c r="X196" s="253">
        <f>[40]Лист1!$P196</f>
        <v>1</v>
      </c>
      <c r="Y196" s="250">
        <f>W196*X196</f>
        <v>0</v>
      </c>
      <c r="Z196" s="271">
        <f t="shared" si="116"/>
        <v>0</v>
      </c>
      <c r="AA196" s="271">
        <f t="shared" si="117"/>
        <v>0</v>
      </c>
      <c r="AB196" s="263">
        <f t="shared" si="118"/>
        <v>-3.0828429146692238</v>
      </c>
      <c r="AC196" s="263">
        <f t="shared" si="119"/>
        <v>0</v>
      </c>
      <c r="AD196" s="264">
        <f t="shared" si="120"/>
        <v>-1.3628345416806127E-3</v>
      </c>
      <c r="AE196" s="253">
        <f>+[41]Лист1!Q196</f>
        <v>1.0087999999999999</v>
      </c>
      <c r="AF196" s="250">
        <f>IF($P$287=0,U196*AE196,0)</f>
        <v>0</v>
      </c>
      <c r="AG196" s="253">
        <f>+[41]Лист1!R196</f>
        <v>1.014</v>
      </c>
      <c r="AH196" s="250">
        <f>AF196*AG196</f>
        <v>0</v>
      </c>
      <c r="AI196" s="253">
        <f>+[41]Лист1!S196</f>
        <v>1.0192000000000001</v>
      </c>
      <c r="AJ196" s="250">
        <f>AH196*AI196</f>
        <v>0</v>
      </c>
      <c r="AK196" s="253">
        <f>+[41]Лист1!T196</f>
        <v>1.0244</v>
      </c>
      <c r="AL196" s="250">
        <f>AJ196*AK196</f>
        <v>0</v>
      </c>
      <c r="AM196" s="227" t="s">
        <v>1134</v>
      </c>
      <c r="AN196" s="227" t="s">
        <v>1135</v>
      </c>
      <c r="AO196" s="227" t="s">
        <v>1136</v>
      </c>
      <c r="AP196" s="227" t="s">
        <v>1137</v>
      </c>
      <c r="AQ196" s="227" t="s">
        <v>1138</v>
      </c>
      <c r="AR196" s="227" t="s">
        <v>1139</v>
      </c>
      <c r="AS196" s="160" t="str">
        <f t="shared" ref="AS196:AX200" si="123">$A$3&amp;$A$2&amp;"'"&amp;AM196</f>
        <v>|'[УФ ВС 2018.xlsx]АЛРОСА УГОК'!i158</v>
      </c>
      <c r="AT196" s="160" t="str">
        <f t="shared" si="123"/>
        <v>|'[УФ ВС 2018.xlsx]АЛРОСА УГОК'!j158</v>
      </c>
      <c r="AU196" s="160" t="str">
        <f t="shared" si="123"/>
        <v>|'[УФ ВС 2018.xlsx]АЛРОСА УГОК'!q158</v>
      </c>
      <c r="AV196" s="160" t="str">
        <f t="shared" si="123"/>
        <v>|'[УФ ВС 2018.xlsx]АЛРОСА УГОК'!aa158</v>
      </c>
      <c r="AW196" s="160" t="str">
        <f t="shared" si="123"/>
        <v>|'[УФ ВС 2018.xlsx]АЛРОСА УГОК'!al158</v>
      </c>
      <c r="AX196" s="160" t="str">
        <f t="shared" si="123"/>
        <v>|'[УФ ВС 2018.xlsx]АЛРОСА УГОК'!ak158</v>
      </c>
      <c r="BE196" s="306">
        <f>+U196-'[42]Таб 1'!$T196</f>
        <v>0</v>
      </c>
    </row>
    <row r="197" spans="1:57">
      <c r="A197" s="156" t="str">
        <f t="shared" si="113"/>
        <v>скр</v>
      </c>
      <c r="B197" s="95" t="s">
        <v>545</v>
      </c>
      <c r="C197" s="104"/>
      <c r="D197" s="103"/>
      <c r="E197" s="537"/>
      <c r="F197" s="538"/>
      <c r="G197" s="74" t="s">
        <v>160</v>
      </c>
      <c r="H197" s="262">
        <v>20.92</v>
      </c>
      <c r="I197" s="262">
        <v>0</v>
      </c>
      <c r="J197" s="262">
        <v>0</v>
      </c>
      <c r="K197" s="262"/>
      <c r="L197" s="251">
        <f t="shared" si="114"/>
        <v>0</v>
      </c>
      <c r="M197" s="251">
        <f t="shared" si="115"/>
        <v>0</v>
      </c>
      <c r="N197" s="262">
        <v>0</v>
      </c>
      <c r="O197" s="262"/>
      <c r="P197" s="262"/>
      <c r="Q197" s="253">
        <v>0</v>
      </c>
      <c r="R197" s="252">
        <f>+'[42]Таб 1'!$Q197</f>
        <v>0</v>
      </c>
      <c r="S197" s="250">
        <f>R197*$A$8</f>
        <v>0</v>
      </c>
      <c r="T197" s="250">
        <f>R197*$A$9</f>
        <v>0</v>
      </c>
      <c r="U197" s="263">
        <f>+W197+Y197</f>
        <v>0</v>
      </c>
      <c r="V197" s="253">
        <f>[40]Лист1!$O197</f>
        <v>1</v>
      </c>
      <c r="W197" s="250">
        <f>S197*V197</f>
        <v>0</v>
      </c>
      <c r="X197" s="253">
        <f>[40]Лист1!$P197</f>
        <v>1</v>
      </c>
      <c r="Y197" s="250">
        <f>W197*X197</f>
        <v>0</v>
      </c>
      <c r="Z197" s="271">
        <f t="shared" si="116"/>
        <v>0</v>
      </c>
      <c r="AA197" s="271">
        <f t="shared" si="117"/>
        <v>0</v>
      </c>
      <c r="AB197" s="263">
        <f t="shared" si="118"/>
        <v>0</v>
      </c>
      <c r="AC197" s="263">
        <f t="shared" si="119"/>
        <v>0</v>
      </c>
      <c r="AD197" s="264">
        <f t="shared" si="120"/>
        <v>0</v>
      </c>
      <c r="AE197" s="253">
        <f>+[41]Лист1!Q197</f>
        <v>1.0087999999999999</v>
      </c>
      <c r="AF197" s="250">
        <f>IF($P$287=0,U197*AE197,0)</f>
        <v>0</v>
      </c>
      <c r="AG197" s="253">
        <f>+[41]Лист1!R197</f>
        <v>1.014</v>
      </c>
      <c r="AH197" s="250">
        <f>AF197*AG197</f>
        <v>0</v>
      </c>
      <c r="AI197" s="253">
        <f>+[41]Лист1!S197</f>
        <v>1.0192000000000001</v>
      </c>
      <c r="AJ197" s="250">
        <f>AH197*AI197</f>
        <v>0</v>
      </c>
      <c r="AK197" s="253">
        <f>+[41]Лист1!T197</f>
        <v>1.0244</v>
      </c>
      <c r="AL197" s="250">
        <f>AJ197*AK197</f>
        <v>0</v>
      </c>
      <c r="AM197" s="227" t="s">
        <v>1140</v>
      </c>
      <c r="AN197" s="227" t="s">
        <v>1141</v>
      </c>
      <c r="AO197" s="227" t="s">
        <v>1142</v>
      </c>
      <c r="AP197" s="227" t="s">
        <v>1143</v>
      </c>
      <c r="AQ197" s="227" t="s">
        <v>1144</v>
      </c>
      <c r="AR197" s="227" t="s">
        <v>1145</v>
      </c>
      <c r="AS197" s="160" t="str">
        <f t="shared" si="123"/>
        <v>|'[УФ ВС 2018.xlsx]АЛРОСА УГОК'!i159</v>
      </c>
      <c r="AT197" s="160" t="str">
        <f t="shared" si="123"/>
        <v>|'[УФ ВС 2018.xlsx]АЛРОСА УГОК'!j159</v>
      </c>
      <c r="AU197" s="160" t="str">
        <f t="shared" si="123"/>
        <v>|'[УФ ВС 2018.xlsx]АЛРОСА УГОК'!q159</v>
      </c>
      <c r="AV197" s="160" t="str">
        <f t="shared" si="123"/>
        <v>|'[УФ ВС 2018.xlsx]АЛРОСА УГОК'!aa159</v>
      </c>
      <c r="AW197" s="160" t="str">
        <f t="shared" si="123"/>
        <v>|'[УФ ВС 2018.xlsx]АЛРОСА УГОК'!al159</v>
      </c>
      <c r="AX197" s="160" t="str">
        <f t="shared" si="123"/>
        <v>|'[УФ ВС 2018.xlsx]АЛРОСА УГОК'!ak159</v>
      </c>
      <c r="BE197" s="306">
        <f>+U197-'[42]Таб 1'!$T197</f>
        <v>0</v>
      </c>
    </row>
    <row r="198" spans="1:57">
      <c r="A198" s="156" t="str">
        <f t="shared" si="113"/>
        <v>скр</v>
      </c>
      <c r="B198" s="95" t="s">
        <v>545</v>
      </c>
      <c r="C198" s="104"/>
      <c r="D198" s="103"/>
      <c r="E198" s="537"/>
      <c r="F198" s="538"/>
      <c r="G198" s="74" t="s">
        <v>160</v>
      </c>
      <c r="H198" s="262">
        <v>0</v>
      </c>
      <c r="I198" s="262">
        <v>0</v>
      </c>
      <c r="J198" s="262">
        <v>0</v>
      </c>
      <c r="K198" s="262"/>
      <c r="L198" s="251">
        <f t="shared" si="114"/>
        <v>0</v>
      </c>
      <c r="M198" s="251">
        <f t="shared" si="115"/>
        <v>0</v>
      </c>
      <c r="N198" s="262">
        <v>0</v>
      </c>
      <c r="O198" s="262"/>
      <c r="P198" s="262"/>
      <c r="Q198" s="253">
        <v>282.39999999999998</v>
      </c>
      <c r="R198" s="252">
        <f>+'[42]Таб 1'!$Q198</f>
        <v>0</v>
      </c>
      <c r="S198" s="250">
        <f>R198*$A$8</f>
        <v>0</v>
      </c>
      <c r="T198" s="250">
        <f>R198*$A$9</f>
        <v>0</v>
      </c>
      <c r="U198" s="263">
        <f>+W198+Y198</f>
        <v>0</v>
      </c>
      <c r="V198" s="253">
        <f>[40]Лист1!$O198</f>
        <v>1</v>
      </c>
      <c r="W198" s="250">
        <f>S198*V198</f>
        <v>0</v>
      </c>
      <c r="X198" s="253">
        <f>[40]Лист1!$P198</f>
        <v>1</v>
      </c>
      <c r="Y198" s="250">
        <f>W198*X198</f>
        <v>0</v>
      </c>
      <c r="Z198" s="271">
        <f t="shared" si="116"/>
        <v>0</v>
      </c>
      <c r="AA198" s="271">
        <f t="shared" si="117"/>
        <v>0</v>
      </c>
      <c r="AB198" s="263">
        <f t="shared" si="118"/>
        <v>0</v>
      </c>
      <c r="AC198" s="263">
        <f t="shared" si="119"/>
        <v>0</v>
      </c>
      <c r="AD198" s="264">
        <f t="shared" si="120"/>
        <v>0</v>
      </c>
      <c r="AE198" s="253">
        <f>+[41]Лист1!Q198</f>
        <v>1.0087999999999999</v>
      </c>
      <c r="AF198" s="250">
        <f>IF($P$287=0,U198*AE198,0)</f>
        <v>0</v>
      </c>
      <c r="AG198" s="253">
        <f>+[41]Лист1!R198</f>
        <v>1.014</v>
      </c>
      <c r="AH198" s="250">
        <f>AF198*AG198</f>
        <v>0</v>
      </c>
      <c r="AI198" s="253">
        <f>+[41]Лист1!S198</f>
        <v>1.0192000000000001</v>
      </c>
      <c r="AJ198" s="250">
        <f>AH198*AI198</f>
        <v>0</v>
      </c>
      <c r="AK198" s="253">
        <f>+[41]Лист1!T198</f>
        <v>1.0244</v>
      </c>
      <c r="AL198" s="250">
        <f>AJ198*AK198</f>
        <v>0</v>
      </c>
      <c r="AM198" s="227" t="s">
        <v>1146</v>
      </c>
      <c r="AN198" s="227" t="s">
        <v>1147</v>
      </c>
      <c r="AO198" s="227" t="s">
        <v>1148</v>
      </c>
      <c r="AP198" s="227" t="s">
        <v>1149</v>
      </c>
      <c r="AQ198" s="227" t="s">
        <v>1150</v>
      </c>
      <c r="AR198" s="227" t="s">
        <v>1151</v>
      </c>
      <c r="AS198" s="160" t="str">
        <f t="shared" si="123"/>
        <v>|'[УФ ВС 2018.xlsx]АЛРОСА УГОК'!i160</v>
      </c>
      <c r="AT198" s="160" t="str">
        <f t="shared" si="123"/>
        <v>|'[УФ ВС 2018.xlsx]АЛРОСА УГОК'!j160</v>
      </c>
      <c r="AU198" s="160" t="str">
        <f t="shared" si="123"/>
        <v>|'[УФ ВС 2018.xlsx]АЛРОСА УГОК'!q160</v>
      </c>
      <c r="AV198" s="160" t="str">
        <f t="shared" si="123"/>
        <v>|'[УФ ВС 2018.xlsx]АЛРОСА УГОК'!aa160</v>
      </c>
      <c r="AW198" s="160" t="str">
        <f t="shared" si="123"/>
        <v>|'[УФ ВС 2018.xlsx]АЛРОСА УГОК'!al160</v>
      </c>
      <c r="AX198" s="160" t="str">
        <f t="shared" si="123"/>
        <v>|'[УФ ВС 2018.xlsx]АЛРОСА УГОК'!ak160</v>
      </c>
      <c r="BE198" s="306">
        <f>+U198-'[42]Таб 1'!$T198</f>
        <v>0</v>
      </c>
    </row>
    <row r="199" spans="1:57">
      <c r="A199" s="156" t="str">
        <f t="shared" si="113"/>
        <v>пок</v>
      </c>
      <c r="B199" s="95" t="s">
        <v>545</v>
      </c>
      <c r="C199" s="104"/>
      <c r="D199" s="103"/>
      <c r="E199" s="537"/>
      <c r="F199" s="538"/>
      <c r="G199" s="74" t="s">
        <v>160</v>
      </c>
      <c r="H199" s="262">
        <v>0</v>
      </c>
      <c r="I199" s="262">
        <v>0</v>
      </c>
      <c r="J199" s="262">
        <v>0</v>
      </c>
      <c r="K199" s="262"/>
      <c r="L199" s="251">
        <f t="shared" si="114"/>
        <v>0</v>
      </c>
      <c r="M199" s="251">
        <f t="shared" si="115"/>
        <v>0</v>
      </c>
      <c r="N199" s="262">
        <v>407.32000000000005</v>
      </c>
      <c r="O199" s="262"/>
      <c r="P199" s="262"/>
      <c r="Q199" s="253">
        <v>0</v>
      </c>
      <c r="R199" s="252">
        <f>+'[42]Таб 1'!$Q199</f>
        <v>0</v>
      </c>
      <c r="S199" s="250">
        <f>R199*$A$8</f>
        <v>0</v>
      </c>
      <c r="T199" s="250">
        <f>R199*$A$9</f>
        <v>0</v>
      </c>
      <c r="U199" s="263">
        <f>+W199+Y199</f>
        <v>0</v>
      </c>
      <c r="V199" s="253">
        <f>[40]Лист1!$O199</f>
        <v>1</v>
      </c>
      <c r="W199" s="250">
        <f>S199*V199</f>
        <v>0</v>
      </c>
      <c r="X199" s="253">
        <f>[40]Лист1!$P199</f>
        <v>1</v>
      </c>
      <c r="Y199" s="250">
        <f>W199*X199</f>
        <v>0</v>
      </c>
      <c r="Z199" s="271">
        <f t="shared" si="116"/>
        <v>0</v>
      </c>
      <c r="AA199" s="271">
        <f t="shared" si="117"/>
        <v>0</v>
      </c>
      <c r="AB199" s="263">
        <f t="shared" si="118"/>
        <v>-407.32000000000005</v>
      </c>
      <c r="AC199" s="263">
        <f t="shared" si="119"/>
        <v>0</v>
      </c>
      <c r="AD199" s="264">
        <f t="shared" si="120"/>
        <v>-0.18006423969120988</v>
      </c>
      <c r="AE199" s="253">
        <f>+[41]Лист1!Q199</f>
        <v>1.0087999999999999</v>
      </c>
      <c r="AF199" s="250">
        <f>IF($P$287=0,U199*AE199,0)</f>
        <v>0</v>
      </c>
      <c r="AG199" s="253">
        <f>+[41]Лист1!R199</f>
        <v>1.014</v>
      </c>
      <c r="AH199" s="250">
        <f>AF199*AG199</f>
        <v>0</v>
      </c>
      <c r="AI199" s="253">
        <f>+[41]Лист1!S199</f>
        <v>1.0192000000000001</v>
      </c>
      <c r="AJ199" s="250">
        <f>AH199*AI199</f>
        <v>0</v>
      </c>
      <c r="AK199" s="253">
        <f>+[41]Лист1!T199</f>
        <v>1.0244</v>
      </c>
      <c r="AL199" s="250">
        <f>AJ199*AK199</f>
        <v>0</v>
      </c>
      <c r="AM199" s="227" t="s">
        <v>1152</v>
      </c>
      <c r="AN199" s="227" t="s">
        <v>1153</v>
      </c>
      <c r="AO199" s="227" t="s">
        <v>1154</v>
      </c>
      <c r="AP199" s="227" t="s">
        <v>1155</v>
      </c>
      <c r="AQ199" s="227" t="s">
        <v>1156</v>
      </c>
      <c r="AR199" s="227" t="s">
        <v>1157</v>
      </c>
      <c r="AS199" s="160" t="str">
        <f t="shared" si="123"/>
        <v>|'[УФ ВС 2018.xlsx]АЛРОСА УГОК'!i161</v>
      </c>
      <c r="AT199" s="160" t="str">
        <f t="shared" si="123"/>
        <v>|'[УФ ВС 2018.xlsx]АЛРОСА УГОК'!j161</v>
      </c>
      <c r="AU199" s="160" t="str">
        <f t="shared" si="123"/>
        <v>|'[УФ ВС 2018.xlsx]АЛРОСА УГОК'!q161</v>
      </c>
      <c r="AV199" s="160" t="str">
        <f t="shared" si="123"/>
        <v>|'[УФ ВС 2018.xlsx]АЛРОСА УГОК'!aa161</v>
      </c>
      <c r="AW199" s="160" t="str">
        <f t="shared" si="123"/>
        <v>|'[УФ ВС 2018.xlsx]АЛРОСА УГОК'!al161</v>
      </c>
      <c r="AX199" s="160" t="str">
        <f t="shared" si="123"/>
        <v>|'[УФ ВС 2018.xlsx]АЛРОСА УГОК'!ak161</v>
      </c>
      <c r="BE199" s="306">
        <f>+U199-'[42]Таб 1'!$T199</f>
        <v>0</v>
      </c>
    </row>
    <row r="200" spans="1:57" s="161" customFormat="1">
      <c r="A200" s="156" t="str">
        <f t="shared" si="113"/>
        <v>скр</v>
      </c>
      <c r="B200" s="105" t="s">
        <v>545</v>
      </c>
      <c r="C200" s="106"/>
      <c r="D200" s="107"/>
      <c r="E200" s="582"/>
      <c r="F200" s="583"/>
      <c r="G200" s="108" t="s">
        <v>160</v>
      </c>
      <c r="H200" s="262">
        <v>0</v>
      </c>
      <c r="I200" s="272">
        <v>0</v>
      </c>
      <c r="J200" s="272">
        <v>0</v>
      </c>
      <c r="K200" s="272"/>
      <c r="L200" s="251">
        <f t="shared" si="114"/>
        <v>0</v>
      </c>
      <c r="M200" s="251">
        <f t="shared" si="115"/>
        <v>0</v>
      </c>
      <c r="N200" s="272">
        <v>0</v>
      </c>
      <c r="O200" s="272"/>
      <c r="P200" s="272"/>
      <c r="Q200" s="273">
        <v>0</v>
      </c>
      <c r="R200" s="252">
        <f>+'[42]Таб 1'!$Q200</f>
        <v>0</v>
      </c>
      <c r="S200" s="250">
        <f>R200*$A$8</f>
        <v>0</v>
      </c>
      <c r="T200" s="250">
        <f>R200*$A$9</f>
        <v>0</v>
      </c>
      <c r="U200" s="274">
        <f>+W200+Y200</f>
        <v>0</v>
      </c>
      <c r="V200" s="253">
        <f>[40]Лист1!$O200</f>
        <v>1</v>
      </c>
      <c r="W200" s="250">
        <f>S200*V200</f>
        <v>0</v>
      </c>
      <c r="X200" s="253">
        <f>[40]Лист1!$P200</f>
        <v>1</v>
      </c>
      <c r="Y200" s="250">
        <f>W200*X200</f>
        <v>0</v>
      </c>
      <c r="Z200" s="275">
        <f t="shared" si="116"/>
        <v>0</v>
      </c>
      <c r="AA200" s="275">
        <f t="shared" si="117"/>
        <v>0</v>
      </c>
      <c r="AB200" s="274">
        <f t="shared" si="118"/>
        <v>0</v>
      </c>
      <c r="AC200" s="274">
        <f t="shared" si="119"/>
        <v>0</v>
      </c>
      <c r="AD200" s="276">
        <f t="shared" si="120"/>
        <v>0</v>
      </c>
      <c r="AE200" s="253">
        <f>+[41]Лист1!Q200</f>
        <v>1.0087999999999999</v>
      </c>
      <c r="AF200" s="250">
        <f>IF($P$287=0,U200*AE200,0)</f>
        <v>0</v>
      </c>
      <c r="AG200" s="253">
        <f>+[41]Лист1!R200</f>
        <v>1.014</v>
      </c>
      <c r="AH200" s="250">
        <f>AF200*AG200</f>
        <v>0</v>
      </c>
      <c r="AI200" s="253">
        <f>+[41]Лист1!S200</f>
        <v>1.0192000000000001</v>
      </c>
      <c r="AJ200" s="250">
        <f>AH200*AI200</f>
        <v>0</v>
      </c>
      <c r="AK200" s="253">
        <f>+[41]Лист1!T200</f>
        <v>1.0244</v>
      </c>
      <c r="AL200" s="250">
        <f>AJ200*AK200</f>
        <v>0</v>
      </c>
      <c r="AM200" s="227" t="s">
        <v>1158</v>
      </c>
      <c r="AN200" s="227" t="s">
        <v>1159</v>
      </c>
      <c r="AO200" s="227" t="s">
        <v>1160</v>
      </c>
      <c r="AP200" s="227" t="s">
        <v>1161</v>
      </c>
      <c r="AQ200" s="227" t="s">
        <v>1162</v>
      </c>
      <c r="AR200" s="227" t="s">
        <v>1163</v>
      </c>
      <c r="AS200" s="160" t="str">
        <f t="shared" si="123"/>
        <v>|'[УФ ВС 2018.xlsx]АЛРОСА УГОК'!i162</v>
      </c>
      <c r="AT200" s="160" t="str">
        <f t="shared" si="123"/>
        <v>|'[УФ ВС 2018.xlsx]АЛРОСА УГОК'!j162</v>
      </c>
      <c r="AU200" s="160" t="str">
        <f t="shared" si="123"/>
        <v>|'[УФ ВС 2018.xlsx]АЛРОСА УГОК'!q162</v>
      </c>
      <c r="AV200" s="160" t="str">
        <f t="shared" si="123"/>
        <v>|'[УФ ВС 2018.xlsx]АЛРОСА УГОК'!aa162</v>
      </c>
      <c r="AW200" s="160" t="str">
        <f t="shared" si="123"/>
        <v>|'[УФ ВС 2018.xlsx]АЛРОСА УГОК'!al162</v>
      </c>
      <c r="AX200" s="160" t="str">
        <f t="shared" si="123"/>
        <v>|'[УФ ВС 2018.xlsx]АЛРОСА УГОК'!ak162</v>
      </c>
      <c r="BE200" s="306">
        <f>+U200-'[42]Таб 1'!$T200</f>
        <v>0</v>
      </c>
    </row>
    <row r="201" spans="1:57" s="161" customFormat="1" ht="15.75" customHeight="1">
      <c r="A201" s="156" t="s">
        <v>598</v>
      </c>
      <c r="B201" s="277" t="s">
        <v>318</v>
      </c>
      <c r="C201" s="584" t="s">
        <v>319</v>
      </c>
      <c r="D201" s="585"/>
      <c r="E201" s="585"/>
      <c r="F201" s="586"/>
      <c r="G201" s="278" t="s">
        <v>160</v>
      </c>
      <c r="H201" s="279">
        <f>H126+H128+H136+H137+H140+H141+H146+H147+H152</f>
        <v>191605.89758708366</v>
      </c>
      <c r="I201" s="279">
        <f>I126+I128+I136+I137+I140+I141+I146+I147+I152</f>
        <v>187404.74594865993</v>
      </c>
      <c r="J201" s="279">
        <f>J126+J128+J136+J137+J140+J141+J146+J147+J152</f>
        <v>201019.97730660293</v>
      </c>
      <c r="K201" s="279">
        <v>237032.48088775764</v>
      </c>
      <c r="L201" s="251">
        <f t="shared" si="114"/>
        <v>36012.503581154713</v>
      </c>
      <c r="M201" s="251">
        <f t="shared" si="115"/>
        <v>117.91488789506086</v>
      </c>
      <c r="N201" s="279">
        <f t="shared" ref="N201:U201" si="124">N126+N128+N136+N137+N140+N141+N146+N147+N152</f>
        <v>194811.52304375352</v>
      </c>
      <c r="O201" s="279">
        <f t="shared" si="124"/>
        <v>0</v>
      </c>
      <c r="P201" s="279">
        <f t="shared" si="124"/>
        <v>0</v>
      </c>
      <c r="Q201" s="279">
        <v>221424.02320972568</v>
      </c>
      <c r="R201" s="252">
        <f>+'[42]Таб 1'!$Q201</f>
        <v>187996.54074051336</v>
      </c>
      <c r="S201" s="279">
        <f t="shared" si="124"/>
        <v>93998.27037025668</v>
      </c>
      <c r="T201" s="279">
        <f t="shared" si="124"/>
        <v>93998.27037025668</v>
      </c>
      <c r="U201" s="279">
        <f t="shared" si="124"/>
        <v>206807.00015577095</v>
      </c>
      <c r="V201" s="253">
        <f>[40]Лист1!$O201</f>
        <v>1</v>
      </c>
      <c r="W201" s="279">
        <f>W126+W128+W136+W137+W140+W141+W146+W147+W152</f>
        <v>103403.50007788547</v>
      </c>
      <c r="X201" s="253">
        <f>[40]Лист1!$P201</f>
        <v>1</v>
      </c>
      <c r="Y201" s="279">
        <f>Y126+Y128+Y136+Y137+Y140+Y141+Y146+Y147+Y152</f>
        <v>103403.50007788547</v>
      </c>
      <c r="Z201" s="279">
        <f t="shared" si="116"/>
        <v>92.107081714944584</v>
      </c>
      <c r="AA201" s="279">
        <f t="shared" si="117"/>
        <v>90.742502395168927</v>
      </c>
      <c r="AB201" s="279">
        <f t="shared" si="118"/>
        <v>11995.477112017426</v>
      </c>
      <c r="AC201" s="279">
        <f t="shared" si="119"/>
        <v>106.15747822541448</v>
      </c>
      <c r="AD201" s="280">
        <f t="shared" si="120"/>
        <v>5.302849027567337</v>
      </c>
      <c r="AE201" s="253">
        <f>+[41]Лист1!Q201</f>
        <v>1</v>
      </c>
      <c r="AF201" s="279">
        <f>AF126+AF128+AF136+AF137+AF140+AF141+AF146+AF147+AF152</f>
        <v>211115.54895172955</v>
      </c>
      <c r="AG201" s="253">
        <f>+[41]Лист1!R201</f>
        <v>1</v>
      </c>
      <c r="AH201" s="279">
        <f>AH126+AH128+AH136+AH137+AH140+AH141+AH146+AH147+AH152</f>
        <v>216027.10539846905</v>
      </c>
      <c r="AI201" s="253">
        <f>+[41]Лист1!S201</f>
        <v>1</v>
      </c>
      <c r="AJ201" s="279">
        <f>AJ126+AJ128+AJ136+AJ137+AJ140+AJ141+AJ146+AJ147+AJ152</f>
        <v>221564.12624313682</v>
      </c>
      <c r="AK201" s="253">
        <f>+[41]Лист1!T201</f>
        <v>1</v>
      </c>
      <c r="AL201" s="279">
        <f>AL126+AL128+AL136+AL137+AL140+AL141+AL146+AL147+AL152</f>
        <v>227756.89878962768</v>
      </c>
      <c r="AM201" s="227"/>
      <c r="AN201" s="227"/>
      <c r="AO201" s="227"/>
      <c r="AP201" s="227"/>
      <c r="AQ201" s="227"/>
      <c r="AR201" s="227"/>
      <c r="AS201" s="160"/>
      <c r="AT201" s="160"/>
      <c r="AU201" s="160"/>
      <c r="AV201" s="160"/>
      <c r="AW201" s="160"/>
      <c r="AX201" s="160"/>
      <c r="BE201" s="306">
        <f>+U201-'[42]Таб 1'!$T201</f>
        <v>0.95184107997920364</v>
      </c>
    </row>
    <row r="202" spans="1:57" s="161" customFormat="1">
      <c r="A202" s="156" t="str">
        <f t="shared" ref="A202:A254" si="125">IF(SUM(J202,N202,P202,R202,S202,T202)=0,"скр","пок")</f>
        <v>пок</v>
      </c>
      <c r="B202" s="94"/>
      <c r="C202" s="601" t="s">
        <v>555</v>
      </c>
      <c r="D202" s="602"/>
      <c r="E202" s="602"/>
      <c r="F202" s="603"/>
      <c r="G202" s="109" t="s">
        <v>160</v>
      </c>
      <c r="H202" s="251">
        <f>H207+H212+H217+H222+H223+H224</f>
        <v>1823.3923194798031</v>
      </c>
      <c r="I202" s="251">
        <f>I207+I212+I217+I222+I223+I224</f>
        <v>2150.5825413568186</v>
      </c>
      <c r="J202" s="251">
        <f>J207+J212+J217+J222+J223+J224</f>
        <v>2229.1433215925831</v>
      </c>
      <c r="K202" s="251">
        <v>8661</v>
      </c>
      <c r="L202" s="251">
        <f t="shared" si="114"/>
        <v>6431.8566784074173</v>
      </c>
      <c r="M202" s="251">
        <f t="shared" si="115"/>
        <v>388.53491007533148</v>
      </c>
      <c r="N202" s="251">
        <f t="shared" ref="N202:U202" si="126">N207+N212+N217+N222+N223+N224</f>
        <v>7426.9282731787571</v>
      </c>
      <c r="O202" s="251">
        <f t="shared" si="126"/>
        <v>0</v>
      </c>
      <c r="P202" s="251">
        <f t="shared" si="126"/>
        <v>0</v>
      </c>
      <c r="Q202" s="251">
        <v>8871.3816172152819</v>
      </c>
      <c r="R202" s="252">
        <f>+'[42]Таб 1'!$Q202</f>
        <v>8051.5789682205759</v>
      </c>
      <c r="S202" s="251">
        <f t="shared" si="126"/>
        <v>4025.789484110288</v>
      </c>
      <c r="T202" s="251">
        <f t="shared" si="126"/>
        <v>4025.789484110288</v>
      </c>
      <c r="U202" s="251">
        <f t="shared" si="126"/>
        <v>8051.5789682205759</v>
      </c>
      <c r="V202" s="253">
        <f>[40]Лист1!$O202</f>
        <v>1</v>
      </c>
      <c r="W202" s="251">
        <f>W207+W212+W217+W222+W223+W224</f>
        <v>4025.789484110288</v>
      </c>
      <c r="X202" s="253">
        <f>[40]Лист1!$P202</f>
        <v>1</v>
      </c>
      <c r="Y202" s="251">
        <f>Y207+Y212+Y217+Y222+Y223+Y224</f>
        <v>4025.789484110288</v>
      </c>
      <c r="Z202" s="251">
        <f t="shared" si="116"/>
        <v>3.9447930213984246</v>
      </c>
      <c r="AA202" s="251">
        <f t="shared" si="117"/>
        <v>3.8863503601223357</v>
      </c>
      <c r="AB202" s="251">
        <f t="shared" si="118"/>
        <v>624.65069504181884</v>
      </c>
      <c r="AC202" s="251">
        <f t="shared" si="119"/>
        <v>108.41061973491317</v>
      </c>
      <c r="AD202" s="254">
        <f t="shared" si="120"/>
        <v>0.27613977333617523</v>
      </c>
      <c r="AE202" s="253">
        <f>+[41]Лист1!Q202</f>
        <v>1</v>
      </c>
      <c r="AF202" s="251">
        <f>AF207+AF212+AF217+AF222+AF223+AF224</f>
        <v>8051.5789682205759</v>
      </c>
      <c r="AG202" s="253">
        <f>+[41]Лист1!R202</f>
        <v>1</v>
      </c>
      <c r="AH202" s="251">
        <f>AH207+AH212+AH217+AH222+AH223+AH224</f>
        <v>8051.5789682205759</v>
      </c>
      <c r="AI202" s="253">
        <f>+[41]Лист1!S202</f>
        <v>1</v>
      </c>
      <c r="AJ202" s="251">
        <f>AJ207+AJ212+AJ217+AJ222+AJ223+AJ224</f>
        <v>8051.5789682205759</v>
      </c>
      <c r="AK202" s="253">
        <f>+[41]Лист1!T202</f>
        <v>1</v>
      </c>
      <c r="AL202" s="251">
        <f>AL207+AL212+AL217+AL222+AL223+AL224</f>
        <v>8051.5789682205759</v>
      </c>
      <c r="AM202" s="227"/>
      <c r="AN202" s="227"/>
      <c r="AO202" s="227"/>
      <c r="AP202" s="227"/>
      <c r="AQ202" s="227"/>
      <c r="AR202" s="227"/>
      <c r="AS202" s="160"/>
      <c r="AT202" s="160"/>
      <c r="AU202" s="160"/>
      <c r="AV202" s="160"/>
      <c r="AW202" s="160"/>
      <c r="AX202" s="160"/>
      <c r="BE202" s="306">
        <f>+U202-'[42]Таб 1'!$T202</f>
        <v>0</v>
      </c>
    </row>
    <row r="203" spans="1:57" s="161" customFormat="1">
      <c r="A203" s="156" t="str">
        <f t="shared" si="125"/>
        <v>пок</v>
      </c>
      <c r="B203" s="94"/>
      <c r="C203" s="213"/>
      <c r="D203" s="81" t="s">
        <v>556</v>
      </c>
      <c r="E203" s="214"/>
      <c r="F203" s="215"/>
      <c r="G203" s="135" t="s">
        <v>100</v>
      </c>
      <c r="H203" s="251">
        <f>H208+H213+H218</f>
        <v>0</v>
      </c>
      <c r="I203" s="251">
        <f>I208+I213+I218</f>
        <v>0</v>
      </c>
      <c r="J203" s="251">
        <f>J208+J213+J218</f>
        <v>0</v>
      </c>
      <c r="K203" s="251">
        <v>0</v>
      </c>
      <c r="L203" s="251">
        <f t="shared" si="114"/>
        <v>0</v>
      </c>
      <c r="M203" s="251">
        <f t="shared" si="115"/>
        <v>0</v>
      </c>
      <c r="N203" s="251">
        <f t="shared" ref="N203:U203" si="127">N208+N213+N218</f>
        <v>0</v>
      </c>
      <c r="O203" s="251">
        <f t="shared" si="127"/>
        <v>0</v>
      </c>
      <c r="P203" s="251">
        <f t="shared" si="127"/>
        <v>0</v>
      </c>
      <c r="Q203" s="251">
        <v>8.7688800000000011</v>
      </c>
      <c r="R203" s="252">
        <f>+'[42]Таб 1'!$Q203</f>
        <v>4.1956753617660043</v>
      </c>
      <c r="S203" s="251">
        <f t="shared" si="127"/>
        <v>2.0978376808830022</v>
      </c>
      <c r="T203" s="251">
        <f t="shared" si="127"/>
        <v>2.0978376808830022</v>
      </c>
      <c r="U203" s="251">
        <f t="shared" si="127"/>
        <v>4.1956753617660043</v>
      </c>
      <c r="V203" s="253">
        <f>[40]Лист1!$O203</f>
        <v>1</v>
      </c>
      <c r="W203" s="251">
        <f>W208+W213+W218</f>
        <v>2.0978376808830022</v>
      </c>
      <c r="X203" s="253">
        <f>[40]Лист1!$P203</f>
        <v>1</v>
      </c>
      <c r="Y203" s="251">
        <f>Y208+Y213+Y218</f>
        <v>2.0978376808830022</v>
      </c>
      <c r="Z203" s="251">
        <f t="shared" si="116"/>
        <v>2.0556304486951684E-3</v>
      </c>
      <c r="AA203" s="251">
        <f t="shared" si="117"/>
        <v>2.0251759956046692E-3</v>
      </c>
      <c r="AB203" s="251">
        <f t="shared" si="118"/>
        <v>4.1956753617660043</v>
      </c>
      <c r="AC203" s="251">
        <f t="shared" si="119"/>
        <v>0</v>
      </c>
      <c r="AD203" s="254">
        <f t="shared" si="120"/>
        <v>1.8547851664723989E-3</v>
      </c>
      <c r="AE203" s="253">
        <f>+[41]Лист1!Q203</f>
        <v>1</v>
      </c>
      <c r="AF203" s="251">
        <f>AF208+AF213+AF218</f>
        <v>4.1956753617660043</v>
      </c>
      <c r="AG203" s="253">
        <f>+[41]Лист1!R203</f>
        <v>1</v>
      </c>
      <c r="AH203" s="251">
        <f>AH208+AH213+AH218</f>
        <v>4.1956753617660043</v>
      </c>
      <c r="AI203" s="253">
        <f>+[41]Лист1!S203</f>
        <v>1</v>
      </c>
      <c r="AJ203" s="251">
        <f>AJ208+AJ213+AJ218</f>
        <v>4.1956753617660043</v>
      </c>
      <c r="AK203" s="253">
        <f>+[41]Лист1!T203</f>
        <v>1</v>
      </c>
      <c r="AL203" s="251">
        <f>AL208+AL213+AL218</f>
        <v>4.1956753617660043</v>
      </c>
      <c r="AM203" s="227"/>
      <c r="AN203" s="227"/>
      <c r="AO203" s="227"/>
      <c r="AP203" s="227"/>
      <c r="AQ203" s="227"/>
      <c r="AR203" s="227"/>
      <c r="AS203" s="160"/>
      <c r="AT203" s="160"/>
      <c r="AU203" s="160"/>
      <c r="AV203" s="160"/>
      <c r="AW203" s="160"/>
      <c r="AX203" s="160"/>
      <c r="BE203" s="306">
        <f>+U203-'[42]Таб 1'!$T203</f>
        <v>-4.1956753617660043</v>
      </c>
    </row>
    <row r="204" spans="1:57" s="161" customFormat="1">
      <c r="A204" s="156" t="str">
        <f t="shared" si="125"/>
        <v>пок</v>
      </c>
      <c r="B204" s="94"/>
      <c r="C204" s="213"/>
      <c r="D204" s="81" t="s">
        <v>557</v>
      </c>
      <c r="E204" s="214"/>
      <c r="F204" s="215"/>
      <c r="G204" s="135" t="s">
        <v>253</v>
      </c>
      <c r="H204" s="251">
        <f>IF(H203=0,0,H205/H203/12*1000)</f>
        <v>0</v>
      </c>
      <c r="I204" s="251">
        <f>IF(I203=0,0,I205/I203/12*1000)</f>
        <v>0</v>
      </c>
      <c r="J204" s="251">
        <f>IF(J203=0,0,J205/J203/12*1000)</f>
        <v>0</v>
      </c>
      <c r="K204" s="251">
        <v>0</v>
      </c>
      <c r="L204" s="251">
        <f t="shared" si="114"/>
        <v>0</v>
      </c>
      <c r="M204" s="251">
        <f t="shared" si="115"/>
        <v>0</v>
      </c>
      <c r="N204" s="251">
        <f t="shared" ref="N204:U204" si="128">IF(N203=0,0,N205/N203/12*1000)</f>
        <v>0</v>
      </c>
      <c r="O204" s="251">
        <f t="shared" si="128"/>
        <v>0</v>
      </c>
      <c r="P204" s="251">
        <f t="shared" si="128"/>
        <v>0</v>
      </c>
      <c r="Q204" s="251">
        <v>33933.906625855678</v>
      </c>
      <c r="R204" s="252">
        <f>+'[42]Таб 1'!$Q204</f>
        <v>67946.375348240836</v>
      </c>
      <c r="S204" s="251">
        <f t="shared" si="128"/>
        <v>67946.375348240836</v>
      </c>
      <c r="T204" s="251">
        <f t="shared" si="128"/>
        <v>67946.375348240836</v>
      </c>
      <c r="U204" s="251">
        <f t="shared" si="128"/>
        <v>67946.375348240836</v>
      </c>
      <c r="V204" s="253">
        <f>[40]Лист1!$O204</f>
        <v>1</v>
      </c>
      <c r="W204" s="251">
        <f>IF(W203=0,0,W205/W203/12*1000)</f>
        <v>67946.375348240836</v>
      </c>
      <c r="X204" s="253">
        <f>[40]Лист1!$P204</f>
        <v>1</v>
      </c>
      <c r="Y204" s="251">
        <f>IF(Y203=0,0,Y205/Y203/12*1000)</f>
        <v>67946.375348240836</v>
      </c>
      <c r="Z204" s="251">
        <f t="shared" si="116"/>
        <v>66.57933514928807</v>
      </c>
      <c r="AA204" s="251">
        <f t="shared" si="117"/>
        <v>65.592952971310666</v>
      </c>
      <c r="AB204" s="251">
        <f t="shared" si="118"/>
        <v>67946.375348240836</v>
      </c>
      <c r="AC204" s="251">
        <f t="shared" si="119"/>
        <v>0</v>
      </c>
      <c r="AD204" s="254">
        <f t="shared" si="120"/>
        <v>30.0371020741789</v>
      </c>
      <c r="AE204" s="253">
        <f>+[41]Лист1!Q204</f>
        <v>1</v>
      </c>
      <c r="AF204" s="251">
        <f>IF(AF203=0,0,AF205/AF203/12*1000)</f>
        <v>68544.303451305372</v>
      </c>
      <c r="AG204" s="253">
        <f>+[41]Лист1!R204</f>
        <v>1</v>
      </c>
      <c r="AH204" s="251">
        <f>IF(AH203=0,0,AH205/AH203/12*1000)</f>
        <v>69503.923699623629</v>
      </c>
      <c r="AI204" s="253">
        <f>+[41]Лист1!S204</f>
        <v>1</v>
      </c>
      <c r="AJ204" s="251">
        <f>IF(AJ203=0,0,AJ205/AJ203/12*1000)</f>
        <v>70838.399034656424</v>
      </c>
      <c r="AK204" s="253">
        <f>+[41]Лист1!T204</f>
        <v>1</v>
      </c>
      <c r="AL204" s="251">
        <f>IF(AL203=0,0,AL205/AL203/12*1000)</f>
        <v>72566.85597110205</v>
      </c>
      <c r="AM204" s="227"/>
      <c r="AN204" s="227"/>
      <c r="AO204" s="227"/>
      <c r="AP204" s="227"/>
      <c r="AQ204" s="227"/>
      <c r="AR204" s="227"/>
      <c r="AS204" s="160"/>
      <c r="AT204" s="160"/>
      <c r="AU204" s="160"/>
      <c r="AV204" s="160"/>
      <c r="AW204" s="160"/>
      <c r="AX204" s="160"/>
      <c r="BE204" s="306">
        <f>+U204-'[42]Таб 1'!$T204</f>
        <v>33973.187674120418</v>
      </c>
    </row>
    <row r="205" spans="1:57" s="161" customFormat="1">
      <c r="A205" s="156" t="str">
        <f t="shared" si="125"/>
        <v>пок</v>
      </c>
      <c r="B205" s="95"/>
      <c r="C205" s="110"/>
      <c r="D205" s="81" t="s">
        <v>320</v>
      </c>
      <c r="E205" s="111"/>
      <c r="F205" s="112"/>
      <c r="G205" s="83" t="s">
        <v>160</v>
      </c>
      <c r="H205" s="263">
        <f t="shared" ref="H205:J206" si="129">H210+H215+H220</f>
        <v>1343.9644139869374</v>
      </c>
      <c r="I205" s="263">
        <f t="shared" si="129"/>
        <v>1638.1646414966626</v>
      </c>
      <c r="J205" s="263">
        <f t="shared" si="129"/>
        <v>1698.0067958505356</v>
      </c>
      <c r="K205" s="263">
        <v>4211</v>
      </c>
      <c r="L205" s="251">
        <f t="shared" si="114"/>
        <v>2512.9932041494644</v>
      </c>
      <c r="M205" s="251">
        <f t="shared" si="115"/>
        <v>247.99665173841078</v>
      </c>
      <c r="N205" s="263">
        <f t="shared" ref="N205:U206" si="130">N210+N215+N220</f>
        <v>2976.2109492558502</v>
      </c>
      <c r="O205" s="263">
        <f t="shared" si="130"/>
        <v>0</v>
      </c>
      <c r="P205" s="263">
        <f t="shared" si="130"/>
        <v>0</v>
      </c>
      <c r="Q205" s="263">
        <v>3570.7482616000002</v>
      </c>
      <c r="R205" s="252">
        <f>+'[42]Таб 1'!$Q205</f>
        <v>3420.9711956390292</v>
      </c>
      <c r="S205" s="263">
        <f t="shared" si="130"/>
        <v>1710.4855978195146</v>
      </c>
      <c r="T205" s="263">
        <f t="shared" si="130"/>
        <v>1710.4855978195146</v>
      </c>
      <c r="U205" s="263">
        <f t="shared" si="130"/>
        <v>3420.9711956390292</v>
      </c>
      <c r="V205" s="253">
        <f>[40]Лист1!$O205</f>
        <v>1</v>
      </c>
      <c r="W205" s="263">
        <f>W210+W215+W220</f>
        <v>1710.4855978195146</v>
      </c>
      <c r="X205" s="253">
        <f>[40]Лист1!$P205</f>
        <v>1</v>
      </c>
      <c r="Y205" s="263">
        <f>Y210+Y215+Y220</f>
        <v>1710.4855978195146</v>
      </c>
      <c r="Z205" s="271">
        <f t="shared" si="116"/>
        <v>1.6760716565317759</v>
      </c>
      <c r="AA205" s="271">
        <f t="shared" si="117"/>
        <v>1.6512404201232265</v>
      </c>
      <c r="AB205" s="263">
        <f t="shared" si="118"/>
        <v>444.76024638317904</v>
      </c>
      <c r="AC205" s="263">
        <f t="shared" si="119"/>
        <v>114.94384148053697</v>
      </c>
      <c r="AD205" s="264">
        <f t="shared" si="120"/>
        <v>0.19661547581720099</v>
      </c>
      <c r="AE205" s="253">
        <f>+[41]Лист1!Q205</f>
        <v>1</v>
      </c>
      <c r="AF205" s="263">
        <f>AF210+AF215+AF220</f>
        <v>3451.0757421606527</v>
      </c>
      <c r="AG205" s="253">
        <f>+[41]Лист1!R205</f>
        <v>1</v>
      </c>
      <c r="AH205" s="263">
        <f>AH210+AH215+AH220</f>
        <v>3499.3908025509018</v>
      </c>
      <c r="AI205" s="253">
        <f>+[41]Лист1!S205</f>
        <v>1</v>
      </c>
      <c r="AJ205" s="263">
        <f>AJ210+AJ215+AJ220</f>
        <v>3566.5791059598796</v>
      </c>
      <c r="AK205" s="253">
        <f>+[41]Лист1!T205</f>
        <v>1</v>
      </c>
      <c r="AL205" s="263">
        <f>AL210+AL215+AL220</f>
        <v>3653.6036361453007</v>
      </c>
      <c r="AM205" s="227"/>
      <c r="AN205" s="227"/>
      <c r="AO205" s="227"/>
      <c r="AP205" s="227"/>
      <c r="AQ205" s="227"/>
      <c r="AR205" s="227"/>
      <c r="AS205" s="160"/>
      <c r="AT205" s="160"/>
      <c r="AU205" s="160"/>
      <c r="AV205" s="160"/>
      <c r="AW205" s="160"/>
      <c r="AX205" s="160"/>
      <c r="BE205" s="306">
        <f>+U205-'[42]Таб 1'!$T205</f>
        <v>0</v>
      </c>
    </row>
    <row r="206" spans="1:57" s="161" customFormat="1">
      <c r="A206" s="156" t="str">
        <f t="shared" si="125"/>
        <v>пок</v>
      </c>
      <c r="B206" s="95"/>
      <c r="C206" s="110"/>
      <c r="D206" s="81" t="s">
        <v>321</v>
      </c>
      <c r="E206" s="111"/>
      <c r="F206" s="112"/>
      <c r="G206" s="83" t="s">
        <v>160</v>
      </c>
      <c r="H206" s="263">
        <f t="shared" si="129"/>
        <v>404.80208149286557</v>
      </c>
      <c r="I206" s="263">
        <f t="shared" si="129"/>
        <v>512.41789986015613</v>
      </c>
      <c r="J206" s="263">
        <f t="shared" si="129"/>
        <v>531.13652574204764</v>
      </c>
      <c r="K206" s="263">
        <v>1133</v>
      </c>
      <c r="L206" s="251">
        <f t="shared" si="114"/>
        <v>601.86347425795236</v>
      </c>
      <c r="M206" s="251">
        <f t="shared" si="115"/>
        <v>213.31615226745942</v>
      </c>
      <c r="N206" s="263">
        <f t="shared" si="130"/>
        <v>898.81570667526671</v>
      </c>
      <c r="O206" s="263">
        <f t="shared" si="130"/>
        <v>0</v>
      </c>
      <c r="P206" s="263">
        <f t="shared" si="130"/>
        <v>0</v>
      </c>
      <c r="Q206" s="263">
        <v>1070.9911275565539</v>
      </c>
      <c r="R206" s="252">
        <f>+'[42]Таб 1'!$Q206</f>
        <v>1033.1333010829867</v>
      </c>
      <c r="S206" s="263">
        <f t="shared" si="130"/>
        <v>516.56665054149335</v>
      </c>
      <c r="T206" s="263">
        <f t="shared" si="130"/>
        <v>516.56665054149335</v>
      </c>
      <c r="U206" s="263">
        <f t="shared" si="130"/>
        <v>1033.1333010829867</v>
      </c>
      <c r="V206" s="253">
        <f>[40]Лист1!$O206</f>
        <v>1</v>
      </c>
      <c r="W206" s="263">
        <f>W211+W216+W221</f>
        <v>516.56665054149335</v>
      </c>
      <c r="X206" s="253">
        <f>[40]Лист1!$P206</f>
        <v>1</v>
      </c>
      <c r="Y206" s="263">
        <f>Y211+Y216+Y221</f>
        <v>516.56665054149335</v>
      </c>
      <c r="Z206" s="271">
        <f t="shared" si="116"/>
        <v>0.50617364027259626</v>
      </c>
      <c r="AA206" s="271">
        <f t="shared" si="117"/>
        <v>0.49867460687721438</v>
      </c>
      <c r="AB206" s="263">
        <f t="shared" si="118"/>
        <v>134.31759440771998</v>
      </c>
      <c r="AC206" s="263">
        <f t="shared" si="119"/>
        <v>114.94384148053696</v>
      </c>
      <c r="AD206" s="264">
        <f t="shared" si="120"/>
        <v>5.9377873696794661E-2</v>
      </c>
      <c r="AE206" s="253">
        <f>+[41]Лист1!Q206</f>
        <v>1</v>
      </c>
      <c r="AF206" s="263">
        <f>AF211+AF216+AF221</f>
        <v>1042.224874132517</v>
      </c>
      <c r="AG206" s="253">
        <f>+[41]Лист1!R206</f>
        <v>1</v>
      </c>
      <c r="AH206" s="263">
        <f>AH211+AH216+AH221</f>
        <v>1056.8160223703721</v>
      </c>
      <c r="AI206" s="253">
        <f>+[41]Лист1!S206</f>
        <v>1</v>
      </c>
      <c r="AJ206" s="263">
        <f>AJ211+AJ216+AJ221</f>
        <v>1077.1068899998834</v>
      </c>
      <c r="AK206" s="253">
        <f>+[41]Лист1!T206</f>
        <v>1</v>
      </c>
      <c r="AL206" s="263">
        <f>AL211+AL216+AL221</f>
        <v>1103.3882981158806</v>
      </c>
      <c r="AM206" s="227"/>
      <c r="AN206" s="227"/>
      <c r="AO206" s="227"/>
      <c r="AP206" s="227"/>
      <c r="AQ206" s="227"/>
      <c r="AR206" s="227"/>
      <c r="AS206" s="160"/>
      <c r="AT206" s="160"/>
      <c r="AU206" s="160"/>
      <c r="AV206" s="160"/>
      <c r="AW206" s="160"/>
      <c r="AX206" s="160"/>
      <c r="BE206" s="306">
        <f>+U206-'[42]Таб 1'!$T206</f>
        <v>0</v>
      </c>
    </row>
    <row r="207" spans="1:57" s="161" customFormat="1">
      <c r="A207" s="156" t="str">
        <f t="shared" si="125"/>
        <v>пок</v>
      </c>
      <c r="B207" s="95"/>
      <c r="C207" s="113" t="s">
        <v>209</v>
      </c>
      <c r="D207" s="114" t="s">
        <v>322</v>
      </c>
      <c r="E207" s="114"/>
      <c r="F207" s="115"/>
      <c r="G207" s="87" t="s">
        <v>160</v>
      </c>
      <c r="H207" s="262">
        <v>0</v>
      </c>
      <c r="I207" s="255">
        <v>0</v>
      </c>
      <c r="J207" s="255">
        <v>0</v>
      </c>
      <c r="K207" s="255">
        <v>2253</v>
      </c>
      <c r="L207" s="251">
        <f t="shared" si="114"/>
        <v>2253</v>
      </c>
      <c r="M207" s="251">
        <f t="shared" si="115"/>
        <v>0</v>
      </c>
      <c r="N207" s="255">
        <v>1948.6934201180277</v>
      </c>
      <c r="O207" s="255"/>
      <c r="P207" s="255"/>
      <c r="Q207" s="250">
        <v>2183.4359338638455</v>
      </c>
      <c r="R207" s="252">
        <f>+'[42]Таб 1'!$Q207</f>
        <v>1914.4423895386585</v>
      </c>
      <c r="S207" s="250">
        <f>R207*$A$8</f>
        <v>957.22119476932926</v>
      </c>
      <c r="T207" s="250">
        <f>R207*$A$9</f>
        <v>957.22119476932926</v>
      </c>
      <c r="U207" s="256">
        <f>+W207+Y207</f>
        <v>1914.4423895386585</v>
      </c>
      <c r="V207" s="253">
        <f>[40]Лист1!$O207</f>
        <v>1</v>
      </c>
      <c r="W207" s="250">
        <f>S207*V207</f>
        <v>957.22119476932926</v>
      </c>
      <c r="X207" s="253">
        <f>[40]Лист1!$P207</f>
        <v>1</v>
      </c>
      <c r="Y207" s="250">
        <f>W207*X207</f>
        <v>957.22119476932926</v>
      </c>
      <c r="Z207" s="251">
        <f t="shared" si="116"/>
        <v>0.93796248014573691</v>
      </c>
      <c r="AA207" s="251">
        <f t="shared" si="117"/>
        <v>0.92406643459417448</v>
      </c>
      <c r="AB207" s="256">
        <f t="shared" si="118"/>
        <v>-34.251030579369171</v>
      </c>
      <c r="AC207" s="256">
        <f t="shared" si="119"/>
        <v>98.242359202029078</v>
      </c>
      <c r="AD207" s="257">
        <f t="shared" si="120"/>
        <v>-1.5141377246181108E-2</v>
      </c>
      <c r="AE207" s="253">
        <f>+[41]Лист1!Q207</f>
        <v>1</v>
      </c>
      <c r="AF207" s="250">
        <f>IF($P$287=0,U207*AE207,0)</f>
        <v>1914.4423895386585</v>
      </c>
      <c r="AG207" s="253">
        <f>+[41]Лист1!R207</f>
        <v>1</v>
      </c>
      <c r="AH207" s="250">
        <f>AF207*AG207</f>
        <v>1914.4423895386585</v>
      </c>
      <c r="AI207" s="253">
        <f>+[41]Лист1!S207</f>
        <v>1</v>
      </c>
      <c r="AJ207" s="250">
        <f>AH207*AI207</f>
        <v>1914.4423895386585</v>
      </c>
      <c r="AK207" s="253">
        <f>+[41]Лист1!T207</f>
        <v>1</v>
      </c>
      <c r="AL207" s="250">
        <f>AJ207*AK207</f>
        <v>1914.4423895386585</v>
      </c>
      <c r="AM207" s="227" t="s">
        <v>1164</v>
      </c>
      <c r="AN207" s="227" t="s">
        <v>1165</v>
      </c>
      <c r="AO207" s="227" t="s">
        <v>1166</v>
      </c>
      <c r="AP207" s="227" t="s">
        <v>1167</v>
      </c>
      <c r="AQ207" s="227" t="s">
        <v>1168</v>
      </c>
      <c r="AR207" s="227" t="s">
        <v>1169</v>
      </c>
      <c r="AS207" s="160" t="str">
        <f t="shared" ref="AS207:AX207" si="131">$A$3&amp;$A$2&amp;"'"&amp;AM207</f>
        <v>|'[УФ ВС 2018.xlsx]АЛРОСА УГОК'!i167</v>
      </c>
      <c r="AT207" s="160" t="str">
        <f t="shared" si="131"/>
        <v>|'[УФ ВС 2018.xlsx]АЛРОСА УГОК'!j167</v>
      </c>
      <c r="AU207" s="160" t="str">
        <f t="shared" si="131"/>
        <v>|'[УФ ВС 2018.xlsx]АЛРОСА УГОК'!q167</v>
      </c>
      <c r="AV207" s="160" t="str">
        <f t="shared" si="131"/>
        <v>|'[УФ ВС 2018.xlsx]АЛРОСА УГОК'!aa167</v>
      </c>
      <c r="AW207" s="160" t="str">
        <f t="shared" si="131"/>
        <v>|'[УФ ВС 2018.xlsx]АЛРОСА УГОК'!al167</v>
      </c>
      <c r="AX207" s="160" t="str">
        <f t="shared" si="131"/>
        <v>|'[УФ ВС 2018.xlsx]АЛРОСА УГОК'!ak167</v>
      </c>
      <c r="BE207" s="306">
        <f>+U207-'[42]Таб 1'!$T207</f>
        <v>0</v>
      </c>
    </row>
    <row r="208" spans="1:57" s="161" customFormat="1">
      <c r="A208" s="156" t="str">
        <f t="shared" si="125"/>
        <v>пок</v>
      </c>
      <c r="B208" s="95"/>
      <c r="C208" s="113"/>
      <c r="D208" s="81" t="s">
        <v>558</v>
      </c>
      <c r="E208" s="114"/>
      <c r="F208" s="115"/>
      <c r="G208" s="83" t="s">
        <v>100</v>
      </c>
      <c r="H208" s="255"/>
      <c r="I208" s="255"/>
      <c r="J208" s="255"/>
      <c r="K208" s="255"/>
      <c r="L208" s="251">
        <f t="shared" si="114"/>
        <v>0</v>
      </c>
      <c r="M208" s="251">
        <f t="shared" si="115"/>
        <v>0</v>
      </c>
      <c r="N208" s="255"/>
      <c r="O208" s="255"/>
      <c r="P208" s="255"/>
      <c r="Q208" s="250">
        <v>3.66</v>
      </c>
      <c r="R208" s="252">
        <f>+'[42]Таб 1'!$Q208</f>
        <v>1.7434132257660044</v>
      </c>
      <c r="S208" s="250">
        <f>R208*$A$8</f>
        <v>0.87170661288300222</v>
      </c>
      <c r="T208" s="250">
        <f>R208*$A$9</f>
        <v>0.87170661288300222</v>
      </c>
      <c r="U208" s="256">
        <f>+W208+Y208</f>
        <v>1.7434132257660044</v>
      </c>
      <c r="V208" s="253">
        <f>[40]Лист1!$O208</f>
        <v>1</v>
      </c>
      <c r="W208" s="250">
        <f>S208*V208</f>
        <v>0.87170661288300222</v>
      </c>
      <c r="X208" s="253">
        <f>[40]Лист1!$P208</f>
        <v>1</v>
      </c>
      <c r="Y208" s="250">
        <f>W208*X208</f>
        <v>0.87170661288300222</v>
      </c>
      <c r="Z208" s="251">
        <f t="shared" si="116"/>
        <v>8.5416840020577703E-4</v>
      </c>
      <c r="AA208" s="251">
        <f t="shared" si="117"/>
        <v>8.4151377568804538E-4</v>
      </c>
      <c r="AB208" s="256">
        <f t="shared" si="118"/>
        <v>1.7434132257660044</v>
      </c>
      <c r="AC208" s="256">
        <f t="shared" si="119"/>
        <v>0</v>
      </c>
      <c r="AD208" s="257">
        <f t="shared" si="120"/>
        <v>7.707119143797388E-4</v>
      </c>
      <c r="AE208" s="253">
        <f>+[41]Лист1!Q208</f>
        <v>1</v>
      </c>
      <c r="AF208" s="250">
        <f>IF($P$287=0,U208*AE208,0)</f>
        <v>1.7434132257660044</v>
      </c>
      <c r="AG208" s="253">
        <f>+[41]Лист1!R208</f>
        <v>1</v>
      </c>
      <c r="AH208" s="250">
        <f>AF208*AG208</f>
        <v>1.7434132257660044</v>
      </c>
      <c r="AI208" s="253">
        <f>+[41]Лист1!S208</f>
        <v>1</v>
      </c>
      <c r="AJ208" s="250">
        <f>AH208*AI208</f>
        <v>1.7434132257660044</v>
      </c>
      <c r="AK208" s="253">
        <f>+[41]Лист1!T208</f>
        <v>1</v>
      </c>
      <c r="AL208" s="250">
        <f>AJ208*AK208</f>
        <v>1.7434132257660044</v>
      </c>
      <c r="AR208" s="227"/>
      <c r="AS208" s="160"/>
      <c r="AT208" s="160"/>
      <c r="AU208" s="160"/>
      <c r="AV208" s="160"/>
      <c r="AW208" s="160"/>
      <c r="AX208" s="160"/>
      <c r="BE208" s="306">
        <f>+U208-'[42]Таб 1'!$T208</f>
        <v>-1.7434132257660044</v>
      </c>
    </row>
    <row r="209" spans="1:57" s="161" customFormat="1" ht="17.25" customHeight="1">
      <c r="A209" s="156" t="str">
        <f t="shared" si="125"/>
        <v>пок</v>
      </c>
      <c r="B209" s="95"/>
      <c r="C209" s="113"/>
      <c r="D209" s="81" t="s">
        <v>557</v>
      </c>
      <c r="E209" s="114"/>
      <c r="F209" s="115"/>
      <c r="G209" s="83" t="s">
        <v>253</v>
      </c>
      <c r="H209" s="256">
        <f>IF(H208=0,0,H210/H208/12*1000)</f>
        <v>0</v>
      </c>
      <c r="I209" s="256">
        <f>IF(I208=0,0,I210/I208/12*1000)</f>
        <v>0</v>
      </c>
      <c r="J209" s="256">
        <f>IF(J208=0,0,J210/J208/12*1000)</f>
        <v>0</v>
      </c>
      <c r="K209" s="256">
        <v>0</v>
      </c>
      <c r="L209" s="251">
        <f t="shared" si="114"/>
        <v>0</v>
      </c>
      <c r="M209" s="251">
        <f t="shared" si="115"/>
        <v>0</v>
      </c>
      <c r="N209" s="256">
        <f>IF(N208=0,0,N210/N208/12*1000)</f>
        <v>0</v>
      </c>
      <c r="O209" s="256">
        <f>IF(O208=0,0,O210/O208/12*1000)</f>
        <v>0</v>
      </c>
      <c r="P209" s="256">
        <f>IF(P208=0,0,P210/P208/12*1000)</f>
        <v>0</v>
      </c>
      <c r="Q209" s="256">
        <v>35019.32422586521</v>
      </c>
      <c r="R209" s="252">
        <f>+'[42]Таб 1'!$Q209</f>
        <v>70282.910085505617</v>
      </c>
      <c r="S209" s="256">
        <f>IF(S208=0,0,S210/S208/6*1000)</f>
        <v>140565.82017101123</v>
      </c>
      <c r="T209" s="256">
        <f>IF(T208=0,0,T210/T208/6*1000)</f>
        <v>140565.82017101123</v>
      </c>
      <c r="U209" s="256">
        <f>IF(U208=0,0,U210/U208/12*1000)</f>
        <v>70282.910085505617</v>
      </c>
      <c r="V209" s="253">
        <f>[40]Лист1!$O209</f>
        <v>1</v>
      </c>
      <c r="W209" s="256">
        <f>IF(W208=0,0,W210/W208/6*1000)</f>
        <v>140565.82017101123</v>
      </c>
      <c r="X209" s="253">
        <f>[40]Лист1!$P209</f>
        <v>1</v>
      </c>
      <c r="Y209" s="256">
        <f>IF(Y208=0,0,Y210/Y208/6*1000)</f>
        <v>140565.82017101123</v>
      </c>
      <c r="Z209" s="251">
        <f t="shared" si="116"/>
        <v>137.73772042635704</v>
      </c>
      <c r="AA209" s="251">
        <f t="shared" si="117"/>
        <v>135.69711680123589</v>
      </c>
      <c r="AB209" s="256">
        <f t="shared" si="118"/>
        <v>70282.910085505617</v>
      </c>
      <c r="AC209" s="256">
        <f t="shared" si="119"/>
        <v>0</v>
      </c>
      <c r="AD209" s="257">
        <f t="shared" si="120"/>
        <v>31.070015633487756</v>
      </c>
      <c r="AE209" s="253">
        <f>+[41]Лист1!Q209</f>
        <v>1</v>
      </c>
      <c r="AF209" s="256">
        <f>IF(AF208=0,0,AF210/AF208/12*1000)</f>
        <v>70901.399694258056</v>
      </c>
      <c r="AG209" s="253">
        <f>+[41]Лист1!R209</f>
        <v>1</v>
      </c>
      <c r="AH209" s="256">
        <f>IF(AH208=0,0,AH210/AH208/12*1000)</f>
        <v>71894.019289977674</v>
      </c>
      <c r="AI209" s="253">
        <f>+[41]Лист1!S209</f>
        <v>1</v>
      </c>
      <c r="AJ209" s="256">
        <f>IF(AJ208=0,0,AJ210/AJ208/12*1000)</f>
        <v>73274.38446034526</v>
      </c>
      <c r="AK209" s="253">
        <f>+[41]Лист1!T209</f>
        <v>1</v>
      </c>
      <c r="AL209" s="256">
        <f>IF(AL208=0,0,AL210/AL208/12*1000)</f>
        <v>75062.279441177685</v>
      </c>
      <c r="AM209" s="227"/>
      <c r="AN209" s="227"/>
      <c r="AO209" s="227"/>
      <c r="AP209" s="227"/>
      <c r="AQ209" s="227"/>
      <c r="AR209" s="227"/>
      <c r="AS209" s="160"/>
      <c r="AT209" s="160"/>
      <c r="AU209" s="160"/>
      <c r="AV209" s="160"/>
      <c r="AW209" s="160"/>
      <c r="AX209" s="160"/>
      <c r="BE209" s="306">
        <f>+U209-'[42]Таб 1'!$T209</f>
        <v>35141.455042752808</v>
      </c>
    </row>
    <row r="210" spans="1:57" s="161" customFormat="1" ht="18" customHeight="1">
      <c r="A210" s="156" t="str">
        <f t="shared" si="125"/>
        <v>пок</v>
      </c>
      <c r="B210" s="95" t="s">
        <v>545</v>
      </c>
      <c r="C210" s="116"/>
      <c r="D210" s="81" t="s">
        <v>323</v>
      </c>
      <c r="E210" s="117"/>
      <c r="F210" s="118"/>
      <c r="G210" s="87" t="s">
        <v>160</v>
      </c>
      <c r="H210" s="262">
        <v>0</v>
      </c>
      <c r="I210" s="262">
        <v>0</v>
      </c>
      <c r="J210" s="262">
        <v>0</v>
      </c>
      <c r="K210" s="262">
        <v>1642</v>
      </c>
      <c r="L210" s="251">
        <f t="shared" si="114"/>
        <v>1642</v>
      </c>
      <c r="M210" s="251">
        <f t="shared" si="115"/>
        <v>0</v>
      </c>
      <c r="N210" s="262">
        <v>1281.9602799596223</v>
      </c>
      <c r="O210" s="262"/>
      <c r="P210" s="262"/>
      <c r="Q210" s="253">
        <v>1538.04872</v>
      </c>
      <c r="R210" s="252">
        <f>+'[42]Таб 1'!$Q210</f>
        <v>1470.3858598607208</v>
      </c>
      <c r="S210" s="250">
        <f>R210*$A$8</f>
        <v>735.19292993036038</v>
      </c>
      <c r="T210" s="250">
        <f>R210*$A$9</f>
        <v>735.19292993036038</v>
      </c>
      <c r="U210" s="263">
        <f>+W210+Y210</f>
        <v>1470.3858598607208</v>
      </c>
      <c r="V210" s="253">
        <f>[40]Лист1!$O210</f>
        <v>1</v>
      </c>
      <c r="W210" s="250">
        <f>S210*V210</f>
        <v>735.19292993036038</v>
      </c>
      <c r="X210" s="253">
        <f>[40]Лист1!$P210</f>
        <v>1</v>
      </c>
      <c r="Y210" s="250">
        <f>W210*X210</f>
        <v>735.19292993036038</v>
      </c>
      <c r="Z210" s="271">
        <f t="shared" si="116"/>
        <v>0.72040129043451373</v>
      </c>
      <c r="AA210" s="271">
        <f t="shared" si="117"/>
        <v>0.70972844438876681</v>
      </c>
      <c r="AB210" s="263">
        <f t="shared" si="118"/>
        <v>188.42557990109844</v>
      </c>
      <c r="AC210" s="263">
        <f t="shared" si="119"/>
        <v>114.69823853723715</v>
      </c>
      <c r="AD210" s="264">
        <f t="shared" si="120"/>
        <v>8.3297429007332335E-2</v>
      </c>
      <c r="AE210" s="253">
        <f>+[41]Лист1!Q210</f>
        <v>1.0087999999999999</v>
      </c>
      <c r="AF210" s="250">
        <f>IF($P$287=0,U210*AE210,0)</f>
        <v>1483.325255427495</v>
      </c>
      <c r="AG210" s="253">
        <f>+[41]Лист1!R210</f>
        <v>1.014</v>
      </c>
      <c r="AH210" s="250">
        <f>AF210*AG210</f>
        <v>1504.09180900348</v>
      </c>
      <c r="AI210" s="253">
        <f>+[41]Лист1!S210</f>
        <v>1.0192000000000001</v>
      </c>
      <c r="AJ210" s="250">
        <f>AH210*AI210</f>
        <v>1532.970371736347</v>
      </c>
      <c r="AK210" s="253">
        <f>+[41]Лист1!T210</f>
        <v>1.0244</v>
      </c>
      <c r="AL210" s="250">
        <f>AJ210*AK210</f>
        <v>1570.3748488067138</v>
      </c>
      <c r="AM210" s="227" t="s">
        <v>1170</v>
      </c>
      <c r="AN210" s="227" t="s">
        <v>1171</v>
      </c>
      <c r="AO210" s="227" t="s">
        <v>1172</v>
      </c>
      <c r="AP210" s="227" t="s">
        <v>1173</v>
      </c>
      <c r="AQ210" s="227" t="s">
        <v>1174</v>
      </c>
      <c r="AR210" s="227" t="s">
        <v>1175</v>
      </c>
      <c r="AS210" s="160" t="str">
        <f t="shared" ref="AS210:AX212" si="132">$A$3&amp;$A$2&amp;"'"&amp;AM210</f>
        <v>|'[УФ ВС 2018.xlsx]АЛРОСА УГОК'!i168</v>
      </c>
      <c r="AT210" s="160" t="str">
        <f t="shared" si="132"/>
        <v>|'[УФ ВС 2018.xlsx]АЛРОСА УГОК'!j168</v>
      </c>
      <c r="AU210" s="160" t="str">
        <f t="shared" si="132"/>
        <v>|'[УФ ВС 2018.xlsx]АЛРОСА УГОК'!q168</v>
      </c>
      <c r="AV210" s="160" t="str">
        <f t="shared" si="132"/>
        <v>|'[УФ ВС 2018.xlsx]АЛРОСА УГОК'!aa168</v>
      </c>
      <c r="AW210" s="160" t="str">
        <f t="shared" si="132"/>
        <v>|'[УФ ВС 2018.xlsx]АЛРОСА УГОК'!al168</v>
      </c>
      <c r="AX210" s="160" t="str">
        <f t="shared" si="132"/>
        <v>|'[УФ ВС 2018.xlsx]АЛРОСА УГОК'!ak168</v>
      </c>
      <c r="BE210" s="306">
        <f>+U210-'[42]Таб 1'!$T210</f>
        <v>0</v>
      </c>
    </row>
    <row r="211" spans="1:57" s="161" customFormat="1">
      <c r="A211" s="156" t="str">
        <f t="shared" si="125"/>
        <v>пок</v>
      </c>
      <c r="B211" s="95" t="s">
        <v>545</v>
      </c>
      <c r="C211" s="116"/>
      <c r="D211" s="81" t="s">
        <v>324</v>
      </c>
      <c r="E211" s="117"/>
      <c r="F211" s="118"/>
      <c r="G211" s="83" t="s">
        <v>160</v>
      </c>
      <c r="H211" s="262">
        <v>0</v>
      </c>
      <c r="I211" s="262">
        <v>0</v>
      </c>
      <c r="J211" s="262">
        <v>0</v>
      </c>
      <c r="K211" s="262">
        <v>442</v>
      </c>
      <c r="L211" s="251">
        <f t="shared" si="114"/>
        <v>442</v>
      </c>
      <c r="M211" s="251">
        <f t="shared" si="115"/>
        <v>0</v>
      </c>
      <c r="N211" s="262">
        <v>387.15200454780597</v>
      </c>
      <c r="O211" s="262"/>
      <c r="P211" s="262"/>
      <c r="Q211" s="253">
        <v>461.31410315765777</v>
      </c>
      <c r="R211" s="252">
        <f>+'[42]Таб 1'!$Q211</f>
        <v>444.05652967793765</v>
      </c>
      <c r="S211" s="250">
        <f>R211*$A$8</f>
        <v>222.02826483896882</v>
      </c>
      <c r="T211" s="250">
        <f>R211*$A$9</f>
        <v>222.02826483896882</v>
      </c>
      <c r="U211" s="263">
        <f>+W211+Y211</f>
        <v>444.05652967793765</v>
      </c>
      <c r="V211" s="253">
        <f>[40]Лист1!$O211</f>
        <v>1</v>
      </c>
      <c r="W211" s="250">
        <f>S211*V211</f>
        <v>222.02826483896882</v>
      </c>
      <c r="X211" s="253">
        <f>[40]Лист1!$P211</f>
        <v>1</v>
      </c>
      <c r="Y211" s="250">
        <f>W211*X211</f>
        <v>222.02826483896882</v>
      </c>
      <c r="Z211" s="271">
        <f t="shared" si="116"/>
        <v>0.21756118971122312</v>
      </c>
      <c r="AA211" s="271">
        <f t="shared" si="117"/>
        <v>0.21433799020540759</v>
      </c>
      <c r="AB211" s="263">
        <f t="shared" si="118"/>
        <v>56.904525130131674</v>
      </c>
      <c r="AC211" s="263">
        <f t="shared" si="119"/>
        <v>114.69823853723713</v>
      </c>
      <c r="AD211" s="264">
        <f t="shared" si="120"/>
        <v>2.5155823560214341E-2</v>
      </c>
      <c r="AE211" s="253">
        <f>+[41]Лист1!Q211</f>
        <v>1.0087999999999999</v>
      </c>
      <c r="AF211" s="250">
        <f>IF($P$287=0,U211*AE211,0)</f>
        <v>447.96422713910346</v>
      </c>
      <c r="AG211" s="253">
        <f>+[41]Лист1!R211</f>
        <v>1.014</v>
      </c>
      <c r="AH211" s="250">
        <f>AF211*AG211</f>
        <v>454.23572631905091</v>
      </c>
      <c r="AI211" s="253">
        <f>+[41]Лист1!S211</f>
        <v>1.0192000000000001</v>
      </c>
      <c r="AJ211" s="250">
        <f>AH211*AI211</f>
        <v>462.95705226437673</v>
      </c>
      <c r="AK211" s="253">
        <f>+[41]Лист1!T211</f>
        <v>1.0244</v>
      </c>
      <c r="AL211" s="250">
        <f>AJ211*AK211</f>
        <v>474.25320433962753</v>
      </c>
      <c r="AM211" s="227" t="s">
        <v>1176</v>
      </c>
      <c r="AN211" s="227" t="s">
        <v>1177</v>
      </c>
      <c r="AO211" s="227" t="s">
        <v>1178</v>
      </c>
      <c r="AP211" s="227" t="s">
        <v>1179</v>
      </c>
      <c r="AQ211" s="227" t="s">
        <v>1180</v>
      </c>
      <c r="AR211" s="227" t="s">
        <v>1181</v>
      </c>
      <c r="AS211" s="160" t="str">
        <f t="shared" si="132"/>
        <v>|'[УФ ВС 2018.xlsx]АЛРОСА УГОК'!i169</v>
      </c>
      <c r="AT211" s="160" t="str">
        <f t="shared" si="132"/>
        <v>|'[УФ ВС 2018.xlsx]АЛРОСА УГОК'!j169</v>
      </c>
      <c r="AU211" s="160" t="str">
        <f t="shared" si="132"/>
        <v>|'[УФ ВС 2018.xlsx]АЛРОСА УГОК'!q169</v>
      </c>
      <c r="AV211" s="160" t="str">
        <f t="shared" si="132"/>
        <v>|'[УФ ВС 2018.xlsx]АЛРОСА УГОК'!aa169</v>
      </c>
      <c r="AW211" s="160" t="str">
        <f t="shared" si="132"/>
        <v>|'[УФ ВС 2018.xlsx]АЛРОСА УГОК'!al169</v>
      </c>
      <c r="AX211" s="160" t="str">
        <f t="shared" si="132"/>
        <v>|'[УФ ВС 2018.xlsx]АЛРОСА УГОК'!ak169</v>
      </c>
      <c r="BE211" s="306">
        <f>+U211-'[42]Таб 1'!$T211</f>
        <v>0</v>
      </c>
    </row>
    <row r="212" spans="1:57" s="161" customFormat="1">
      <c r="A212" s="156" t="str">
        <f t="shared" si="125"/>
        <v>пок</v>
      </c>
      <c r="B212" s="95"/>
      <c r="C212" s="113" t="s">
        <v>212</v>
      </c>
      <c r="D212" s="551" t="s">
        <v>325</v>
      </c>
      <c r="E212" s="604"/>
      <c r="F212" s="605"/>
      <c r="G212" s="119" t="s">
        <v>160</v>
      </c>
      <c r="H212" s="255">
        <v>1786.079407479803</v>
      </c>
      <c r="I212" s="255">
        <v>2150.5825413568186</v>
      </c>
      <c r="J212" s="255">
        <v>2229.1433215925831</v>
      </c>
      <c r="K212" s="255">
        <v>6408</v>
      </c>
      <c r="L212" s="251">
        <f t="shared" si="114"/>
        <v>4178.8566784074173</v>
      </c>
      <c r="M212" s="251">
        <f t="shared" si="115"/>
        <v>287.46469273325528</v>
      </c>
      <c r="N212" s="255">
        <v>5478.2348530607296</v>
      </c>
      <c r="O212" s="255"/>
      <c r="P212" s="255"/>
      <c r="Q212" s="250">
        <v>6687.9456833514359</v>
      </c>
      <c r="R212" s="252">
        <f>+'[42]Таб 1'!$Q212</f>
        <v>6137.1365786819169</v>
      </c>
      <c r="S212" s="250">
        <f>R212*$A$8</f>
        <v>3068.5682893409585</v>
      </c>
      <c r="T212" s="250">
        <f>R212*$A$9</f>
        <v>3068.5682893409585</v>
      </c>
      <c r="U212" s="256">
        <f>+W212+Y212</f>
        <v>6137.1365786819169</v>
      </c>
      <c r="V212" s="253">
        <f>[40]Лист1!$O212</f>
        <v>1</v>
      </c>
      <c r="W212" s="250">
        <f>S212*V212</f>
        <v>3068.5682893409585</v>
      </c>
      <c r="X212" s="253">
        <f>[40]Лист1!$P212</f>
        <v>1</v>
      </c>
      <c r="Y212" s="250">
        <f>W212*X212</f>
        <v>3068.5682893409585</v>
      </c>
      <c r="Z212" s="251">
        <f t="shared" si="116"/>
        <v>3.0068305412526874</v>
      </c>
      <c r="AA212" s="251">
        <f t="shared" si="117"/>
        <v>2.9622839255281606</v>
      </c>
      <c r="AB212" s="256">
        <f t="shared" si="118"/>
        <v>658.90172562118732</v>
      </c>
      <c r="AC212" s="256">
        <f t="shared" si="119"/>
        <v>112.02762830171574</v>
      </c>
      <c r="AD212" s="257">
        <f t="shared" si="120"/>
        <v>0.29128115058235604</v>
      </c>
      <c r="AE212" s="253">
        <f>+[41]Лист1!Q212</f>
        <v>1</v>
      </c>
      <c r="AF212" s="250">
        <f>IF($P$287=0,U212*AE212,0)</f>
        <v>6137.1365786819169</v>
      </c>
      <c r="AG212" s="253">
        <f>+[41]Лист1!R212</f>
        <v>1</v>
      </c>
      <c r="AH212" s="250">
        <f>AF212*AG212</f>
        <v>6137.1365786819169</v>
      </c>
      <c r="AI212" s="253">
        <f>+[41]Лист1!S212</f>
        <v>1</v>
      </c>
      <c r="AJ212" s="250">
        <f>AH212*AI212</f>
        <v>6137.1365786819169</v>
      </c>
      <c r="AK212" s="253">
        <f>+[41]Лист1!T212</f>
        <v>1</v>
      </c>
      <c r="AL212" s="250">
        <f>AJ212*AK212</f>
        <v>6137.1365786819169</v>
      </c>
      <c r="AM212" s="227" t="s">
        <v>1182</v>
      </c>
      <c r="AN212" s="227" t="s">
        <v>1183</v>
      </c>
      <c r="AO212" s="227" t="s">
        <v>1184</v>
      </c>
      <c r="AP212" s="227" t="s">
        <v>1185</v>
      </c>
      <c r="AQ212" s="227" t="s">
        <v>1186</v>
      </c>
      <c r="AR212" s="227" t="s">
        <v>1187</v>
      </c>
      <c r="AS212" s="160" t="str">
        <f t="shared" si="132"/>
        <v>|'[УФ ВС 2018.xlsx]АЛРОСА УГОК'!i170</v>
      </c>
      <c r="AT212" s="160" t="str">
        <f t="shared" si="132"/>
        <v>|'[УФ ВС 2018.xlsx]АЛРОСА УГОК'!j170</v>
      </c>
      <c r="AU212" s="160" t="str">
        <f t="shared" si="132"/>
        <v>|'[УФ ВС 2018.xlsx]АЛРОСА УГОК'!q170</v>
      </c>
      <c r="AV212" s="160" t="str">
        <f t="shared" si="132"/>
        <v>|'[УФ ВС 2018.xlsx]АЛРОСА УГОК'!aa170</v>
      </c>
      <c r="AW212" s="160" t="str">
        <f t="shared" si="132"/>
        <v>|'[УФ ВС 2018.xlsx]АЛРОСА УГОК'!al170</v>
      </c>
      <c r="AX212" s="160" t="str">
        <f t="shared" si="132"/>
        <v>|'[УФ ВС 2018.xlsx]АЛРОСА УГОК'!ak170</v>
      </c>
      <c r="BE212" s="306">
        <f>+U212-'[42]Таб 1'!$T212</f>
        <v>0</v>
      </c>
    </row>
    <row r="213" spans="1:57" s="161" customFormat="1">
      <c r="A213" s="156" t="str">
        <f t="shared" si="125"/>
        <v>пок</v>
      </c>
      <c r="B213" s="95"/>
      <c r="C213" s="113"/>
      <c r="D213" s="81" t="s">
        <v>559</v>
      </c>
      <c r="E213" s="81"/>
      <c r="F213" s="81"/>
      <c r="G213" s="281" t="s">
        <v>100</v>
      </c>
      <c r="H213" s="255"/>
      <c r="I213" s="255"/>
      <c r="J213" s="255"/>
      <c r="K213" s="255"/>
      <c r="L213" s="251">
        <f t="shared" si="114"/>
        <v>0</v>
      </c>
      <c r="M213" s="251">
        <f t="shared" si="115"/>
        <v>0</v>
      </c>
      <c r="N213" s="255"/>
      <c r="O213" s="255"/>
      <c r="P213" s="255"/>
      <c r="Q213" s="250">
        <v>5.108880000000001</v>
      </c>
      <c r="R213" s="252">
        <f>+'[42]Таб 1'!$Q213</f>
        <v>2.4522621359999999</v>
      </c>
      <c r="S213" s="250">
        <f>R213*$A$8</f>
        <v>1.2261310679999999</v>
      </c>
      <c r="T213" s="250">
        <f>R213*$A$9</f>
        <v>1.2261310679999999</v>
      </c>
      <c r="U213" s="256">
        <f>+W213+Y213</f>
        <v>2.4522621359999999</v>
      </c>
      <c r="V213" s="253">
        <f>[40]Лист1!$O213</f>
        <v>1</v>
      </c>
      <c r="W213" s="250">
        <f>S213*V213</f>
        <v>1.2261310679999999</v>
      </c>
      <c r="X213" s="253">
        <f>[40]Лист1!$P213</f>
        <v>1</v>
      </c>
      <c r="Y213" s="250">
        <f>W213*X213</f>
        <v>1.2261310679999999</v>
      </c>
      <c r="Z213" s="251">
        <f t="shared" si="116"/>
        <v>1.2014620484893915E-3</v>
      </c>
      <c r="AA213" s="251">
        <f t="shared" si="117"/>
        <v>1.183662219916624E-3</v>
      </c>
      <c r="AB213" s="256">
        <f t="shared" si="118"/>
        <v>2.4522621359999999</v>
      </c>
      <c r="AC213" s="256">
        <f t="shared" si="119"/>
        <v>0</v>
      </c>
      <c r="AD213" s="257">
        <f t="shared" si="120"/>
        <v>1.08407325209266E-3</v>
      </c>
      <c r="AE213" s="253">
        <f>+[41]Лист1!Q213</f>
        <v>1</v>
      </c>
      <c r="AF213" s="250">
        <f>IF($P$287=0,U213*AE213,0)</f>
        <v>2.4522621359999999</v>
      </c>
      <c r="AG213" s="253">
        <f>+[41]Лист1!R213</f>
        <v>1</v>
      </c>
      <c r="AH213" s="250">
        <f>AF213*AG213</f>
        <v>2.4522621359999999</v>
      </c>
      <c r="AI213" s="253">
        <f>+[41]Лист1!S213</f>
        <v>1</v>
      </c>
      <c r="AJ213" s="250">
        <f>AH213*AI213</f>
        <v>2.4522621359999999</v>
      </c>
      <c r="AK213" s="253">
        <f>+[41]Лист1!T213</f>
        <v>1</v>
      </c>
      <c r="AL213" s="250">
        <f>AJ213*AK213</f>
        <v>2.4522621359999999</v>
      </c>
      <c r="AM213" s="227"/>
      <c r="AN213" s="227"/>
      <c r="AO213" s="227"/>
      <c r="AP213" s="227"/>
      <c r="AQ213" s="227"/>
      <c r="AR213" s="227"/>
      <c r="AS213" s="160"/>
      <c r="AT213" s="160"/>
      <c r="AU213" s="160"/>
      <c r="AV213" s="160"/>
      <c r="AW213" s="160"/>
      <c r="AX213" s="160"/>
      <c r="BE213" s="306">
        <f>+U213-'[42]Таб 1'!$T213</f>
        <v>-2.4522621359999999</v>
      </c>
    </row>
    <row r="214" spans="1:57" s="161" customFormat="1">
      <c r="A214" s="156" t="str">
        <f t="shared" si="125"/>
        <v>пок</v>
      </c>
      <c r="B214" s="95"/>
      <c r="C214" s="113"/>
      <c r="D214" s="81" t="s">
        <v>557</v>
      </c>
      <c r="E214" s="81"/>
      <c r="F214" s="81"/>
      <c r="G214" s="281" t="s">
        <v>253</v>
      </c>
      <c r="H214" s="256">
        <f>IF(H213=0,0,H215/H213/12*1000)</f>
        <v>0</v>
      </c>
      <c r="I214" s="256">
        <f>IF(I213=0,0,I215/I213/12*1000)</f>
        <v>0</v>
      </c>
      <c r="J214" s="256">
        <f>IF(J213=0,0,J215/J213/12*1000)</f>
        <v>0</v>
      </c>
      <c r="K214" s="256">
        <v>0</v>
      </c>
      <c r="L214" s="251">
        <f t="shared" si="114"/>
        <v>0</v>
      </c>
      <c r="M214" s="251">
        <f t="shared" si="115"/>
        <v>0</v>
      </c>
      <c r="N214" s="256">
        <f>IF(N213=0,0,N215/N213/12*1000)</f>
        <v>0</v>
      </c>
      <c r="O214" s="256">
        <f>IF(O213=0,0,O215/O213/12*1000)</f>
        <v>0</v>
      </c>
      <c r="P214" s="256">
        <f>IF(P213=0,0,P215/P213/12*1000)</f>
        <v>0</v>
      </c>
      <c r="Q214" s="256">
        <v>33156.313803938756</v>
      </c>
      <c r="R214" s="252">
        <f>+'[42]Таб 1'!$Q214</f>
        <v>66285.237452904068</v>
      </c>
      <c r="S214" s="256">
        <f>IF(S213=0,0,S215/S213/6*1000)</f>
        <v>132570.47490580814</v>
      </c>
      <c r="T214" s="256">
        <f>IF(T213=0,0,T215/T213/6*1000)</f>
        <v>132570.47490580814</v>
      </c>
      <c r="U214" s="256">
        <f>IF(U213=0,0,U215/U213/12*1000)</f>
        <v>66285.237452904068</v>
      </c>
      <c r="V214" s="253">
        <f>[40]Лист1!$O214</f>
        <v>1</v>
      </c>
      <c r="W214" s="256">
        <f>IF(W213=0,0,W215/W213/6*1000)</f>
        <v>132570.47490580814</v>
      </c>
      <c r="X214" s="253">
        <f>[40]Лист1!$P214</f>
        <v>1</v>
      </c>
      <c r="Y214" s="256">
        <f>IF(Y213=0,0,Y215/Y213/6*1000)</f>
        <v>132570.47490580814</v>
      </c>
      <c r="Z214" s="251">
        <f t="shared" si="116"/>
        <v>129.90323669830028</v>
      </c>
      <c r="AA214" s="251">
        <f t="shared" si="117"/>
        <v>127.97870204721862</v>
      </c>
      <c r="AB214" s="256">
        <f t="shared" si="118"/>
        <v>66285.237452904068</v>
      </c>
      <c r="AC214" s="256">
        <f t="shared" si="119"/>
        <v>0</v>
      </c>
      <c r="AD214" s="257">
        <f t="shared" si="120"/>
        <v>29.302761673152506</v>
      </c>
      <c r="AE214" s="253">
        <f>+[41]Лист1!Q214</f>
        <v>1</v>
      </c>
      <c r="AF214" s="256">
        <f>IF(AF213=0,0,AF215/AF213/12*1000)</f>
        <v>66868.547542489629</v>
      </c>
      <c r="AG214" s="253">
        <f>+[41]Лист1!R214</f>
        <v>1</v>
      </c>
      <c r="AH214" s="256">
        <f>IF(AH213=0,0,AH215/AH213/12*1000)</f>
        <v>67804.707208084481</v>
      </c>
      <c r="AI214" s="253">
        <f>+[41]Лист1!S214</f>
        <v>1</v>
      </c>
      <c r="AJ214" s="256">
        <f>IF(AJ213=0,0,AJ215/AJ213/12*1000)</f>
        <v>69106.557586479714</v>
      </c>
      <c r="AK214" s="253">
        <f>+[41]Лист1!T214</f>
        <v>1</v>
      </c>
      <c r="AL214" s="256">
        <f>IF(AL213=0,0,AL215/AL213/12*1000)</f>
        <v>70792.75759158982</v>
      </c>
      <c r="AM214" s="227"/>
      <c r="AN214" s="227"/>
      <c r="AO214" s="227"/>
      <c r="AP214" s="227"/>
      <c r="AQ214" s="227"/>
      <c r="AR214" s="227"/>
      <c r="AS214" s="160"/>
      <c r="AT214" s="160"/>
      <c r="AU214" s="160"/>
      <c r="AV214" s="160"/>
      <c r="AW214" s="160"/>
      <c r="AX214" s="160"/>
      <c r="BE214" s="306">
        <f>+U214-'[42]Таб 1'!$T214</f>
        <v>33142.618726452034</v>
      </c>
    </row>
    <row r="215" spans="1:57" s="161" customFormat="1">
      <c r="A215" s="156" t="str">
        <f t="shared" si="125"/>
        <v>пок</v>
      </c>
      <c r="B215" s="95" t="s">
        <v>545</v>
      </c>
      <c r="C215" s="116"/>
      <c r="D215" s="81" t="s">
        <v>326</v>
      </c>
      <c r="E215" s="81"/>
      <c r="F215" s="81"/>
      <c r="G215" s="83" t="s">
        <v>160</v>
      </c>
      <c r="H215" s="262">
        <v>1343.9644139869374</v>
      </c>
      <c r="I215" s="262">
        <v>1638.1646414966626</v>
      </c>
      <c r="J215" s="262">
        <v>1698.0067958505356</v>
      </c>
      <c r="K215" s="262">
        <v>2569</v>
      </c>
      <c r="L215" s="251">
        <f t="shared" si="114"/>
        <v>870.99320414946442</v>
      </c>
      <c r="M215" s="251">
        <f t="shared" si="115"/>
        <v>151.29503640844862</v>
      </c>
      <c r="N215" s="262">
        <v>1694.2506692962279</v>
      </c>
      <c r="O215" s="262"/>
      <c r="P215" s="262"/>
      <c r="Q215" s="253">
        <v>2032.6995416000002</v>
      </c>
      <c r="R215" s="252">
        <f>+'[42]Таб 1'!$Q215</f>
        <v>1950.5853357783087</v>
      </c>
      <c r="S215" s="250">
        <f>R215*$A$8</f>
        <v>975.29266788915436</v>
      </c>
      <c r="T215" s="250">
        <f>R215*$A$9</f>
        <v>975.29266788915436</v>
      </c>
      <c r="U215" s="256">
        <f>+W215+Y215</f>
        <v>1950.5853357783087</v>
      </c>
      <c r="V215" s="253">
        <f>[40]Лист1!$O215</f>
        <v>1</v>
      </c>
      <c r="W215" s="250">
        <f>S215*V215</f>
        <v>975.29266788915436</v>
      </c>
      <c r="X215" s="253">
        <f>[40]Лист1!$P215</f>
        <v>1</v>
      </c>
      <c r="Y215" s="250">
        <f>W215*X215</f>
        <v>975.29266788915436</v>
      </c>
      <c r="Z215" s="251">
        <f t="shared" si="116"/>
        <v>0.9556703660972623</v>
      </c>
      <c r="AA215" s="251">
        <f t="shared" si="117"/>
        <v>0.94151197573445966</v>
      </c>
      <c r="AB215" s="256">
        <f t="shared" si="118"/>
        <v>256.33466648208082</v>
      </c>
      <c r="AC215" s="256">
        <f t="shared" si="119"/>
        <v>115.12967774647889</v>
      </c>
      <c r="AD215" s="257">
        <f t="shared" si="120"/>
        <v>0.11331804680986876</v>
      </c>
      <c r="AE215" s="253">
        <f>+[41]Лист1!Q215</f>
        <v>1.0087999999999999</v>
      </c>
      <c r="AF215" s="250">
        <f>IF($P$287=0,U215*AE215,0)</f>
        <v>1967.7504867331577</v>
      </c>
      <c r="AG215" s="253">
        <f>+[41]Лист1!R215</f>
        <v>1.014</v>
      </c>
      <c r="AH215" s="250">
        <f>AF215*AG215</f>
        <v>1995.298993547422</v>
      </c>
      <c r="AI215" s="253">
        <f>+[41]Лист1!S215</f>
        <v>1.0192000000000001</v>
      </c>
      <c r="AJ215" s="250">
        <f>AH215*AI215</f>
        <v>2033.6087342235328</v>
      </c>
      <c r="AK215" s="253">
        <f>+[41]Лист1!T215</f>
        <v>1.0244</v>
      </c>
      <c r="AL215" s="250">
        <f>AJ215*AK215</f>
        <v>2083.2287873385872</v>
      </c>
      <c r="AM215" s="227" t="s">
        <v>1188</v>
      </c>
      <c r="AN215" s="227" t="s">
        <v>1189</v>
      </c>
      <c r="AO215" s="227" t="s">
        <v>1190</v>
      </c>
      <c r="AP215" s="227" t="s">
        <v>1191</v>
      </c>
      <c r="AQ215" s="227" t="s">
        <v>1192</v>
      </c>
      <c r="AR215" s="227" t="s">
        <v>1193</v>
      </c>
      <c r="AS215" s="160" t="str">
        <f t="shared" ref="AS215:AX217" si="133">$A$3&amp;$A$2&amp;"'"&amp;AM215</f>
        <v>|'[УФ ВС 2018.xlsx]АЛРОСА УГОК'!i171</v>
      </c>
      <c r="AT215" s="160" t="str">
        <f t="shared" si="133"/>
        <v>|'[УФ ВС 2018.xlsx]АЛРОСА УГОК'!j171</v>
      </c>
      <c r="AU215" s="160" t="str">
        <f t="shared" si="133"/>
        <v>|'[УФ ВС 2018.xlsx]АЛРОСА УГОК'!q171</v>
      </c>
      <c r="AV215" s="160" t="str">
        <f t="shared" si="133"/>
        <v>|'[УФ ВС 2018.xlsx]АЛРОСА УГОК'!aa171</v>
      </c>
      <c r="AW215" s="160" t="str">
        <f t="shared" si="133"/>
        <v>|'[УФ ВС 2018.xlsx]АЛРОСА УГОК'!al171</v>
      </c>
      <c r="AX215" s="160" t="str">
        <f t="shared" si="133"/>
        <v>|'[УФ ВС 2018.xlsx]АЛРОСА УГОК'!ak171</v>
      </c>
      <c r="BE215" s="306">
        <f>+U215-'[42]Таб 1'!$T215</f>
        <v>0</v>
      </c>
    </row>
    <row r="216" spans="1:57" s="161" customFormat="1">
      <c r="A216" s="156" t="str">
        <f t="shared" si="125"/>
        <v>пок</v>
      </c>
      <c r="B216" s="95" t="s">
        <v>545</v>
      </c>
      <c r="C216" s="116"/>
      <c r="D216" s="81" t="s">
        <v>327</v>
      </c>
      <c r="E216" s="117"/>
      <c r="F216" s="118"/>
      <c r="G216" s="83" t="s">
        <v>160</v>
      </c>
      <c r="H216" s="262">
        <v>404.80208149286557</v>
      </c>
      <c r="I216" s="262">
        <v>512.41789986015613</v>
      </c>
      <c r="J216" s="262">
        <v>531.13652574204764</v>
      </c>
      <c r="K216" s="262">
        <v>691</v>
      </c>
      <c r="L216" s="251">
        <f t="shared" si="114"/>
        <v>159.86347425795236</v>
      </c>
      <c r="M216" s="251">
        <f t="shared" si="115"/>
        <v>130.09837706691479</v>
      </c>
      <c r="N216" s="262">
        <v>511.66370212746079</v>
      </c>
      <c r="O216" s="262"/>
      <c r="P216" s="262"/>
      <c r="Q216" s="253">
        <v>609.67702439889615</v>
      </c>
      <c r="R216" s="252">
        <f>+'[42]Таб 1'!$Q216</f>
        <v>589.07677140504916</v>
      </c>
      <c r="S216" s="250">
        <f>R216*$A$8</f>
        <v>294.53838570252458</v>
      </c>
      <c r="T216" s="250">
        <f>R216*$A$9</f>
        <v>294.53838570252458</v>
      </c>
      <c r="U216" s="256">
        <f>+W216+Y216</f>
        <v>589.07677140504916</v>
      </c>
      <c r="V216" s="253">
        <f>[40]Лист1!$O216</f>
        <v>1</v>
      </c>
      <c r="W216" s="250">
        <f>S216*V216</f>
        <v>294.53838570252458</v>
      </c>
      <c r="X216" s="253">
        <f>[40]Лист1!$P216</f>
        <v>1</v>
      </c>
      <c r="Y216" s="250">
        <f>W216*X216</f>
        <v>294.53838570252458</v>
      </c>
      <c r="Z216" s="251">
        <f t="shared" si="116"/>
        <v>0.28861245056137319</v>
      </c>
      <c r="AA216" s="251">
        <f t="shared" si="117"/>
        <v>0.28433661667180676</v>
      </c>
      <c r="AB216" s="256">
        <f t="shared" si="118"/>
        <v>77.413069277588363</v>
      </c>
      <c r="AC216" s="256">
        <f t="shared" si="119"/>
        <v>115.12967774647886</v>
      </c>
      <c r="AD216" s="257">
        <f t="shared" si="120"/>
        <v>3.4222050136580341E-2</v>
      </c>
      <c r="AE216" s="253">
        <f>+[41]Лист1!Q216</f>
        <v>1.0087999999999999</v>
      </c>
      <c r="AF216" s="250">
        <f>IF($P$287=0,U216*AE216,0)</f>
        <v>594.2606469934135</v>
      </c>
      <c r="AG216" s="253">
        <f>+[41]Лист1!R216</f>
        <v>1.014</v>
      </c>
      <c r="AH216" s="250">
        <f>AF216*AG216</f>
        <v>602.58029605132128</v>
      </c>
      <c r="AI216" s="253">
        <f>+[41]Лист1!S216</f>
        <v>1.0192000000000001</v>
      </c>
      <c r="AJ216" s="250">
        <f>AH216*AI216</f>
        <v>614.14983773550671</v>
      </c>
      <c r="AK216" s="253">
        <f>+[41]Лист1!T216</f>
        <v>1.0244</v>
      </c>
      <c r="AL216" s="250">
        <f>AJ216*AK216</f>
        <v>629.13509377625303</v>
      </c>
      <c r="AM216" s="227" t="s">
        <v>1194</v>
      </c>
      <c r="AN216" s="227" t="s">
        <v>1195</v>
      </c>
      <c r="AO216" s="227" t="s">
        <v>1196</v>
      </c>
      <c r="AP216" s="227" t="s">
        <v>1197</v>
      </c>
      <c r="AQ216" s="227" t="s">
        <v>1198</v>
      </c>
      <c r="AR216" s="227" t="s">
        <v>1199</v>
      </c>
      <c r="AS216" s="160" t="str">
        <f t="shared" si="133"/>
        <v>|'[УФ ВС 2018.xlsx]АЛРОСА УГОК'!i172</v>
      </c>
      <c r="AT216" s="160" t="str">
        <f t="shared" si="133"/>
        <v>|'[УФ ВС 2018.xlsx]АЛРОСА УГОК'!j172</v>
      </c>
      <c r="AU216" s="160" t="str">
        <f t="shared" si="133"/>
        <v>|'[УФ ВС 2018.xlsx]АЛРОСА УГОК'!q172</v>
      </c>
      <c r="AV216" s="160" t="str">
        <f t="shared" si="133"/>
        <v>|'[УФ ВС 2018.xlsx]АЛРОСА УГОК'!aa172</v>
      </c>
      <c r="AW216" s="160" t="str">
        <f t="shared" si="133"/>
        <v>|'[УФ ВС 2018.xlsx]АЛРОСА УГОК'!al172</v>
      </c>
      <c r="AX216" s="160" t="str">
        <f t="shared" si="133"/>
        <v>|'[УФ ВС 2018.xlsx]АЛРОСА УГОК'!ak172</v>
      </c>
      <c r="BE216" s="306">
        <f>+U216-'[42]Таб 1'!$T216</f>
        <v>0</v>
      </c>
    </row>
    <row r="217" spans="1:57" s="161" customFormat="1">
      <c r="A217" s="156" t="str">
        <f t="shared" si="125"/>
        <v>скр</v>
      </c>
      <c r="B217" s="95"/>
      <c r="C217" s="113" t="s">
        <v>214</v>
      </c>
      <c r="D217" s="114" t="s">
        <v>328</v>
      </c>
      <c r="E217" s="114"/>
      <c r="F217" s="115"/>
      <c r="G217" s="87" t="s">
        <v>160</v>
      </c>
      <c r="H217" s="262">
        <v>0</v>
      </c>
      <c r="I217" s="255">
        <v>0</v>
      </c>
      <c r="J217" s="255">
        <v>0</v>
      </c>
      <c r="K217" s="255"/>
      <c r="L217" s="251">
        <f t="shared" si="114"/>
        <v>0</v>
      </c>
      <c r="M217" s="251">
        <f t="shared" si="115"/>
        <v>0</v>
      </c>
      <c r="N217" s="255">
        <v>0</v>
      </c>
      <c r="O217" s="255"/>
      <c r="P217" s="255"/>
      <c r="Q217" s="250">
        <v>0</v>
      </c>
      <c r="R217" s="252">
        <f>+'[42]Таб 1'!$Q217</f>
        <v>0</v>
      </c>
      <c r="S217" s="250">
        <f>R217*$A$8</f>
        <v>0</v>
      </c>
      <c r="T217" s="250">
        <f>R217*$A$9</f>
        <v>0</v>
      </c>
      <c r="U217" s="256">
        <f>+W217+Y217</f>
        <v>0</v>
      </c>
      <c r="V217" s="253">
        <f>[40]Лист1!$O217</f>
        <v>1</v>
      </c>
      <c r="W217" s="250">
        <f>S217*V217</f>
        <v>0</v>
      </c>
      <c r="X217" s="253">
        <f>[40]Лист1!$P217</f>
        <v>1</v>
      </c>
      <c r="Y217" s="250">
        <f>W217*X217</f>
        <v>0</v>
      </c>
      <c r="Z217" s="251">
        <f t="shared" si="116"/>
        <v>0</v>
      </c>
      <c r="AA217" s="251">
        <f t="shared" si="117"/>
        <v>0</v>
      </c>
      <c r="AB217" s="256">
        <f t="shared" si="118"/>
        <v>0</v>
      </c>
      <c r="AC217" s="256">
        <f t="shared" si="119"/>
        <v>0</v>
      </c>
      <c r="AD217" s="257">
        <f t="shared" si="120"/>
        <v>0</v>
      </c>
      <c r="AE217" s="253">
        <f>+[41]Лист1!Q217</f>
        <v>1</v>
      </c>
      <c r="AF217" s="250">
        <f>IF($P$287=0,U217*AE217,0)</f>
        <v>0</v>
      </c>
      <c r="AG217" s="253">
        <f>+[41]Лист1!R217</f>
        <v>1</v>
      </c>
      <c r="AH217" s="250">
        <f>AF217*AG217</f>
        <v>0</v>
      </c>
      <c r="AI217" s="253">
        <f>+[41]Лист1!S217</f>
        <v>1</v>
      </c>
      <c r="AJ217" s="250">
        <f>AH217*AI217</f>
        <v>0</v>
      </c>
      <c r="AK217" s="253">
        <f>+[41]Лист1!T217</f>
        <v>1</v>
      </c>
      <c r="AL217" s="250">
        <f>AJ217*AK217</f>
        <v>0</v>
      </c>
      <c r="AM217" s="227" t="s">
        <v>1200</v>
      </c>
      <c r="AN217" s="227" t="s">
        <v>1201</v>
      </c>
      <c r="AO217" s="227" t="s">
        <v>1202</v>
      </c>
      <c r="AP217" s="227" t="s">
        <v>1203</v>
      </c>
      <c r="AQ217" s="227" t="s">
        <v>1204</v>
      </c>
      <c r="AR217" s="227" t="s">
        <v>1205</v>
      </c>
      <c r="AS217" s="160" t="str">
        <f t="shared" si="133"/>
        <v>|'[УФ ВС 2018.xlsx]АЛРОСА УГОК'!i173</v>
      </c>
      <c r="AT217" s="160" t="str">
        <f t="shared" si="133"/>
        <v>|'[УФ ВС 2018.xlsx]АЛРОСА УГОК'!j173</v>
      </c>
      <c r="AU217" s="160" t="str">
        <f t="shared" si="133"/>
        <v>|'[УФ ВС 2018.xlsx]АЛРОСА УГОК'!q173</v>
      </c>
      <c r="AV217" s="160" t="str">
        <f t="shared" si="133"/>
        <v>|'[УФ ВС 2018.xlsx]АЛРОСА УГОК'!aa173</v>
      </c>
      <c r="AW217" s="160" t="str">
        <f t="shared" si="133"/>
        <v>|'[УФ ВС 2018.xlsx]АЛРОСА УГОК'!al173</v>
      </c>
      <c r="AX217" s="160" t="str">
        <f t="shared" si="133"/>
        <v>|'[УФ ВС 2018.xlsx]АЛРОСА УГОК'!ak173</v>
      </c>
      <c r="BE217" s="306">
        <f>+U217-'[42]Таб 1'!$T217</f>
        <v>0</v>
      </c>
    </row>
    <row r="218" spans="1:57" s="161" customFormat="1">
      <c r="A218" s="156" t="str">
        <f t="shared" si="125"/>
        <v>скр</v>
      </c>
      <c r="B218" s="95"/>
      <c r="C218" s="113"/>
      <c r="D218" s="81" t="s">
        <v>559</v>
      </c>
      <c r="E218" s="114"/>
      <c r="F218" s="115"/>
      <c r="G218" s="83" t="s">
        <v>100</v>
      </c>
      <c r="H218" s="255"/>
      <c r="I218" s="255"/>
      <c r="J218" s="255"/>
      <c r="K218" s="255"/>
      <c r="L218" s="251">
        <f t="shared" si="114"/>
        <v>0</v>
      </c>
      <c r="M218" s="251">
        <f t="shared" si="115"/>
        <v>0</v>
      </c>
      <c r="N218" s="255"/>
      <c r="O218" s="255"/>
      <c r="P218" s="255"/>
      <c r="Q218" s="250">
        <v>0</v>
      </c>
      <c r="R218" s="252">
        <f>+'[42]Таб 1'!$Q218</f>
        <v>0</v>
      </c>
      <c r="S218" s="250">
        <f>R218*$A$8</f>
        <v>0</v>
      </c>
      <c r="T218" s="250">
        <f>R218*$A$9</f>
        <v>0</v>
      </c>
      <c r="U218" s="256">
        <f>+W218+Y218</f>
        <v>0</v>
      </c>
      <c r="V218" s="253">
        <f>[40]Лист1!$O218</f>
        <v>1</v>
      </c>
      <c r="W218" s="250">
        <f>S218*V218</f>
        <v>0</v>
      </c>
      <c r="X218" s="253">
        <f>[40]Лист1!$P218</f>
        <v>1</v>
      </c>
      <c r="Y218" s="250">
        <f>W218*X218</f>
        <v>0</v>
      </c>
      <c r="Z218" s="251">
        <f t="shared" si="116"/>
        <v>0</v>
      </c>
      <c r="AA218" s="251">
        <f t="shared" si="117"/>
        <v>0</v>
      </c>
      <c r="AB218" s="256">
        <f t="shared" si="118"/>
        <v>0</v>
      </c>
      <c r="AC218" s="256">
        <f t="shared" si="119"/>
        <v>0</v>
      </c>
      <c r="AD218" s="257">
        <f t="shared" si="120"/>
        <v>0</v>
      </c>
      <c r="AE218" s="253">
        <f>+[41]Лист1!Q218</f>
        <v>1</v>
      </c>
      <c r="AF218" s="250">
        <f>IF($P$287=0,U218*AE218,0)</f>
        <v>0</v>
      </c>
      <c r="AG218" s="253">
        <f>+[41]Лист1!R218</f>
        <v>1</v>
      </c>
      <c r="AH218" s="250">
        <f>AF218*AG218</f>
        <v>0</v>
      </c>
      <c r="AI218" s="253">
        <f>+[41]Лист1!S218</f>
        <v>1</v>
      </c>
      <c r="AJ218" s="250">
        <f>AH218*AI218</f>
        <v>0</v>
      </c>
      <c r="AK218" s="253">
        <f>+[41]Лист1!T218</f>
        <v>1</v>
      </c>
      <c r="AL218" s="250">
        <f>AJ218*AK218</f>
        <v>0</v>
      </c>
      <c r="AM218" s="227"/>
      <c r="AN218" s="227"/>
      <c r="AO218" s="227"/>
      <c r="AP218" s="227"/>
      <c r="AQ218" s="227"/>
      <c r="AR218" s="227"/>
      <c r="AS218" s="160"/>
      <c r="AT218" s="160"/>
      <c r="AU218" s="160"/>
      <c r="AV218" s="160"/>
      <c r="AW218" s="160"/>
      <c r="AX218" s="160"/>
      <c r="BE218" s="306">
        <f>+U218-'[42]Таб 1'!$T218</f>
        <v>0</v>
      </c>
    </row>
    <row r="219" spans="1:57" s="161" customFormat="1">
      <c r="A219" s="156" t="str">
        <f t="shared" si="125"/>
        <v>скр</v>
      </c>
      <c r="B219" s="95"/>
      <c r="C219" s="113"/>
      <c r="D219" s="81" t="s">
        <v>557</v>
      </c>
      <c r="E219" s="114"/>
      <c r="F219" s="115"/>
      <c r="G219" s="83" t="s">
        <v>253</v>
      </c>
      <c r="H219" s="256">
        <f>IF(H218=0,0,H220/H218/12*1000)</f>
        <v>0</v>
      </c>
      <c r="I219" s="256">
        <f>IF(I218=0,0,I220/I218/12*1000)</f>
        <v>0</v>
      </c>
      <c r="J219" s="256">
        <f>IF(J218=0,0,J220/J218/12*1000)</f>
        <v>0</v>
      </c>
      <c r="K219" s="256">
        <v>0</v>
      </c>
      <c r="L219" s="251">
        <f t="shared" si="114"/>
        <v>0</v>
      </c>
      <c r="M219" s="251">
        <f t="shared" si="115"/>
        <v>0</v>
      </c>
      <c r="N219" s="256">
        <f>IF(N218=0,0,N220/N218/12*1000)</f>
        <v>0</v>
      </c>
      <c r="O219" s="256">
        <f>IF(O218=0,0,O220/O218/12*1000)</f>
        <v>0</v>
      </c>
      <c r="P219" s="256">
        <f>IF(P218=0,0,P220/P218/12*1000)</f>
        <v>0</v>
      </c>
      <c r="Q219" s="256">
        <v>0</v>
      </c>
      <c r="R219" s="252">
        <f>+'[42]Таб 1'!$Q219</f>
        <v>0</v>
      </c>
      <c r="S219" s="256">
        <f>IF(S218=0,0,S220/S218/6*1000)</f>
        <v>0</v>
      </c>
      <c r="T219" s="256">
        <f>IF(T218=0,0,T220/T218/6*1000)</f>
        <v>0</v>
      </c>
      <c r="U219" s="256">
        <f>IF(U218=0,0,U220/U218/12*1000)</f>
        <v>0</v>
      </c>
      <c r="V219" s="253">
        <f>[40]Лист1!$O219</f>
        <v>1</v>
      </c>
      <c r="W219" s="256">
        <f>IF(W218=0,0,W220/W218/6*1000)</f>
        <v>0</v>
      </c>
      <c r="X219" s="253">
        <f>[40]Лист1!$P219</f>
        <v>1</v>
      </c>
      <c r="Y219" s="256">
        <f>IF(Y218=0,0,Y220/Y218/6*1000)</f>
        <v>0</v>
      </c>
      <c r="Z219" s="251">
        <f t="shared" si="116"/>
        <v>0</v>
      </c>
      <c r="AA219" s="251">
        <f t="shared" si="117"/>
        <v>0</v>
      </c>
      <c r="AB219" s="256">
        <f t="shared" si="118"/>
        <v>0</v>
      </c>
      <c r="AC219" s="256">
        <f t="shared" si="119"/>
        <v>0</v>
      </c>
      <c r="AD219" s="257">
        <f t="shared" si="120"/>
        <v>0</v>
      </c>
      <c r="AE219" s="253">
        <f>+[41]Лист1!Q219</f>
        <v>1</v>
      </c>
      <c r="AF219" s="256">
        <f>IF(AF218=0,0,AF220/AF218/12*1000)</f>
        <v>0</v>
      </c>
      <c r="AG219" s="253">
        <f>+[41]Лист1!R219</f>
        <v>1</v>
      </c>
      <c r="AH219" s="256">
        <f>IF(AH218=0,0,AH220/AH218/12*1000)</f>
        <v>0</v>
      </c>
      <c r="AI219" s="253">
        <f>+[41]Лист1!S219</f>
        <v>1</v>
      </c>
      <c r="AJ219" s="256">
        <f>IF(AJ218=0,0,AJ220/AJ218/12*1000)</f>
        <v>0</v>
      </c>
      <c r="AK219" s="253">
        <f>+[41]Лист1!T219</f>
        <v>1</v>
      </c>
      <c r="AL219" s="256">
        <f>IF(AL218=0,0,AL220/AL218/12*1000)</f>
        <v>0</v>
      </c>
      <c r="AM219" s="227"/>
      <c r="AN219" s="227"/>
      <c r="AO219" s="227"/>
      <c r="AP219" s="227"/>
      <c r="AQ219" s="227"/>
      <c r="AR219" s="227"/>
      <c r="AS219" s="160"/>
      <c r="AT219" s="160"/>
      <c r="AU219" s="160"/>
      <c r="AV219" s="160"/>
      <c r="AW219" s="160"/>
      <c r="AX219" s="160"/>
      <c r="BE219" s="306">
        <f>+U219-'[42]Таб 1'!$T219</f>
        <v>0</v>
      </c>
    </row>
    <row r="220" spans="1:57" s="161" customFormat="1">
      <c r="A220" s="156" t="str">
        <f t="shared" si="125"/>
        <v>скр</v>
      </c>
      <c r="B220" s="95" t="s">
        <v>545</v>
      </c>
      <c r="C220" s="120"/>
      <c r="D220" s="81" t="s">
        <v>326</v>
      </c>
      <c r="E220" s="81"/>
      <c r="F220" s="121"/>
      <c r="G220" s="83" t="s">
        <v>160</v>
      </c>
      <c r="H220" s="262">
        <v>0</v>
      </c>
      <c r="I220" s="262">
        <v>0</v>
      </c>
      <c r="J220" s="262">
        <v>0</v>
      </c>
      <c r="K220" s="262"/>
      <c r="L220" s="251">
        <f t="shared" si="114"/>
        <v>0</v>
      </c>
      <c r="M220" s="251">
        <f t="shared" si="115"/>
        <v>0</v>
      </c>
      <c r="N220" s="262">
        <v>0</v>
      </c>
      <c r="O220" s="262"/>
      <c r="P220" s="262"/>
      <c r="Q220" s="253">
        <v>0</v>
      </c>
      <c r="R220" s="252">
        <f>+'[42]Таб 1'!$Q220</f>
        <v>0</v>
      </c>
      <c r="S220" s="250">
        <f>R220*$A$8</f>
        <v>0</v>
      </c>
      <c r="T220" s="250">
        <f>R220*$A$9</f>
        <v>0</v>
      </c>
      <c r="U220" s="256">
        <f>+W220+Y220</f>
        <v>0</v>
      </c>
      <c r="V220" s="253">
        <f>[40]Лист1!$O220</f>
        <v>1</v>
      </c>
      <c r="W220" s="250">
        <f>S220*V220</f>
        <v>0</v>
      </c>
      <c r="X220" s="253">
        <f>[40]Лист1!$P220</f>
        <v>1</v>
      </c>
      <c r="Y220" s="250">
        <f>W220*X220</f>
        <v>0</v>
      </c>
      <c r="Z220" s="251">
        <f t="shared" si="116"/>
        <v>0</v>
      </c>
      <c r="AA220" s="251">
        <f t="shared" si="117"/>
        <v>0</v>
      </c>
      <c r="AB220" s="256">
        <f t="shared" si="118"/>
        <v>0</v>
      </c>
      <c r="AC220" s="256">
        <f t="shared" si="119"/>
        <v>0</v>
      </c>
      <c r="AD220" s="257">
        <f t="shared" si="120"/>
        <v>0</v>
      </c>
      <c r="AE220" s="253">
        <f>+[41]Лист1!Q220</f>
        <v>1.0087999999999999</v>
      </c>
      <c r="AF220" s="250">
        <f>IF($P$287=0,U220*AE220,0)</f>
        <v>0</v>
      </c>
      <c r="AG220" s="253">
        <f>+[41]Лист1!R220</f>
        <v>1.014</v>
      </c>
      <c r="AH220" s="250">
        <f>AF220*AG220</f>
        <v>0</v>
      </c>
      <c r="AI220" s="253">
        <f>+[41]Лист1!S220</f>
        <v>1.0192000000000001</v>
      </c>
      <c r="AJ220" s="250">
        <f>AH220*AI220</f>
        <v>0</v>
      </c>
      <c r="AK220" s="253">
        <f>+[41]Лист1!T220</f>
        <v>1.0244</v>
      </c>
      <c r="AL220" s="250">
        <f>AJ220*AK220</f>
        <v>0</v>
      </c>
      <c r="AM220" s="227" t="s">
        <v>1206</v>
      </c>
      <c r="AN220" s="227" t="s">
        <v>1207</v>
      </c>
      <c r="AO220" s="227" t="s">
        <v>1208</v>
      </c>
      <c r="AP220" s="227" t="s">
        <v>1209</v>
      </c>
      <c r="AQ220" s="227" t="s">
        <v>1210</v>
      </c>
      <c r="AR220" s="227" t="s">
        <v>1211</v>
      </c>
      <c r="AS220" s="160" t="str">
        <f t="shared" ref="AS220:AX224" si="134">$A$3&amp;$A$2&amp;"'"&amp;AM220</f>
        <v>|'[УФ ВС 2018.xlsx]АЛРОСА УГОК'!i174</v>
      </c>
      <c r="AT220" s="160" t="str">
        <f t="shared" si="134"/>
        <v>|'[УФ ВС 2018.xlsx]АЛРОСА УГОК'!j174</v>
      </c>
      <c r="AU220" s="160" t="str">
        <f t="shared" si="134"/>
        <v>|'[УФ ВС 2018.xlsx]АЛРОСА УГОК'!q174</v>
      </c>
      <c r="AV220" s="160" t="str">
        <f t="shared" si="134"/>
        <v>|'[УФ ВС 2018.xlsx]АЛРОСА УГОК'!aa174</v>
      </c>
      <c r="AW220" s="160" t="str">
        <f t="shared" si="134"/>
        <v>|'[УФ ВС 2018.xlsx]АЛРОСА УГОК'!al174</v>
      </c>
      <c r="AX220" s="160" t="str">
        <f t="shared" si="134"/>
        <v>|'[УФ ВС 2018.xlsx]АЛРОСА УГОК'!ak174</v>
      </c>
      <c r="BE220" s="306">
        <f>+U220-'[42]Таб 1'!$T220</f>
        <v>0</v>
      </c>
    </row>
    <row r="221" spans="1:57" s="161" customFormat="1">
      <c r="A221" s="156" t="str">
        <f t="shared" si="125"/>
        <v>скр</v>
      </c>
      <c r="B221" s="95" t="s">
        <v>545</v>
      </c>
      <c r="C221" s="120"/>
      <c r="D221" s="81" t="s">
        <v>327</v>
      </c>
      <c r="E221" s="81"/>
      <c r="F221" s="121"/>
      <c r="G221" s="83" t="s">
        <v>160</v>
      </c>
      <c r="H221" s="262">
        <v>0</v>
      </c>
      <c r="I221" s="262">
        <v>0</v>
      </c>
      <c r="J221" s="262">
        <v>0</v>
      </c>
      <c r="K221" s="262"/>
      <c r="L221" s="251">
        <f t="shared" si="114"/>
        <v>0</v>
      </c>
      <c r="M221" s="251">
        <f t="shared" si="115"/>
        <v>0</v>
      </c>
      <c r="N221" s="262">
        <v>0</v>
      </c>
      <c r="O221" s="262"/>
      <c r="P221" s="262"/>
      <c r="Q221" s="253">
        <v>0</v>
      </c>
      <c r="R221" s="252">
        <f>+'[42]Таб 1'!$Q221</f>
        <v>0</v>
      </c>
      <c r="S221" s="250">
        <f>R221*$A$8</f>
        <v>0</v>
      </c>
      <c r="T221" s="250">
        <f>R221*$A$9</f>
        <v>0</v>
      </c>
      <c r="U221" s="256">
        <f>+W221+Y221</f>
        <v>0</v>
      </c>
      <c r="V221" s="253">
        <f>[40]Лист1!$O221</f>
        <v>1</v>
      </c>
      <c r="W221" s="250">
        <f>S221*V221</f>
        <v>0</v>
      </c>
      <c r="X221" s="253">
        <f>[40]Лист1!$P221</f>
        <v>1</v>
      </c>
      <c r="Y221" s="250">
        <f>W221*X221</f>
        <v>0</v>
      </c>
      <c r="Z221" s="251">
        <f t="shared" si="116"/>
        <v>0</v>
      </c>
      <c r="AA221" s="251">
        <f t="shared" si="117"/>
        <v>0</v>
      </c>
      <c r="AB221" s="256">
        <f t="shared" si="118"/>
        <v>0</v>
      </c>
      <c r="AC221" s="256">
        <f t="shared" si="119"/>
        <v>0</v>
      </c>
      <c r="AD221" s="257">
        <f t="shared" si="120"/>
        <v>0</v>
      </c>
      <c r="AE221" s="253">
        <f>+[41]Лист1!Q221</f>
        <v>1.0087999999999999</v>
      </c>
      <c r="AF221" s="250">
        <f>IF($P$287=0,U221*AE221,0)</f>
        <v>0</v>
      </c>
      <c r="AG221" s="253">
        <f>+[41]Лист1!R221</f>
        <v>1.014</v>
      </c>
      <c r="AH221" s="250">
        <f>AF221*AG221</f>
        <v>0</v>
      </c>
      <c r="AI221" s="253">
        <f>+[41]Лист1!S221</f>
        <v>1.0192000000000001</v>
      </c>
      <c r="AJ221" s="250">
        <f>AH221*AI221</f>
        <v>0</v>
      </c>
      <c r="AK221" s="253">
        <f>+[41]Лист1!T221</f>
        <v>1.0244</v>
      </c>
      <c r="AL221" s="250">
        <f>AJ221*AK221</f>
        <v>0</v>
      </c>
      <c r="AM221" s="227" t="s">
        <v>1212</v>
      </c>
      <c r="AN221" s="227" t="s">
        <v>1213</v>
      </c>
      <c r="AO221" s="227" t="s">
        <v>1214</v>
      </c>
      <c r="AP221" s="227" t="s">
        <v>1215</v>
      </c>
      <c r="AQ221" s="227" t="s">
        <v>1216</v>
      </c>
      <c r="AR221" s="227" t="s">
        <v>1217</v>
      </c>
      <c r="AS221" s="160" t="str">
        <f t="shared" si="134"/>
        <v>|'[УФ ВС 2018.xlsx]АЛРОСА УГОК'!i175</v>
      </c>
      <c r="AT221" s="160" t="str">
        <f t="shared" si="134"/>
        <v>|'[УФ ВС 2018.xlsx]АЛРОСА УГОК'!j175</v>
      </c>
      <c r="AU221" s="160" t="str">
        <f t="shared" si="134"/>
        <v>|'[УФ ВС 2018.xlsx]АЛРОСА УГОК'!q175</v>
      </c>
      <c r="AV221" s="160" t="str">
        <f t="shared" si="134"/>
        <v>|'[УФ ВС 2018.xlsx]АЛРОСА УГОК'!aa175</v>
      </c>
      <c r="AW221" s="160" t="str">
        <f t="shared" si="134"/>
        <v>|'[УФ ВС 2018.xlsx]АЛРОСА УГОК'!al175</v>
      </c>
      <c r="AX221" s="160" t="str">
        <f t="shared" si="134"/>
        <v>|'[УФ ВС 2018.xlsx]АЛРОСА УГОК'!ak175</v>
      </c>
      <c r="BE221" s="306">
        <f>+U221-'[42]Таб 1'!$T221</f>
        <v>0</v>
      </c>
    </row>
    <row r="222" spans="1:57" s="161" customFormat="1">
      <c r="A222" s="156" t="str">
        <f t="shared" si="125"/>
        <v>скр</v>
      </c>
      <c r="B222" s="95" t="s">
        <v>545</v>
      </c>
      <c r="C222" s="120" t="s">
        <v>217</v>
      </c>
      <c r="D222" s="596"/>
      <c r="E222" s="596"/>
      <c r="F222" s="597"/>
      <c r="G222" s="83" t="s">
        <v>160</v>
      </c>
      <c r="H222" s="262">
        <v>0</v>
      </c>
      <c r="I222" s="262">
        <v>0</v>
      </c>
      <c r="J222" s="262">
        <v>0</v>
      </c>
      <c r="K222" s="262"/>
      <c r="L222" s="251">
        <f t="shared" si="114"/>
        <v>0</v>
      </c>
      <c r="M222" s="251">
        <f t="shared" si="115"/>
        <v>0</v>
      </c>
      <c r="N222" s="262">
        <v>0</v>
      </c>
      <c r="O222" s="262"/>
      <c r="P222" s="262"/>
      <c r="Q222" s="253">
        <v>0</v>
      </c>
      <c r="R222" s="252">
        <f>+'[42]Таб 1'!$Q222</f>
        <v>0</v>
      </c>
      <c r="S222" s="250">
        <f>R222*$A$8</f>
        <v>0</v>
      </c>
      <c r="T222" s="250">
        <f>R222*$A$9</f>
        <v>0</v>
      </c>
      <c r="U222" s="256">
        <f>+W222+Y222</f>
        <v>0</v>
      </c>
      <c r="V222" s="253">
        <f>[40]Лист1!$O222</f>
        <v>1</v>
      </c>
      <c r="W222" s="250">
        <f>S222*V222</f>
        <v>0</v>
      </c>
      <c r="X222" s="253">
        <f>[40]Лист1!$P222</f>
        <v>1</v>
      </c>
      <c r="Y222" s="250">
        <f>W222*X222</f>
        <v>0</v>
      </c>
      <c r="Z222" s="251">
        <f t="shared" si="116"/>
        <v>0</v>
      </c>
      <c r="AA222" s="251">
        <f t="shared" si="117"/>
        <v>0</v>
      </c>
      <c r="AB222" s="256">
        <f t="shared" si="118"/>
        <v>0</v>
      </c>
      <c r="AC222" s="256">
        <f t="shared" si="119"/>
        <v>0</v>
      </c>
      <c r="AD222" s="257">
        <f t="shared" si="120"/>
        <v>0</v>
      </c>
      <c r="AE222" s="253">
        <f>+[41]Лист1!Q222</f>
        <v>1.0087999999999999</v>
      </c>
      <c r="AF222" s="250">
        <f>IF($P$287=0,U222*AE222,0)</f>
        <v>0</v>
      </c>
      <c r="AG222" s="253">
        <f>+[41]Лист1!R222</f>
        <v>1.014</v>
      </c>
      <c r="AH222" s="250">
        <f>AF222*AG222</f>
        <v>0</v>
      </c>
      <c r="AI222" s="253">
        <f>+[41]Лист1!S222</f>
        <v>1.0192000000000001</v>
      </c>
      <c r="AJ222" s="250">
        <f>AH222*AI222</f>
        <v>0</v>
      </c>
      <c r="AK222" s="253">
        <f>+[41]Лист1!T222</f>
        <v>1.0244</v>
      </c>
      <c r="AL222" s="250">
        <f>AJ222*AK222</f>
        <v>0</v>
      </c>
      <c r="AM222" s="227" t="s">
        <v>1218</v>
      </c>
      <c r="AN222" s="227" t="s">
        <v>1219</v>
      </c>
      <c r="AO222" s="227" t="s">
        <v>1220</v>
      </c>
      <c r="AP222" s="227" t="s">
        <v>1221</v>
      </c>
      <c r="AQ222" s="227" t="s">
        <v>1222</v>
      </c>
      <c r="AR222" s="227" t="s">
        <v>1223</v>
      </c>
      <c r="AS222" s="160" t="str">
        <f t="shared" si="134"/>
        <v>|'[УФ ВС 2018.xlsx]АЛРОСА УГОК'!i176</v>
      </c>
      <c r="AT222" s="160" t="str">
        <f t="shared" si="134"/>
        <v>|'[УФ ВС 2018.xlsx]АЛРОСА УГОК'!j176</v>
      </c>
      <c r="AU222" s="160" t="str">
        <f t="shared" si="134"/>
        <v>|'[УФ ВС 2018.xlsx]АЛРОСА УГОК'!q176</v>
      </c>
      <c r="AV222" s="160" t="str">
        <f t="shared" si="134"/>
        <v>|'[УФ ВС 2018.xlsx]АЛРОСА УГОК'!aa176</v>
      </c>
      <c r="AW222" s="160" t="str">
        <f t="shared" si="134"/>
        <v>|'[УФ ВС 2018.xlsx]АЛРОСА УГОК'!al176</v>
      </c>
      <c r="AX222" s="160" t="str">
        <f t="shared" si="134"/>
        <v>|'[УФ ВС 2018.xlsx]АЛРОСА УГОК'!ak176</v>
      </c>
      <c r="BE222" s="306">
        <f>+U222-'[42]Таб 1'!$T222</f>
        <v>0</v>
      </c>
    </row>
    <row r="223" spans="1:57" s="161" customFormat="1">
      <c r="A223" s="156" t="str">
        <f t="shared" si="125"/>
        <v>скр</v>
      </c>
      <c r="B223" s="95" t="s">
        <v>545</v>
      </c>
      <c r="C223" s="120" t="s">
        <v>329</v>
      </c>
      <c r="D223" s="596"/>
      <c r="E223" s="596"/>
      <c r="F223" s="597"/>
      <c r="G223" s="83" t="s">
        <v>160</v>
      </c>
      <c r="H223" s="262">
        <v>37.312911999999997</v>
      </c>
      <c r="I223" s="262">
        <v>0</v>
      </c>
      <c r="J223" s="262">
        <v>0</v>
      </c>
      <c r="K223" s="262"/>
      <c r="L223" s="251">
        <f t="shared" si="114"/>
        <v>0</v>
      </c>
      <c r="M223" s="251">
        <f t="shared" si="115"/>
        <v>0</v>
      </c>
      <c r="N223" s="262">
        <v>0</v>
      </c>
      <c r="O223" s="262"/>
      <c r="P223" s="262"/>
      <c r="Q223" s="253">
        <v>0</v>
      </c>
      <c r="R223" s="252">
        <f>+'[42]Таб 1'!$Q223</f>
        <v>0</v>
      </c>
      <c r="S223" s="250">
        <f>R223*$A$8</f>
        <v>0</v>
      </c>
      <c r="T223" s="250">
        <f>R223*$A$9</f>
        <v>0</v>
      </c>
      <c r="U223" s="256">
        <f>+W223+Y223</f>
        <v>0</v>
      </c>
      <c r="V223" s="253">
        <f>[40]Лист1!$O223</f>
        <v>1</v>
      </c>
      <c r="W223" s="250">
        <f>S223*V223</f>
        <v>0</v>
      </c>
      <c r="X223" s="253">
        <f>[40]Лист1!$P223</f>
        <v>1</v>
      </c>
      <c r="Y223" s="250">
        <f>W223*X223</f>
        <v>0</v>
      </c>
      <c r="Z223" s="251">
        <f t="shared" si="116"/>
        <v>0</v>
      </c>
      <c r="AA223" s="251">
        <f t="shared" si="117"/>
        <v>0</v>
      </c>
      <c r="AB223" s="256">
        <f t="shared" si="118"/>
        <v>0</v>
      </c>
      <c r="AC223" s="256">
        <f t="shared" si="119"/>
        <v>0</v>
      </c>
      <c r="AD223" s="257">
        <f t="shared" si="120"/>
        <v>0</v>
      </c>
      <c r="AE223" s="253">
        <f>+[41]Лист1!Q223</f>
        <v>1.0087999999999999</v>
      </c>
      <c r="AF223" s="250">
        <f>IF($P$287=0,U223*AE223,0)</f>
        <v>0</v>
      </c>
      <c r="AG223" s="253">
        <f>+[41]Лист1!R223</f>
        <v>1.014</v>
      </c>
      <c r="AH223" s="250">
        <f>AF223*AG223</f>
        <v>0</v>
      </c>
      <c r="AI223" s="253">
        <f>+[41]Лист1!S223</f>
        <v>1.0192000000000001</v>
      </c>
      <c r="AJ223" s="250">
        <f>AH223*AI223</f>
        <v>0</v>
      </c>
      <c r="AK223" s="253">
        <f>+[41]Лист1!T223</f>
        <v>1.0244</v>
      </c>
      <c r="AL223" s="250">
        <f>AJ223*AK223</f>
        <v>0</v>
      </c>
      <c r="AM223" s="227" t="s">
        <v>1224</v>
      </c>
      <c r="AN223" s="227" t="s">
        <v>1225</v>
      </c>
      <c r="AO223" s="227" t="s">
        <v>1226</v>
      </c>
      <c r="AP223" s="227" t="s">
        <v>1227</v>
      </c>
      <c r="AQ223" s="227" t="s">
        <v>1228</v>
      </c>
      <c r="AR223" s="227" t="s">
        <v>1229</v>
      </c>
      <c r="AS223" s="160" t="str">
        <f t="shared" si="134"/>
        <v>|'[УФ ВС 2018.xlsx]АЛРОСА УГОК'!i177</v>
      </c>
      <c r="AT223" s="160" t="str">
        <f t="shared" si="134"/>
        <v>|'[УФ ВС 2018.xlsx]АЛРОСА УГОК'!j177</v>
      </c>
      <c r="AU223" s="160" t="str">
        <f t="shared" si="134"/>
        <v>|'[УФ ВС 2018.xlsx]АЛРОСА УГОК'!q177</v>
      </c>
      <c r="AV223" s="160" t="str">
        <f t="shared" si="134"/>
        <v>|'[УФ ВС 2018.xlsx]АЛРОСА УГОК'!aa177</v>
      </c>
      <c r="AW223" s="160" t="str">
        <f t="shared" si="134"/>
        <v>|'[УФ ВС 2018.xlsx]АЛРОСА УГОК'!al177</v>
      </c>
      <c r="AX223" s="160" t="str">
        <f t="shared" si="134"/>
        <v>|'[УФ ВС 2018.xlsx]АЛРОСА УГОК'!ak177</v>
      </c>
      <c r="BE223" s="306">
        <f>+U223-'[42]Таб 1'!$T223</f>
        <v>0</v>
      </c>
    </row>
    <row r="224" spans="1:57" s="161" customFormat="1">
      <c r="A224" s="156" t="str">
        <f t="shared" si="125"/>
        <v>скр</v>
      </c>
      <c r="B224" s="95" t="s">
        <v>545</v>
      </c>
      <c r="C224" s="120" t="s">
        <v>330</v>
      </c>
      <c r="D224" s="596"/>
      <c r="E224" s="596"/>
      <c r="F224" s="597"/>
      <c r="G224" s="83" t="s">
        <v>160</v>
      </c>
      <c r="H224" s="262">
        <v>0</v>
      </c>
      <c r="I224" s="262">
        <v>0</v>
      </c>
      <c r="J224" s="262">
        <v>0</v>
      </c>
      <c r="K224" s="262"/>
      <c r="L224" s="251">
        <f t="shared" si="114"/>
        <v>0</v>
      </c>
      <c r="M224" s="251">
        <f t="shared" si="115"/>
        <v>0</v>
      </c>
      <c r="N224" s="262">
        <v>0</v>
      </c>
      <c r="O224" s="262"/>
      <c r="P224" s="262"/>
      <c r="Q224" s="253">
        <v>0</v>
      </c>
      <c r="R224" s="252">
        <f>+'[42]Таб 1'!$Q224</f>
        <v>0</v>
      </c>
      <c r="S224" s="250">
        <f>R224*$A$8</f>
        <v>0</v>
      </c>
      <c r="T224" s="250">
        <f>R224*$A$9</f>
        <v>0</v>
      </c>
      <c r="U224" s="256">
        <f>+W224+Y224</f>
        <v>0</v>
      </c>
      <c r="V224" s="253">
        <f>[40]Лист1!$O224</f>
        <v>1</v>
      </c>
      <c r="W224" s="250">
        <f>S224*V224</f>
        <v>0</v>
      </c>
      <c r="X224" s="253">
        <f>[40]Лист1!$P224</f>
        <v>1</v>
      </c>
      <c r="Y224" s="250">
        <f>W224*X224</f>
        <v>0</v>
      </c>
      <c r="Z224" s="251">
        <f t="shared" si="116"/>
        <v>0</v>
      </c>
      <c r="AA224" s="251">
        <f t="shared" si="117"/>
        <v>0</v>
      </c>
      <c r="AB224" s="256">
        <f t="shared" si="118"/>
        <v>0</v>
      </c>
      <c r="AC224" s="256">
        <f t="shared" si="119"/>
        <v>0</v>
      </c>
      <c r="AD224" s="257">
        <f t="shared" si="120"/>
        <v>0</v>
      </c>
      <c r="AE224" s="253">
        <f>+[41]Лист1!Q224</f>
        <v>1.0087999999999999</v>
      </c>
      <c r="AF224" s="250">
        <f>IF($P$287=0,U224*AE224,0)</f>
        <v>0</v>
      </c>
      <c r="AG224" s="253">
        <f>+[41]Лист1!R224</f>
        <v>1.014</v>
      </c>
      <c r="AH224" s="250">
        <f>AF224*AG224</f>
        <v>0</v>
      </c>
      <c r="AI224" s="253">
        <f>+[41]Лист1!S224</f>
        <v>1.0192000000000001</v>
      </c>
      <c r="AJ224" s="250">
        <f>AH224*AI224</f>
        <v>0</v>
      </c>
      <c r="AK224" s="253">
        <f>+[41]Лист1!T224</f>
        <v>1.0244</v>
      </c>
      <c r="AL224" s="250">
        <f>AJ224*AK224</f>
        <v>0</v>
      </c>
      <c r="AM224" s="227" t="s">
        <v>1230</v>
      </c>
      <c r="AN224" s="227" t="s">
        <v>1231</v>
      </c>
      <c r="AO224" s="227" t="s">
        <v>1232</v>
      </c>
      <c r="AP224" s="227" t="s">
        <v>1233</v>
      </c>
      <c r="AQ224" s="227" t="s">
        <v>1234</v>
      </c>
      <c r="AR224" s="227" t="s">
        <v>1235</v>
      </c>
      <c r="AS224" s="160" t="str">
        <f t="shared" si="134"/>
        <v>|'[УФ ВС 2018.xlsx]АЛРОСА УГОК'!i178</v>
      </c>
      <c r="AT224" s="160" t="str">
        <f t="shared" si="134"/>
        <v>|'[УФ ВС 2018.xlsx]АЛРОСА УГОК'!j178</v>
      </c>
      <c r="AU224" s="160" t="str">
        <f t="shared" si="134"/>
        <v>|'[УФ ВС 2018.xlsx]АЛРОСА УГОК'!q178</v>
      </c>
      <c r="AV224" s="160" t="str">
        <f t="shared" si="134"/>
        <v>|'[УФ ВС 2018.xlsx]АЛРОСА УГОК'!aa178</v>
      </c>
      <c r="AW224" s="160" t="str">
        <f t="shared" si="134"/>
        <v>|'[УФ ВС 2018.xlsx]АЛРОСА УГОК'!al178</v>
      </c>
      <c r="AX224" s="160" t="str">
        <f t="shared" si="134"/>
        <v>|'[УФ ВС 2018.xlsx]АЛРОСА УГОК'!ak178</v>
      </c>
      <c r="BE224" s="306">
        <f>+U224-'[42]Таб 1'!$T224</f>
        <v>0</v>
      </c>
    </row>
    <row r="225" spans="1:57" s="161" customFormat="1">
      <c r="A225" s="156" t="str">
        <f t="shared" si="125"/>
        <v>пок</v>
      </c>
      <c r="B225" s="95"/>
      <c r="C225" s="122" t="s">
        <v>560</v>
      </c>
      <c r="D225" s="114"/>
      <c r="E225" s="114"/>
      <c r="F225" s="115"/>
      <c r="G225" s="87" t="s">
        <v>160</v>
      </c>
      <c r="H225" s="256">
        <f t="shared" ref="H225:J226" si="135">H232+H239+H246</f>
        <v>3409.9491163168054</v>
      </c>
      <c r="I225" s="256">
        <f t="shared" si="135"/>
        <v>5078.7597910166369</v>
      </c>
      <c r="J225" s="256">
        <f t="shared" si="135"/>
        <v>5264.2868861824736</v>
      </c>
      <c r="K225" s="256">
        <v>27960.63</v>
      </c>
      <c r="L225" s="251">
        <f t="shared" si="114"/>
        <v>22696.343113817529</v>
      </c>
      <c r="M225" s="251">
        <f t="shared" si="115"/>
        <v>531.13803644307723</v>
      </c>
      <c r="N225" s="256">
        <f t="shared" ref="N225:U226" si="136">N232+N239+N246</f>
        <v>19548.541797300415</v>
      </c>
      <c r="O225" s="256">
        <f t="shared" si="136"/>
        <v>0</v>
      </c>
      <c r="P225" s="256">
        <f t="shared" si="136"/>
        <v>0</v>
      </c>
      <c r="Q225" s="256">
        <v>12776.381402103289</v>
      </c>
      <c r="R225" s="252">
        <f>+'[42]Таб 1'!$Q225</f>
        <v>9833.148511260224</v>
      </c>
      <c r="S225" s="256">
        <f t="shared" si="136"/>
        <v>4916.574255630112</v>
      </c>
      <c r="T225" s="256">
        <f t="shared" si="136"/>
        <v>4916.574255630112</v>
      </c>
      <c r="U225" s="256">
        <f t="shared" si="136"/>
        <v>9833.148511260224</v>
      </c>
      <c r="V225" s="253">
        <f>[40]Лист1!$O225</f>
        <v>1</v>
      </c>
      <c r="W225" s="256">
        <f>W232+W239+W246</f>
        <v>4916.574255630112</v>
      </c>
      <c r="X225" s="253">
        <f>[40]Лист1!$P225</f>
        <v>1</v>
      </c>
      <c r="Y225" s="256">
        <f>Y232+Y239+Y246</f>
        <v>4916.574255630112</v>
      </c>
      <c r="Z225" s="251">
        <f t="shared" si="116"/>
        <v>4.8176557391656925</v>
      </c>
      <c r="AA225" s="251">
        <f t="shared" si="117"/>
        <v>4.7462814944381311</v>
      </c>
      <c r="AB225" s="256">
        <f t="shared" si="118"/>
        <v>-9715.393286040191</v>
      </c>
      <c r="AC225" s="256">
        <f t="shared" si="119"/>
        <v>50.301186723902582</v>
      </c>
      <c r="AD225" s="257">
        <f t="shared" si="120"/>
        <v>-4.2948907624273591</v>
      </c>
      <c r="AE225" s="253">
        <f>+[41]Лист1!Q225</f>
        <v>1</v>
      </c>
      <c r="AF225" s="256">
        <f>AF232+AF239+AF246</f>
        <v>9919.6802181593139</v>
      </c>
      <c r="AG225" s="253">
        <f>+[41]Лист1!R225</f>
        <v>1</v>
      </c>
      <c r="AH225" s="256">
        <f>AH232+AH239+AH246</f>
        <v>10058.555741213544</v>
      </c>
      <c r="AI225" s="253">
        <f>+[41]Лист1!S225</f>
        <v>1</v>
      </c>
      <c r="AJ225" s="256">
        <f>AJ232+AJ239+AJ246</f>
        <v>10251.680011444845</v>
      </c>
      <c r="AK225" s="253">
        <f>+[41]Лист1!T225</f>
        <v>1</v>
      </c>
      <c r="AL225" s="256">
        <f>AL232+AL239+AL246</f>
        <v>10501.821003724101</v>
      </c>
      <c r="AM225" s="227"/>
      <c r="AN225" s="227"/>
      <c r="AO225" s="227"/>
      <c r="AP225" s="227"/>
      <c r="AQ225" s="227"/>
      <c r="AR225" s="227"/>
      <c r="AS225" s="160"/>
      <c r="AT225" s="160"/>
      <c r="AU225" s="160"/>
      <c r="AV225" s="160"/>
      <c r="AW225" s="160"/>
      <c r="AX225" s="160"/>
      <c r="BE225" s="306">
        <f>+U225-'[42]Таб 1'!$T225</f>
        <v>0</v>
      </c>
    </row>
    <row r="226" spans="1:57" s="161" customFormat="1">
      <c r="A226" s="156" t="str">
        <f t="shared" si="125"/>
        <v>пок</v>
      </c>
      <c r="B226" s="95"/>
      <c r="C226" s="122"/>
      <c r="D226" s="117" t="s">
        <v>561</v>
      </c>
      <c r="E226" s="114"/>
      <c r="F226" s="115"/>
      <c r="G226" s="83" t="s">
        <v>100</v>
      </c>
      <c r="H226" s="256">
        <f t="shared" si="135"/>
        <v>0</v>
      </c>
      <c r="I226" s="256">
        <f t="shared" si="135"/>
        <v>0</v>
      </c>
      <c r="J226" s="256">
        <f t="shared" si="135"/>
        <v>0</v>
      </c>
      <c r="K226" s="256">
        <v>0</v>
      </c>
      <c r="L226" s="251">
        <f t="shared" si="114"/>
        <v>0</v>
      </c>
      <c r="M226" s="251">
        <f t="shared" si="115"/>
        <v>0</v>
      </c>
      <c r="N226" s="256">
        <f t="shared" si="136"/>
        <v>0</v>
      </c>
      <c r="O226" s="256">
        <f t="shared" si="136"/>
        <v>0</v>
      </c>
      <c r="P226" s="256">
        <f t="shared" si="136"/>
        <v>0</v>
      </c>
      <c r="Q226" s="256">
        <v>12.12</v>
      </c>
      <c r="R226" s="252">
        <f>+'[42]Таб 1'!$Q226</f>
        <v>4.2786747211180458</v>
      </c>
      <c r="S226" s="256">
        <f t="shared" si="136"/>
        <v>2.1393373605590229</v>
      </c>
      <c r="T226" s="256">
        <f t="shared" si="136"/>
        <v>2.1393373605590229</v>
      </c>
      <c r="U226" s="256">
        <f>+Y226+W226</f>
        <v>4.2786747211180458</v>
      </c>
      <c r="V226" s="253">
        <f>[40]Лист1!$O226</f>
        <v>1</v>
      </c>
      <c r="W226" s="256">
        <f>W233+W240+W247</f>
        <v>2.1393373605590229</v>
      </c>
      <c r="X226" s="253">
        <f>[40]Лист1!$P226</f>
        <v>1</v>
      </c>
      <c r="Y226" s="256">
        <f>Y233+Y240+Y247</f>
        <v>2.1393373605590229</v>
      </c>
      <c r="Z226" s="251">
        <f t="shared" si="116"/>
        <v>2.0962951797801862E-3</v>
      </c>
      <c r="AA226" s="251">
        <f t="shared" si="117"/>
        <v>2.0652382730015485E-3</v>
      </c>
      <c r="AB226" s="256">
        <f t="shared" si="118"/>
        <v>4.2786747211180458</v>
      </c>
      <c r="AC226" s="256">
        <f t="shared" si="119"/>
        <v>0</v>
      </c>
      <c r="AD226" s="257">
        <f t="shared" si="120"/>
        <v>1.8914767518023183E-3</v>
      </c>
      <c r="AE226" s="253">
        <f>+[41]Лист1!Q226</f>
        <v>1</v>
      </c>
      <c r="AF226" s="256">
        <f>AF233+AF240+AF247</f>
        <v>4.2786747211180458</v>
      </c>
      <c r="AG226" s="253">
        <f>+[41]Лист1!R226</f>
        <v>1</v>
      </c>
      <c r="AH226" s="256">
        <f>AH233+AH240+AH247</f>
        <v>4.2786747211180458</v>
      </c>
      <c r="AI226" s="253">
        <f>+[41]Лист1!S226</f>
        <v>1</v>
      </c>
      <c r="AJ226" s="256">
        <f>AJ233+AJ240+AJ247</f>
        <v>4.2786747211180458</v>
      </c>
      <c r="AK226" s="253">
        <f>+[41]Лист1!T226</f>
        <v>1</v>
      </c>
      <c r="AL226" s="256">
        <f>AL233+AL240+AL247</f>
        <v>4.2786747211180458</v>
      </c>
      <c r="AM226" s="227"/>
      <c r="AN226" s="227"/>
      <c r="AO226" s="227"/>
      <c r="AP226" s="227"/>
      <c r="AQ226" s="227"/>
      <c r="AR226" s="227"/>
      <c r="AS226" s="160"/>
      <c r="AT226" s="160"/>
      <c r="AU226" s="160"/>
      <c r="AV226" s="160"/>
      <c r="AW226" s="160"/>
      <c r="AX226" s="160"/>
      <c r="BE226" s="306">
        <f>+U226-'[42]Таб 1'!$T226</f>
        <v>-4.2786747211180458</v>
      </c>
    </row>
    <row r="227" spans="1:57" s="161" customFormat="1" ht="18.75" customHeight="1">
      <c r="A227" s="156" t="str">
        <f t="shared" si="125"/>
        <v>пок</v>
      </c>
      <c r="B227" s="95"/>
      <c r="C227" s="122"/>
      <c r="D227" s="117" t="s">
        <v>557</v>
      </c>
      <c r="E227" s="114"/>
      <c r="F227" s="115"/>
      <c r="G227" s="83" t="s">
        <v>253</v>
      </c>
      <c r="H227" s="256">
        <f>IF(H226=0,0,H228/H226/12*1000)</f>
        <v>0</v>
      </c>
      <c r="I227" s="256">
        <f>IF(I226=0,0,I228/I226/12*1000)</f>
        <v>0</v>
      </c>
      <c r="J227" s="256">
        <f>IF(J226=0,0,J228/J226/12*1000)</f>
        <v>0</v>
      </c>
      <c r="K227" s="256">
        <v>0</v>
      </c>
      <c r="L227" s="251">
        <f t="shared" si="114"/>
        <v>0</v>
      </c>
      <c r="M227" s="251">
        <f t="shared" si="115"/>
        <v>0</v>
      </c>
      <c r="N227" s="256">
        <f>IF(N226=0,0,N228/N226/12*1000)</f>
        <v>0</v>
      </c>
      <c r="O227" s="256">
        <f>IF(O226=0,0,O228/O226/12*1000)</f>
        <v>0</v>
      </c>
      <c r="P227" s="256">
        <f>IF(P226=0,0,P228/P226/12*1000)</f>
        <v>0</v>
      </c>
      <c r="Q227" s="256">
        <v>44801.512219716213</v>
      </c>
      <c r="R227" s="252">
        <f>+'[42]Таб 1'!$Q227</f>
        <v>89077.324574945247</v>
      </c>
      <c r="S227" s="256">
        <f>IF(S226=0,0,S228/S226/6*1000)</f>
        <v>178154.64914989049</v>
      </c>
      <c r="T227" s="256">
        <f>IF(T226=0,0,T228/T226/6*1000)</f>
        <v>178154.64914989049</v>
      </c>
      <c r="U227" s="256">
        <f>IF(U226=0,0,U228/U226/12*1000)</f>
        <v>89077.324574945247</v>
      </c>
      <c r="V227" s="253">
        <f>[40]Лист1!$O227</f>
        <v>1</v>
      </c>
      <c r="W227" s="256">
        <f>IF(W226=0,0,W228/W226/6*1000)</f>
        <v>178154.64914989049</v>
      </c>
      <c r="X227" s="253">
        <f>[40]Лист1!$P227</f>
        <v>1</v>
      </c>
      <c r="Y227" s="256">
        <f>IF(Y226=0,0,Y228/Y226/6*1000)</f>
        <v>178154.64914989049</v>
      </c>
      <c r="Z227" s="251">
        <f t="shared" si="116"/>
        <v>174.57028477769251</v>
      </c>
      <c r="AA227" s="251">
        <f t="shared" si="117"/>
        <v>171.98400155147741</v>
      </c>
      <c r="AB227" s="256">
        <f t="shared" si="118"/>
        <v>89077.324574945247</v>
      </c>
      <c r="AC227" s="256">
        <f t="shared" si="119"/>
        <v>0</v>
      </c>
      <c r="AD227" s="257">
        <f t="shared" si="120"/>
        <v>39.378475702923105</v>
      </c>
      <c r="AE227" s="253">
        <f>+[41]Лист1!Q227</f>
        <v>1</v>
      </c>
      <c r="AF227" s="256">
        <f>IF(AF226=0,0,AF228/AF226/12*1000)</f>
        <v>89861.205031204765</v>
      </c>
      <c r="AG227" s="253">
        <f>+[41]Лист1!R227</f>
        <v>1</v>
      </c>
      <c r="AH227" s="256">
        <f>IF(AH226=0,0,AH228/AH226/12*1000)</f>
        <v>91119.261901641628</v>
      </c>
      <c r="AI227" s="253">
        <f>+[41]Лист1!S227</f>
        <v>1</v>
      </c>
      <c r="AJ227" s="256">
        <f>IF(AJ226=0,0,AJ228/AJ226/12*1000)</f>
        <v>92868.751730153162</v>
      </c>
      <c r="AK227" s="253">
        <f>+[41]Лист1!T227</f>
        <v>1</v>
      </c>
      <c r="AL227" s="256">
        <f>IF(AL226=0,0,AL228/AL226/12*1000)</f>
        <v>95134.749272368892</v>
      </c>
      <c r="AM227" s="227"/>
      <c r="AN227" s="227"/>
      <c r="AO227" s="227"/>
      <c r="AP227" s="227"/>
      <c r="AQ227" s="227"/>
      <c r="AR227" s="227"/>
      <c r="AS227" s="160"/>
      <c r="AT227" s="160"/>
      <c r="AU227" s="160"/>
      <c r="AV227" s="160"/>
      <c r="AW227" s="160"/>
      <c r="AX227" s="160"/>
      <c r="BE227" s="306">
        <f>+U227-'[42]Таб 1'!$T227</f>
        <v>44538.662287472624</v>
      </c>
    </row>
    <row r="228" spans="1:57" s="161" customFormat="1">
      <c r="A228" s="156" t="str">
        <f t="shared" si="125"/>
        <v>пок</v>
      </c>
      <c r="B228" s="95"/>
      <c r="C228" s="120"/>
      <c r="D228" s="117" t="s">
        <v>562</v>
      </c>
      <c r="E228" s="117"/>
      <c r="F228" s="118"/>
      <c r="G228" s="83" t="s">
        <v>160</v>
      </c>
      <c r="H228" s="263">
        <f t="shared" ref="H228:J231" si="137">H235+H242+H249</f>
        <v>2567.363747553647</v>
      </c>
      <c r="I228" s="263">
        <f t="shared" si="137"/>
        <v>3071.1213622581527</v>
      </c>
      <c r="J228" s="263">
        <f t="shared" si="137"/>
        <v>3183.3094256214426</v>
      </c>
      <c r="K228" s="263">
        <v>14009</v>
      </c>
      <c r="L228" s="251">
        <f t="shared" si="114"/>
        <v>10825.690574378557</v>
      </c>
      <c r="M228" s="251">
        <f t="shared" si="115"/>
        <v>440.07660352606706</v>
      </c>
      <c r="N228" s="263">
        <f t="shared" ref="N228:U231" si="138">N235+N242+N249</f>
        <v>8699.8517413580539</v>
      </c>
      <c r="O228" s="263">
        <f t="shared" si="138"/>
        <v>0</v>
      </c>
      <c r="P228" s="263">
        <f t="shared" si="138"/>
        <v>0</v>
      </c>
      <c r="Q228" s="263">
        <v>6515.9319372355267</v>
      </c>
      <c r="R228" s="252">
        <f>+'[42]Таб 1'!$Q228</f>
        <v>4573.5947626037469</v>
      </c>
      <c r="S228" s="263">
        <f t="shared" si="138"/>
        <v>2286.7973813018734</v>
      </c>
      <c r="T228" s="263">
        <f t="shared" si="138"/>
        <v>2286.7973813018734</v>
      </c>
      <c r="U228" s="263">
        <f t="shared" si="138"/>
        <v>4573.5947626037469</v>
      </c>
      <c r="V228" s="253">
        <f>[40]Лист1!$O228</f>
        <v>1</v>
      </c>
      <c r="W228" s="263">
        <f>W235+W242+W249</f>
        <v>2286.7973813018734</v>
      </c>
      <c r="X228" s="253">
        <f>[40]Лист1!$P228</f>
        <v>1</v>
      </c>
      <c r="Y228" s="263">
        <f>Y235+Y242+Y249</f>
        <v>2286.7973813018734</v>
      </c>
      <c r="Z228" s="271">
        <f t="shared" si="116"/>
        <v>2.2407883936100745</v>
      </c>
      <c r="AA228" s="271">
        <f t="shared" si="117"/>
        <v>2.2075907996251001</v>
      </c>
      <c r="AB228" s="263">
        <f t="shared" si="118"/>
        <v>-4126.2569787543071</v>
      </c>
      <c r="AC228" s="263">
        <f t="shared" si="119"/>
        <v>52.570950615875724</v>
      </c>
      <c r="AD228" s="264">
        <f t="shared" si="120"/>
        <v>-1.8240973329321983</v>
      </c>
      <c r="AE228" s="253">
        <f>+[41]Лист1!Q228</f>
        <v>1</v>
      </c>
      <c r="AF228" s="263">
        <f>AF235+AF242+AF249</f>
        <v>4613.8423965146594</v>
      </c>
      <c r="AG228" s="253">
        <f>+[41]Лист1!R228</f>
        <v>1</v>
      </c>
      <c r="AH228" s="263">
        <f>AH235+AH242+AH249</f>
        <v>4678.4361900658641</v>
      </c>
      <c r="AI228" s="253">
        <f>+[41]Лист1!S228</f>
        <v>1</v>
      </c>
      <c r="AJ228" s="263">
        <f>AJ235+AJ242+AJ249</f>
        <v>4768.2621649151297</v>
      </c>
      <c r="AK228" s="253">
        <f>+[41]Лист1!T228</f>
        <v>1</v>
      </c>
      <c r="AL228" s="263">
        <f>AL235+AL242+AL249</f>
        <v>4884.6077617390583</v>
      </c>
      <c r="AM228" s="227"/>
      <c r="AN228" s="227"/>
      <c r="AO228" s="227"/>
      <c r="AP228" s="227"/>
      <c r="AQ228" s="227"/>
      <c r="AR228" s="227"/>
      <c r="AS228" s="160"/>
      <c r="AT228" s="160"/>
      <c r="AU228" s="160"/>
      <c r="AV228" s="160"/>
      <c r="AW228" s="160"/>
      <c r="AX228" s="160"/>
      <c r="BE228" s="306">
        <f>+U228-'[42]Таб 1'!$T228</f>
        <v>0</v>
      </c>
    </row>
    <row r="229" spans="1:57" s="161" customFormat="1">
      <c r="A229" s="156" t="str">
        <f t="shared" si="125"/>
        <v>пок</v>
      </c>
      <c r="B229" s="95"/>
      <c r="C229" s="120"/>
      <c r="D229" s="117" t="s">
        <v>563</v>
      </c>
      <c r="E229" s="117"/>
      <c r="F229" s="118"/>
      <c r="G229" s="83" t="s">
        <v>160</v>
      </c>
      <c r="H229" s="263">
        <f t="shared" si="137"/>
        <v>773.28996076315855</v>
      </c>
      <c r="I229" s="263">
        <f t="shared" si="137"/>
        <v>960.64676211435005</v>
      </c>
      <c r="J229" s="263">
        <f t="shared" si="137"/>
        <v>995.73918833438722</v>
      </c>
      <c r="K229" s="263">
        <v>2344</v>
      </c>
      <c r="L229" s="251">
        <f t="shared" si="114"/>
        <v>1348.2608116656129</v>
      </c>
      <c r="M229" s="251">
        <f t="shared" si="115"/>
        <v>235.40300788210442</v>
      </c>
      <c r="N229" s="263">
        <f t="shared" si="138"/>
        <v>2627.3552258901323</v>
      </c>
      <c r="O229" s="263">
        <f t="shared" si="138"/>
        <v>0</v>
      </c>
      <c r="P229" s="263">
        <f t="shared" si="138"/>
        <v>0</v>
      </c>
      <c r="Q229" s="263">
        <v>1954.4883260325132</v>
      </c>
      <c r="R229" s="252">
        <f>+'[42]Таб 1'!$Q229</f>
        <v>1381.2256183063314</v>
      </c>
      <c r="S229" s="263">
        <f t="shared" si="138"/>
        <v>690.6128091531657</v>
      </c>
      <c r="T229" s="263">
        <f t="shared" si="138"/>
        <v>690.6128091531657</v>
      </c>
      <c r="U229" s="263">
        <f t="shared" si="138"/>
        <v>1381.2256183063314</v>
      </c>
      <c r="V229" s="253">
        <f>[40]Лист1!$O229</f>
        <v>1</v>
      </c>
      <c r="W229" s="263">
        <f>W236+W243+W250</f>
        <v>690.6128091531657</v>
      </c>
      <c r="X229" s="253">
        <f>[40]Лист1!$P229</f>
        <v>1</v>
      </c>
      <c r="Y229" s="263">
        <f>Y236+Y243+Y250</f>
        <v>690.6128091531657</v>
      </c>
      <c r="Z229" s="271">
        <f t="shared" si="116"/>
        <v>0.67671809487024248</v>
      </c>
      <c r="AA229" s="271">
        <f t="shared" si="117"/>
        <v>0.66669242148678021</v>
      </c>
      <c r="AB229" s="263">
        <f t="shared" si="118"/>
        <v>-1246.1296075838009</v>
      </c>
      <c r="AC229" s="263">
        <f t="shared" si="119"/>
        <v>52.570950615875724</v>
      </c>
      <c r="AD229" s="264">
        <f t="shared" si="120"/>
        <v>-0.55087739454552387</v>
      </c>
      <c r="AE229" s="253">
        <f>+[41]Лист1!Q229</f>
        <v>1</v>
      </c>
      <c r="AF229" s="263">
        <f>AF236+AF243+AF250</f>
        <v>1393.380403747427</v>
      </c>
      <c r="AG229" s="253">
        <f>+[41]Лист1!R229</f>
        <v>1</v>
      </c>
      <c r="AH229" s="263">
        <f>AH236+AH243+AH250</f>
        <v>1412.8877293998912</v>
      </c>
      <c r="AI229" s="253">
        <f>+[41]Лист1!S229</f>
        <v>1</v>
      </c>
      <c r="AJ229" s="263">
        <f>AJ236+AJ243+AJ250</f>
        <v>1440.0151738043692</v>
      </c>
      <c r="AK229" s="253">
        <f>+[41]Лист1!T229</f>
        <v>1</v>
      </c>
      <c r="AL229" s="263">
        <f>AL236+AL243+AL250</f>
        <v>1475.1515440451958</v>
      </c>
      <c r="AM229" s="227"/>
      <c r="AN229" s="227"/>
      <c r="AO229" s="227"/>
      <c r="AP229" s="227"/>
      <c r="AQ229" s="227"/>
      <c r="AR229" s="227"/>
      <c r="AS229" s="160"/>
      <c r="AT229" s="160"/>
      <c r="AU229" s="160"/>
      <c r="AV229" s="160"/>
      <c r="AW229" s="160"/>
      <c r="AX229" s="160"/>
      <c r="BE229" s="306">
        <f>+U229-'[42]Таб 1'!$T229</f>
        <v>0</v>
      </c>
    </row>
    <row r="230" spans="1:57" s="161" customFormat="1">
      <c r="A230" s="156" t="str">
        <f t="shared" si="125"/>
        <v>пок</v>
      </c>
      <c r="B230" s="95"/>
      <c r="C230" s="120"/>
      <c r="D230" s="606" t="s">
        <v>333</v>
      </c>
      <c r="E230" s="606"/>
      <c r="F230" s="607"/>
      <c r="G230" s="83" t="s">
        <v>160</v>
      </c>
      <c r="H230" s="263">
        <f t="shared" si="137"/>
        <v>69.295408000000009</v>
      </c>
      <c r="I230" s="263">
        <f t="shared" si="137"/>
        <v>1046.9916666441336</v>
      </c>
      <c r="J230" s="263">
        <f t="shared" si="137"/>
        <v>1085.2382722266439</v>
      </c>
      <c r="K230" s="263">
        <v>11607.630000000001</v>
      </c>
      <c r="L230" s="251">
        <f t="shared" si="114"/>
        <v>10522.391727773356</v>
      </c>
      <c r="M230" s="251">
        <f t="shared" si="115"/>
        <v>1069.5927610610322</v>
      </c>
      <c r="N230" s="263">
        <f t="shared" si="138"/>
        <v>8221.3348300522266</v>
      </c>
      <c r="O230" s="263">
        <f t="shared" si="138"/>
        <v>0</v>
      </c>
      <c r="P230" s="263">
        <f t="shared" si="138"/>
        <v>0</v>
      </c>
      <c r="Q230" s="263">
        <v>4305.9611388352478</v>
      </c>
      <c r="R230" s="252">
        <f>+'[42]Таб 1'!$Q230</f>
        <v>3878.3281303501467</v>
      </c>
      <c r="S230" s="263">
        <f t="shared" si="138"/>
        <v>1939.1640651750733</v>
      </c>
      <c r="T230" s="263">
        <f t="shared" si="138"/>
        <v>1939.1640651750733</v>
      </c>
      <c r="U230" s="263">
        <f t="shared" si="138"/>
        <v>3878.3281303501467</v>
      </c>
      <c r="V230" s="253">
        <f>[40]Лист1!$O230</f>
        <v>1</v>
      </c>
      <c r="W230" s="263">
        <f>W237+W244+W251</f>
        <v>1939.1640651750733</v>
      </c>
      <c r="X230" s="253">
        <f>[40]Лист1!$P230</f>
        <v>1</v>
      </c>
      <c r="Y230" s="263">
        <f>Y237+Y244+Y251</f>
        <v>1939.1640651750733</v>
      </c>
      <c r="Z230" s="271">
        <f t="shared" si="116"/>
        <v>1.9001492506853759</v>
      </c>
      <c r="AA230" s="271">
        <f t="shared" si="117"/>
        <v>1.8719982733262512</v>
      </c>
      <c r="AB230" s="263">
        <f t="shared" si="118"/>
        <v>-4343.0066997020804</v>
      </c>
      <c r="AC230" s="263">
        <f t="shared" si="119"/>
        <v>47.173946938316213</v>
      </c>
      <c r="AD230" s="264">
        <f t="shared" si="120"/>
        <v>-1.9199160349496358</v>
      </c>
      <c r="AE230" s="253">
        <f>+[41]Лист1!Q230</f>
        <v>1</v>
      </c>
      <c r="AF230" s="263">
        <f>AF237+AF244+AF251</f>
        <v>3912.4574178972275</v>
      </c>
      <c r="AG230" s="253">
        <f>+[41]Лист1!R230</f>
        <v>1</v>
      </c>
      <c r="AH230" s="263">
        <f>AH237+AH244+AH251</f>
        <v>3967.2318217477887</v>
      </c>
      <c r="AI230" s="253">
        <f>+[41]Лист1!S230</f>
        <v>1</v>
      </c>
      <c r="AJ230" s="263">
        <f>AJ237+AJ244+AJ251</f>
        <v>4043.4026727253467</v>
      </c>
      <c r="AK230" s="253">
        <f>+[41]Лист1!T230</f>
        <v>1</v>
      </c>
      <c r="AL230" s="263">
        <f>AL237+AL244+AL251</f>
        <v>4142.0616979398455</v>
      </c>
      <c r="AM230" s="227"/>
      <c r="AN230" s="227"/>
      <c r="AO230" s="227"/>
      <c r="AP230" s="227"/>
      <c r="AQ230" s="227"/>
      <c r="AR230" s="227"/>
      <c r="AS230" s="160"/>
      <c r="AT230" s="160"/>
      <c r="AU230" s="160"/>
      <c r="AV230" s="160"/>
      <c r="AW230" s="160"/>
      <c r="AX230" s="160"/>
      <c r="BE230" s="306">
        <f>+U230-'[42]Таб 1'!$T230</f>
        <v>0</v>
      </c>
    </row>
    <row r="231" spans="1:57" s="161" customFormat="1">
      <c r="A231" s="156" t="str">
        <f t="shared" si="125"/>
        <v>пок</v>
      </c>
      <c r="B231" s="95"/>
      <c r="C231" s="120"/>
      <c r="D231" s="81"/>
      <c r="E231" s="117" t="s">
        <v>334</v>
      </c>
      <c r="F231" s="118"/>
      <c r="G231" s="83" t="s">
        <v>160</v>
      </c>
      <c r="H231" s="263">
        <f t="shared" si="137"/>
        <v>0</v>
      </c>
      <c r="I231" s="263">
        <f t="shared" si="137"/>
        <v>0</v>
      </c>
      <c r="J231" s="263">
        <f t="shared" si="137"/>
        <v>0</v>
      </c>
      <c r="K231" s="263">
        <v>0</v>
      </c>
      <c r="L231" s="251">
        <f t="shared" si="114"/>
        <v>0</v>
      </c>
      <c r="M231" s="251">
        <f t="shared" si="115"/>
        <v>0</v>
      </c>
      <c r="N231" s="263">
        <f t="shared" si="138"/>
        <v>953.4240942272678</v>
      </c>
      <c r="O231" s="263">
        <f t="shared" si="138"/>
        <v>0</v>
      </c>
      <c r="P231" s="263">
        <f t="shared" si="138"/>
        <v>0</v>
      </c>
      <c r="Q231" s="263">
        <v>0</v>
      </c>
      <c r="R231" s="252">
        <f>+'[42]Таб 1'!$Q231</f>
        <v>0</v>
      </c>
      <c r="S231" s="263">
        <f t="shared" si="138"/>
        <v>0</v>
      </c>
      <c r="T231" s="263">
        <f t="shared" si="138"/>
        <v>0</v>
      </c>
      <c r="U231" s="263">
        <f t="shared" si="138"/>
        <v>0</v>
      </c>
      <c r="V231" s="253">
        <f>[40]Лист1!$O231</f>
        <v>1</v>
      </c>
      <c r="W231" s="263">
        <f>W238+W245+W252</f>
        <v>0</v>
      </c>
      <c r="X231" s="253">
        <f>[40]Лист1!$P231</f>
        <v>1</v>
      </c>
      <c r="Y231" s="263">
        <f>Y238+Y245+Y252</f>
        <v>0</v>
      </c>
      <c r="Z231" s="271">
        <f t="shared" si="116"/>
        <v>0</v>
      </c>
      <c r="AA231" s="271">
        <f t="shared" si="117"/>
        <v>0</v>
      </c>
      <c r="AB231" s="263">
        <f t="shared" si="118"/>
        <v>-953.4240942272678</v>
      </c>
      <c r="AC231" s="263">
        <f t="shared" si="119"/>
        <v>0</v>
      </c>
      <c r="AD231" s="264">
        <f t="shared" si="120"/>
        <v>-0.42148086180475652</v>
      </c>
      <c r="AE231" s="253">
        <f>+[41]Лист1!Q231</f>
        <v>1</v>
      </c>
      <c r="AF231" s="263">
        <f>AF238+AF245+AF252</f>
        <v>0</v>
      </c>
      <c r="AG231" s="253">
        <f>+[41]Лист1!R231</f>
        <v>1</v>
      </c>
      <c r="AH231" s="263">
        <f>AH238+AH245+AH252</f>
        <v>0</v>
      </c>
      <c r="AI231" s="253">
        <f>+[41]Лист1!S231</f>
        <v>1</v>
      </c>
      <c r="AJ231" s="263">
        <f>AJ238+AJ245+AJ252</f>
        <v>0</v>
      </c>
      <c r="AK231" s="253">
        <f>+[41]Лист1!T231</f>
        <v>1</v>
      </c>
      <c r="AL231" s="263">
        <f>AL238+AL245+AL252</f>
        <v>0</v>
      </c>
      <c r="AM231" s="227"/>
      <c r="AN231" s="227"/>
      <c r="AO231" s="227"/>
      <c r="AP231" s="227"/>
      <c r="AQ231" s="227"/>
      <c r="AR231" s="227"/>
      <c r="AS231" s="160"/>
      <c r="AT231" s="160"/>
      <c r="AU231" s="160"/>
      <c r="AV231" s="160"/>
      <c r="AW231" s="160"/>
      <c r="AX231" s="160"/>
      <c r="BE231" s="306">
        <f>+U231-'[42]Таб 1'!$T231</f>
        <v>0</v>
      </c>
    </row>
    <row r="232" spans="1:57" s="161" customFormat="1">
      <c r="A232" s="156" t="str">
        <f t="shared" si="125"/>
        <v>скр</v>
      </c>
      <c r="B232" s="95"/>
      <c r="C232" s="122" t="s">
        <v>223</v>
      </c>
      <c r="D232" s="114" t="s">
        <v>335</v>
      </c>
      <c r="E232" s="84"/>
      <c r="F232" s="115"/>
      <c r="G232" s="87" t="s">
        <v>160</v>
      </c>
      <c r="H232" s="256">
        <f>H235+H236+H237</f>
        <v>0</v>
      </c>
      <c r="I232" s="256">
        <f>I235+I236+I237</f>
        <v>0</v>
      </c>
      <c r="J232" s="256">
        <f>J235+J236+J237</f>
        <v>0</v>
      </c>
      <c r="K232" s="256">
        <v>0</v>
      </c>
      <c r="L232" s="251">
        <f t="shared" si="114"/>
        <v>0</v>
      </c>
      <c r="M232" s="251">
        <f t="shared" si="115"/>
        <v>0</v>
      </c>
      <c r="N232" s="256">
        <f t="shared" ref="N232:U232" si="139">N235+N236+N237</f>
        <v>0</v>
      </c>
      <c r="O232" s="256">
        <f t="shared" si="139"/>
        <v>0</v>
      </c>
      <c r="P232" s="256">
        <f t="shared" si="139"/>
        <v>0</v>
      </c>
      <c r="Q232" s="256">
        <v>0</v>
      </c>
      <c r="R232" s="252">
        <f>+'[42]Таб 1'!$Q232</f>
        <v>0</v>
      </c>
      <c r="S232" s="256">
        <f t="shared" si="139"/>
        <v>0</v>
      </c>
      <c r="T232" s="256">
        <f t="shared" si="139"/>
        <v>0</v>
      </c>
      <c r="U232" s="256">
        <f t="shared" si="139"/>
        <v>0</v>
      </c>
      <c r="V232" s="253">
        <f>[40]Лист1!$O232</f>
        <v>1</v>
      </c>
      <c r="W232" s="256">
        <f>W235+W236+W237</f>
        <v>0</v>
      </c>
      <c r="X232" s="253">
        <f>[40]Лист1!$P232</f>
        <v>1</v>
      </c>
      <c r="Y232" s="256">
        <f>Y235+Y236+Y237</f>
        <v>0</v>
      </c>
      <c r="Z232" s="251">
        <f t="shared" si="116"/>
        <v>0</v>
      </c>
      <c r="AA232" s="251">
        <f t="shared" si="117"/>
        <v>0</v>
      </c>
      <c r="AB232" s="256">
        <f t="shared" si="118"/>
        <v>0</v>
      </c>
      <c r="AC232" s="256">
        <f t="shared" si="119"/>
        <v>0</v>
      </c>
      <c r="AD232" s="257">
        <f t="shared" si="120"/>
        <v>0</v>
      </c>
      <c r="AE232" s="253">
        <f>+[41]Лист1!Q232</f>
        <v>1</v>
      </c>
      <c r="AF232" s="256">
        <f>AF235+AF236+AF237</f>
        <v>0</v>
      </c>
      <c r="AG232" s="253">
        <f>+[41]Лист1!R232</f>
        <v>1</v>
      </c>
      <c r="AH232" s="256">
        <f>AH235+AH236+AH237</f>
        <v>0</v>
      </c>
      <c r="AI232" s="253">
        <f>+[41]Лист1!S232</f>
        <v>1</v>
      </c>
      <c r="AJ232" s="256">
        <f>AJ235+AJ236+AJ237</f>
        <v>0</v>
      </c>
      <c r="AK232" s="253">
        <f>+[41]Лист1!T232</f>
        <v>1</v>
      </c>
      <c r="AL232" s="256">
        <f>AL235+AL236+AL237</f>
        <v>0</v>
      </c>
      <c r="AM232" s="227"/>
      <c r="AN232" s="227"/>
      <c r="AO232" s="227"/>
      <c r="AP232" s="227"/>
      <c r="AQ232" s="227"/>
      <c r="AR232" s="227"/>
      <c r="AS232" s="160"/>
      <c r="AT232" s="160"/>
      <c r="AU232" s="160"/>
      <c r="AV232" s="160"/>
      <c r="AW232" s="160"/>
      <c r="AX232" s="160"/>
      <c r="BE232" s="306">
        <f>+U232-'[42]Таб 1'!$T232</f>
        <v>0</v>
      </c>
    </row>
    <row r="233" spans="1:57" s="161" customFormat="1">
      <c r="A233" s="156" t="str">
        <f t="shared" si="125"/>
        <v>скр</v>
      </c>
      <c r="B233" s="95"/>
      <c r="C233" s="122"/>
      <c r="D233" s="117" t="s">
        <v>564</v>
      </c>
      <c r="E233" s="117"/>
      <c r="F233" s="115"/>
      <c r="G233" s="83" t="s">
        <v>100</v>
      </c>
      <c r="H233" s="262"/>
      <c r="I233" s="262"/>
      <c r="J233" s="262"/>
      <c r="K233" s="262"/>
      <c r="L233" s="251">
        <f t="shared" si="114"/>
        <v>0</v>
      </c>
      <c r="M233" s="251">
        <f t="shared" si="115"/>
        <v>0</v>
      </c>
      <c r="N233" s="262"/>
      <c r="O233" s="262"/>
      <c r="P233" s="262"/>
      <c r="Q233" s="253">
        <v>0</v>
      </c>
      <c r="R233" s="252">
        <f>+'[42]Таб 1'!$Q233</f>
        <v>0</v>
      </c>
      <c r="S233" s="250">
        <f>R233*$A$8</f>
        <v>0</v>
      </c>
      <c r="T233" s="250">
        <f>R233*$A$9</f>
        <v>0</v>
      </c>
      <c r="U233" s="263">
        <f>+Y233+W233</f>
        <v>0</v>
      </c>
      <c r="V233" s="253">
        <f>[40]Лист1!$O233</f>
        <v>1</v>
      </c>
      <c r="W233" s="250">
        <f>S233*V233</f>
        <v>0</v>
      </c>
      <c r="X233" s="253">
        <f>[40]Лист1!$P233</f>
        <v>1</v>
      </c>
      <c r="Y233" s="250">
        <f>W233*X233</f>
        <v>0</v>
      </c>
      <c r="Z233" s="251">
        <f t="shared" si="116"/>
        <v>0</v>
      </c>
      <c r="AA233" s="251">
        <f t="shared" si="117"/>
        <v>0</v>
      </c>
      <c r="AB233" s="256">
        <f t="shared" si="118"/>
        <v>0</v>
      </c>
      <c r="AC233" s="256">
        <f t="shared" si="119"/>
        <v>0</v>
      </c>
      <c r="AD233" s="257">
        <f t="shared" si="120"/>
        <v>0</v>
      </c>
      <c r="AE233" s="253">
        <f>+[41]Лист1!Q233</f>
        <v>1</v>
      </c>
      <c r="AF233" s="250">
        <f>IF($P$287=0,U233*AE233,0)</f>
        <v>0</v>
      </c>
      <c r="AG233" s="253">
        <f>+[41]Лист1!R233</f>
        <v>1</v>
      </c>
      <c r="AH233" s="250">
        <f>AF233*AG233</f>
        <v>0</v>
      </c>
      <c r="AI233" s="253">
        <f>+[41]Лист1!S233</f>
        <v>1</v>
      </c>
      <c r="AJ233" s="250">
        <f>AH233*AI233</f>
        <v>0</v>
      </c>
      <c r="AK233" s="253">
        <f>+[41]Лист1!T233</f>
        <v>1</v>
      </c>
      <c r="AL233" s="250">
        <f>AJ233*AK233</f>
        <v>0</v>
      </c>
      <c r="AM233" s="227"/>
      <c r="AN233" s="227"/>
      <c r="AO233" s="227"/>
      <c r="AP233" s="227"/>
      <c r="AQ233" s="227"/>
      <c r="AR233" s="227"/>
      <c r="AS233" s="160"/>
      <c r="AT233" s="160"/>
      <c r="AU233" s="160"/>
      <c r="AV233" s="160"/>
      <c r="AW233" s="160"/>
      <c r="AX233" s="160"/>
      <c r="BE233" s="306">
        <f>+U233-'[42]Таб 1'!$T233</f>
        <v>0</v>
      </c>
    </row>
    <row r="234" spans="1:57" s="161" customFormat="1">
      <c r="A234" s="156" t="str">
        <f t="shared" si="125"/>
        <v>скр</v>
      </c>
      <c r="B234" s="95"/>
      <c r="C234" s="122"/>
      <c r="D234" s="117" t="s">
        <v>557</v>
      </c>
      <c r="E234" s="84"/>
      <c r="F234" s="115"/>
      <c r="G234" s="83" t="s">
        <v>253</v>
      </c>
      <c r="H234" s="256">
        <f>IF(H233=0,0,H235/H233/12*1000)</f>
        <v>0</v>
      </c>
      <c r="I234" s="256">
        <f>IF(I233=0,0,I235/I233/12*1000)</f>
        <v>0</v>
      </c>
      <c r="J234" s="256">
        <f>IF(J233=0,0,J235/J233/12*1000)</f>
        <v>0</v>
      </c>
      <c r="K234" s="256">
        <v>0</v>
      </c>
      <c r="L234" s="251">
        <f t="shared" si="114"/>
        <v>0</v>
      </c>
      <c r="M234" s="251">
        <f t="shared" si="115"/>
        <v>0</v>
      </c>
      <c r="N234" s="256">
        <f>IF(N233=0,0,N235/N233/12*1000)</f>
        <v>0</v>
      </c>
      <c r="O234" s="256">
        <f>IF(O233=0,0,O235/O233/12*1000)</f>
        <v>0</v>
      </c>
      <c r="P234" s="256">
        <f>IF(P233=0,0,P235/P233/12*1000)</f>
        <v>0</v>
      </c>
      <c r="Q234" s="256">
        <v>0</v>
      </c>
      <c r="R234" s="252">
        <f>+'[42]Таб 1'!$Q234</f>
        <v>0</v>
      </c>
      <c r="S234" s="256">
        <f>IF(S233=0,0,S235/S233/6*1000)</f>
        <v>0</v>
      </c>
      <c r="T234" s="256">
        <f>IF(T233=0,0,T235/T233/6*1000)</f>
        <v>0</v>
      </c>
      <c r="U234" s="256">
        <f>IF(U233=0,0,U235/U233/12*1000)</f>
        <v>0</v>
      </c>
      <c r="V234" s="253">
        <f>[40]Лист1!$O234</f>
        <v>1</v>
      </c>
      <c r="W234" s="256">
        <f>IF(W233=0,0,W235/W233/6*1000)</f>
        <v>0</v>
      </c>
      <c r="X234" s="253">
        <f>[40]Лист1!$P234</f>
        <v>1</v>
      </c>
      <c r="Y234" s="256">
        <f>IF(Y233=0,0,Y235/Y233/6*1000)</f>
        <v>0</v>
      </c>
      <c r="Z234" s="251">
        <f t="shared" si="116"/>
        <v>0</v>
      </c>
      <c r="AA234" s="251">
        <f t="shared" si="117"/>
        <v>0</v>
      </c>
      <c r="AB234" s="256">
        <f t="shared" si="118"/>
        <v>0</v>
      </c>
      <c r="AC234" s="256">
        <f t="shared" si="119"/>
        <v>0</v>
      </c>
      <c r="AD234" s="257">
        <f t="shared" si="120"/>
        <v>0</v>
      </c>
      <c r="AE234" s="253">
        <f>+[41]Лист1!Q234</f>
        <v>1</v>
      </c>
      <c r="AF234" s="256">
        <f>IF(AF233=0,0,AF235/AF233/12*1000)</f>
        <v>0</v>
      </c>
      <c r="AG234" s="253">
        <f>+[41]Лист1!R234</f>
        <v>1</v>
      </c>
      <c r="AH234" s="256">
        <f>IF(AH233=0,0,AH235/AH233/12*1000)</f>
        <v>0</v>
      </c>
      <c r="AI234" s="253">
        <f>+[41]Лист1!S234</f>
        <v>1</v>
      </c>
      <c r="AJ234" s="256">
        <f>IF(AJ233=0,0,AJ235/AJ233/12*1000)</f>
        <v>0</v>
      </c>
      <c r="AK234" s="253">
        <f>+[41]Лист1!T234</f>
        <v>1</v>
      </c>
      <c r="AL234" s="256">
        <f>IF(AL233=0,0,AL235/AL233/12*1000)</f>
        <v>0</v>
      </c>
      <c r="AM234" s="227"/>
      <c r="AN234" s="227"/>
      <c r="AO234" s="227"/>
      <c r="AP234" s="227"/>
      <c r="AQ234" s="227"/>
      <c r="AR234" s="227"/>
      <c r="AS234" s="160"/>
      <c r="AT234" s="160"/>
      <c r="AU234" s="160"/>
      <c r="AV234" s="160"/>
      <c r="AW234" s="160"/>
      <c r="AX234" s="160"/>
      <c r="BE234" s="306">
        <f>+U234-'[42]Таб 1'!$T234</f>
        <v>0</v>
      </c>
    </row>
    <row r="235" spans="1:57" s="161" customFormat="1">
      <c r="A235" s="156" t="str">
        <f t="shared" si="125"/>
        <v>скр</v>
      </c>
      <c r="B235" s="95" t="s">
        <v>545</v>
      </c>
      <c r="C235" s="120"/>
      <c r="D235" s="81" t="s">
        <v>565</v>
      </c>
      <c r="E235" s="117"/>
      <c r="F235" s="118"/>
      <c r="G235" s="83" t="s">
        <v>160</v>
      </c>
      <c r="H235" s="262">
        <v>0</v>
      </c>
      <c r="I235" s="262">
        <v>0</v>
      </c>
      <c r="J235" s="262">
        <v>0</v>
      </c>
      <c r="K235" s="262"/>
      <c r="L235" s="251">
        <f t="shared" si="114"/>
        <v>0</v>
      </c>
      <c r="M235" s="251">
        <f t="shared" si="115"/>
        <v>0</v>
      </c>
      <c r="N235" s="262">
        <v>0</v>
      </c>
      <c r="O235" s="262"/>
      <c r="P235" s="262">
        <v>0</v>
      </c>
      <c r="Q235" s="253">
        <v>0</v>
      </c>
      <c r="R235" s="252">
        <f>+'[42]Таб 1'!$Q235</f>
        <v>0</v>
      </c>
      <c r="S235" s="250">
        <f>R235*$A$8</f>
        <v>0</v>
      </c>
      <c r="T235" s="250">
        <f>R235*$A$9</f>
        <v>0</v>
      </c>
      <c r="U235" s="263">
        <f>+W235+Y235</f>
        <v>0</v>
      </c>
      <c r="V235" s="253">
        <f>[40]Лист1!$O235</f>
        <v>1</v>
      </c>
      <c r="W235" s="250">
        <f>S235*V235</f>
        <v>0</v>
      </c>
      <c r="X235" s="253">
        <f>[40]Лист1!$P235</f>
        <v>1</v>
      </c>
      <c r="Y235" s="250">
        <f>W235*X235</f>
        <v>0</v>
      </c>
      <c r="Z235" s="271">
        <f t="shared" si="116"/>
        <v>0</v>
      </c>
      <c r="AA235" s="271">
        <f t="shared" si="117"/>
        <v>0</v>
      </c>
      <c r="AB235" s="263">
        <f t="shared" si="118"/>
        <v>0</v>
      </c>
      <c r="AC235" s="263">
        <f t="shared" si="119"/>
        <v>0</v>
      </c>
      <c r="AD235" s="264">
        <f t="shared" si="120"/>
        <v>0</v>
      </c>
      <c r="AE235" s="253">
        <f>+[41]Лист1!Q235</f>
        <v>1.0087999999999999</v>
      </c>
      <c r="AF235" s="250">
        <f>IF($P$287=0,U235*AE235,0)</f>
        <v>0</v>
      </c>
      <c r="AG235" s="253">
        <f>+[41]Лист1!R235</f>
        <v>1.014</v>
      </c>
      <c r="AH235" s="250">
        <f>AF235*AG235</f>
        <v>0</v>
      </c>
      <c r="AI235" s="253">
        <f>+[41]Лист1!S235</f>
        <v>1.0192000000000001</v>
      </c>
      <c r="AJ235" s="250">
        <f>AH235*AI235</f>
        <v>0</v>
      </c>
      <c r="AK235" s="253">
        <f>+[41]Лист1!T235</f>
        <v>1.0244</v>
      </c>
      <c r="AL235" s="250">
        <f>AJ235*AK235</f>
        <v>0</v>
      </c>
      <c r="AM235" s="227" t="s">
        <v>1236</v>
      </c>
      <c r="AN235" s="227" t="s">
        <v>1237</v>
      </c>
      <c r="AO235" s="227" t="s">
        <v>1238</v>
      </c>
      <c r="AP235" s="227" t="s">
        <v>1239</v>
      </c>
      <c r="AQ235" s="227" t="s">
        <v>1240</v>
      </c>
      <c r="AR235" s="227" t="s">
        <v>1241</v>
      </c>
      <c r="AS235" s="160" t="str">
        <f t="shared" ref="AS235:AX238" si="140">$A$3&amp;$A$2&amp;"'"&amp;AM235</f>
        <v>|'[УФ ВС 2018.xlsx]АЛРОСА УГОК'!i185</v>
      </c>
      <c r="AT235" s="160" t="str">
        <f t="shared" si="140"/>
        <v>|'[УФ ВС 2018.xlsx]АЛРОСА УГОК'!j185</v>
      </c>
      <c r="AU235" s="160" t="str">
        <f t="shared" si="140"/>
        <v>|'[УФ ВС 2018.xlsx]АЛРОСА УГОК'!q185</v>
      </c>
      <c r="AV235" s="160" t="str">
        <f t="shared" si="140"/>
        <v>|'[УФ ВС 2018.xlsx]АЛРОСА УГОК'!aa185</v>
      </c>
      <c r="AW235" s="160" t="str">
        <f t="shared" si="140"/>
        <v>|'[УФ ВС 2018.xlsx]АЛРОСА УГОК'!al185</v>
      </c>
      <c r="AX235" s="160" t="str">
        <f t="shared" si="140"/>
        <v>|'[УФ ВС 2018.xlsx]АЛРОСА УГОК'!ak185</v>
      </c>
      <c r="BE235" s="306">
        <f>+U235-'[42]Таб 1'!$T235</f>
        <v>0</v>
      </c>
    </row>
    <row r="236" spans="1:57">
      <c r="A236" s="156" t="str">
        <f t="shared" si="125"/>
        <v>скр</v>
      </c>
      <c r="B236" s="95" t="s">
        <v>545</v>
      </c>
      <c r="C236" s="120"/>
      <c r="D236" s="81" t="s">
        <v>566</v>
      </c>
      <c r="E236" s="117"/>
      <c r="F236" s="118"/>
      <c r="G236" s="83" t="s">
        <v>160</v>
      </c>
      <c r="H236" s="262">
        <v>0</v>
      </c>
      <c r="I236" s="262">
        <v>0</v>
      </c>
      <c r="J236" s="262">
        <v>0</v>
      </c>
      <c r="K236" s="262"/>
      <c r="L236" s="251">
        <f t="shared" si="114"/>
        <v>0</v>
      </c>
      <c r="M236" s="251">
        <f t="shared" si="115"/>
        <v>0</v>
      </c>
      <c r="N236" s="262">
        <v>0</v>
      </c>
      <c r="O236" s="262"/>
      <c r="P236" s="262">
        <v>0</v>
      </c>
      <c r="Q236" s="253">
        <v>0</v>
      </c>
      <c r="R236" s="252">
        <f>+'[42]Таб 1'!$Q236</f>
        <v>0</v>
      </c>
      <c r="S236" s="250">
        <f>R236*$A$8</f>
        <v>0</v>
      </c>
      <c r="T236" s="250">
        <f>R236*$A$9</f>
        <v>0</v>
      </c>
      <c r="U236" s="263">
        <f>+W236+Y236</f>
        <v>0</v>
      </c>
      <c r="V236" s="253">
        <f>[40]Лист1!$O236</f>
        <v>1</v>
      </c>
      <c r="W236" s="250">
        <f>S236*V236</f>
        <v>0</v>
      </c>
      <c r="X236" s="253">
        <f>[40]Лист1!$P236</f>
        <v>1</v>
      </c>
      <c r="Y236" s="250">
        <f>W236*X236</f>
        <v>0</v>
      </c>
      <c r="Z236" s="271">
        <f t="shared" si="116"/>
        <v>0</v>
      </c>
      <c r="AA236" s="271">
        <f t="shared" si="117"/>
        <v>0</v>
      </c>
      <c r="AB236" s="263">
        <f t="shared" si="118"/>
        <v>0</v>
      </c>
      <c r="AC236" s="263">
        <f t="shared" si="119"/>
        <v>0</v>
      </c>
      <c r="AD236" s="264">
        <f t="shared" si="120"/>
        <v>0</v>
      </c>
      <c r="AE236" s="253">
        <f>+[41]Лист1!Q236</f>
        <v>1.0087999999999999</v>
      </c>
      <c r="AF236" s="250">
        <f>IF($P$287=0,U236*AE236,0)</f>
        <v>0</v>
      </c>
      <c r="AG236" s="253">
        <f>+[41]Лист1!R236</f>
        <v>1.014</v>
      </c>
      <c r="AH236" s="250">
        <f>AF236*AG236</f>
        <v>0</v>
      </c>
      <c r="AI236" s="253">
        <f>+[41]Лист1!S236</f>
        <v>1.0192000000000001</v>
      </c>
      <c r="AJ236" s="250">
        <f>AH236*AI236</f>
        <v>0</v>
      </c>
      <c r="AK236" s="253">
        <f>+[41]Лист1!T236</f>
        <v>1.0244</v>
      </c>
      <c r="AL236" s="250">
        <f>AJ236*AK236</f>
        <v>0</v>
      </c>
      <c r="AM236" s="227" t="s">
        <v>1242</v>
      </c>
      <c r="AN236" s="227" t="s">
        <v>1243</v>
      </c>
      <c r="AO236" s="227" t="s">
        <v>1244</v>
      </c>
      <c r="AP236" s="227" t="s">
        <v>1245</v>
      </c>
      <c r="AQ236" s="227" t="s">
        <v>1246</v>
      </c>
      <c r="AR236" s="227" t="s">
        <v>1247</v>
      </c>
      <c r="AS236" s="160" t="str">
        <f t="shared" si="140"/>
        <v>|'[УФ ВС 2018.xlsx]АЛРОСА УГОК'!i186</v>
      </c>
      <c r="AT236" s="160" t="str">
        <f t="shared" si="140"/>
        <v>|'[УФ ВС 2018.xlsx]АЛРОСА УГОК'!j186</v>
      </c>
      <c r="AU236" s="160" t="str">
        <f t="shared" si="140"/>
        <v>|'[УФ ВС 2018.xlsx]АЛРОСА УГОК'!q186</v>
      </c>
      <c r="AV236" s="160" t="str">
        <f t="shared" si="140"/>
        <v>|'[УФ ВС 2018.xlsx]АЛРОСА УГОК'!aa186</v>
      </c>
      <c r="AW236" s="160" t="str">
        <f t="shared" si="140"/>
        <v>|'[УФ ВС 2018.xlsx]АЛРОСА УГОК'!al186</v>
      </c>
      <c r="AX236" s="160" t="str">
        <f t="shared" si="140"/>
        <v>|'[УФ ВС 2018.xlsx]АЛРОСА УГОК'!ak186</v>
      </c>
      <c r="BE236" s="306">
        <f>+U236-'[42]Таб 1'!$T236</f>
        <v>0</v>
      </c>
    </row>
    <row r="237" spans="1:57">
      <c r="A237" s="156" t="str">
        <f t="shared" si="125"/>
        <v>скр</v>
      </c>
      <c r="B237" s="95" t="s">
        <v>545</v>
      </c>
      <c r="C237" s="120"/>
      <c r="D237" s="608" t="s">
        <v>333</v>
      </c>
      <c r="E237" s="608"/>
      <c r="F237" s="609"/>
      <c r="G237" s="83" t="s">
        <v>160</v>
      </c>
      <c r="H237" s="262">
        <v>0</v>
      </c>
      <c r="I237" s="262">
        <v>0</v>
      </c>
      <c r="J237" s="262">
        <v>0</v>
      </c>
      <c r="K237" s="262"/>
      <c r="L237" s="251">
        <f t="shared" si="114"/>
        <v>0</v>
      </c>
      <c r="M237" s="251">
        <f t="shared" si="115"/>
        <v>0</v>
      </c>
      <c r="N237" s="262">
        <v>0</v>
      </c>
      <c r="O237" s="262"/>
      <c r="P237" s="262">
        <v>0</v>
      </c>
      <c r="Q237" s="253">
        <v>0</v>
      </c>
      <c r="R237" s="252">
        <f>+'[42]Таб 1'!$Q237</f>
        <v>0</v>
      </c>
      <c r="S237" s="250">
        <f>R237*$A$8</f>
        <v>0</v>
      </c>
      <c r="T237" s="250">
        <f>R237*$A$9</f>
        <v>0</v>
      </c>
      <c r="U237" s="263">
        <f>+W237+Y237</f>
        <v>0</v>
      </c>
      <c r="V237" s="253">
        <f>[40]Лист1!$O237</f>
        <v>1</v>
      </c>
      <c r="W237" s="250">
        <f>S237*V237</f>
        <v>0</v>
      </c>
      <c r="X237" s="253">
        <f>[40]Лист1!$P237</f>
        <v>1</v>
      </c>
      <c r="Y237" s="250">
        <f>W237*X237</f>
        <v>0</v>
      </c>
      <c r="Z237" s="271">
        <f t="shared" si="116"/>
        <v>0</v>
      </c>
      <c r="AA237" s="271">
        <f t="shared" si="117"/>
        <v>0</v>
      </c>
      <c r="AB237" s="263">
        <f t="shared" si="118"/>
        <v>0</v>
      </c>
      <c r="AC237" s="263">
        <f t="shared" si="119"/>
        <v>0</v>
      </c>
      <c r="AD237" s="264">
        <f t="shared" si="120"/>
        <v>0</v>
      </c>
      <c r="AE237" s="253">
        <f>+[41]Лист1!Q237</f>
        <v>1.0087999999999999</v>
      </c>
      <c r="AF237" s="250">
        <f>IF($P$287=0,U237*AE237,0)</f>
        <v>0</v>
      </c>
      <c r="AG237" s="253">
        <f>+[41]Лист1!R237</f>
        <v>1.014</v>
      </c>
      <c r="AH237" s="250">
        <f>AF237*AG237</f>
        <v>0</v>
      </c>
      <c r="AI237" s="253">
        <f>+[41]Лист1!S237</f>
        <v>1.0192000000000001</v>
      </c>
      <c r="AJ237" s="250">
        <f>AH237*AI237</f>
        <v>0</v>
      </c>
      <c r="AK237" s="253">
        <f>+[41]Лист1!T237</f>
        <v>1.0244</v>
      </c>
      <c r="AL237" s="250">
        <f>AJ237*AK237</f>
        <v>0</v>
      </c>
      <c r="AM237" s="227" t="s">
        <v>1248</v>
      </c>
      <c r="AN237" s="227" t="s">
        <v>1249</v>
      </c>
      <c r="AO237" s="227" t="s">
        <v>1250</v>
      </c>
      <c r="AP237" s="227" t="s">
        <v>1251</v>
      </c>
      <c r="AQ237" s="227" t="s">
        <v>1252</v>
      </c>
      <c r="AR237" s="227" t="s">
        <v>1253</v>
      </c>
      <c r="AS237" s="160" t="str">
        <f t="shared" si="140"/>
        <v>|'[УФ ВС 2018.xlsx]АЛРОСА УГОК'!i187</v>
      </c>
      <c r="AT237" s="160" t="str">
        <f t="shared" si="140"/>
        <v>|'[УФ ВС 2018.xlsx]АЛРОСА УГОК'!j187</v>
      </c>
      <c r="AU237" s="160" t="str">
        <f t="shared" si="140"/>
        <v>|'[УФ ВС 2018.xlsx]АЛРОСА УГОК'!q187</v>
      </c>
      <c r="AV237" s="160" t="str">
        <f t="shared" si="140"/>
        <v>|'[УФ ВС 2018.xlsx]АЛРОСА УГОК'!aa187</v>
      </c>
      <c r="AW237" s="160" t="str">
        <f t="shared" si="140"/>
        <v>|'[УФ ВС 2018.xlsx]АЛРОСА УГОК'!al187</v>
      </c>
      <c r="AX237" s="160" t="str">
        <f t="shared" si="140"/>
        <v>|'[УФ ВС 2018.xlsx]АЛРОСА УГОК'!ak187</v>
      </c>
      <c r="BE237" s="306">
        <f>+U237-'[42]Таб 1'!$T237</f>
        <v>0</v>
      </c>
    </row>
    <row r="238" spans="1:57" s="161" customFormat="1">
      <c r="A238" s="156" t="str">
        <f t="shared" si="125"/>
        <v>скр</v>
      </c>
      <c r="B238" s="95"/>
      <c r="C238" s="120"/>
      <c r="D238" s="81"/>
      <c r="E238" s="117" t="s">
        <v>334</v>
      </c>
      <c r="F238" s="118"/>
      <c r="G238" s="83" t="s">
        <v>160</v>
      </c>
      <c r="H238" s="262">
        <v>0</v>
      </c>
      <c r="I238" s="262">
        <v>0</v>
      </c>
      <c r="J238" s="262">
        <v>0</v>
      </c>
      <c r="K238" s="262"/>
      <c r="L238" s="251">
        <f t="shared" si="114"/>
        <v>0</v>
      </c>
      <c r="M238" s="251">
        <f t="shared" si="115"/>
        <v>0</v>
      </c>
      <c r="N238" s="262">
        <v>0</v>
      </c>
      <c r="O238" s="262"/>
      <c r="P238" s="262">
        <v>0</v>
      </c>
      <c r="Q238" s="253">
        <v>0</v>
      </c>
      <c r="R238" s="252">
        <f>+'[42]Таб 1'!$Q238</f>
        <v>0</v>
      </c>
      <c r="S238" s="250">
        <f>R238*$A$8</f>
        <v>0</v>
      </c>
      <c r="T238" s="250">
        <f>R238*$A$9</f>
        <v>0</v>
      </c>
      <c r="U238" s="263">
        <f>+W238+Y238</f>
        <v>0</v>
      </c>
      <c r="V238" s="253">
        <f>[40]Лист1!$O238</f>
        <v>1</v>
      </c>
      <c r="W238" s="250">
        <f>S238*V238</f>
        <v>0</v>
      </c>
      <c r="X238" s="253">
        <f>[40]Лист1!$P238</f>
        <v>1</v>
      </c>
      <c r="Y238" s="250">
        <f>W238*X238</f>
        <v>0</v>
      </c>
      <c r="Z238" s="271">
        <f t="shared" si="116"/>
        <v>0</v>
      </c>
      <c r="AA238" s="271">
        <f t="shared" si="117"/>
        <v>0</v>
      </c>
      <c r="AB238" s="263">
        <f t="shared" si="118"/>
        <v>0</v>
      </c>
      <c r="AC238" s="263">
        <f t="shared" si="119"/>
        <v>0</v>
      </c>
      <c r="AD238" s="264">
        <f t="shared" si="120"/>
        <v>0</v>
      </c>
      <c r="AE238" s="253">
        <f>+[41]Лист1!Q238</f>
        <v>1</v>
      </c>
      <c r="AF238" s="250">
        <f>IF($P$287=0,U238*AE238,0)</f>
        <v>0</v>
      </c>
      <c r="AG238" s="253">
        <f>+[41]Лист1!R238</f>
        <v>1</v>
      </c>
      <c r="AH238" s="250">
        <f>AF238*AG238</f>
        <v>0</v>
      </c>
      <c r="AI238" s="253">
        <f>+[41]Лист1!S238</f>
        <v>1</v>
      </c>
      <c r="AJ238" s="250">
        <f>AH238*AI238</f>
        <v>0</v>
      </c>
      <c r="AK238" s="253">
        <f>+[41]Лист1!T238</f>
        <v>1</v>
      </c>
      <c r="AL238" s="250">
        <f>AJ238*AK238</f>
        <v>0</v>
      </c>
      <c r="AM238" s="227" t="s">
        <v>1254</v>
      </c>
      <c r="AN238" s="227" t="s">
        <v>1255</v>
      </c>
      <c r="AO238" s="227" t="s">
        <v>1256</v>
      </c>
      <c r="AP238" s="227" t="s">
        <v>1257</v>
      </c>
      <c r="AQ238" s="227" t="s">
        <v>1258</v>
      </c>
      <c r="AR238" s="227" t="s">
        <v>1259</v>
      </c>
      <c r="AS238" s="160" t="str">
        <f t="shared" si="140"/>
        <v>|'[УФ ВС 2018.xlsx]АЛРОСА УГОК'!i188</v>
      </c>
      <c r="AT238" s="160" t="str">
        <f t="shared" si="140"/>
        <v>|'[УФ ВС 2018.xlsx]АЛРОСА УГОК'!j188</v>
      </c>
      <c r="AU238" s="160" t="str">
        <f t="shared" si="140"/>
        <v>|'[УФ ВС 2018.xlsx]АЛРОСА УГОК'!q188</v>
      </c>
      <c r="AV238" s="160" t="str">
        <f t="shared" si="140"/>
        <v>|'[УФ ВС 2018.xlsx]АЛРОСА УГОК'!aa188</v>
      </c>
      <c r="AW238" s="160" t="str">
        <f t="shared" si="140"/>
        <v>|'[УФ ВС 2018.xlsx]АЛРОСА УГОК'!al188</v>
      </c>
      <c r="AX238" s="160" t="str">
        <f t="shared" si="140"/>
        <v>|'[УФ ВС 2018.xlsx]АЛРОСА УГОК'!ak188</v>
      </c>
      <c r="BE238" s="306">
        <f>+U238-'[42]Таб 1'!$T238</f>
        <v>0</v>
      </c>
    </row>
    <row r="239" spans="1:57">
      <c r="A239" s="156" t="str">
        <f t="shared" si="125"/>
        <v>пок</v>
      </c>
      <c r="B239" s="95"/>
      <c r="C239" s="122" t="s">
        <v>225</v>
      </c>
      <c r="D239" s="114" t="s">
        <v>336</v>
      </c>
      <c r="E239" s="84"/>
      <c r="F239" s="115"/>
      <c r="G239" s="87" t="s">
        <v>160</v>
      </c>
      <c r="H239" s="256">
        <f>H242+H243+H244</f>
        <v>0</v>
      </c>
      <c r="I239" s="256">
        <f>I242+I243+I244</f>
        <v>0</v>
      </c>
      <c r="J239" s="256">
        <f>J242+J243+J244</f>
        <v>0</v>
      </c>
      <c r="K239" s="256">
        <v>9684</v>
      </c>
      <c r="L239" s="251">
        <f t="shared" si="114"/>
        <v>9684</v>
      </c>
      <c r="M239" s="251">
        <f t="shared" si="115"/>
        <v>0</v>
      </c>
      <c r="N239" s="256">
        <f t="shared" ref="N239:U239" si="141">N242+N243+N244</f>
        <v>7417.3565053110642</v>
      </c>
      <c r="O239" s="256">
        <f t="shared" si="141"/>
        <v>0</v>
      </c>
      <c r="P239" s="256">
        <f t="shared" si="141"/>
        <v>0</v>
      </c>
      <c r="Q239" s="256">
        <v>4184.7848033716618</v>
      </c>
      <c r="R239" s="252">
        <f>+'[42]Таб 1'!$Q239</f>
        <v>3231.8984192014868</v>
      </c>
      <c r="S239" s="256">
        <f t="shared" si="141"/>
        <v>1615.9492096007434</v>
      </c>
      <c r="T239" s="256">
        <f t="shared" si="141"/>
        <v>1615.9492096007434</v>
      </c>
      <c r="U239" s="256">
        <f t="shared" si="141"/>
        <v>3231.8984192014868</v>
      </c>
      <c r="V239" s="253">
        <f>[40]Лист1!$O239</f>
        <v>1</v>
      </c>
      <c r="W239" s="256">
        <f>W242+W243+W244</f>
        <v>1615.9492096007434</v>
      </c>
      <c r="X239" s="253">
        <f>[40]Лист1!$P239</f>
        <v>1</v>
      </c>
      <c r="Y239" s="256">
        <f>Y242+Y243+Y244</f>
        <v>1615.9492096007434</v>
      </c>
      <c r="Z239" s="251">
        <f t="shared" si="116"/>
        <v>1.5834372835757249</v>
      </c>
      <c r="AA239" s="251">
        <f t="shared" si="117"/>
        <v>1.5599784383805613</v>
      </c>
      <c r="AB239" s="256">
        <f t="shared" si="118"/>
        <v>-4185.4580861095774</v>
      </c>
      <c r="AC239" s="256">
        <f t="shared" si="119"/>
        <v>43.57210573453419</v>
      </c>
      <c r="AD239" s="257">
        <f t="shared" si="120"/>
        <v>-1.8502684082165064</v>
      </c>
      <c r="AE239" s="253">
        <f>+[41]Лист1!Q239</f>
        <v>1</v>
      </c>
      <c r="AF239" s="256">
        <f>AF242+AF243+AF244</f>
        <v>3260.3391252904598</v>
      </c>
      <c r="AG239" s="253">
        <f>+[41]Лист1!R239</f>
        <v>1</v>
      </c>
      <c r="AH239" s="256">
        <f>AH242+AH243+AH244</f>
        <v>3305.9838730445263</v>
      </c>
      <c r="AI239" s="253">
        <f>+[41]Лист1!S239</f>
        <v>1</v>
      </c>
      <c r="AJ239" s="256">
        <f>AJ242+AJ243+AJ244</f>
        <v>3369.4587634069817</v>
      </c>
      <c r="AK239" s="253">
        <f>+[41]Лист1!T239</f>
        <v>1</v>
      </c>
      <c r="AL239" s="256">
        <f>AL242+AL243+AL244</f>
        <v>3451.6735572341122</v>
      </c>
      <c r="AM239" s="227"/>
      <c r="AN239" s="227"/>
      <c r="AO239" s="227"/>
      <c r="AP239" s="227"/>
      <c r="AQ239" s="227"/>
      <c r="AR239" s="227"/>
      <c r="AS239" s="160"/>
      <c r="AT239" s="160"/>
      <c r="AU239" s="160"/>
      <c r="AV239" s="160"/>
      <c r="AW239" s="160"/>
      <c r="AX239" s="160"/>
      <c r="BE239" s="306">
        <f>+U239-'[42]Таб 1'!$T239</f>
        <v>0</v>
      </c>
    </row>
    <row r="240" spans="1:57">
      <c r="A240" s="156" t="str">
        <f t="shared" si="125"/>
        <v>пок</v>
      </c>
      <c r="B240" s="95"/>
      <c r="C240" s="122"/>
      <c r="D240" s="117" t="s">
        <v>564</v>
      </c>
      <c r="E240" s="117"/>
      <c r="F240" s="115"/>
      <c r="G240" s="83" t="s">
        <v>100</v>
      </c>
      <c r="H240" s="262"/>
      <c r="I240" s="262"/>
      <c r="J240" s="262"/>
      <c r="K240" s="262"/>
      <c r="L240" s="251">
        <f t="shared" si="114"/>
        <v>0</v>
      </c>
      <c r="M240" s="251">
        <f t="shared" si="115"/>
        <v>0</v>
      </c>
      <c r="N240" s="262"/>
      <c r="O240" s="262"/>
      <c r="P240" s="262"/>
      <c r="Q240" s="253">
        <v>3</v>
      </c>
      <c r="R240" s="252">
        <f>+'[42]Таб 1'!$Q240</f>
        <v>1.4099000000000002</v>
      </c>
      <c r="S240" s="250">
        <f>R240*$A$8</f>
        <v>0.70495000000000008</v>
      </c>
      <c r="T240" s="250">
        <f>R240*$A$9</f>
        <v>0.70495000000000008</v>
      </c>
      <c r="U240" s="263">
        <f>+Y240+W240</f>
        <v>1.4099000000000002</v>
      </c>
      <c r="V240" s="253">
        <f>[40]Лист1!$O240</f>
        <v>1</v>
      </c>
      <c r="W240" s="250">
        <f>S240*V240</f>
        <v>0.70495000000000008</v>
      </c>
      <c r="X240" s="253">
        <f>[40]Лист1!$P240</f>
        <v>1</v>
      </c>
      <c r="Y240" s="250">
        <f>W240*X240</f>
        <v>0.70495000000000008</v>
      </c>
      <c r="Z240" s="251">
        <f t="shared" si="116"/>
        <v>6.9076683006175706E-4</v>
      </c>
      <c r="AA240" s="251">
        <f t="shared" si="117"/>
        <v>6.8053302269820972E-4</v>
      </c>
      <c r="AB240" s="256">
        <f t="shared" si="118"/>
        <v>1.4099000000000002</v>
      </c>
      <c r="AC240" s="256">
        <f t="shared" si="119"/>
        <v>0</v>
      </c>
      <c r="AD240" s="257">
        <f t="shared" si="120"/>
        <v>6.2327548743159385E-4</v>
      </c>
      <c r="AE240" s="253">
        <f>+[41]Лист1!Q240</f>
        <v>1</v>
      </c>
      <c r="AF240" s="250">
        <f>IF($P$287=0,U240*AE240,0)</f>
        <v>1.4099000000000002</v>
      </c>
      <c r="AG240" s="253">
        <f>+[41]Лист1!R240</f>
        <v>1</v>
      </c>
      <c r="AH240" s="250">
        <f>AF240*AG240</f>
        <v>1.4099000000000002</v>
      </c>
      <c r="AI240" s="253">
        <f>+[41]Лист1!S240</f>
        <v>1</v>
      </c>
      <c r="AJ240" s="250">
        <f>AH240*AI240</f>
        <v>1.4099000000000002</v>
      </c>
      <c r="AK240" s="253">
        <f>+[41]Лист1!T240</f>
        <v>1</v>
      </c>
      <c r="AL240" s="250">
        <f>AJ240*AK240</f>
        <v>1.4099000000000002</v>
      </c>
      <c r="AM240" s="227"/>
      <c r="AN240" s="227"/>
      <c r="AO240" s="227"/>
      <c r="AP240" s="227"/>
      <c r="AQ240" s="227"/>
      <c r="AR240" s="227"/>
      <c r="AS240" s="160"/>
      <c r="AT240" s="160"/>
      <c r="AU240" s="160"/>
      <c r="AV240" s="160"/>
      <c r="AW240" s="160"/>
      <c r="AX240" s="160"/>
      <c r="BE240" s="306">
        <f>+U240-'[42]Таб 1'!$T240</f>
        <v>-1.4099000000000002</v>
      </c>
    </row>
    <row r="241" spans="1:57">
      <c r="A241" s="156" t="str">
        <f t="shared" si="125"/>
        <v>пок</v>
      </c>
      <c r="B241" s="95"/>
      <c r="C241" s="122"/>
      <c r="D241" s="117" t="s">
        <v>557</v>
      </c>
      <c r="E241" s="84"/>
      <c r="F241" s="115"/>
      <c r="G241" s="83" t="s">
        <v>253</v>
      </c>
      <c r="H241" s="256">
        <f>IF(H240=0,0,H242/H240/12*1000)</f>
        <v>0</v>
      </c>
      <c r="I241" s="256">
        <f>IF(I240=0,0,I242/I240/12*1000)</f>
        <v>0</v>
      </c>
      <c r="J241" s="256">
        <f>IF(J240=0,0,J242/J240/12*1000)</f>
        <v>0</v>
      </c>
      <c r="K241" s="256">
        <v>0</v>
      </c>
      <c r="L241" s="251">
        <f t="shared" si="114"/>
        <v>0</v>
      </c>
      <c r="M241" s="251">
        <f t="shared" si="115"/>
        <v>0</v>
      </c>
      <c r="N241" s="256">
        <f>IF(N240=0,0,N242/N240/12*1000)</f>
        <v>0</v>
      </c>
      <c r="O241" s="256">
        <f>IF(O240=0,0,O242/O240/12*1000)</f>
        <v>0</v>
      </c>
      <c r="P241" s="256">
        <f>IF(P240=0,0,P242/P240/12*1000)</f>
        <v>0</v>
      </c>
      <c r="Q241" s="256">
        <v>57197.404634320155</v>
      </c>
      <c r="R241" s="252">
        <f>+'[42]Таб 1'!$Q241</f>
        <v>104426.64767462715</v>
      </c>
      <c r="S241" s="256">
        <f>IF(S240=0,0,S242/S240/6*1000)</f>
        <v>208853.2953492543</v>
      </c>
      <c r="T241" s="256">
        <f>IF(T240=0,0,T242/T240/6*1000)</f>
        <v>208853.2953492543</v>
      </c>
      <c r="U241" s="256">
        <f>IF(U240=0,0,U242/U240/12*1000)</f>
        <v>104426.64767462715</v>
      </c>
      <c r="V241" s="253">
        <f>[40]Лист1!$O241</f>
        <v>1</v>
      </c>
      <c r="W241" s="256">
        <f>IF(W240=0,0,W242/W240/6*1000)</f>
        <v>208853.2953492543</v>
      </c>
      <c r="X241" s="253">
        <f>[40]Лист1!$P241</f>
        <v>1</v>
      </c>
      <c r="Y241" s="256">
        <f>IF(Y240=0,0,Y242/Y240/6*1000)</f>
        <v>208853.2953492543</v>
      </c>
      <c r="Z241" s="251">
        <f t="shared" si="116"/>
        <v>204.65129268225587</v>
      </c>
      <c r="AA241" s="251">
        <f t="shared" si="117"/>
        <v>201.6193551095964</v>
      </c>
      <c r="AB241" s="256">
        <f t="shared" si="118"/>
        <v>104426.64767462715</v>
      </c>
      <c r="AC241" s="256">
        <f t="shared" si="119"/>
        <v>0</v>
      </c>
      <c r="AD241" s="257">
        <f t="shared" si="120"/>
        <v>46.163961791794137</v>
      </c>
      <c r="AE241" s="253">
        <f>+[41]Лист1!Q241</f>
        <v>1</v>
      </c>
      <c r="AF241" s="256">
        <f>IF(AF240=0,0,AF242/AF240/12*1000)</f>
        <v>105345.60217416385</v>
      </c>
      <c r="AG241" s="253">
        <f>+[41]Лист1!R241</f>
        <v>1</v>
      </c>
      <c r="AH241" s="256">
        <f>IF(AH240=0,0,AH242/AH240/12*1000)</f>
        <v>106820.44060460216</v>
      </c>
      <c r="AI241" s="253">
        <f>+[41]Лист1!S241</f>
        <v>1</v>
      </c>
      <c r="AJ241" s="256">
        <f>IF(AJ240=0,0,AJ242/AJ240/12*1000)</f>
        <v>108871.39306421053</v>
      </c>
      <c r="AK241" s="253">
        <f>+[41]Лист1!T241</f>
        <v>1</v>
      </c>
      <c r="AL241" s="256">
        <f>IF(AL240=0,0,AL242/AL240/12*1000)</f>
        <v>111527.85505497725</v>
      </c>
      <c r="AM241" s="227"/>
      <c r="AN241" s="227"/>
      <c r="AO241" s="227"/>
      <c r="AP241" s="227"/>
      <c r="AQ241" s="227"/>
      <c r="AR241" s="227"/>
      <c r="AS241" s="160"/>
      <c r="AT241" s="160"/>
      <c r="AU241" s="160"/>
      <c r="AV241" s="160"/>
      <c r="AW241" s="160"/>
      <c r="AX241" s="160"/>
      <c r="BE241" s="306">
        <f>+U241-'[42]Таб 1'!$T241</f>
        <v>52213.323837313575</v>
      </c>
    </row>
    <row r="242" spans="1:57">
      <c r="A242" s="156" t="str">
        <f t="shared" si="125"/>
        <v>пок</v>
      </c>
      <c r="B242" s="95" t="s">
        <v>545</v>
      </c>
      <c r="C242" s="120"/>
      <c r="D242" s="81" t="s">
        <v>565</v>
      </c>
      <c r="E242" s="81"/>
      <c r="F242" s="121"/>
      <c r="G242" s="83" t="s">
        <v>160</v>
      </c>
      <c r="H242" s="262">
        <v>0</v>
      </c>
      <c r="I242" s="262">
        <v>0</v>
      </c>
      <c r="J242" s="262">
        <v>0</v>
      </c>
      <c r="K242" s="262">
        <v>4660</v>
      </c>
      <c r="L242" s="251">
        <f t="shared" si="114"/>
        <v>4660</v>
      </c>
      <c r="M242" s="251">
        <f t="shared" si="115"/>
        <v>0</v>
      </c>
      <c r="N242" s="262">
        <v>3787.9181459006149</v>
      </c>
      <c r="O242" s="262"/>
      <c r="P242" s="262"/>
      <c r="Q242" s="253">
        <v>2059.1065668355259</v>
      </c>
      <c r="R242" s="252">
        <f>+'[42]Таб 1'!$Q242</f>
        <v>1766.773566677482</v>
      </c>
      <c r="S242" s="250">
        <f>R242*$A$8</f>
        <v>883.386783338741</v>
      </c>
      <c r="T242" s="250">
        <f>R242*$A$9</f>
        <v>883.386783338741</v>
      </c>
      <c r="U242" s="263">
        <f>+W242+Y242</f>
        <v>1766.773566677482</v>
      </c>
      <c r="V242" s="253">
        <f>[40]Лист1!$O242</f>
        <v>1</v>
      </c>
      <c r="W242" s="250">
        <f>S242*V242</f>
        <v>883.386783338741</v>
      </c>
      <c r="X242" s="253">
        <f>[40]Лист1!$P242</f>
        <v>1</v>
      </c>
      <c r="Y242" s="250">
        <f>W242*X242</f>
        <v>883.386783338741</v>
      </c>
      <c r="Z242" s="271">
        <f t="shared" si="116"/>
        <v>0.86561357265813776</v>
      </c>
      <c r="AA242" s="271">
        <f t="shared" si="117"/>
        <v>0.85278938630705992</v>
      </c>
      <c r="AB242" s="263">
        <f t="shared" si="118"/>
        <v>-2021.144579223133</v>
      </c>
      <c r="AC242" s="263">
        <f t="shared" si="119"/>
        <v>46.642337522249022</v>
      </c>
      <c r="AD242" s="264">
        <f t="shared" si="120"/>
        <v>-0.89348880969219224</v>
      </c>
      <c r="AE242" s="253">
        <f>+[41]Лист1!Q242</f>
        <v>1.0087999999999999</v>
      </c>
      <c r="AF242" s="250">
        <f>IF($P$287=0,U242*AE242,0)</f>
        <v>1782.3211740642437</v>
      </c>
      <c r="AG242" s="253">
        <f>+[41]Лист1!R242</f>
        <v>1.014</v>
      </c>
      <c r="AH242" s="250">
        <f>AF242*AG242</f>
        <v>1807.2736705011432</v>
      </c>
      <c r="AI242" s="253">
        <f>+[41]Лист1!S242</f>
        <v>1.0192000000000001</v>
      </c>
      <c r="AJ242" s="250">
        <f>AH242*AI242</f>
        <v>1841.9733249747653</v>
      </c>
      <c r="AK242" s="253">
        <f>+[41]Лист1!T242</f>
        <v>1.0244</v>
      </c>
      <c r="AL242" s="250">
        <f>AJ242*AK242</f>
        <v>1886.9174741041495</v>
      </c>
      <c r="AM242" s="227" t="s">
        <v>1260</v>
      </c>
      <c r="AN242" s="227" t="s">
        <v>1261</v>
      </c>
      <c r="AO242" s="227" t="s">
        <v>1262</v>
      </c>
      <c r="AP242" s="227" t="s">
        <v>1263</v>
      </c>
      <c r="AQ242" s="227" t="s">
        <v>1264</v>
      </c>
      <c r="AR242" s="227" t="s">
        <v>1265</v>
      </c>
      <c r="AS242" s="160" t="str">
        <f t="shared" ref="AS242:AX245" si="142">$A$3&amp;$A$2&amp;"'"&amp;AM242</f>
        <v>|'[УФ ВС 2018.xlsx]АЛРОСА УГОК'!i190</v>
      </c>
      <c r="AT242" s="160" t="str">
        <f t="shared" si="142"/>
        <v>|'[УФ ВС 2018.xlsx]АЛРОСА УГОК'!j190</v>
      </c>
      <c r="AU242" s="160" t="str">
        <f t="shared" si="142"/>
        <v>|'[УФ ВС 2018.xlsx]АЛРОСА УГОК'!q190</v>
      </c>
      <c r="AV242" s="160" t="str">
        <f t="shared" si="142"/>
        <v>|'[УФ ВС 2018.xlsx]АЛРОСА УГОК'!aa190</v>
      </c>
      <c r="AW242" s="160" t="str">
        <f t="shared" si="142"/>
        <v>|'[УФ ВС 2018.xlsx]АЛРОСА УГОК'!al190</v>
      </c>
      <c r="AX242" s="160" t="str">
        <f t="shared" si="142"/>
        <v>|'[УФ ВС 2018.xlsx]АЛРОСА УГОК'!ak190</v>
      </c>
      <c r="BE242" s="306">
        <f>+U242-'[42]Таб 1'!$T242</f>
        <v>0</v>
      </c>
    </row>
    <row r="243" spans="1:57">
      <c r="A243" s="156" t="str">
        <f t="shared" si="125"/>
        <v>пок</v>
      </c>
      <c r="B243" s="95" t="s">
        <v>545</v>
      </c>
      <c r="C243" s="120"/>
      <c r="D243" s="81" t="s">
        <v>566</v>
      </c>
      <c r="E243" s="81"/>
      <c r="F243" s="121"/>
      <c r="G243" s="83" t="s">
        <v>160</v>
      </c>
      <c r="H243" s="262">
        <v>0</v>
      </c>
      <c r="I243" s="262">
        <v>0</v>
      </c>
      <c r="J243" s="262">
        <v>0</v>
      </c>
      <c r="K243" s="262">
        <v>976</v>
      </c>
      <c r="L243" s="251">
        <f t="shared" si="114"/>
        <v>976</v>
      </c>
      <c r="M243" s="251">
        <f t="shared" si="115"/>
        <v>0</v>
      </c>
      <c r="N243" s="262">
        <v>1143.9512800619857</v>
      </c>
      <c r="O243" s="262"/>
      <c r="P243" s="262"/>
      <c r="Q243" s="253">
        <v>617.73197005065765</v>
      </c>
      <c r="R243" s="252">
        <f>+'[42]Таб 1'!$Q243</f>
        <v>533.5656171365996</v>
      </c>
      <c r="S243" s="250">
        <f>R243*$A$8</f>
        <v>266.7828085682998</v>
      </c>
      <c r="T243" s="250">
        <f>R243*$A$9</f>
        <v>266.7828085682998</v>
      </c>
      <c r="U243" s="263">
        <f>+W243+Y243</f>
        <v>533.5656171365996</v>
      </c>
      <c r="V243" s="253">
        <f>[40]Лист1!$O243</f>
        <v>1</v>
      </c>
      <c r="W243" s="250">
        <f>S243*V243</f>
        <v>266.7828085682998</v>
      </c>
      <c r="X243" s="253">
        <f>[40]Лист1!$P243</f>
        <v>1</v>
      </c>
      <c r="Y243" s="250">
        <f>W243*X243</f>
        <v>266.7828085682998</v>
      </c>
      <c r="Z243" s="271">
        <f t="shared" si="116"/>
        <v>0.26141529894275761</v>
      </c>
      <c r="AA243" s="271">
        <f t="shared" si="117"/>
        <v>0.25754239466473211</v>
      </c>
      <c r="AB243" s="263">
        <f t="shared" si="118"/>
        <v>-610.3856629253861</v>
      </c>
      <c r="AC243" s="263">
        <f t="shared" si="119"/>
        <v>46.642337522249029</v>
      </c>
      <c r="AD243" s="264">
        <f t="shared" si="120"/>
        <v>-0.26983362052704202</v>
      </c>
      <c r="AE243" s="253">
        <f>+[41]Лист1!Q243</f>
        <v>1.0087999999999999</v>
      </c>
      <c r="AF243" s="250">
        <f>IF($P$287=0,U243*AE243,0)</f>
        <v>538.26099456740167</v>
      </c>
      <c r="AG243" s="253">
        <f>+[41]Лист1!R243</f>
        <v>1.014</v>
      </c>
      <c r="AH243" s="250">
        <f>AF243*AG243</f>
        <v>545.79664849134531</v>
      </c>
      <c r="AI243" s="253">
        <f>+[41]Лист1!S243</f>
        <v>1.0192000000000001</v>
      </c>
      <c r="AJ243" s="250">
        <f>AH243*AI243</f>
        <v>556.27594414237922</v>
      </c>
      <c r="AK243" s="253">
        <f>+[41]Лист1!T243</f>
        <v>1.0244</v>
      </c>
      <c r="AL243" s="250">
        <f>AJ243*AK243</f>
        <v>569.84907717945327</v>
      </c>
      <c r="AM243" s="227" t="s">
        <v>1266</v>
      </c>
      <c r="AN243" s="227" t="s">
        <v>1267</v>
      </c>
      <c r="AO243" s="227" t="s">
        <v>1268</v>
      </c>
      <c r="AP243" s="227" t="s">
        <v>1269</v>
      </c>
      <c r="AQ243" s="227" t="s">
        <v>1270</v>
      </c>
      <c r="AR243" s="227" t="s">
        <v>1271</v>
      </c>
      <c r="AS243" s="160" t="str">
        <f t="shared" si="142"/>
        <v>|'[УФ ВС 2018.xlsx]АЛРОСА УГОК'!i191</v>
      </c>
      <c r="AT243" s="160" t="str">
        <f t="shared" si="142"/>
        <v>|'[УФ ВС 2018.xlsx]АЛРОСА УГОК'!j191</v>
      </c>
      <c r="AU243" s="160" t="str">
        <f t="shared" si="142"/>
        <v>|'[УФ ВС 2018.xlsx]АЛРОСА УГОК'!q191</v>
      </c>
      <c r="AV243" s="160" t="str">
        <f t="shared" si="142"/>
        <v>|'[УФ ВС 2018.xlsx]АЛРОСА УГОК'!aa191</v>
      </c>
      <c r="AW243" s="160" t="str">
        <f t="shared" si="142"/>
        <v>|'[УФ ВС 2018.xlsx]АЛРОСА УГОК'!al191</v>
      </c>
      <c r="AX243" s="160" t="str">
        <f t="shared" si="142"/>
        <v>|'[УФ ВС 2018.xlsx]АЛРОСА УГОК'!ak191</v>
      </c>
      <c r="BE243" s="306">
        <f>+U243-'[42]Таб 1'!$T243</f>
        <v>0</v>
      </c>
    </row>
    <row r="244" spans="1:57" s="161" customFormat="1">
      <c r="A244" s="156" t="str">
        <f t="shared" si="125"/>
        <v>пок</v>
      </c>
      <c r="B244" s="95" t="s">
        <v>545</v>
      </c>
      <c r="C244" s="120"/>
      <c r="D244" s="608" t="s">
        <v>333</v>
      </c>
      <c r="E244" s="608"/>
      <c r="F244" s="609"/>
      <c r="G244" s="83" t="s">
        <v>160</v>
      </c>
      <c r="H244" s="262">
        <v>0</v>
      </c>
      <c r="I244" s="262">
        <v>0</v>
      </c>
      <c r="J244" s="262">
        <v>0</v>
      </c>
      <c r="K244" s="262">
        <v>4048</v>
      </c>
      <c r="L244" s="251">
        <f t="shared" si="114"/>
        <v>4048</v>
      </c>
      <c r="M244" s="251">
        <f t="shared" si="115"/>
        <v>0</v>
      </c>
      <c r="N244" s="262">
        <v>2485.4870793484633</v>
      </c>
      <c r="O244" s="262"/>
      <c r="P244" s="262"/>
      <c r="Q244" s="253">
        <v>1507.9462664854777</v>
      </c>
      <c r="R244" s="252">
        <f>+'[42]Таб 1'!$Q244</f>
        <v>931.55923538740535</v>
      </c>
      <c r="S244" s="250">
        <f>R244*$A$8</f>
        <v>465.77961769370268</v>
      </c>
      <c r="T244" s="250">
        <f>R244*$A$9</f>
        <v>465.77961769370268</v>
      </c>
      <c r="U244" s="263">
        <f>+W244+Y244</f>
        <v>931.55923538740535</v>
      </c>
      <c r="V244" s="253">
        <f>[40]Лист1!$O244</f>
        <v>1</v>
      </c>
      <c r="W244" s="250">
        <f>S244*V244</f>
        <v>465.77961769370268</v>
      </c>
      <c r="X244" s="253">
        <f>[40]Лист1!$P244</f>
        <v>1</v>
      </c>
      <c r="Y244" s="250">
        <f>W244*X244</f>
        <v>465.77961769370268</v>
      </c>
      <c r="Z244" s="271">
        <f t="shared" si="116"/>
        <v>0.45640841197482945</v>
      </c>
      <c r="AA244" s="271">
        <f t="shared" si="117"/>
        <v>0.44964665740876941</v>
      </c>
      <c r="AB244" s="263">
        <f t="shared" si="118"/>
        <v>-1553.927843961058</v>
      </c>
      <c r="AC244" s="263">
        <f t="shared" si="119"/>
        <v>37.479946813145411</v>
      </c>
      <c r="AD244" s="264">
        <f t="shared" si="120"/>
        <v>-0.68694597799727219</v>
      </c>
      <c r="AE244" s="253">
        <f>+[41]Лист1!Q244</f>
        <v>1.0087999999999999</v>
      </c>
      <c r="AF244" s="250">
        <f>IF($P$287=0,U244*AE244,0)</f>
        <v>939.75695665881449</v>
      </c>
      <c r="AG244" s="253">
        <f>+[41]Лист1!R244</f>
        <v>1.014</v>
      </c>
      <c r="AH244" s="250">
        <f>AF244*AG244</f>
        <v>952.91355405203785</v>
      </c>
      <c r="AI244" s="253">
        <f>+[41]Лист1!S244</f>
        <v>1.0192000000000001</v>
      </c>
      <c r="AJ244" s="250">
        <f>AH244*AI244</f>
        <v>971.20949428983704</v>
      </c>
      <c r="AK244" s="253">
        <f>+[41]Лист1!T244</f>
        <v>1.0244</v>
      </c>
      <c r="AL244" s="250">
        <f>AJ244*AK244</f>
        <v>994.90700595050907</v>
      </c>
      <c r="AM244" s="227" t="s">
        <v>1272</v>
      </c>
      <c r="AN244" s="227" t="s">
        <v>1273</v>
      </c>
      <c r="AO244" s="227" t="s">
        <v>1274</v>
      </c>
      <c r="AP244" s="227" t="s">
        <v>1275</v>
      </c>
      <c r="AQ244" s="227" t="s">
        <v>1276</v>
      </c>
      <c r="AR244" s="227" t="s">
        <v>1277</v>
      </c>
      <c r="AS244" s="160" t="str">
        <f t="shared" si="142"/>
        <v>|'[УФ ВС 2018.xlsx]АЛРОСА УГОК'!i192</v>
      </c>
      <c r="AT244" s="160" t="str">
        <f t="shared" si="142"/>
        <v>|'[УФ ВС 2018.xlsx]АЛРОСА УГОК'!j192</v>
      </c>
      <c r="AU244" s="160" t="str">
        <f t="shared" si="142"/>
        <v>|'[УФ ВС 2018.xlsx]АЛРОСА УГОК'!q192</v>
      </c>
      <c r="AV244" s="160" t="str">
        <f t="shared" si="142"/>
        <v>|'[УФ ВС 2018.xlsx]АЛРОСА УГОК'!aa192</v>
      </c>
      <c r="AW244" s="160" t="str">
        <f t="shared" si="142"/>
        <v>|'[УФ ВС 2018.xlsx]АЛРОСА УГОК'!al192</v>
      </c>
      <c r="AX244" s="160" t="str">
        <f t="shared" si="142"/>
        <v>|'[УФ ВС 2018.xlsx]АЛРОСА УГОК'!ak192</v>
      </c>
      <c r="BE244" s="306">
        <f>+U244-'[42]Таб 1'!$T244</f>
        <v>0</v>
      </c>
    </row>
    <row r="245" spans="1:57" s="161" customFormat="1">
      <c r="A245" s="156" t="str">
        <f t="shared" si="125"/>
        <v>пок</v>
      </c>
      <c r="B245" s="95"/>
      <c r="C245" s="120"/>
      <c r="D245" s="81"/>
      <c r="E245" s="117" t="s">
        <v>334</v>
      </c>
      <c r="F245" s="118"/>
      <c r="G245" s="83" t="s">
        <v>160</v>
      </c>
      <c r="H245" s="262">
        <v>0</v>
      </c>
      <c r="I245" s="262">
        <v>0</v>
      </c>
      <c r="J245" s="262">
        <v>0</v>
      </c>
      <c r="K245" s="262"/>
      <c r="L245" s="251">
        <f t="shared" si="114"/>
        <v>0</v>
      </c>
      <c r="M245" s="251">
        <f t="shared" si="115"/>
        <v>0</v>
      </c>
      <c r="N245" s="262">
        <v>953.4240942272678</v>
      </c>
      <c r="O245" s="262"/>
      <c r="P245" s="262"/>
      <c r="Q245" s="253">
        <v>0</v>
      </c>
      <c r="R245" s="252">
        <f>+'[42]Таб 1'!$Q245</f>
        <v>0</v>
      </c>
      <c r="S245" s="250">
        <f>R245*$A$8</f>
        <v>0</v>
      </c>
      <c r="T245" s="250">
        <f>R245*$A$9</f>
        <v>0</v>
      </c>
      <c r="U245" s="263">
        <f>+W245+Y245</f>
        <v>0</v>
      </c>
      <c r="V245" s="253">
        <f>[40]Лист1!$O245</f>
        <v>1</v>
      </c>
      <c r="W245" s="250">
        <f>S245*V245</f>
        <v>0</v>
      </c>
      <c r="X245" s="253">
        <f>[40]Лист1!$P245</f>
        <v>1</v>
      </c>
      <c r="Y245" s="250">
        <f>W245*X245</f>
        <v>0</v>
      </c>
      <c r="Z245" s="271">
        <f t="shared" si="116"/>
        <v>0</v>
      </c>
      <c r="AA245" s="271">
        <f t="shared" si="117"/>
        <v>0</v>
      </c>
      <c r="AB245" s="263">
        <f t="shared" si="118"/>
        <v>-953.4240942272678</v>
      </c>
      <c r="AC245" s="263">
        <f t="shared" si="119"/>
        <v>0</v>
      </c>
      <c r="AD245" s="264">
        <f t="shared" si="120"/>
        <v>-0.42148086180475652</v>
      </c>
      <c r="AE245" s="253">
        <f>+[41]Лист1!Q245</f>
        <v>1</v>
      </c>
      <c r="AF245" s="250">
        <f>IF($P$287=0,U245*AE245,0)</f>
        <v>0</v>
      </c>
      <c r="AG245" s="253">
        <f>+[41]Лист1!R245</f>
        <v>1</v>
      </c>
      <c r="AH245" s="250">
        <f>AF245*AG245</f>
        <v>0</v>
      </c>
      <c r="AI245" s="253">
        <f>+[41]Лист1!S245</f>
        <v>1</v>
      </c>
      <c r="AJ245" s="250">
        <f>AH245*AI245</f>
        <v>0</v>
      </c>
      <c r="AK245" s="253">
        <f>+[41]Лист1!T245</f>
        <v>1</v>
      </c>
      <c r="AL245" s="250">
        <f>AJ245*AK245</f>
        <v>0</v>
      </c>
      <c r="AM245" s="227" t="s">
        <v>1278</v>
      </c>
      <c r="AN245" s="227" t="s">
        <v>1279</v>
      </c>
      <c r="AO245" s="227" t="s">
        <v>1280</v>
      </c>
      <c r="AP245" s="227" t="s">
        <v>1281</v>
      </c>
      <c r="AQ245" s="227" t="s">
        <v>1282</v>
      </c>
      <c r="AR245" s="227" t="s">
        <v>1283</v>
      </c>
      <c r="AS245" s="160" t="str">
        <f t="shared" si="142"/>
        <v>|'[УФ ВС 2018.xlsx]АЛРОСА УГОК'!i193</v>
      </c>
      <c r="AT245" s="160" t="str">
        <f t="shared" si="142"/>
        <v>|'[УФ ВС 2018.xlsx]АЛРОСА УГОК'!j193</v>
      </c>
      <c r="AU245" s="160" t="str">
        <f t="shared" si="142"/>
        <v>|'[УФ ВС 2018.xlsx]АЛРОСА УГОК'!q193</v>
      </c>
      <c r="AV245" s="160" t="str">
        <f t="shared" si="142"/>
        <v>|'[УФ ВС 2018.xlsx]АЛРОСА УГОК'!aa193</v>
      </c>
      <c r="AW245" s="160" t="str">
        <f t="shared" si="142"/>
        <v>|'[УФ ВС 2018.xlsx]АЛРОСА УГОК'!al193</v>
      </c>
      <c r="AX245" s="160" t="str">
        <f t="shared" si="142"/>
        <v>|'[УФ ВС 2018.xlsx]АЛРОСА УГОК'!ak193</v>
      </c>
      <c r="BE245" s="306">
        <f>+U245-'[42]Таб 1'!$T245</f>
        <v>0</v>
      </c>
    </row>
    <row r="246" spans="1:57">
      <c r="A246" s="156" t="str">
        <f t="shared" si="125"/>
        <v>пок</v>
      </c>
      <c r="B246" s="95"/>
      <c r="C246" s="122" t="s">
        <v>226</v>
      </c>
      <c r="D246" s="114" t="s">
        <v>337</v>
      </c>
      <c r="E246" s="84"/>
      <c r="F246" s="115"/>
      <c r="G246" s="87" t="s">
        <v>160</v>
      </c>
      <c r="H246" s="256">
        <f>H249+H250+H251</f>
        <v>3409.9491163168054</v>
      </c>
      <c r="I246" s="256">
        <f>I249+I250+I251</f>
        <v>5078.7597910166369</v>
      </c>
      <c r="J246" s="256">
        <f>J249+J250+J251</f>
        <v>5264.2868861824736</v>
      </c>
      <c r="K246" s="256">
        <v>18276.63</v>
      </c>
      <c r="L246" s="251">
        <f t="shared" si="114"/>
        <v>13012.343113817527</v>
      </c>
      <c r="M246" s="251">
        <f t="shared" si="115"/>
        <v>347.18149666143569</v>
      </c>
      <c r="N246" s="256">
        <f t="shared" ref="N246:U246" si="143">N249+N250+N251</f>
        <v>12131.18529198935</v>
      </c>
      <c r="O246" s="256">
        <f t="shared" si="143"/>
        <v>0</v>
      </c>
      <c r="P246" s="256">
        <f t="shared" si="143"/>
        <v>0</v>
      </c>
      <c r="Q246" s="256">
        <v>8591.5965987316267</v>
      </c>
      <c r="R246" s="252">
        <f>+'[42]Таб 1'!$Q246</f>
        <v>6601.2500920587372</v>
      </c>
      <c r="S246" s="256">
        <f t="shared" si="143"/>
        <v>3300.6250460293686</v>
      </c>
      <c r="T246" s="256">
        <f t="shared" si="143"/>
        <v>3300.6250460293686</v>
      </c>
      <c r="U246" s="256">
        <f t="shared" si="143"/>
        <v>6601.2500920587372</v>
      </c>
      <c r="V246" s="253">
        <f>[40]Лист1!$O246</f>
        <v>1</v>
      </c>
      <c r="W246" s="256">
        <f>W249+W250+W251</f>
        <v>3300.6250460293686</v>
      </c>
      <c r="X246" s="253">
        <f>[40]Лист1!$P246</f>
        <v>1</v>
      </c>
      <c r="Y246" s="256">
        <f>Y249+Y250+Y251</f>
        <v>3300.6250460293686</v>
      </c>
      <c r="Z246" s="251">
        <f t="shared" si="116"/>
        <v>3.2342184555899673</v>
      </c>
      <c r="AA246" s="251">
        <f t="shared" si="117"/>
        <v>3.1863030560575698</v>
      </c>
      <c r="AB246" s="256">
        <f t="shared" si="118"/>
        <v>-5529.9351999306127</v>
      </c>
      <c r="AC246" s="256">
        <f t="shared" si="119"/>
        <v>54.415540882206912</v>
      </c>
      <c r="AD246" s="257">
        <f t="shared" si="120"/>
        <v>-2.4446223542108525</v>
      </c>
      <c r="AE246" s="253">
        <f>+[41]Лист1!Q246</f>
        <v>1</v>
      </c>
      <c r="AF246" s="256">
        <f>AF249+AF250+AF251</f>
        <v>6659.3410928688536</v>
      </c>
      <c r="AG246" s="253">
        <f>+[41]Лист1!R246</f>
        <v>1</v>
      </c>
      <c r="AH246" s="256">
        <f>AH249+AH250+AH251</f>
        <v>6752.5718681690178</v>
      </c>
      <c r="AI246" s="253">
        <f>+[41]Лист1!S246</f>
        <v>1</v>
      </c>
      <c r="AJ246" s="256">
        <f>AJ249+AJ250+AJ251</f>
        <v>6882.2212480378639</v>
      </c>
      <c r="AK246" s="253">
        <f>+[41]Лист1!T246</f>
        <v>1</v>
      </c>
      <c r="AL246" s="256">
        <f>AL249+AL250+AL251</f>
        <v>7050.1474464899875</v>
      </c>
      <c r="AM246" s="227"/>
      <c r="AN246" s="227"/>
      <c r="AO246" s="227"/>
      <c r="AP246" s="227"/>
      <c r="AQ246" s="227"/>
      <c r="AR246" s="227"/>
      <c r="AS246" s="160"/>
      <c r="AT246" s="160"/>
      <c r="AU246" s="160"/>
      <c r="AV246" s="160"/>
      <c r="AW246" s="160"/>
      <c r="AX246" s="160"/>
      <c r="BE246" s="306">
        <f>+U246-'[42]Таб 1'!$T246</f>
        <v>0</v>
      </c>
    </row>
    <row r="247" spans="1:57">
      <c r="A247" s="156" t="str">
        <f t="shared" si="125"/>
        <v>пок</v>
      </c>
      <c r="B247" s="95"/>
      <c r="C247" s="122"/>
      <c r="D247" s="117" t="s">
        <v>567</v>
      </c>
      <c r="E247" s="117"/>
      <c r="F247" s="115"/>
      <c r="G247" s="83" t="s">
        <v>100</v>
      </c>
      <c r="H247" s="262"/>
      <c r="I247" s="262"/>
      <c r="J247" s="262"/>
      <c r="K247" s="262"/>
      <c r="L247" s="251">
        <f t="shared" si="114"/>
        <v>0</v>
      </c>
      <c r="M247" s="251">
        <f t="shared" si="115"/>
        <v>0</v>
      </c>
      <c r="N247" s="262"/>
      <c r="O247" s="262"/>
      <c r="P247" s="262"/>
      <c r="Q247" s="253">
        <v>9.1199999999999992</v>
      </c>
      <c r="R247" s="252">
        <f>+'[42]Таб 1'!$Q247</f>
        <v>2.8687747211180454</v>
      </c>
      <c r="S247" s="250">
        <f>R247*$A$8</f>
        <v>1.4343873605590227</v>
      </c>
      <c r="T247" s="250">
        <f>R247*$A$9</f>
        <v>1.4343873605590227</v>
      </c>
      <c r="U247" s="263">
        <f>+Y247+W247</f>
        <v>2.8687747211180454</v>
      </c>
      <c r="V247" s="253">
        <f>[40]Лист1!$O247</f>
        <v>1</v>
      </c>
      <c r="W247" s="250">
        <f>S247*V247</f>
        <v>1.4343873605590227</v>
      </c>
      <c r="X247" s="253">
        <f>[40]Лист1!$P247</f>
        <v>1</v>
      </c>
      <c r="Y247" s="250">
        <f>W247*X247</f>
        <v>1.4343873605590227</v>
      </c>
      <c r="Z247" s="251">
        <f t="shared" si="116"/>
        <v>1.405528349718429E-3</v>
      </c>
      <c r="AA247" s="251">
        <f t="shared" si="117"/>
        <v>1.3847052503033383E-3</v>
      </c>
      <c r="AB247" s="256">
        <f t="shared" si="118"/>
        <v>2.8687747211180454</v>
      </c>
      <c r="AC247" s="256">
        <f t="shared" si="119"/>
        <v>0</v>
      </c>
      <c r="AD247" s="257">
        <f t="shared" si="120"/>
        <v>1.2682012643707244E-3</v>
      </c>
      <c r="AE247" s="253">
        <f>+[41]Лист1!Q247</f>
        <v>1</v>
      </c>
      <c r="AF247" s="250">
        <f>IF($P$287=0,U247*AE247,0)</f>
        <v>2.8687747211180454</v>
      </c>
      <c r="AG247" s="253">
        <f>+[41]Лист1!R247</f>
        <v>1</v>
      </c>
      <c r="AH247" s="250">
        <f>AF247*AG247</f>
        <v>2.8687747211180454</v>
      </c>
      <c r="AI247" s="253">
        <f>+[41]Лист1!S247</f>
        <v>1</v>
      </c>
      <c r="AJ247" s="250">
        <f>AH247*AI247</f>
        <v>2.8687747211180454</v>
      </c>
      <c r="AK247" s="253">
        <f>+[41]Лист1!T247</f>
        <v>1</v>
      </c>
      <c r="AL247" s="250">
        <f>AJ247*AK247</f>
        <v>2.8687747211180454</v>
      </c>
      <c r="AM247" s="227"/>
      <c r="AN247" s="227"/>
      <c r="AO247" s="227"/>
      <c r="AP247" s="227"/>
      <c r="AQ247" s="227"/>
      <c r="AR247" s="227"/>
      <c r="AS247" s="160"/>
      <c r="AT247" s="160"/>
      <c r="AU247" s="160"/>
      <c r="AV247" s="160"/>
      <c r="AW247" s="160"/>
      <c r="AX247" s="160"/>
      <c r="BE247" s="306">
        <f>+U247-'[42]Таб 1'!$T247</f>
        <v>-2.8687747211180454</v>
      </c>
    </row>
    <row r="248" spans="1:57">
      <c r="A248" s="156" t="str">
        <f t="shared" si="125"/>
        <v>пок</v>
      </c>
      <c r="B248" s="95"/>
      <c r="C248" s="122"/>
      <c r="D248" s="117" t="s">
        <v>557</v>
      </c>
      <c r="E248" s="84"/>
      <c r="F248" s="115"/>
      <c r="G248" s="83" t="s">
        <v>253</v>
      </c>
      <c r="H248" s="256">
        <f>IF(H247=0,0,H249/H247/12*1000)</f>
        <v>0</v>
      </c>
      <c r="I248" s="256">
        <f>IF(I247=0,0,I249/I247/12*1000)</f>
        <v>0</v>
      </c>
      <c r="J248" s="256">
        <f>IF(J247=0,0,J249/J247/12*1000)</f>
        <v>0</v>
      </c>
      <c r="K248" s="256">
        <v>0</v>
      </c>
      <c r="L248" s="251">
        <f t="shared" si="114"/>
        <v>0</v>
      </c>
      <c r="M248" s="251">
        <f t="shared" si="115"/>
        <v>0</v>
      </c>
      <c r="N248" s="256">
        <f>IF(N247=0,0,N249/N247/12*1000)</f>
        <v>0</v>
      </c>
      <c r="O248" s="256">
        <f>IF(O247=0,0,O249/O247/12*1000)</f>
        <v>0</v>
      </c>
      <c r="P248" s="256">
        <f>IF(P247=0,0,P249/P247/12*1000)</f>
        <v>0</v>
      </c>
      <c r="Q248" s="256">
        <v>40723.916030701766</v>
      </c>
      <c r="R248" s="252">
        <f>+'[42]Таб 1'!$Q248</f>
        <v>81533.68216937939</v>
      </c>
      <c r="S248" s="256">
        <f>IF(S247=0,0,S249/S247/6*1000)</f>
        <v>163067.36433875878</v>
      </c>
      <c r="T248" s="256">
        <f>IF(T247=0,0,T249/T247/6*1000)</f>
        <v>163067.36433875878</v>
      </c>
      <c r="U248" s="256">
        <f>IF(U247=0,0,U249/U247/12*1000)</f>
        <v>81533.68216937939</v>
      </c>
      <c r="V248" s="253">
        <f>[40]Лист1!$O248</f>
        <v>1</v>
      </c>
      <c r="W248" s="256">
        <f>IF(W247=0,0,W249/W247/6*1000)</f>
        <v>163067.36433875878</v>
      </c>
      <c r="X248" s="253">
        <f>[40]Лист1!$P248</f>
        <v>1</v>
      </c>
      <c r="Y248" s="256">
        <f>IF(Y247=0,0,Y249/Y247/6*1000)</f>
        <v>163067.36433875878</v>
      </c>
      <c r="Z248" s="251">
        <f t="shared" si="116"/>
        <v>159.78654706122418</v>
      </c>
      <c r="AA248" s="251">
        <f t="shared" si="117"/>
        <v>157.41928698047488</v>
      </c>
      <c r="AB248" s="256">
        <f t="shared" si="118"/>
        <v>81533.68216937939</v>
      </c>
      <c r="AC248" s="256">
        <f t="shared" si="119"/>
        <v>0</v>
      </c>
      <c r="AD248" s="257">
        <f t="shared" si="120"/>
        <v>36.043652384007792</v>
      </c>
      <c r="AE248" s="253">
        <f>+[41]Лист1!Q248</f>
        <v>1</v>
      </c>
      <c r="AF248" s="256">
        <f>IF(AF247=0,0,AF249/AF247/12*1000)</f>
        <v>82251.178572469929</v>
      </c>
      <c r="AG248" s="253">
        <f>+[41]Лист1!R248</f>
        <v>1</v>
      </c>
      <c r="AH248" s="256">
        <f>IF(AH247=0,0,AH249/AH247/12*1000)</f>
        <v>83402.695072484494</v>
      </c>
      <c r="AI248" s="253">
        <f>+[41]Лист1!S248</f>
        <v>1</v>
      </c>
      <c r="AJ248" s="256">
        <f>IF(AJ247=0,0,AJ249/AJ247/12*1000)</f>
        <v>85004.026817876205</v>
      </c>
      <c r="AK248" s="253">
        <f>+[41]Лист1!T248</f>
        <v>1</v>
      </c>
      <c r="AL248" s="256">
        <f>IF(AL247=0,0,AL249/AL247/12*1000)</f>
        <v>87078.125072232389</v>
      </c>
      <c r="AM248" s="227"/>
      <c r="AN248" s="227"/>
      <c r="AO248" s="227"/>
      <c r="AP248" s="227"/>
      <c r="AQ248" s="227"/>
      <c r="AR248" s="227"/>
      <c r="AS248" s="160"/>
      <c r="AT248" s="160"/>
      <c r="AU248" s="160"/>
      <c r="AV248" s="160"/>
      <c r="AW248" s="160"/>
      <c r="AX248" s="160"/>
      <c r="BE248" s="306">
        <f>+U248-'[42]Таб 1'!$T248</f>
        <v>40766.841084689695</v>
      </c>
    </row>
    <row r="249" spans="1:57">
      <c r="A249" s="156" t="str">
        <f t="shared" si="125"/>
        <v>пок</v>
      </c>
      <c r="B249" s="95" t="s">
        <v>545</v>
      </c>
      <c r="C249" s="120"/>
      <c r="D249" s="81" t="s">
        <v>331</v>
      </c>
      <c r="E249" s="81"/>
      <c r="F249" s="121"/>
      <c r="G249" s="83" t="s">
        <v>160</v>
      </c>
      <c r="H249" s="262">
        <v>2567.363747553647</v>
      </c>
      <c r="I249" s="262">
        <v>3071.1213622581527</v>
      </c>
      <c r="J249" s="262">
        <v>3183.3094256214426</v>
      </c>
      <c r="K249" s="262">
        <v>9349</v>
      </c>
      <c r="L249" s="251">
        <f t="shared" si="114"/>
        <v>6165.6905743785574</v>
      </c>
      <c r="M249" s="251">
        <f t="shared" si="115"/>
        <v>293.68806955280189</v>
      </c>
      <c r="N249" s="262">
        <v>4911.933595457439</v>
      </c>
      <c r="O249" s="262"/>
      <c r="P249" s="262">
        <v>0</v>
      </c>
      <c r="Q249" s="253">
        <v>4456.8253704000008</v>
      </c>
      <c r="R249" s="252">
        <f>+'[42]Таб 1'!$Q249</f>
        <v>2806.8211959262644</v>
      </c>
      <c r="S249" s="250">
        <f>R249*$A$8</f>
        <v>1403.4105979631322</v>
      </c>
      <c r="T249" s="250">
        <f>R249*$A$9</f>
        <v>1403.4105979631322</v>
      </c>
      <c r="U249" s="263">
        <f>+W249+Y249</f>
        <v>2806.8211959262644</v>
      </c>
      <c r="V249" s="253">
        <f>[40]Лист1!$O249</f>
        <v>1</v>
      </c>
      <c r="W249" s="250">
        <f>S249*V249</f>
        <v>1403.4105979631322</v>
      </c>
      <c r="X249" s="253">
        <f>[40]Лист1!$P249</f>
        <v>1</v>
      </c>
      <c r="Y249" s="250">
        <f>W249*X249</f>
        <v>1403.4105979631322</v>
      </c>
      <c r="Z249" s="271">
        <f t="shared" si="116"/>
        <v>1.3751748209519365</v>
      </c>
      <c r="AA249" s="271">
        <f t="shared" si="117"/>
        <v>1.3548014133180399</v>
      </c>
      <c r="AB249" s="263">
        <f t="shared" si="118"/>
        <v>-2105.1123995311746</v>
      </c>
      <c r="AC249" s="263">
        <f t="shared" si="119"/>
        <v>57.142897829930263</v>
      </c>
      <c r="AD249" s="264">
        <f t="shared" si="120"/>
        <v>-0.93060852324000631</v>
      </c>
      <c r="AE249" s="253">
        <f>+[41]Лист1!Q249</f>
        <v>1.0087999999999999</v>
      </c>
      <c r="AF249" s="250">
        <f>IF($P$287=0,U249*AE249,0)</f>
        <v>2831.5212224504153</v>
      </c>
      <c r="AG249" s="253">
        <f>+[41]Лист1!R249</f>
        <v>1.014</v>
      </c>
      <c r="AH249" s="250">
        <f>AF249*AG249</f>
        <v>2871.1625195647212</v>
      </c>
      <c r="AI249" s="253">
        <f>+[41]Лист1!S249</f>
        <v>1.0192000000000001</v>
      </c>
      <c r="AJ249" s="250">
        <f>AH249*AI249</f>
        <v>2926.2888399403641</v>
      </c>
      <c r="AK249" s="253">
        <f>+[41]Лист1!T249</f>
        <v>1.0244</v>
      </c>
      <c r="AL249" s="250">
        <f>AJ249*AK249</f>
        <v>2997.6902876349091</v>
      </c>
      <c r="AM249" s="227" t="s">
        <v>1284</v>
      </c>
      <c r="AN249" s="227" t="s">
        <v>1285</v>
      </c>
      <c r="AO249" s="227" t="s">
        <v>1286</v>
      </c>
      <c r="AP249" s="227" t="s">
        <v>1287</v>
      </c>
      <c r="AQ249" s="227" t="s">
        <v>1288</v>
      </c>
      <c r="AR249" s="227" t="s">
        <v>1289</v>
      </c>
      <c r="AS249" s="160" t="str">
        <f t="shared" ref="AS249:AX250" si="144">$A$3&amp;$A$2&amp;"'"&amp;AM249</f>
        <v>|'[УФ ВС 2018.xlsx]АЛРОСА УГОК'!i195</v>
      </c>
      <c r="AT249" s="160" t="str">
        <f t="shared" si="144"/>
        <v>|'[УФ ВС 2018.xlsx]АЛРОСА УГОК'!j195</v>
      </c>
      <c r="AU249" s="160" t="str">
        <f t="shared" si="144"/>
        <v>|'[УФ ВС 2018.xlsx]АЛРОСА УГОК'!q195</v>
      </c>
      <c r="AV249" s="160" t="str">
        <f t="shared" si="144"/>
        <v>|'[УФ ВС 2018.xlsx]АЛРОСА УГОК'!aa195</v>
      </c>
      <c r="AW249" s="160" t="str">
        <f t="shared" si="144"/>
        <v>|'[УФ ВС 2018.xlsx]АЛРОСА УГОК'!al195</v>
      </c>
      <c r="AX249" s="160" t="str">
        <f t="shared" si="144"/>
        <v>|'[УФ ВС 2018.xlsx]АЛРОСА УГОК'!ak195</v>
      </c>
      <c r="BE249" s="306">
        <f>+U249-'[42]Таб 1'!$T249</f>
        <v>0</v>
      </c>
    </row>
    <row r="250" spans="1:57">
      <c r="A250" s="156" t="str">
        <f t="shared" si="125"/>
        <v>пок</v>
      </c>
      <c r="B250" s="95" t="s">
        <v>545</v>
      </c>
      <c r="C250" s="120"/>
      <c r="D250" s="81" t="s">
        <v>332</v>
      </c>
      <c r="E250" s="81"/>
      <c r="F250" s="121"/>
      <c r="G250" s="83" t="s">
        <v>160</v>
      </c>
      <c r="H250" s="262">
        <v>773.28996076315855</v>
      </c>
      <c r="I250" s="262">
        <v>960.64676211435005</v>
      </c>
      <c r="J250" s="262">
        <v>995.73918833438722</v>
      </c>
      <c r="K250" s="262">
        <v>1368</v>
      </c>
      <c r="L250" s="251">
        <f t="shared" si="114"/>
        <v>372.26081166561278</v>
      </c>
      <c r="M250" s="251">
        <f t="shared" si="115"/>
        <v>137.38537320081861</v>
      </c>
      <c r="N250" s="262">
        <v>1483.4039458281466</v>
      </c>
      <c r="O250" s="262"/>
      <c r="P250" s="262">
        <v>0</v>
      </c>
      <c r="Q250" s="253">
        <v>1336.7563559818554</v>
      </c>
      <c r="R250" s="252">
        <f>+'[42]Таб 1'!$Q250</f>
        <v>847.6600011697318</v>
      </c>
      <c r="S250" s="250">
        <f>R250*$A$8</f>
        <v>423.8300005848659</v>
      </c>
      <c r="T250" s="250">
        <f>R250*$A$9</f>
        <v>423.8300005848659</v>
      </c>
      <c r="U250" s="263">
        <f>+W250+Y250</f>
        <v>847.6600011697318</v>
      </c>
      <c r="V250" s="253">
        <f>[40]Лист1!$O250</f>
        <v>1</v>
      </c>
      <c r="W250" s="250">
        <f>S250*V250</f>
        <v>423.8300005848659</v>
      </c>
      <c r="X250" s="253">
        <f>[40]Лист1!$P250</f>
        <v>1</v>
      </c>
      <c r="Y250" s="250">
        <f>W250*X250</f>
        <v>423.8300005848659</v>
      </c>
      <c r="Z250" s="271">
        <f t="shared" si="116"/>
        <v>0.41530279592748481</v>
      </c>
      <c r="AA250" s="271">
        <f t="shared" si="117"/>
        <v>0.40915002682204804</v>
      </c>
      <c r="AB250" s="263">
        <f t="shared" si="118"/>
        <v>-635.74394465841476</v>
      </c>
      <c r="AC250" s="263">
        <f t="shared" si="119"/>
        <v>57.142897829930263</v>
      </c>
      <c r="AD250" s="264">
        <f t="shared" si="120"/>
        <v>-0.28104377401848191</v>
      </c>
      <c r="AE250" s="253">
        <f>+[41]Лист1!Q250</f>
        <v>1.0087999999999999</v>
      </c>
      <c r="AF250" s="250">
        <f>IF($P$287=0,U250*AE250,0)</f>
        <v>855.1194091800254</v>
      </c>
      <c r="AG250" s="253">
        <f>+[41]Лист1!R250</f>
        <v>1.014</v>
      </c>
      <c r="AH250" s="250">
        <f>AF250*AG250</f>
        <v>867.09108090854579</v>
      </c>
      <c r="AI250" s="253">
        <f>+[41]Лист1!S250</f>
        <v>1.0192000000000001</v>
      </c>
      <c r="AJ250" s="250">
        <f>AH250*AI250</f>
        <v>883.73922966198995</v>
      </c>
      <c r="AK250" s="253">
        <f>+[41]Лист1!T250</f>
        <v>1.0244</v>
      </c>
      <c r="AL250" s="250">
        <f>AJ250*AK250</f>
        <v>905.30246686574253</v>
      </c>
      <c r="AM250" s="227" t="s">
        <v>1290</v>
      </c>
      <c r="AN250" s="227" t="s">
        <v>1291</v>
      </c>
      <c r="AO250" s="227" t="s">
        <v>1292</v>
      </c>
      <c r="AP250" s="227" t="s">
        <v>1293</v>
      </c>
      <c r="AQ250" s="227" t="s">
        <v>1294</v>
      </c>
      <c r="AR250" s="227" t="s">
        <v>1295</v>
      </c>
      <c r="AS250" s="160" t="str">
        <f t="shared" si="144"/>
        <v>|'[УФ ВС 2018.xlsx]АЛРОСА УГОК'!i196</v>
      </c>
      <c r="AT250" s="160" t="str">
        <f t="shared" si="144"/>
        <v>|'[УФ ВС 2018.xlsx]АЛРОСА УГОК'!j196</v>
      </c>
      <c r="AU250" s="160" t="str">
        <f t="shared" si="144"/>
        <v>|'[УФ ВС 2018.xlsx]АЛРОСА УГОК'!q196</v>
      </c>
      <c r="AV250" s="160" t="str">
        <f t="shared" si="144"/>
        <v>|'[УФ ВС 2018.xlsx]АЛРОСА УГОК'!aa196</v>
      </c>
      <c r="AW250" s="160" t="str">
        <f t="shared" si="144"/>
        <v>|'[УФ ВС 2018.xlsx]АЛРОСА УГОК'!al196</v>
      </c>
      <c r="AX250" s="160" t="str">
        <f t="shared" si="144"/>
        <v>|'[УФ ВС 2018.xlsx]АЛРОСА УГОК'!ak196</v>
      </c>
      <c r="BE250" s="306">
        <f>+U250-'[42]Таб 1'!$T250</f>
        <v>0</v>
      </c>
    </row>
    <row r="251" spans="1:57">
      <c r="A251" s="156" t="str">
        <f t="shared" si="125"/>
        <v>пок</v>
      </c>
      <c r="B251" s="95"/>
      <c r="C251" s="120"/>
      <c r="D251" s="608" t="s">
        <v>333</v>
      </c>
      <c r="E251" s="608"/>
      <c r="F251" s="609"/>
      <c r="G251" s="83" t="s">
        <v>160</v>
      </c>
      <c r="H251" s="263">
        <f>H252+H253+H254</f>
        <v>69.295408000000009</v>
      </c>
      <c r="I251" s="263">
        <f>I252+I253+I254</f>
        <v>1046.9916666441336</v>
      </c>
      <c r="J251" s="263">
        <f>J252+J253+J254</f>
        <v>1085.2382722266439</v>
      </c>
      <c r="K251" s="263">
        <v>7559.63</v>
      </c>
      <c r="L251" s="251">
        <f t="shared" si="114"/>
        <v>6474.3917277733563</v>
      </c>
      <c r="M251" s="251">
        <f t="shared" si="115"/>
        <v>696.58711763726183</v>
      </c>
      <c r="N251" s="263">
        <f t="shared" ref="N251:U251" si="145">N252+N253+N254</f>
        <v>5735.8477507037642</v>
      </c>
      <c r="O251" s="263">
        <f t="shared" si="145"/>
        <v>0</v>
      </c>
      <c r="P251" s="263">
        <f t="shared" si="145"/>
        <v>0</v>
      </c>
      <c r="Q251" s="263">
        <v>2798.0148723497705</v>
      </c>
      <c r="R251" s="252">
        <f>+'[42]Таб 1'!$Q251</f>
        <v>2946.7688949627413</v>
      </c>
      <c r="S251" s="263">
        <f t="shared" si="145"/>
        <v>1473.3844474813707</v>
      </c>
      <c r="T251" s="263">
        <f t="shared" si="145"/>
        <v>1473.3844474813707</v>
      </c>
      <c r="U251" s="263">
        <f t="shared" si="145"/>
        <v>2946.7688949627413</v>
      </c>
      <c r="V251" s="253">
        <f>[40]Лист1!$O251</f>
        <v>1</v>
      </c>
      <c r="W251" s="263">
        <f>W252+W253+W254</f>
        <v>1473.3844474813707</v>
      </c>
      <c r="X251" s="253">
        <f>[40]Лист1!$P251</f>
        <v>1</v>
      </c>
      <c r="Y251" s="263">
        <f>Y252+Y253+Y254</f>
        <v>1473.3844474813707</v>
      </c>
      <c r="Z251" s="271">
        <f t="shared" si="116"/>
        <v>1.4437408387105464</v>
      </c>
      <c r="AA251" s="271">
        <f t="shared" si="117"/>
        <v>1.4223516159174818</v>
      </c>
      <c r="AB251" s="263">
        <f t="shared" si="118"/>
        <v>-2789.0788557410228</v>
      </c>
      <c r="AC251" s="263">
        <f t="shared" si="119"/>
        <v>51.374600983807241</v>
      </c>
      <c r="AD251" s="264">
        <f t="shared" si="120"/>
        <v>-1.2329700569523638</v>
      </c>
      <c r="AE251" s="253">
        <f>+[41]Лист1!Q251</f>
        <v>1</v>
      </c>
      <c r="AF251" s="263">
        <f>AF252+AF253+AF254</f>
        <v>2972.700461238413</v>
      </c>
      <c r="AG251" s="253">
        <f>+[41]Лист1!R251</f>
        <v>1</v>
      </c>
      <c r="AH251" s="263">
        <f>AH252+AH253+AH254</f>
        <v>3014.3182676957508</v>
      </c>
      <c r="AI251" s="253">
        <f>+[41]Лист1!S251</f>
        <v>1</v>
      </c>
      <c r="AJ251" s="263">
        <f>AJ252+AJ253+AJ254</f>
        <v>3072.1931784355097</v>
      </c>
      <c r="AK251" s="253">
        <f>+[41]Лист1!T251</f>
        <v>1</v>
      </c>
      <c r="AL251" s="263">
        <f>AL252+AL253+AL254</f>
        <v>3147.1546919893362</v>
      </c>
      <c r="AM251" s="227"/>
      <c r="AN251" s="227"/>
      <c r="AO251" s="227"/>
      <c r="AP251" s="227"/>
      <c r="AQ251" s="227"/>
      <c r="AR251" s="227"/>
      <c r="AS251" s="160"/>
      <c r="AT251" s="160"/>
      <c r="AU251" s="160"/>
      <c r="AV251" s="160"/>
      <c r="AW251" s="160"/>
      <c r="AX251" s="160"/>
      <c r="BE251" s="306">
        <f>+U251-'[42]Таб 1'!$T251</f>
        <v>0</v>
      </c>
    </row>
    <row r="252" spans="1:57">
      <c r="A252" s="156" t="str">
        <f t="shared" si="125"/>
        <v>скр</v>
      </c>
      <c r="B252" s="95" t="s">
        <v>545</v>
      </c>
      <c r="C252" s="120"/>
      <c r="D252" s="81"/>
      <c r="E252" s="117" t="s">
        <v>334</v>
      </c>
      <c r="F252" s="118"/>
      <c r="G252" s="83" t="s">
        <v>160</v>
      </c>
      <c r="H252" s="262">
        <v>0</v>
      </c>
      <c r="I252" s="262">
        <v>0</v>
      </c>
      <c r="J252" s="262">
        <v>0</v>
      </c>
      <c r="K252" s="262"/>
      <c r="L252" s="251">
        <f t="shared" si="114"/>
        <v>0</v>
      </c>
      <c r="M252" s="251">
        <f t="shared" si="115"/>
        <v>0</v>
      </c>
      <c r="N252" s="262">
        <v>0</v>
      </c>
      <c r="O252" s="262"/>
      <c r="P252" s="262">
        <v>0</v>
      </c>
      <c r="Q252" s="253">
        <v>0</v>
      </c>
      <c r="R252" s="252">
        <f>+'[42]Таб 1'!$Q252</f>
        <v>0</v>
      </c>
      <c r="S252" s="250">
        <f>R252*$A$8</f>
        <v>0</v>
      </c>
      <c r="T252" s="250">
        <f>R252*$A$9</f>
        <v>0</v>
      </c>
      <c r="U252" s="263">
        <f>+W252+Y252</f>
        <v>0</v>
      </c>
      <c r="V252" s="253">
        <f>[40]Лист1!$O252</f>
        <v>1</v>
      </c>
      <c r="W252" s="250">
        <f>S252*V252</f>
        <v>0</v>
      </c>
      <c r="X252" s="253">
        <f>[40]Лист1!$P252</f>
        <v>1</v>
      </c>
      <c r="Y252" s="250">
        <f>W252*X252</f>
        <v>0</v>
      </c>
      <c r="Z252" s="271">
        <f t="shared" si="116"/>
        <v>0</v>
      </c>
      <c r="AA252" s="271">
        <f t="shared" si="117"/>
        <v>0</v>
      </c>
      <c r="AB252" s="263">
        <f t="shared" si="118"/>
        <v>0</v>
      </c>
      <c r="AC252" s="263">
        <f t="shared" si="119"/>
        <v>0</v>
      </c>
      <c r="AD252" s="264">
        <f t="shared" si="120"/>
        <v>0</v>
      </c>
      <c r="AE252" s="253">
        <f>+[41]Лист1!Q252</f>
        <v>1.0087999999999999</v>
      </c>
      <c r="AF252" s="250">
        <f>IF($P$287=0,U252*AE252,0)</f>
        <v>0</v>
      </c>
      <c r="AG252" s="253">
        <f>+[41]Лист1!R252</f>
        <v>1.014</v>
      </c>
      <c r="AH252" s="250">
        <f>AF252*AG252</f>
        <v>0</v>
      </c>
      <c r="AI252" s="253">
        <f>+[41]Лист1!S252</f>
        <v>1.0192000000000001</v>
      </c>
      <c r="AJ252" s="250">
        <f>AH252*AI252</f>
        <v>0</v>
      </c>
      <c r="AK252" s="253">
        <f>+[41]Лист1!T252</f>
        <v>1.0244</v>
      </c>
      <c r="AL252" s="250">
        <f>AJ252*AK252</f>
        <v>0</v>
      </c>
      <c r="AM252" s="227" t="s">
        <v>1296</v>
      </c>
      <c r="AN252" s="227" t="s">
        <v>1297</v>
      </c>
      <c r="AO252" s="227" t="s">
        <v>1298</v>
      </c>
      <c r="AP252" s="227" t="s">
        <v>1299</v>
      </c>
      <c r="AQ252" s="227" t="s">
        <v>1300</v>
      </c>
      <c r="AR252" s="227" t="s">
        <v>1301</v>
      </c>
      <c r="AS252" s="160" t="str">
        <f t="shared" ref="AS252:AX254" si="146">$A$3&amp;$A$2&amp;"'"&amp;AM252</f>
        <v>|'[УФ ВС 2018.xlsx]АЛРОСА УГОК'!i198</v>
      </c>
      <c r="AT252" s="160" t="str">
        <f t="shared" si="146"/>
        <v>|'[УФ ВС 2018.xlsx]АЛРОСА УГОК'!j198</v>
      </c>
      <c r="AU252" s="160" t="str">
        <f t="shared" si="146"/>
        <v>|'[УФ ВС 2018.xlsx]АЛРОСА УГОК'!q198</v>
      </c>
      <c r="AV252" s="160" t="str">
        <f t="shared" si="146"/>
        <v>|'[УФ ВС 2018.xlsx]АЛРОСА УГОК'!aa198</v>
      </c>
      <c r="AW252" s="160" t="str">
        <f t="shared" si="146"/>
        <v>|'[УФ ВС 2018.xlsx]АЛРОСА УГОК'!al198</v>
      </c>
      <c r="AX252" s="160" t="str">
        <f t="shared" si="146"/>
        <v>|'[УФ ВС 2018.xlsx]АЛРОСА УГОК'!ak198</v>
      </c>
      <c r="BE252" s="306">
        <f>+U252-'[42]Таб 1'!$T252</f>
        <v>0</v>
      </c>
    </row>
    <row r="253" spans="1:57">
      <c r="A253" s="156" t="str">
        <f t="shared" si="125"/>
        <v>пок</v>
      </c>
      <c r="B253" s="95" t="s">
        <v>545</v>
      </c>
      <c r="C253" s="120"/>
      <c r="D253" s="76"/>
      <c r="E253" s="537"/>
      <c r="F253" s="538"/>
      <c r="G253" s="74" t="s">
        <v>160</v>
      </c>
      <c r="H253" s="262">
        <v>69.295408000000009</v>
      </c>
      <c r="I253" s="262">
        <v>1046.9916666441336</v>
      </c>
      <c r="J253" s="262">
        <v>1085.2382722266439</v>
      </c>
      <c r="K253" s="262">
        <v>7559.63</v>
      </c>
      <c r="L253" s="251">
        <f t="shared" si="114"/>
        <v>6474.3917277733563</v>
      </c>
      <c r="M253" s="251">
        <f t="shared" si="115"/>
        <v>696.58711763726183</v>
      </c>
      <c r="N253" s="262">
        <v>5735.8477507037642</v>
      </c>
      <c r="O253" s="262"/>
      <c r="P253" s="262">
        <v>0</v>
      </c>
      <c r="Q253" s="253">
        <v>2798.0148723497705</v>
      </c>
      <c r="R253" s="252">
        <f>+'[42]Таб 1'!$Q253</f>
        <v>2946.7688949627413</v>
      </c>
      <c r="S253" s="250">
        <f>R253*$A$8</f>
        <v>1473.3844474813707</v>
      </c>
      <c r="T253" s="250">
        <f>R253*$A$9</f>
        <v>1473.3844474813707</v>
      </c>
      <c r="U253" s="263">
        <f>+W253+Y253</f>
        <v>2946.7688949627413</v>
      </c>
      <c r="V253" s="253">
        <f>[40]Лист1!$O253</f>
        <v>1</v>
      </c>
      <c r="W253" s="250">
        <f>S253*V253</f>
        <v>1473.3844474813707</v>
      </c>
      <c r="X253" s="253">
        <f>[40]Лист1!$P253</f>
        <v>1</v>
      </c>
      <c r="Y253" s="250">
        <f>W253*X253</f>
        <v>1473.3844474813707</v>
      </c>
      <c r="Z253" s="271">
        <f t="shared" si="116"/>
        <v>1.4437408387105464</v>
      </c>
      <c r="AA253" s="271">
        <f t="shared" si="117"/>
        <v>1.4223516159174818</v>
      </c>
      <c r="AB253" s="263">
        <f t="shared" si="118"/>
        <v>-2789.0788557410228</v>
      </c>
      <c r="AC253" s="263">
        <f t="shared" si="119"/>
        <v>51.374600983807241</v>
      </c>
      <c r="AD253" s="264">
        <f t="shared" si="120"/>
        <v>-1.2329700569523638</v>
      </c>
      <c r="AE253" s="253">
        <f>+[41]Лист1!Q253</f>
        <v>1.0087999999999999</v>
      </c>
      <c r="AF253" s="250">
        <f>IF($P$287=0,U253*AE253,0)</f>
        <v>2972.700461238413</v>
      </c>
      <c r="AG253" s="253">
        <f>+[41]Лист1!R253</f>
        <v>1.014</v>
      </c>
      <c r="AH253" s="250">
        <f>AF253*AG253</f>
        <v>3014.3182676957508</v>
      </c>
      <c r="AI253" s="253">
        <f>+[41]Лист1!S253</f>
        <v>1.0192000000000001</v>
      </c>
      <c r="AJ253" s="250">
        <f>AH253*AI253</f>
        <v>3072.1931784355097</v>
      </c>
      <c r="AK253" s="253">
        <f>+[41]Лист1!T253</f>
        <v>1.0244</v>
      </c>
      <c r="AL253" s="250">
        <f>AJ253*AK253</f>
        <v>3147.1546919893362</v>
      </c>
      <c r="AM253" s="227" t="s">
        <v>1302</v>
      </c>
      <c r="AN253" s="227" t="s">
        <v>1303</v>
      </c>
      <c r="AO253" s="227" t="s">
        <v>1304</v>
      </c>
      <c r="AP253" s="227" t="s">
        <v>1305</v>
      </c>
      <c r="AQ253" s="227" t="s">
        <v>1306</v>
      </c>
      <c r="AR253" s="227" t="s">
        <v>1307</v>
      </c>
      <c r="AS253" s="160" t="str">
        <f t="shared" si="146"/>
        <v>|'[УФ ВС 2018.xlsx]АЛРОСА УГОК'!i199</v>
      </c>
      <c r="AT253" s="160" t="str">
        <f t="shared" si="146"/>
        <v>|'[УФ ВС 2018.xlsx]АЛРОСА УГОК'!j199</v>
      </c>
      <c r="AU253" s="160" t="str">
        <f t="shared" si="146"/>
        <v>|'[УФ ВС 2018.xlsx]АЛРОСА УГОК'!q199</v>
      </c>
      <c r="AV253" s="160" t="str">
        <f t="shared" si="146"/>
        <v>|'[УФ ВС 2018.xlsx]АЛРОСА УГОК'!aa199</v>
      </c>
      <c r="AW253" s="160" t="str">
        <f t="shared" si="146"/>
        <v>|'[УФ ВС 2018.xlsx]АЛРОСА УГОК'!al199</v>
      </c>
      <c r="AX253" s="160" t="str">
        <f t="shared" si="146"/>
        <v>|'[УФ ВС 2018.xlsx]АЛРОСА УГОК'!ak199</v>
      </c>
      <c r="BE253" s="306">
        <f>+U253-'[42]Таб 1'!$T253</f>
        <v>0</v>
      </c>
    </row>
    <row r="254" spans="1:57" s="161" customFormat="1">
      <c r="A254" s="156" t="str">
        <f t="shared" si="125"/>
        <v>скр</v>
      </c>
      <c r="B254" s="105" t="s">
        <v>545</v>
      </c>
      <c r="C254" s="123"/>
      <c r="D254" s="124"/>
      <c r="E254" s="211"/>
      <c r="F254" s="212"/>
      <c r="G254" s="108" t="s">
        <v>160</v>
      </c>
      <c r="H254" s="262">
        <v>0</v>
      </c>
      <c r="I254" s="272">
        <v>0</v>
      </c>
      <c r="J254" s="272">
        <v>0</v>
      </c>
      <c r="K254" s="272"/>
      <c r="L254" s="251">
        <f t="shared" ref="L254:L287" si="147">K254-J254</f>
        <v>0</v>
      </c>
      <c r="M254" s="251">
        <f t="shared" ref="M254:M287" si="148">IF(J254=0,0,K254/J254*100)</f>
        <v>0</v>
      </c>
      <c r="N254" s="272">
        <v>0</v>
      </c>
      <c r="O254" s="272"/>
      <c r="P254" s="272">
        <v>0</v>
      </c>
      <c r="Q254" s="273">
        <v>0</v>
      </c>
      <c r="R254" s="252">
        <f>+'[42]Таб 1'!$Q254</f>
        <v>0</v>
      </c>
      <c r="S254" s="250">
        <f>R254*$A$8</f>
        <v>0</v>
      </c>
      <c r="T254" s="250">
        <f>R254*$A$9</f>
        <v>0</v>
      </c>
      <c r="U254" s="274">
        <f>+W254+Y254</f>
        <v>0</v>
      </c>
      <c r="V254" s="253">
        <f>[40]Лист1!$O254</f>
        <v>1</v>
      </c>
      <c r="W254" s="250">
        <f>S254*V254</f>
        <v>0</v>
      </c>
      <c r="X254" s="253">
        <f>[40]Лист1!$P254</f>
        <v>1</v>
      </c>
      <c r="Y254" s="250">
        <f>W254*X254</f>
        <v>0</v>
      </c>
      <c r="Z254" s="275">
        <f t="shared" ref="Z254:Z286" si="149">IF(T$26=0,0,T254/T$26)</f>
        <v>0</v>
      </c>
      <c r="AA254" s="275">
        <f t="shared" ref="AA254:AA286" si="150">IF($T$286=0,0,T254/$T$286*100)</f>
        <v>0</v>
      </c>
      <c r="AB254" s="274">
        <f t="shared" ref="AB254:AB287" si="151">U254-N254</f>
        <v>0</v>
      </c>
      <c r="AC254" s="274">
        <f t="shared" ref="AC254:AC287" si="152">IF(N254=0,0,U254/N254*100)</f>
        <v>0</v>
      </c>
      <c r="AD254" s="276">
        <f t="shared" ref="AD254:AD286" si="153">IF($N$286=0,0,AB254/$N$286*100)</f>
        <v>0</v>
      </c>
      <c r="AE254" s="253">
        <f>+[41]Лист1!Q254</f>
        <v>1.0087999999999999</v>
      </c>
      <c r="AF254" s="250">
        <f>IF($P$287=0,U254*AE254,0)</f>
        <v>0</v>
      </c>
      <c r="AG254" s="253">
        <f>+[41]Лист1!R254</f>
        <v>1.014</v>
      </c>
      <c r="AH254" s="250">
        <f>AF254*AG254</f>
        <v>0</v>
      </c>
      <c r="AI254" s="253">
        <f>+[41]Лист1!S254</f>
        <v>1.0192000000000001</v>
      </c>
      <c r="AJ254" s="250">
        <f>AH254*AI254</f>
        <v>0</v>
      </c>
      <c r="AK254" s="253">
        <f>+[41]Лист1!T254</f>
        <v>1.0244</v>
      </c>
      <c r="AL254" s="250">
        <f>AJ254*AK254</f>
        <v>0</v>
      </c>
      <c r="AM254" s="227" t="s">
        <v>1308</v>
      </c>
      <c r="AN254" s="227" t="s">
        <v>1309</v>
      </c>
      <c r="AO254" s="227" t="s">
        <v>1310</v>
      </c>
      <c r="AP254" s="227" t="s">
        <v>1311</v>
      </c>
      <c r="AQ254" s="227" t="s">
        <v>1312</v>
      </c>
      <c r="AR254" s="227" t="s">
        <v>1313</v>
      </c>
      <c r="AS254" s="160" t="str">
        <f t="shared" si="146"/>
        <v>|'[УФ ВС 2018.xlsx]АЛРОСА УГОК'!i200</v>
      </c>
      <c r="AT254" s="160" t="str">
        <f t="shared" si="146"/>
        <v>|'[УФ ВС 2018.xlsx]АЛРОСА УГОК'!j200</v>
      </c>
      <c r="AU254" s="160" t="str">
        <f t="shared" si="146"/>
        <v>|'[УФ ВС 2018.xlsx]АЛРОСА УГОК'!q200</v>
      </c>
      <c r="AV254" s="160" t="str">
        <f t="shared" si="146"/>
        <v>|'[УФ ВС 2018.xlsx]АЛРОСА УГОК'!aa200</v>
      </c>
      <c r="AW254" s="160" t="str">
        <f t="shared" si="146"/>
        <v>|'[УФ ВС 2018.xlsx]АЛРОСА УГОК'!al200</v>
      </c>
      <c r="AX254" s="160" t="str">
        <f t="shared" si="146"/>
        <v>|'[УФ ВС 2018.xlsx]АЛРОСА УГОК'!ak200</v>
      </c>
      <c r="BE254" s="306">
        <f>+U254-'[42]Таб 1'!$T254</f>
        <v>0</v>
      </c>
    </row>
    <row r="255" spans="1:57" s="161" customFormat="1">
      <c r="A255" s="156" t="s">
        <v>598</v>
      </c>
      <c r="B255" s="277" t="s">
        <v>338</v>
      </c>
      <c r="C255" s="598" t="s">
        <v>339</v>
      </c>
      <c r="D255" s="599"/>
      <c r="E255" s="599"/>
      <c r="F255" s="600"/>
      <c r="G255" s="203" t="s">
        <v>160</v>
      </c>
      <c r="H255" s="279">
        <f>H201+H202+H225</f>
        <v>196839.23902288027</v>
      </c>
      <c r="I255" s="279">
        <f>I201+I202+I225</f>
        <v>194634.08828103339</v>
      </c>
      <c r="J255" s="279">
        <f>J201+J202+J225</f>
        <v>208513.40751437799</v>
      </c>
      <c r="K255" s="279">
        <v>273654.11088775762</v>
      </c>
      <c r="L255" s="251">
        <f t="shared" si="147"/>
        <v>65140.703373379627</v>
      </c>
      <c r="M255" s="251">
        <f t="shared" si="148"/>
        <v>131.24053467347792</v>
      </c>
      <c r="N255" s="279">
        <f t="shared" ref="N255:U255" si="154">N201+N202+N225</f>
        <v>221786.9931142327</v>
      </c>
      <c r="O255" s="279">
        <f t="shared" si="154"/>
        <v>0</v>
      </c>
      <c r="P255" s="279">
        <f t="shared" si="154"/>
        <v>0</v>
      </c>
      <c r="Q255" s="279">
        <v>243071.78622904426</v>
      </c>
      <c r="R255" s="252">
        <f>+'[42]Таб 1'!$Q255</f>
        <v>205881.26821999415</v>
      </c>
      <c r="S255" s="279">
        <f t="shared" si="154"/>
        <v>102940.63410999707</v>
      </c>
      <c r="T255" s="279">
        <f t="shared" si="154"/>
        <v>102940.63410999707</v>
      </c>
      <c r="U255" s="279">
        <f t="shared" si="154"/>
        <v>224691.72763525174</v>
      </c>
      <c r="V255" s="253">
        <f>[40]Лист1!$O255</f>
        <v>1</v>
      </c>
      <c r="W255" s="279">
        <f>W201+W202+W225</f>
        <v>112345.86381762587</v>
      </c>
      <c r="X255" s="253">
        <f>[40]Лист1!$P255</f>
        <v>1</v>
      </c>
      <c r="Y255" s="279">
        <f>Y201+Y202+Y225</f>
        <v>112345.86381762587</v>
      </c>
      <c r="Z255" s="279">
        <f t="shared" si="149"/>
        <v>100.86953047550868</v>
      </c>
      <c r="AA255" s="279">
        <f t="shared" si="150"/>
        <v>99.375134249729385</v>
      </c>
      <c r="AB255" s="279">
        <f t="shared" si="151"/>
        <v>2904.7345210190397</v>
      </c>
      <c r="AC255" s="279">
        <f t="shared" si="152"/>
        <v>101.30969561390056</v>
      </c>
      <c r="AD255" s="280">
        <f t="shared" si="153"/>
        <v>1.2840980384761467</v>
      </c>
      <c r="AE255" s="253">
        <f>+[41]Лист1!Q255</f>
        <v>1</v>
      </c>
      <c r="AF255" s="279">
        <f>AF201+AF202+AF225</f>
        <v>229086.80813810942</v>
      </c>
      <c r="AG255" s="253">
        <f>+[41]Лист1!R255</f>
        <v>1</v>
      </c>
      <c r="AH255" s="279">
        <f>AH201+AH202+AH225</f>
        <v>234137.24010790317</v>
      </c>
      <c r="AI255" s="253">
        <f>+[41]Лист1!S255</f>
        <v>1</v>
      </c>
      <c r="AJ255" s="279">
        <f>AJ201+AJ202+AJ225</f>
        <v>239867.38522280223</v>
      </c>
      <c r="AK255" s="253">
        <f>+[41]Лист1!T255</f>
        <v>1</v>
      </c>
      <c r="AL255" s="279">
        <f>AL201+AL202+AL225</f>
        <v>246310.29876157234</v>
      </c>
      <c r="AM255" s="227"/>
      <c r="AN255" s="227"/>
      <c r="AO255" s="227"/>
      <c r="AP255" s="227"/>
      <c r="AQ255" s="227"/>
      <c r="AR255" s="227"/>
      <c r="AS255" s="160"/>
      <c r="AT255" s="160"/>
      <c r="AU255" s="160"/>
      <c r="AV255" s="160"/>
      <c r="AW255" s="160"/>
      <c r="AX255" s="160"/>
      <c r="BE255" s="306">
        <f>+U255-'[42]Таб 1'!$T255</f>
        <v>0.95184107997920364</v>
      </c>
    </row>
    <row r="256" spans="1:57" s="161" customFormat="1">
      <c r="A256" s="156" t="str">
        <f t="shared" ref="A256:A285" si="155">IF(SUM(J256,N256,P256,R256,S256,T256)=0,"скр","пок")</f>
        <v>пок</v>
      </c>
      <c r="B256" s="94"/>
      <c r="C256" s="125" t="s">
        <v>568</v>
      </c>
      <c r="D256" s="126"/>
      <c r="E256" s="127"/>
      <c r="F256" s="128"/>
      <c r="G256" s="109" t="s">
        <v>160</v>
      </c>
      <c r="H256" s="282">
        <f>H257+H259+H263+H264+H265+H270+H273+H274</f>
        <v>301.52999999999997</v>
      </c>
      <c r="I256" s="282">
        <f>I257+I259+I263+I264+I265+I270+I273+I274</f>
        <v>2661.5951129192858</v>
      </c>
      <c r="J256" s="282">
        <f>J257+J259+J263+J264+J265+J270+J273+J274</f>
        <v>2799.21693</v>
      </c>
      <c r="K256" s="282">
        <v>4026.4990000000003</v>
      </c>
      <c r="L256" s="251">
        <f t="shared" si="147"/>
        <v>1227.2820700000002</v>
      </c>
      <c r="M256" s="251">
        <f t="shared" si="148"/>
        <v>143.84376419158053</v>
      </c>
      <c r="N256" s="282">
        <f t="shared" ref="N256:U256" si="156">N257+N259+N263+N264+N265+N270+N273+N274</f>
        <v>4421.164984515005</v>
      </c>
      <c r="O256" s="282">
        <f t="shared" si="156"/>
        <v>0</v>
      </c>
      <c r="P256" s="282">
        <f t="shared" si="156"/>
        <v>0</v>
      </c>
      <c r="Q256" s="282">
        <v>5849.0938882902501</v>
      </c>
      <c r="R256" s="252">
        <f>+'[42]Таб 1'!$Q256</f>
        <v>4188.4822546236428</v>
      </c>
      <c r="S256" s="282">
        <f t="shared" si="156"/>
        <v>2094.2411273118214</v>
      </c>
      <c r="T256" s="282">
        <f t="shared" si="156"/>
        <v>2094.2411273118214</v>
      </c>
      <c r="U256" s="251">
        <f t="shared" si="156"/>
        <v>4188.4822546236428</v>
      </c>
      <c r="V256" s="253">
        <f>[40]Лист1!$O256</f>
        <v>1</v>
      </c>
      <c r="W256" s="282">
        <f>W257+W259+W263+W264+W265+W270+W273+W274</f>
        <v>2094.2411273118214</v>
      </c>
      <c r="X256" s="253">
        <f>[40]Лист1!$P256</f>
        <v>1</v>
      </c>
      <c r="Y256" s="282">
        <f>Y257+Y259+Y263+Y264+Y265+Y270+Y273+Y274</f>
        <v>2094.2411273118214</v>
      </c>
      <c r="Z256" s="251">
        <f t="shared" si="149"/>
        <v>2.0521062556183378</v>
      </c>
      <c r="AA256" s="251">
        <f t="shared" si="150"/>
        <v>2.0217040139420099</v>
      </c>
      <c r="AB256" s="251">
        <f t="shared" si="151"/>
        <v>-232.68272989136221</v>
      </c>
      <c r="AC256" s="251">
        <f t="shared" si="152"/>
        <v>94.737072000110231</v>
      </c>
      <c r="AD256" s="254">
        <f t="shared" si="153"/>
        <v>-0.10286221851901034</v>
      </c>
      <c r="AE256" s="253">
        <f>+[41]Лист1!Q256</f>
        <v>1</v>
      </c>
      <c r="AF256" s="282">
        <f>AF257+AF259+AF263+AF264+AF265+AF270+AF273+AF274</f>
        <v>3821.1292926905176</v>
      </c>
      <c r="AG256" s="253">
        <f>+[41]Лист1!R256</f>
        <v>1</v>
      </c>
      <c r="AH256" s="282">
        <f>AH257+AH259+AH263+AH264+AH265+AH270+AH273+AH274</f>
        <v>3821.1292926905176</v>
      </c>
      <c r="AI256" s="253">
        <f>+[41]Лист1!S256</f>
        <v>1</v>
      </c>
      <c r="AJ256" s="282">
        <f>AJ257+AJ259+AJ263+AJ264+AJ265+AJ270+AJ273+AJ274</f>
        <v>3821.1292926905176</v>
      </c>
      <c r="AK256" s="253">
        <f>+[41]Лист1!T256</f>
        <v>1</v>
      </c>
      <c r="AL256" s="282">
        <f>AL257+AL259+AL263+AL264+AL265+AL270+AL273+AL274</f>
        <v>3821.1292926905176</v>
      </c>
      <c r="AM256" s="227"/>
      <c r="AN256" s="227"/>
      <c r="AO256" s="227"/>
      <c r="AP256" s="227"/>
      <c r="AQ256" s="227"/>
      <c r="AR256" s="227"/>
      <c r="AS256" s="160"/>
      <c r="AT256" s="160"/>
      <c r="AU256" s="160"/>
      <c r="AV256" s="160"/>
      <c r="AW256" s="160"/>
      <c r="AX256" s="160"/>
      <c r="BE256" s="306">
        <f>+U256-'[42]Таб 1'!$T256</f>
        <v>0</v>
      </c>
    </row>
    <row r="257" spans="1:57">
      <c r="A257" s="156" t="str">
        <f t="shared" si="155"/>
        <v>скр</v>
      </c>
      <c r="B257" s="95"/>
      <c r="C257" s="122" t="s">
        <v>340</v>
      </c>
      <c r="D257" s="98" t="s">
        <v>341</v>
      </c>
      <c r="E257" s="129"/>
      <c r="F257" s="130"/>
      <c r="G257" s="109" t="s">
        <v>160</v>
      </c>
      <c r="H257" s="255">
        <v>0</v>
      </c>
      <c r="I257" s="255">
        <v>0</v>
      </c>
      <c r="J257" s="255">
        <v>0</v>
      </c>
      <c r="K257" s="255"/>
      <c r="L257" s="251">
        <f t="shared" si="147"/>
        <v>0</v>
      </c>
      <c r="M257" s="251">
        <f t="shared" si="148"/>
        <v>0</v>
      </c>
      <c r="N257" s="255">
        <v>0</v>
      </c>
      <c r="O257" s="255"/>
      <c r="P257" s="255"/>
      <c r="Q257" s="250">
        <v>0</v>
      </c>
      <c r="R257" s="252">
        <f>+'[42]Таб 1'!$Q257</f>
        <v>0</v>
      </c>
      <c r="S257" s="250">
        <f t="shared" ref="S257:S264" si="157">R257*$A$8</f>
        <v>0</v>
      </c>
      <c r="T257" s="250">
        <f t="shared" ref="T257:T264" si="158">R257*$A$9</f>
        <v>0</v>
      </c>
      <c r="U257" s="256">
        <f t="shared" ref="U257:U264" si="159">+W257+Y257</f>
        <v>0</v>
      </c>
      <c r="V257" s="253">
        <f>[40]Лист1!$O257</f>
        <v>1</v>
      </c>
      <c r="W257" s="250">
        <f t="shared" ref="W257:W264" si="160">S257*V257</f>
        <v>0</v>
      </c>
      <c r="X257" s="253">
        <f>[40]Лист1!$P257</f>
        <v>1</v>
      </c>
      <c r="Y257" s="250">
        <f t="shared" ref="Y257:Y264" si="161">W257*X257</f>
        <v>0</v>
      </c>
      <c r="Z257" s="251">
        <f t="shared" si="149"/>
        <v>0</v>
      </c>
      <c r="AA257" s="251">
        <f t="shared" si="150"/>
        <v>0</v>
      </c>
      <c r="AB257" s="256">
        <f t="shared" si="151"/>
        <v>0</v>
      </c>
      <c r="AC257" s="256">
        <f t="shared" si="152"/>
        <v>0</v>
      </c>
      <c r="AD257" s="257">
        <f t="shared" si="153"/>
        <v>0</v>
      </c>
      <c r="AE257" s="253">
        <f>+[41]Лист1!Q257</f>
        <v>1</v>
      </c>
      <c r="AF257" s="250">
        <f t="shared" ref="AF257:AF264" si="162">IF($P$287=0,U257*AE257,0)</f>
        <v>0</v>
      </c>
      <c r="AG257" s="253">
        <f>+[41]Лист1!R257</f>
        <v>1</v>
      </c>
      <c r="AH257" s="250">
        <f t="shared" ref="AH257:AH264" si="163">AF257*AG257</f>
        <v>0</v>
      </c>
      <c r="AI257" s="253">
        <f>+[41]Лист1!S257</f>
        <v>1</v>
      </c>
      <c r="AJ257" s="250">
        <f t="shared" ref="AJ257:AJ264" si="164">AH257*AI257</f>
        <v>0</v>
      </c>
      <c r="AK257" s="253">
        <f>+[41]Лист1!T257</f>
        <v>1</v>
      </c>
      <c r="AL257" s="250">
        <f t="shared" ref="AL257:AL264" si="165">AJ257*AK257</f>
        <v>0</v>
      </c>
      <c r="AM257" s="227" t="s">
        <v>1314</v>
      </c>
      <c r="AN257" s="227" t="s">
        <v>1315</v>
      </c>
      <c r="AO257" s="227" t="s">
        <v>1316</v>
      </c>
      <c r="AP257" s="227" t="s">
        <v>1317</v>
      </c>
      <c r="AQ257" s="227" t="s">
        <v>1318</v>
      </c>
      <c r="AR257" s="227" t="s">
        <v>1319</v>
      </c>
      <c r="AS257" s="160" t="str">
        <f t="shared" ref="AS257:AX264" si="166">$A$3&amp;$A$2&amp;"'"&amp;AM257</f>
        <v>|'[УФ ВС 2018.xlsx]АЛРОСА УГОК'!i203</v>
      </c>
      <c r="AT257" s="160" t="str">
        <f t="shared" si="166"/>
        <v>|'[УФ ВС 2018.xlsx]АЛРОСА УГОК'!j203</v>
      </c>
      <c r="AU257" s="160" t="str">
        <f t="shared" si="166"/>
        <v>|'[УФ ВС 2018.xlsx]АЛРОСА УГОК'!q203</v>
      </c>
      <c r="AV257" s="160" t="str">
        <f t="shared" si="166"/>
        <v>|'[УФ ВС 2018.xlsx]АЛРОСА УГОК'!aa203</v>
      </c>
      <c r="AW257" s="160" t="str">
        <f t="shared" si="166"/>
        <v>|'[УФ ВС 2018.xlsx]АЛРОСА УГОК'!al203</v>
      </c>
      <c r="AX257" s="160" t="str">
        <f t="shared" si="166"/>
        <v>|'[УФ ВС 2018.xlsx]АЛРОСА УГОК'!ak203</v>
      </c>
      <c r="BE257" s="306">
        <f>+U257-'[42]Таб 1'!$T257</f>
        <v>0</v>
      </c>
    </row>
    <row r="258" spans="1:57" s="161" customFormat="1">
      <c r="A258" s="156" t="str">
        <f t="shared" si="155"/>
        <v>скр</v>
      </c>
      <c r="B258" s="131" t="s">
        <v>569</v>
      </c>
      <c r="C258" s="132"/>
      <c r="D258" s="133"/>
      <c r="E258" s="133" t="s">
        <v>342</v>
      </c>
      <c r="F258" s="134"/>
      <c r="G258" s="135" t="s">
        <v>160</v>
      </c>
      <c r="H258" s="255">
        <v>0</v>
      </c>
      <c r="I258" s="253">
        <v>0</v>
      </c>
      <c r="J258" s="253">
        <v>0</v>
      </c>
      <c r="K258" s="253"/>
      <c r="L258" s="251">
        <f t="shared" si="147"/>
        <v>0</v>
      </c>
      <c r="M258" s="251">
        <f t="shared" si="148"/>
        <v>0</v>
      </c>
      <c r="N258" s="253">
        <v>0</v>
      </c>
      <c r="O258" s="253"/>
      <c r="P258" s="253"/>
      <c r="Q258" s="253">
        <v>0</v>
      </c>
      <c r="R258" s="252">
        <f>+'[42]Таб 1'!$Q258</f>
        <v>0</v>
      </c>
      <c r="S258" s="250">
        <f t="shared" si="157"/>
        <v>0</v>
      </c>
      <c r="T258" s="250">
        <f t="shared" si="158"/>
        <v>0</v>
      </c>
      <c r="U258" s="263">
        <f t="shared" si="159"/>
        <v>0</v>
      </c>
      <c r="V258" s="253">
        <f>[40]Лист1!$O258</f>
        <v>1</v>
      </c>
      <c r="W258" s="250">
        <f t="shared" si="160"/>
        <v>0</v>
      </c>
      <c r="X258" s="253">
        <f>[40]Лист1!$P258</f>
        <v>1</v>
      </c>
      <c r="Y258" s="250">
        <f t="shared" si="161"/>
        <v>0</v>
      </c>
      <c r="Z258" s="271">
        <f t="shared" si="149"/>
        <v>0</v>
      </c>
      <c r="AA258" s="271">
        <f t="shared" si="150"/>
        <v>0</v>
      </c>
      <c r="AB258" s="263">
        <f t="shared" si="151"/>
        <v>0</v>
      </c>
      <c r="AC258" s="263">
        <f t="shared" si="152"/>
        <v>0</v>
      </c>
      <c r="AD258" s="264">
        <f t="shared" si="153"/>
        <v>0</v>
      </c>
      <c r="AE258" s="253">
        <f>+[41]Лист1!Q258</f>
        <v>1</v>
      </c>
      <c r="AF258" s="250">
        <f t="shared" si="162"/>
        <v>0</v>
      </c>
      <c r="AG258" s="253">
        <f>+[41]Лист1!R258</f>
        <v>1</v>
      </c>
      <c r="AH258" s="250">
        <f t="shared" si="163"/>
        <v>0</v>
      </c>
      <c r="AI258" s="253">
        <f>+[41]Лист1!S258</f>
        <v>1</v>
      </c>
      <c r="AJ258" s="250">
        <f t="shared" si="164"/>
        <v>0</v>
      </c>
      <c r="AK258" s="253">
        <f>+[41]Лист1!T258</f>
        <v>1</v>
      </c>
      <c r="AL258" s="250">
        <f t="shared" si="165"/>
        <v>0</v>
      </c>
      <c r="AM258" s="227" t="s">
        <v>1320</v>
      </c>
      <c r="AN258" s="227" t="s">
        <v>1321</v>
      </c>
      <c r="AO258" s="227" t="s">
        <v>1322</v>
      </c>
      <c r="AP258" s="227" t="s">
        <v>1323</v>
      </c>
      <c r="AQ258" s="227" t="s">
        <v>1324</v>
      </c>
      <c r="AR258" s="227" t="s">
        <v>1325</v>
      </c>
      <c r="AS258" s="160" t="str">
        <f t="shared" si="166"/>
        <v>|'[УФ ВС 2018.xlsx]АЛРОСА УГОК'!i204</v>
      </c>
      <c r="AT258" s="160" t="str">
        <f t="shared" si="166"/>
        <v>|'[УФ ВС 2018.xlsx]АЛРОСА УГОК'!j204</v>
      </c>
      <c r="AU258" s="160" t="str">
        <f t="shared" si="166"/>
        <v>|'[УФ ВС 2018.xlsx]АЛРОСА УГОК'!q204</v>
      </c>
      <c r="AV258" s="160" t="str">
        <f t="shared" si="166"/>
        <v>|'[УФ ВС 2018.xlsx]АЛРОСА УГОК'!aa204</v>
      </c>
      <c r="AW258" s="160" t="str">
        <f t="shared" si="166"/>
        <v>|'[УФ ВС 2018.xlsx]АЛРОСА УГОК'!al204</v>
      </c>
      <c r="AX258" s="160" t="str">
        <f t="shared" si="166"/>
        <v>|'[УФ ВС 2018.xlsx]АЛРОСА УГОК'!ak204</v>
      </c>
      <c r="BE258" s="306">
        <f>+U258-'[42]Таб 1'!$T258</f>
        <v>0</v>
      </c>
    </row>
    <row r="259" spans="1:57" s="162" customFormat="1">
      <c r="A259" s="156" t="str">
        <f t="shared" si="155"/>
        <v>скр</v>
      </c>
      <c r="B259" s="95"/>
      <c r="C259" s="122" t="s">
        <v>343</v>
      </c>
      <c r="D259" s="98" t="s">
        <v>344</v>
      </c>
      <c r="E259" s="129"/>
      <c r="F259" s="130"/>
      <c r="G259" s="109" t="s">
        <v>160</v>
      </c>
      <c r="H259" s="255">
        <v>0</v>
      </c>
      <c r="I259" s="255">
        <v>0</v>
      </c>
      <c r="J259" s="255">
        <v>0</v>
      </c>
      <c r="K259" s="255"/>
      <c r="L259" s="251">
        <f t="shared" si="147"/>
        <v>0</v>
      </c>
      <c r="M259" s="251">
        <f t="shared" si="148"/>
        <v>0</v>
      </c>
      <c r="N259" s="255">
        <v>0</v>
      </c>
      <c r="O259" s="255"/>
      <c r="P259" s="255"/>
      <c r="Q259" s="250">
        <v>0</v>
      </c>
      <c r="R259" s="252">
        <f>+'[42]Таб 1'!$Q259</f>
        <v>0</v>
      </c>
      <c r="S259" s="250">
        <f t="shared" si="157"/>
        <v>0</v>
      </c>
      <c r="T259" s="250">
        <f t="shared" si="158"/>
        <v>0</v>
      </c>
      <c r="U259" s="256">
        <f t="shared" si="159"/>
        <v>0</v>
      </c>
      <c r="V259" s="253">
        <f>[40]Лист1!$O259</f>
        <v>1</v>
      </c>
      <c r="W259" s="250">
        <f t="shared" si="160"/>
        <v>0</v>
      </c>
      <c r="X259" s="253">
        <f>[40]Лист1!$P259</f>
        <v>1</v>
      </c>
      <c r="Y259" s="250">
        <f t="shared" si="161"/>
        <v>0</v>
      </c>
      <c r="Z259" s="251">
        <f t="shared" si="149"/>
        <v>0</v>
      </c>
      <c r="AA259" s="251">
        <f t="shared" si="150"/>
        <v>0</v>
      </c>
      <c r="AB259" s="256">
        <f t="shared" si="151"/>
        <v>0</v>
      </c>
      <c r="AC259" s="256">
        <f t="shared" si="152"/>
        <v>0</v>
      </c>
      <c r="AD259" s="257">
        <f t="shared" si="153"/>
        <v>0</v>
      </c>
      <c r="AE259" s="253">
        <f>+[41]Лист1!Q259</f>
        <v>1</v>
      </c>
      <c r="AF259" s="250">
        <f t="shared" si="162"/>
        <v>0</v>
      </c>
      <c r="AG259" s="253">
        <f>+[41]Лист1!R259</f>
        <v>1</v>
      </c>
      <c r="AH259" s="250">
        <f t="shared" si="163"/>
        <v>0</v>
      </c>
      <c r="AI259" s="253">
        <f>+[41]Лист1!S259</f>
        <v>1</v>
      </c>
      <c r="AJ259" s="250">
        <f t="shared" si="164"/>
        <v>0</v>
      </c>
      <c r="AK259" s="253">
        <f>+[41]Лист1!T259</f>
        <v>1</v>
      </c>
      <c r="AL259" s="250">
        <f t="shared" si="165"/>
        <v>0</v>
      </c>
      <c r="AM259" s="227" t="s">
        <v>1326</v>
      </c>
      <c r="AN259" s="227" t="s">
        <v>1327</v>
      </c>
      <c r="AO259" s="227" t="s">
        <v>1328</v>
      </c>
      <c r="AP259" s="227" t="s">
        <v>1329</v>
      </c>
      <c r="AQ259" s="227" t="s">
        <v>1330</v>
      </c>
      <c r="AR259" s="227" t="s">
        <v>1331</v>
      </c>
      <c r="AS259" s="160" t="str">
        <f t="shared" si="166"/>
        <v>|'[УФ ВС 2018.xlsx]АЛРОСА УГОК'!i205</v>
      </c>
      <c r="AT259" s="160" t="str">
        <f t="shared" si="166"/>
        <v>|'[УФ ВС 2018.xlsx]АЛРОСА УГОК'!j205</v>
      </c>
      <c r="AU259" s="160" t="str">
        <f t="shared" si="166"/>
        <v>|'[УФ ВС 2018.xlsx]АЛРОСА УГОК'!q205</v>
      </c>
      <c r="AV259" s="160" t="str">
        <f t="shared" si="166"/>
        <v>|'[УФ ВС 2018.xlsx]АЛРОСА УГОК'!aa205</v>
      </c>
      <c r="AW259" s="160" t="str">
        <f t="shared" si="166"/>
        <v>|'[УФ ВС 2018.xlsx]АЛРОСА УГОК'!al205</v>
      </c>
      <c r="AX259" s="160" t="str">
        <f t="shared" si="166"/>
        <v>|'[УФ ВС 2018.xlsx]АЛРОСА УГОК'!ak205</v>
      </c>
      <c r="BE259" s="306">
        <f>+U259-'[42]Таб 1'!$T259</f>
        <v>0</v>
      </c>
    </row>
    <row r="260" spans="1:57" s="162" customFormat="1">
      <c r="A260" s="156" t="str">
        <f t="shared" si="155"/>
        <v>скр</v>
      </c>
      <c r="B260" s="136" t="s">
        <v>569</v>
      </c>
      <c r="C260" s="120"/>
      <c r="D260" s="596"/>
      <c r="E260" s="596"/>
      <c r="F260" s="597"/>
      <c r="G260" s="135" t="s">
        <v>160</v>
      </c>
      <c r="H260" s="255">
        <v>0</v>
      </c>
      <c r="I260" s="262">
        <v>0</v>
      </c>
      <c r="J260" s="262">
        <v>0</v>
      </c>
      <c r="K260" s="262"/>
      <c r="L260" s="251">
        <f t="shared" si="147"/>
        <v>0</v>
      </c>
      <c r="M260" s="251">
        <f t="shared" si="148"/>
        <v>0</v>
      </c>
      <c r="N260" s="262">
        <v>0</v>
      </c>
      <c r="O260" s="262"/>
      <c r="P260" s="262"/>
      <c r="Q260" s="253">
        <v>0</v>
      </c>
      <c r="R260" s="252">
        <f>+'[42]Таб 1'!$Q260</f>
        <v>0</v>
      </c>
      <c r="S260" s="250">
        <f t="shared" si="157"/>
        <v>0</v>
      </c>
      <c r="T260" s="250">
        <f t="shared" si="158"/>
        <v>0</v>
      </c>
      <c r="U260" s="263">
        <f t="shared" si="159"/>
        <v>0</v>
      </c>
      <c r="V260" s="253">
        <f>[40]Лист1!$O260</f>
        <v>1</v>
      </c>
      <c r="W260" s="250">
        <f t="shared" si="160"/>
        <v>0</v>
      </c>
      <c r="X260" s="253">
        <f>[40]Лист1!$P260</f>
        <v>1</v>
      </c>
      <c r="Y260" s="250">
        <f t="shared" si="161"/>
        <v>0</v>
      </c>
      <c r="Z260" s="271">
        <f t="shared" si="149"/>
        <v>0</v>
      </c>
      <c r="AA260" s="271">
        <f t="shared" si="150"/>
        <v>0</v>
      </c>
      <c r="AB260" s="263">
        <f t="shared" si="151"/>
        <v>0</v>
      </c>
      <c r="AC260" s="263">
        <f t="shared" si="152"/>
        <v>0</v>
      </c>
      <c r="AD260" s="264">
        <f t="shared" si="153"/>
        <v>0</v>
      </c>
      <c r="AE260" s="253">
        <f>+[41]Лист1!Q260</f>
        <v>1</v>
      </c>
      <c r="AF260" s="250">
        <f t="shared" si="162"/>
        <v>0</v>
      </c>
      <c r="AG260" s="253">
        <f>+[41]Лист1!R260</f>
        <v>1</v>
      </c>
      <c r="AH260" s="250">
        <f t="shared" si="163"/>
        <v>0</v>
      </c>
      <c r="AI260" s="253">
        <f>+[41]Лист1!S260</f>
        <v>1</v>
      </c>
      <c r="AJ260" s="250">
        <f t="shared" si="164"/>
        <v>0</v>
      </c>
      <c r="AK260" s="253">
        <f>+[41]Лист1!T260</f>
        <v>1</v>
      </c>
      <c r="AL260" s="250">
        <f t="shared" si="165"/>
        <v>0</v>
      </c>
      <c r="AM260" s="227" t="s">
        <v>1332</v>
      </c>
      <c r="AN260" s="227" t="s">
        <v>1333</v>
      </c>
      <c r="AO260" s="227" t="s">
        <v>1334</v>
      </c>
      <c r="AP260" s="227" t="s">
        <v>1335</v>
      </c>
      <c r="AQ260" s="227" t="s">
        <v>1336</v>
      </c>
      <c r="AR260" s="227" t="s">
        <v>1337</v>
      </c>
      <c r="AS260" s="160" t="str">
        <f t="shared" si="166"/>
        <v>|'[УФ ВС 2018.xlsx]АЛРОСА УГОК'!i206</v>
      </c>
      <c r="AT260" s="160" t="str">
        <f t="shared" si="166"/>
        <v>|'[УФ ВС 2018.xlsx]АЛРОСА УГОК'!j206</v>
      </c>
      <c r="AU260" s="160" t="str">
        <f t="shared" si="166"/>
        <v>|'[УФ ВС 2018.xlsx]АЛРОСА УГОК'!q206</v>
      </c>
      <c r="AV260" s="160" t="str">
        <f t="shared" si="166"/>
        <v>|'[УФ ВС 2018.xlsx]АЛРОСА УГОК'!aa206</v>
      </c>
      <c r="AW260" s="160" t="str">
        <f t="shared" si="166"/>
        <v>|'[УФ ВС 2018.xlsx]АЛРОСА УГОК'!al206</v>
      </c>
      <c r="AX260" s="160" t="str">
        <f t="shared" si="166"/>
        <v>|'[УФ ВС 2018.xlsx]АЛРОСА УГОК'!ak206</v>
      </c>
      <c r="BE260" s="306">
        <f>+U260-'[42]Таб 1'!$T260</f>
        <v>0</v>
      </c>
    </row>
    <row r="261" spans="1:57" s="162" customFormat="1">
      <c r="A261" s="156" t="str">
        <f t="shared" si="155"/>
        <v>скр</v>
      </c>
      <c r="B261" s="136" t="s">
        <v>569</v>
      </c>
      <c r="C261" s="120"/>
      <c r="D261" s="596"/>
      <c r="E261" s="596"/>
      <c r="F261" s="597"/>
      <c r="G261" s="135" t="s">
        <v>160</v>
      </c>
      <c r="H261" s="255">
        <v>0</v>
      </c>
      <c r="I261" s="262">
        <v>0</v>
      </c>
      <c r="J261" s="262">
        <v>0</v>
      </c>
      <c r="K261" s="262"/>
      <c r="L261" s="251">
        <f t="shared" si="147"/>
        <v>0</v>
      </c>
      <c r="M261" s="251">
        <f t="shared" si="148"/>
        <v>0</v>
      </c>
      <c r="N261" s="262">
        <v>0</v>
      </c>
      <c r="O261" s="262"/>
      <c r="P261" s="262"/>
      <c r="Q261" s="253">
        <v>0</v>
      </c>
      <c r="R261" s="252">
        <f>+'[42]Таб 1'!$Q261</f>
        <v>0</v>
      </c>
      <c r="S261" s="250">
        <f t="shared" si="157"/>
        <v>0</v>
      </c>
      <c r="T261" s="250">
        <f t="shared" si="158"/>
        <v>0</v>
      </c>
      <c r="U261" s="263">
        <f t="shared" si="159"/>
        <v>0</v>
      </c>
      <c r="V261" s="253">
        <f>[40]Лист1!$O261</f>
        <v>1</v>
      </c>
      <c r="W261" s="250">
        <f t="shared" si="160"/>
        <v>0</v>
      </c>
      <c r="X261" s="253">
        <f>[40]Лист1!$P261</f>
        <v>1</v>
      </c>
      <c r="Y261" s="250">
        <f t="shared" si="161"/>
        <v>0</v>
      </c>
      <c r="Z261" s="271">
        <f t="shared" si="149"/>
        <v>0</v>
      </c>
      <c r="AA261" s="271">
        <f t="shared" si="150"/>
        <v>0</v>
      </c>
      <c r="AB261" s="263">
        <f t="shared" si="151"/>
        <v>0</v>
      </c>
      <c r="AC261" s="263">
        <f t="shared" si="152"/>
        <v>0</v>
      </c>
      <c r="AD261" s="264">
        <f t="shared" si="153"/>
        <v>0</v>
      </c>
      <c r="AE261" s="253">
        <f>+[41]Лист1!Q261</f>
        <v>1</v>
      </c>
      <c r="AF261" s="250">
        <f t="shared" si="162"/>
        <v>0</v>
      </c>
      <c r="AG261" s="253">
        <f>+[41]Лист1!R261</f>
        <v>1</v>
      </c>
      <c r="AH261" s="250">
        <f t="shared" si="163"/>
        <v>0</v>
      </c>
      <c r="AI261" s="253">
        <f>+[41]Лист1!S261</f>
        <v>1</v>
      </c>
      <c r="AJ261" s="250">
        <f t="shared" si="164"/>
        <v>0</v>
      </c>
      <c r="AK261" s="253">
        <f>+[41]Лист1!T261</f>
        <v>1</v>
      </c>
      <c r="AL261" s="250">
        <f t="shared" si="165"/>
        <v>0</v>
      </c>
      <c r="AM261" s="227" t="s">
        <v>1338</v>
      </c>
      <c r="AN261" s="227" t="s">
        <v>1339</v>
      </c>
      <c r="AO261" s="227" t="s">
        <v>1340</v>
      </c>
      <c r="AP261" s="227" t="s">
        <v>1341</v>
      </c>
      <c r="AQ261" s="227" t="s">
        <v>1342</v>
      </c>
      <c r="AR261" s="227" t="s">
        <v>1343</v>
      </c>
      <c r="AS261" s="160" t="str">
        <f t="shared" si="166"/>
        <v>|'[УФ ВС 2018.xlsx]АЛРОСА УГОК'!i207</v>
      </c>
      <c r="AT261" s="160" t="str">
        <f t="shared" si="166"/>
        <v>|'[УФ ВС 2018.xlsx]АЛРОСА УГОК'!j207</v>
      </c>
      <c r="AU261" s="160" t="str">
        <f t="shared" si="166"/>
        <v>|'[УФ ВС 2018.xlsx]АЛРОСА УГОК'!q207</v>
      </c>
      <c r="AV261" s="160" t="str">
        <f t="shared" si="166"/>
        <v>|'[УФ ВС 2018.xlsx]АЛРОСА УГОК'!aa207</v>
      </c>
      <c r="AW261" s="160" t="str">
        <f t="shared" si="166"/>
        <v>|'[УФ ВС 2018.xlsx]АЛРОСА УГОК'!al207</v>
      </c>
      <c r="AX261" s="160" t="str">
        <f t="shared" si="166"/>
        <v>|'[УФ ВС 2018.xlsx]АЛРОСА УГОК'!ak207</v>
      </c>
      <c r="BE261" s="306">
        <f>+U261-'[42]Таб 1'!$T261</f>
        <v>0</v>
      </c>
    </row>
    <row r="262" spans="1:57" s="161" customFormat="1">
      <c r="A262" s="156" t="str">
        <f t="shared" si="155"/>
        <v>скр</v>
      </c>
      <c r="B262" s="136" t="s">
        <v>569</v>
      </c>
      <c r="C262" s="120"/>
      <c r="D262" s="596"/>
      <c r="E262" s="596"/>
      <c r="F262" s="597"/>
      <c r="G262" s="135" t="s">
        <v>160</v>
      </c>
      <c r="H262" s="255">
        <v>0</v>
      </c>
      <c r="I262" s="262">
        <v>0</v>
      </c>
      <c r="J262" s="262">
        <v>0</v>
      </c>
      <c r="K262" s="262"/>
      <c r="L262" s="251">
        <f t="shared" si="147"/>
        <v>0</v>
      </c>
      <c r="M262" s="251">
        <f t="shared" si="148"/>
        <v>0</v>
      </c>
      <c r="N262" s="262">
        <v>0</v>
      </c>
      <c r="O262" s="262"/>
      <c r="P262" s="262"/>
      <c r="Q262" s="253">
        <v>0</v>
      </c>
      <c r="R262" s="252">
        <f>+'[42]Таб 1'!$Q262</f>
        <v>0</v>
      </c>
      <c r="S262" s="250">
        <f t="shared" si="157"/>
        <v>0</v>
      </c>
      <c r="T262" s="250">
        <f t="shared" si="158"/>
        <v>0</v>
      </c>
      <c r="U262" s="263">
        <f t="shared" si="159"/>
        <v>0</v>
      </c>
      <c r="V262" s="253">
        <f>[40]Лист1!$O262</f>
        <v>1</v>
      </c>
      <c r="W262" s="250">
        <f t="shared" si="160"/>
        <v>0</v>
      </c>
      <c r="X262" s="253">
        <f>[40]Лист1!$P262</f>
        <v>1</v>
      </c>
      <c r="Y262" s="250">
        <f t="shared" si="161"/>
        <v>0</v>
      </c>
      <c r="Z262" s="271">
        <f t="shared" si="149"/>
        <v>0</v>
      </c>
      <c r="AA262" s="271">
        <f t="shared" si="150"/>
        <v>0</v>
      </c>
      <c r="AB262" s="263">
        <f t="shared" si="151"/>
        <v>0</v>
      </c>
      <c r="AC262" s="263">
        <f t="shared" si="152"/>
        <v>0</v>
      </c>
      <c r="AD262" s="264">
        <f t="shared" si="153"/>
        <v>0</v>
      </c>
      <c r="AE262" s="253">
        <f>+[41]Лист1!Q262</f>
        <v>1</v>
      </c>
      <c r="AF262" s="250">
        <f t="shared" si="162"/>
        <v>0</v>
      </c>
      <c r="AG262" s="253">
        <f>+[41]Лист1!R262</f>
        <v>1</v>
      </c>
      <c r="AH262" s="250">
        <f t="shared" si="163"/>
        <v>0</v>
      </c>
      <c r="AI262" s="253">
        <f>+[41]Лист1!S262</f>
        <v>1</v>
      </c>
      <c r="AJ262" s="250">
        <f t="shared" si="164"/>
        <v>0</v>
      </c>
      <c r="AK262" s="253">
        <f>+[41]Лист1!T262</f>
        <v>1</v>
      </c>
      <c r="AL262" s="250">
        <f t="shared" si="165"/>
        <v>0</v>
      </c>
      <c r="AM262" s="227" t="s">
        <v>1344</v>
      </c>
      <c r="AN262" s="227" t="s">
        <v>1345</v>
      </c>
      <c r="AO262" s="227" t="s">
        <v>1346</v>
      </c>
      <c r="AP262" s="227" t="s">
        <v>1347</v>
      </c>
      <c r="AQ262" s="227" t="s">
        <v>1348</v>
      </c>
      <c r="AR262" s="227" t="s">
        <v>1349</v>
      </c>
      <c r="AS262" s="160" t="str">
        <f t="shared" si="166"/>
        <v>|'[УФ ВС 2018.xlsx]АЛРОСА УГОК'!i208</v>
      </c>
      <c r="AT262" s="160" t="str">
        <f t="shared" si="166"/>
        <v>|'[УФ ВС 2018.xlsx]АЛРОСА УГОК'!j208</v>
      </c>
      <c r="AU262" s="160" t="str">
        <f t="shared" si="166"/>
        <v>|'[УФ ВС 2018.xlsx]АЛРОСА УГОК'!q208</v>
      </c>
      <c r="AV262" s="160" t="str">
        <f t="shared" si="166"/>
        <v>|'[УФ ВС 2018.xlsx]АЛРОСА УГОК'!aa208</v>
      </c>
      <c r="AW262" s="160" t="str">
        <f t="shared" si="166"/>
        <v>|'[УФ ВС 2018.xlsx]АЛРОСА УГОК'!al208</v>
      </c>
      <c r="AX262" s="160" t="str">
        <f t="shared" si="166"/>
        <v>|'[УФ ВС 2018.xlsx]АЛРОСА УГОК'!ak208</v>
      </c>
      <c r="BE262" s="306">
        <f>+U262-'[42]Таб 1'!$T262</f>
        <v>0</v>
      </c>
    </row>
    <row r="263" spans="1:57" s="161" customFormat="1">
      <c r="A263" s="156" t="str">
        <f t="shared" si="155"/>
        <v>пок</v>
      </c>
      <c r="B263" s="95" t="s">
        <v>569</v>
      </c>
      <c r="C263" s="122" t="s">
        <v>345</v>
      </c>
      <c r="D263" s="98" t="s">
        <v>346</v>
      </c>
      <c r="E263" s="129"/>
      <c r="F263" s="130"/>
      <c r="G263" s="109" t="s">
        <v>160</v>
      </c>
      <c r="H263" s="255">
        <v>0</v>
      </c>
      <c r="I263" s="255">
        <v>0</v>
      </c>
      <c r="J263" s="255">
        <v>0</v>
      </c>
      <c r="K263" s="255">
        <v>191.869</v>
      </c>
      <c r="L263" s="251">
        <f t="shared" si="147"/>
        <v>191.869</v>
      </c>
      <c r="M263" s="251">
        <f t="shared" si="148"/>
        <v>0</v>
      </c>
      <c r="N263" s="255">
        <v>716.67239022051774</v>
      </c>
      <c r="O263" s="255"/>
      <c r="P263" s="255"/>
      <c r="Q263" s="250">
        <v>2184.1115735752078</v>
      </c>
      <c r="R263" s="252">
        <f>+'[42]Таб 1'!$Q263</f>
        <v>716.67239022051774</v>
      </c>
      <c r="S263" s="250">
        <f t="shared" si="157"/>
        <v>358.33619511025887</v>
      </c>
      <c r="T263" s="250">
        <f t="shared" si="158"/>
        <v>358.33619511025887</v>
      </c>
      <c r="U263" s="256">
        <f t="shared" si="159"/>
        <v>716.67239022051774</v>
      </c>
      <c r="V263" s="253">
        <f>[40]Лист1!$O263</f>
        <v>1</v>
      </c>
      <c r="W263" s="250">
        <f t="shared" si="160"/>
        <v>358.33619511025887</v>
      </c>
      <c r="X263" s="253">
        <f>[40]Лист1!$P263</f>
        <v>1</v>
      </c>
      <c r="Y263" s="250">
        <f t="shared" si="161"/>
        <v>358.33619511025887</v>
      </c>
      <c r="Z263" s="251">
        <f t="shared" si="149"/>
        <v>0.35112668642131323</v>
      </c>
      <c r="AA263" s="251">
        <f t="shared" si="150"/>
        <v>0.34592469536926007</v>
      </c>
      <c r="AB263" s="256">
        <f t="shared" si="151"/>
        <v>0</v>
      </c>
      <c r="AC263" s="256">
        <f t="shared" si="152"/>
        <v>100</v>
      </c>
      <c r="AD263" s="257">
        <f t="shared" si="153"/>
        <v>0</v>
      </c>
      <c r="AE263" s="253">
        <f>+[41]Лист1!Q263</f>
        <v>1</v>
      </c>
      <c r="AF263" s="250">
        <f t="shared" si="162"/>
        <v>716.67239022051774</v>
      </c>
      <c r="AG263" s="253">
        <f>+[41]Лист1!R263</f>
        <v>1</v>
      </c>
      <c r="AH263" s="250">
        <f t="shared" si="163"/>
        <v>716.67239022051774</v>
      </c>
      <c r="AI263" s="253">
        <f>+[41]Лист1!S263</f>
        <v>1</v>
      </c>
      <c r="AJ263" s="250">
        <f t="shared" si="164"/>
        <v>716.67239022051774</v>
      </c>
      <c r="AK263" s="253">
        <f>+[41]Лист1!T263</f>
        <v>1</v>
      </c>
      <c r="AL263" s="250">
        <f t="shared" si="165"/>
        <v>716.67239022051774</v>
      </c>
      <c r="AM263" s="227" t="s">
        <v>1350</v>
      </c>
      <c r="AN263" s="227" t="s">
        <v>1351</v>
      </c>
      <c r="AO263" s="227" t="s">
        <v>1352</v>
      </c>
      <c r="AP263" s="227" t="s">
        <v>1353</v>
      </c>
      <c r="AQ263" s="227" t="s">
        <v>1354</v>
      </c>
      <c r="AR263" s="227" t="s">
        <v>1355</v>
      </c>
      <c r="AS263" s="160" t="str">
        <f t="shared" si="166"/>
        <v>|'[УФ ВС 2018.xlsx]АЛРОСА УГОК'!i209</v>
      </c>
      <c r="AT263" s="160" t="str">
        <f t="shared" si="166"/>
        <v>|'[УФ ВС 2018.xlsx]АЛРОСА УГОК'!j209</v>
      </c>
      <c r="AU263" s="160" t="str">
        <f t="shared" si="166"/>
        <v>|'[УФ ВС 2018.xlsx]АЛРОСА УГОК'!q209</v>
      </c>
      <c r="AV263" s="160" t="str">
        <f t="shared" si="166"/>
        <v>|'[УФ ВС 2018.xlsx]АЛРОСА УГОК'!aa209</v>
      </c>
      <c r="AW263" s="160" t="str">
        <f t="shared" si="166"/>
        <v>|'[УФ ВС 2018.xlsx]АЛРОСА УГОК'!al209</v>
      </c>
      <c r="AX263" s="160" t="str">
        <f t="shared" si="166"/>
        <v>|'[УФ ВС 2018.xlsx]АЛРОСА УГОК'!ak209</v>
      </c>
      <c r="BE263" s="306">
        <f>+U263-'[42]Таб 1'!$T263</f>
        <v>0</v>
      </c>
    </row>
    <row r="264" spans="1:57" s="161" customFormat="1">
      <c r="A264" s="156" t="str">
        <f t="shared" si="155"/>
        <v>скр</v>
      </c>
      <c r="B264" s="95" t="s">
        <v>569</v>
      </c>
      <c r="C264" s="122" t="s">
        <v>347</v>
      </c>
      <c r="D264" s="98" t="s">
        <v>348</v>
      </c>
      <c r="E264" s="129"/>
      <c r="F264" s="130"/>
      <c r="G264" s="109" t="s">
        <v>160</v>
      </c>
      <c r="H264" s="255">
        <v>0</v>
      </c>
      <c r="I264" s="255">
        <v>0</v>
      </c>
      <c r="J264" s="255">
        <v>0</v>
      </c>
      <c r="K264" s="255"/>
      <c r="L264" s="251">
        <f t="shared" si="147"/>
        <v>0</v>
      </c>
      <c r="M264" s="251">
        <f t="shared" si="148"/>
        <v>0</v>
      </c>
      <c r="N264" s="255">
        <v>0</v>
      </c>
      <c r="O264" s="255"/>
      <c r="P264" s="255"/>
      <c r="Q264" s="250">
        <v>0</v>
      </c>
      <c r="R264" s="252">
        <f>+'[42]Таб 1'!$Q264</f>
        <v>0</v>
      </c>
      <c r="S264" s="250">
        <f t="shared" si="157"/>
        <v>0</v>
      </c>
      <c r="T264" s="250">
        <f t="shared" si="158"/>
        <v>0</v>
      </c>
      <c r="U264" s="256">
        <f t="shared" si="159"/>
        <v>0</v>
      </c>
      <c r="V264" s="253">
        <f>[40]Лист1!$O264</f>
        <v>1</v>
      </c>
      <c r="W264" s="250">
        <f t="shared" si="160"/>
        <v>0</v>
      </c>
      <c r="X264" s="253">
        <f>[40]Лист1!$P264</f>
        <v>1</v>
      </c>
      <c r="Y264" s="250">
        <f t="shared" si="161"/>
        <v>0</v>
      </c>
      <c r="Z264" s="251">
        <f t="shared" si="149"/>
        <v>0</v>
      </c>
      <c r="AA264" s="251">
        <f t="shared" si="150"/>
        <v>0</v>
      </c>
      <c r="AB264" s="256">
        <f t="shared" si="151"/>
        <v>0</v>
      </c>
      <c r="AC264" s="256">
        <f t="shared" si="152"/>
        <v>0</v>
      </c>
      <c r="AD264" s="257">
        <f t="shared" si="153"/>
        <v>0</v>
      </c>
      <c r="AE264" s="253">
        <f>+[41]Лист1!Q264</f>
        <v>1</v>
      </c>
      <c r="AF264" s="250">
        <f t="shared" si="162"/>
        <v>0</v>
      </c>
      <c r="AG264" s="253">
        <f>+[41]Лист1!R264</f>
        <v>1</v>
      </c>
      <c r="AH264" s="250">
        <f t="shared" si="163"/>
        <v>0</v>
      </c>
      <c r="AI264" s="253">
        <f>+[41]Лист1!S264</f>
        <v>1</v>
      </c>
      <c r="AJ264" s="250">
        <f t="shared" si="164"/>
        <v>0</v>
      </c>
      <c r="AK264" s="253">
        <f>+[41]Лист1!T264</f>
        <v>1</v>
      </c>
      <c r="AL264" s="250">
        <f t="shared" si="165"/>
        <v>0</v>
      </c>
      <c r="AM264" s="227" t="s">
        <v>1356</v>
      </c>
      <c r="AN264" s="227" t="s">
        <v>1357</v>
      </c>
      <c r="AO264" s="227" t="s">
        <v>1358</v>
      </c>
      <c r="AP264" s="227" t="s">
        <v>1359</v>
      </c>
      <c r="AQ264" s="227" t="s">
        <v>1360</v>
      </c>
      <c r="AR264" s="227" t="s">
        <v>1361</v>
      </c>
      <c r="AS264" s="160" t="str">
        <f t="shared" si="166"/>
        <v>|'[УФ ВС 2018.xlsx]АЛРОСА УГОК'!i210</v>
      </c>
      <c r="AT264" s="160" t="str">
        <f t="shared" si="166"/>
        <v>|'[УФ ВС 2018.xlsx]АЛРОСА УГОК'!j210</v>
      </c>
      <c r="AU264" s="160" t="str">
        <f t="shared" si="166"/>
        <v>|'[УФ ВС 2018.xlsx]АЛРОСА УГОК'!q210</v>
      </c>
      <c r="AV264" s="160" t="str">
        <f t="shared" si="166"/>
        <v>|'[УФ ВС 2018.xlsx]АЛРОСА УГОК'!aa210</v>
      </c>
      <c r="AW264" s="160" t="str">
        <f t="shared" si="166"/>
        <v>|'[УФ ВС 2018.xlsx]АЛРОСА УГОК'!al210</v>
      </c>
      <c r="AX264" s="160" t="str">
        <f t="shared" si="166"/>
        <v>|'[УФ ВС 2018.xlsx]АЛРОСА УГОК'!ak210</v>
      </c>
      <c r="BE264" s="306">
        <f>+U264-'[42]Таб 1'!$T264</f>
        <v>0</v>
      </c>
    </row>
    <row r="265" spans="1:57">
      <c r="A265" s="156" t="str">
        <f t="shared" si="155"/>
        <v>пок</v>
      </c>
      <c r="B265" s="95"/>
      <c r="C265" s="122" t="s">
        <v>349</v>
      </c>
      <c r="D265" s="98" t="s">
        <v>350</v>
      </c>
      <c r="E265" s="129"/>
      <c r="F265" s="130"/>
      <c r="G265" s="109" t="s">
        <v>160</v>
      </c>
      <c r="H265" s="256">
        <f>SUM(H266:H269)</f>
        <v>0</v>
      </c>
      <c r="I265" s="256">
        <f>SUM(I266:I269)</f>
        <v>2661.5951129192858</v>
      </c>
      <c r="J265" s="256">
        <f>SUM(J266:J269)</f>
        <v>2799.21693</v>
      </c>
      <c r="K265" s="256">
        <v>3834.63</v>
      </c>
      <c r="L265" s="251">
        <f t="shared" si="147"/>
        <v>1035.4130700000001</v>
      </c>
      <c r="M265" s="251">
        <f t="shared" si="148"/>
        <v>136.98938295575397</v>
      </c>
      <c r="N265" s="256">
        <f t="shared" ref="N265:U265" si="167">SUM(N266:N269)</f>
        <v>3576.799</v>
      </c>
      <c r="O265" s="256">
        <f t="shared" si="167"/>
        <v>0</v>
      </c>
      <c r="P265" s="256">
        <f t="shared" si="167"/>
        <v>0</v>
      </c>
      <c r="Q265" s="256">
        <v>3228.1600000000003</v>
      </c>
      <c r="R265" s="252">
        <f>+'[42]Таб 1'!$Q265</f>
        <v>3104.4569024699999</v>
      </c>
      <c r="S265" s="256">
        <f t="shared" si="167"/>
        <v>1552.228451235</v>
      </c>
      <c r="T265" s="256">
        <f t="shared" si="167"/>
        <v>1552.228451235</v>
      </c>
      <c r="U265" s="256">
        <f t="shared" si="167"/>
        <v>3104.4569024699999</v>
      </c>
      <c r="V265" s="253">
        <f>[40]Лист1!$O265</f>
        <v>1</v>
      </c>
      <c r="W265" s="256">
        <f>SUM(W266:W269)</f>
        <v>1552.228451235</v>
      </c>
      <c r="X265" s="253">
        <f>[40]Лист1!$P265</f>
        <v>1</v>
      </c>
      <c r="Y265" s="256">
        <f>SUM(Y266:Y269)</f>
        <v>1552.228451235</v>
      </c>
      <c r="Z265" s="251">
        <f t="shared" si="149"/>
        <v>1.5209985485371607</v>
      </c>
      <c r="AA265" s="251">
        <f t="shared" si="150"/>
        <v>1.4984647419492376</v>
      </c>
      <c r="AB265" s="256">
        <f t="shared" si="151"/>
        <v>-472.34209753000005</v>
      </c>
      <c r="AC265" s="256">
        <f t="shared" si="152"/>
        <v>86.794278975978244</v>
      </c>
      <c r="AD265" s="257">
        <f t="shared" si="153"/>
        <v>-0.20880860420772551</v>
      </c>
      <c r="AE265" s="253">
        <f>+[41]Лист1!Q265</f>
        <v>1</v>
      </c>
      <c r="AF265" s="256">
        <f>SUM(AF266:AF269)</f>
        <v>3104.4569024699999</v>
      </c>
      <c r="AG265" s="253">
        <f>+[41]Лист1!R265</f>
        <v>1</v>
      </c>
      <c r="AH265" s="256">
        <f>SUM(AH266:AH269)</f>
        <v>3104.4569024699999</v>
      </c>
      <c r="AI265" s="253">
        <f>+[41]Лист1!S265</f>
        <v>1</v>
      </c>
      <c r="AJ265" s="256">
        <f>SUM(AJ266:AJ269)</f>
        <v>3104.4569024699999</v>
      </c>
      <c r="AK265" s="253">
        <f>+[41]Лист1!T265</f>
        <v>1</v>
      </c>
      <c r="AL265" s="256">
        <f>SUM(AL266:AL269)</f>
        <v>3104.4569024699999</v>
      </c>
      <c r="AM265" s="227"/>
      <c r="AN265" s="227"/>
      <c r="AO265" s="227"/>
      <c r="AP265" s="227"/>
      <c r="AQ265" s="227"/>
      <c r="AR265" s="227"/>
      <c r="AS265" s="160"/>
      <c r="AT265" s="160"/>
      <c r="AU265" s="160"/>
      <c r="AV265" s="160"/>
      <c r="AW265" s="160"/>
      <c r="AX265" s="160"/>
      <c r="BE265" s="306">
        <f>+U265-'[42]Таб 1'!$T265</f>
        <v>0</v>
      </c>
    </row>
    <row r="266" spans="1:57">
      <c r="A266" s="156" t="str">
        <f t="shared" si="155"/>
        <v>скр</v>
      </c>
      <c r="B266" s="95" t="s">
        <v>570</v>
      </c>
      <c r="C266" s="120"/>
      <c r="D266" s="81"/>
      <c r="E266" s="81" t="s">
        <v>351</v>
      </c>
      <c r="F266" s="121"/>
      <c r="G266" s="135" t="s">
        <v>160</v>
      </c>
      <c r="H266" s="255">
        <v>0</v>
      </c>
      <c r="I266" s="262">
        <v>0</v>
      </c>
      <c r="J266" s="262">
        <v>0</v>
      </c>
      <c r="K266" s="262"/>
      <c r="L266" s="251">
        <f t="shared" si="147"/>
        <v>0</v>
      </c>
      <c r="M266" s="251">
        <f t="shared" si="148"/>
        <v>0</v>
      </c>
      <c r="N266" s="262">
        <v>0</v>
      </c>
      <c r="O266" s="262"/>
      <c r="P266" s="262">
        <v>0</v>
      </c>
      <c r="Q266" s="253">
        <v>0</v>
      </c>
      <c r="R266" s="252">
        <f>+'[42]Таб 1'!$Q266</f>
        <v>0</v>
      </c>
      <c r="S266" s="250">
        <f>R266*$A$8</f>
        <v>0</v>
      </c>
      <c r="T266" s="250">
        <f>R266*$A$9</f>
        <v>0</v>
      </c>
      <c r="U266" s="263">
        <f>+W266+Y266</f>
        <v>0</v>
      </c>
      <c r="V266" s="253">
        <f>[40]Лист1!$O266</f>
        <v>1</v>
      </c>
      <c r="W266" s="250">
        <f>S266*V266</f>
        <v>0</v>
      </c>
      <c r="X266" s="253">
        <f>[40]Лист1!$P266</f>
        <v>1</v>
      </c>
      <c r="Y266" s="250">
        <f>W266*X266</f>
        <v>0</v>
      </c>
      <c r="Z266" s="271">
        <f t="shared" si="149"/>
        <v>0</v>
      </c>
      <c r="AA266" s="271">
        <f t="shared" si="150"/>
        <v>0</v>
      </c>
      <c r="AB266" s="263">
        <f t="shared" si="151"/>
        <v>0</v>
      </c>
      <c r="AC266" s="263">
        <f t="shared" si="152"/>
        <v>0</v>
      </c>
      <c r="AD266" s="264">
        <f t="shared" si="153"/>
        <v>0</v>
      </c>
      <c r="AE266" s="253">
        <f>+[41]Лист1!Q266</f>
        <v>1</v>
      </c>
      <c r="AF266" s="250">
        <f>IF($P$287=0,U266*AE266,0)</f>
        <v>0</v>
      </c>
      <c r="AG266" s="253">
        <f>+[41]Лист1!R266</f>
        <v>1</v>
      </c>
      <c r="AH266" s="250">
        <f>AF266*AG266</f>
        <v>0</v>
      </c>
      <c r="AI266" s="253">
        <f>+[41]Лист1!S266</f>
        <v>1</v>
      </c>
      <c r="AJ266" s="250">
        <f>AH266*AI266</f>
        <v>0</v>
      </c>
      <c r="AK266" s="253">
        <f>+[41]Лист1!T266</f>
        <v>1</v>
      </c>
      <c r="AL266" s="250">
        <f>AJ266*AK266</f>
        <v>0</v>
      </c>
      <c r="AM266" s="227" t="s">
        <v>1362</v>
      </c>
      <c r="AN266" s="227" t="s">
        <v>1363</v>
      </c>
      <c r="AO266" s="227" t="s">
        <v>1364</v>
      </c>
      <c r="AP266" s="227" t="s">
        <v>1365</v>
      </c>
      <c r="AQ266" s="227" t="s">
        <v>1366</v>
      </c>
      <c r="AR266" s="227" t="s">
        <v>1367</v>
      </c>
      <c r="AS266" s="160" t="str">
        <f t="shared" ref="AS266:AX269" si="168">$A$3&amp;$A$2&amp;"'"&amp;AM266</f>
        <v>|'[УФ ВС 2018.xlsx]АЛРОСА УГОК'!i212</v>
      </c>
      <c r="AT266" s="160" t="str">
        <f t="shared" si="168"/>
        <v>|'[УФ ВС 2018.xlsx]АЛРОСА УГОК'!j212</v>
      </c>
      <c r="AU266" s="160" t="str">
        <f t="shared" si="168"/>
        <v>|'[УФ ВС 2018.xlsx]АЛРОСА УГОК'!q212</v>
      </c>
      <c r="AV266" s="160" t="str">
        <f t="shared" si="168"/>
        <v>|'[УФ ВС 2018.xlsx]АЛРОСА УГОК'!aa212</v>
      </c>
      <c r="AW266" s="160" t="str">
        <f t="shared" si="168"/>
        <v>|'[УФ ВС 2018.xlsx]АЛРОСА УГОК'!al212</v>
      </c>
      <c r="AX266" s="160" t="str">
        <f t="shared" si="168"/>
        <v>|'[УФ ВС 2018.xlsx]АЛРОСА УГОК'!ak212</v>
      </c>
      <c r="BE266" s="306">
        <f>+U266-'[42]Таб 1'!$T266</f>
        <v>0</v>
      </c>
    </row>
    <row r="267" spans="1:57">
      <c r="A267" s="156" t="str">
        <f t="shared" si="155"/>
        <v>пок</v>
      </c>
      <c r="B267" s="95" t="s">
        <v>554</v>
      </c>
      <c r="C267" s="120"/>
      <c r="D267" s="81"/>
      <c r="E267" s="81" t="s">
        <v>352</v>
      </c>
      <c r="F267" s="121"/>
      <c r="G267" s="135" t="s">
        <v>160</v>
      </c>
      <c r="H267" s="255">
        <v>0</v>
      </c>
      <c r="I267" s="262">
        <v>2661.5951129192858</v>
      </c>
      <c r="J267" s="262">
        <v>2799.21693</v>
      </c>
      <c r="K267" s="262">
        <v>3834.63</v>
      </c>
      <c r="L267" s="251">
        <f t="shared" si="147"/>
        <v>1035.4130700000001</v>
      </c>
      <c r="M267" s="251">
        <f t="shared" si="148"/>
        <v>136.98938295575397</v>
      </c>
      <c r="N267" s="262">
        <v>3576.799</v>
      </c>
      <c r="O267" s="262"/>
      <c r="P267" s="262">
        <v>0</v>
      </c>
      <c r="Q267" s="253">
        <v>3228.1600000000003</v>
      </c>
      <c r="R267" s="252">
        <f>+'[42]Таб 1'!$Q267</f>
        <v>3104.4569024699999</v>
      </c>
      <c r="S267" s="250">
        <f>R267*$A$8</f>
        <v>1552.228451235</v>
      </c>
      <c r="T267" s="250">
        <f>R267*$A$9</f>
        <v>1552.228451235</v>
      </c>
      <c r="U267" s="263">
        <f>+W267+Y267</f>
        <v>3104.4569024699999</v>
      </c>
      <c r="V267" s="253">
        <f>[40]Лист1!$O267</f>
        <v>1</v>
      </c>
      <c r="W267" s="250">
        <f>S267*V267</f>
        <v>1552.228451235</v>
      </c>
      <c r="X267" s="253">
        <f>[40]Лист1!$P267</f>
        <v>1</v>
      </c>
      <c r="Y267" s="250">
        <f>W267*X267</f>
        <v>1552.228451235</v>
      </c>
      <c r="Z267" s="271">
        <f t="shared" si="149"/>
        <v>1.5209985485371607</v>
      </c>
      <c r="AA267" s="271">
        <f t="shared" si="150"/>
        <v>1.4984647419492376</v>
      </c>
      <c r="AB267" s="263">
        <f t="shared" si="151"/>
        <v>-472.34209753000005</v>
      </c>
      <c r="AC267" s="263">
        <f t="shared" si="152"/>
        <v>86.794278975978244</v>
      </c>
      <c r="AD267" s="264">
        <f t="shared" si="153"/>
        <v>-0.20880860420772551</v>
      </c>
      <c r="AE267" s="253">
        <f>+[41]Лист1!Q267</f>
        <v>1</v>
      </c>
      <c r="AF267" s="250">
        <f>IF($P$287=0,U267*AE267,0)</f>
        <v>3104.4569024699999</v>
      </c>
      <c r="AG267" s="253">
        <f>+[41]Лист1!R267</f>
        <v>1</v>
      </c>
      <c r="AH267" s="250">
        <f>AF267*AG267</f>
        <v>3104.4569024699999</v>
      </c>
      <c r="AI267" s="253">
        <f>+[41]Лист1!S267</f>
        <v>1</v>
      </c>
      <c r="AJ267" s="250">
        <f>AH267*AI267</f>
        <v>3104.4569024699999</v>
      </c>
      <c r="AK267" s="253">
        <f>+[41]Лист1!T267</f>
        <v>1</v>
      </c>
      <c r="AL267" s="250">
        <f>AJ267*AK267</f>
        <v>3104.4569024699999</v>
      </c>
      <c r="AM267" s="227" t="s">
        <v>1368</v>
      </c>
      <c r="AN267" s="227" t="s">
        <v>1369</v>
      </c>
      <c r="AO267" s="227" t="s">
        <v>1370</v>
      </c>
      <c r="AP267" s="227" t="s">
        <v>1371</v>
      </c>
      <c r="AQ267" s="227" t="s">
        <v>1372</v>
      </c>
      <c r="AR267" s="227" t="s">
        <v>1373</v>
      </c>
      <c r="AS267" s="160" t="str">
        <f t="shared" si="168"/>
        <v>|'[УФ ВС 2018.xlsx]АЛРОСА УГОК'!i213</v>
      </c>
      <c r="AT267" s="160" t="str">
        <f t="shared" si="168"/>
        <v>|'[УФ ВС 2018.xlsx]АЛРОСА УГОК'!j213</v>
      </c>
      <c r="AU267" s="160" t="str">
        <f t="shared" si="168"/>
        <v>|'[УФ ВС 2018.xlsx]АЛРОСА УГОК'!q213</v>
      </c>
      <c r="AV267" s="160" t="str">
        <f t="shared" si="168"/>
        <v>|'[УФ ВС 2018.xlsx]АЛРОСА УГОК'!aa213</v>
      </c>
      <c r="AW267" s="160" t="str">
        <f t="shared" si="168"/>
        <v>|'[УФ ВС 2018.xlsx]АЛРОСА УГОК'!al213</v>
      </c>
      <c r="AX267" s="160" t="str">
        <f t="shared" si="168"/>
        <v>|'[УФ ВС 2018.xlsx]АЛРОСА УГОК'!ak213</v>
      </c>
      <c r="BE267" s="306">
        <f>+U267-'[42]Таб 1'!$T267</f>
        <v>0</v>
      </c>
    </row>
    <row r="268" spans="1:57" s="162" customFormat="1">
      <c r="A268" s="156" t="str">
        <f t="shared" si="155"/>
        <v>скр</v>
      </c>
      <c r="B268" s="95" t="s">
        <v>570</v>
      </c>
      <c r="C268" s="120"/>
      <c r="D268" s="81"/>
      <c r="E268" s="81" t="s">
        <v>353</v>
      </c>
      <c r="F268" s="121"/>
      <c r="G268" s="135" t="s">
        <v>160</v>
      </c>
      <c r="H268" s="255">
        <v>0</v>
      </c>
      <c r="I268" s="262">
        <v>0</v>
      </c>
      <c r="J268" s="262">
        <v>0</v>
      </c>
      <c r="K268" s="262"/>
      <c r="L268" s="251">
        <f t="shared" si="147"/>
        <v>0</v>
      </c>
      <c r="M268" s="251">
        <f t="shared" si="148"/>
        <v>0</v>
      </c>
      <c r="N268" s="262">
        <v>0</v>
      </c>
      <c r="O268" s="262"/>
      <c r="P268" s="262">
        <v>0</v>
      </c>
      <c r="Q268" s="253">
        <v>0</v>
      </c>
      <c r="R268" s="252">
        <f>+'[42]Таб 1'!$Q268</f>
        <v>0</v>
      </c>
      <c r="S268" s="250">
        <f>R268*$A$8</f>
        <v>0</v>
      </c>
      <c r="T268" s="250">
        <f>R268*$A$9</f>
        <v>0</v>
      </c>
      <c r="U268" s="263">
        <f>+W268+Y268</f>
        <v>0</v>
      </c>
      <c r="V268" s="253">
        <f>[40]Лист1!$O268</f>
        <v>1</v>
      </c>
      <c r="W268" s="250">
        <f>S268*V268</f>
        <v>0</v>
      </c>
      <c r="X268" s="253">
        <f>[40]Лист1!$P268</f>
        <v>1</v>
      </c>
      <c r="Y268" s="250">
        <f>W268*X268</f>
        <v>0</v>
      </c>
      <c r="Z268" s="271">
        <f t="shared" si="149"/>
        <v>0</v>
      </c>
      <c r="AA268" s="271">
        <f t="shared" si="150"/>
        <v>0</v>
      </c>
      <c r="AB268" s="263">
        <f t="shared" si="151"/>
        <v>0</v>
      </c>
      <c r="AC268" s="263">
        <f t="shared" si="152"/>
        <v>0</v>
      </c>
      <c r="AD268" s="264">
        <f t="shared" si="153"/>
        <v>0</v>
      </c>
      <c r="AE268" s="253">
        <f>+[41]Лист1!Q268</f>
        <v>1</v>
      </c>
      <c r="AF268" s="250">
        <f>IF($P$287=0,U268*AE268,0)</f>
        <v>0</v>
      </c>
      <c r="AG268" s="253">
        <f>+[41]Лист1!R268</f>
        <v>1</v>
      </c>
      <c r="AH268" s="250">
        <f>AF268*AG268</f>
        <v>0</v>
      </c>
      <c r="AI268" s="253">
        <f>+[41]Лист1!S268</f>
        <v>1</v>
      </c>
      <c r="AJ268" s="250">
        <f>AH268*AI268</f>
        <v>0</v>
      </c>
      <c r="AK268" s="253">
        <f>+[41]Лист1!T268</f>
        <v>1</v>
      </c>
      <c r="AL268" s="250">
        <f>AJ268*AK268</f>
        <v>0</v>
      </c>
      <c r="AM268" s="227" t="s">
        <v>1374</v>
      </c>
      <c r="AN268" s="227" t="s">
        <v>1375</v>
      </c>
      <c r="AO268" s="227" t="s">
        <v>1376</v>
      </c>
      <c r="AP268" s="227" t="s">
        <v>1377</v>
      </c>
      <c r="AQ268" s="227" t="s">
        <v>1378</v>
      </c>
      <c r="AR268" s="227" t="s">
        <v>1379</v>
      </c>
      <c r="AS268" s="160" t="str">
        <f t="shared" si="168"/>
        <v>|'[УФ ВС 2018.xlsx]АЛРОСА УГОК'!i214</v>
      </c>
      <c r="AT268" s="160" t="str">
        <f t="shared" si="168"/>
        <v>|'[УФ ВС 2018.xlsx]АЛРОСА УГОК'!j214</v>
      </c>
      <c r="AU268" s="160" t="str">
        <f t="shared" si="168"/>
        <v>|'[УФ ВС 2018.xlsx]АЛРОСА УГОК'!q214</v>
      </c>
      <c r="AV268" s="160" t="str">
        <f t="shared" si="168"/>
        <v>|'[УФ ВС 2018.xlsx]АЛРОСА УГОК'!aa214</v>
      </c>
      <c r="AW268" s="160" t="str">
        <f t="shared" si="168"/>
        <v>|'[УФ ВС 2018.xlsx]АЛРОСА УГОК'!al214</v>
      </c>
      <c r="AX268" s="160" t="str">
        <f t="shared" si="168"/>
        <v>|'[УФ ВС 2018.xlsx]АЛРОСА УГОК'!ak214</v>
      </c>
      <c r="BE268" s="306">
        <f>+U268-'[42]Таб 1'!$T268</f>
        <v>0</v>
      </c>
    </row>
    <row r="269" spans="1:57" s="162" customFormat="1">
      <c r="A269" s="156" t="str">
        <f t="shared" si="155"/>
        <v>скр</v>
      </c>
      <c r="B269" s="136" t="s">
        <v>554</v>
      </c>
      <c r="C269" s="120"/>
      <c r="D269" s="81"/>
      <c r="E269" s="81" t="s">
        <v>294</v>
      </c>
      <c r="F269" s="121"/>
      <c r="G269" s="135" t="s">
        <v>160</v>
      </c>
      <c r="H269" s="255">
        <v>0</v>
      </c>
      <c r="I269" s="262">
        <v>0</v>
      </c>
      <c r="J269" s="262">
        <v>0</v>
      </c>
      <c r="K269" s="262"/>
      <c r="L269" s="251">
        <f t="shared" si="147"/>
        <v>0</v>
      </c>
      <c r="M269" s="251">
        <f t="shared" si="148"/>
        <v>0</v>
      </c>
      <c r="N269" s="262">
        <v>0</v>
      </c>
      <c r="O269" s="262"/>
      <c r="P269" s="262">
        <v>0</v>
      </c>
      <c r="Q269" s="253">
        <v>0</v>
      </c>
      <c r="R269" s="252">
        <f>+'[42]Таб 1'!$Q269</f>
        <v>0</v>
      </c>
      <c r="S269" s="250">
        <f>R269*$A$8</f>
        <v>0</v>
      </c>
      <c r="T269" s="250">
        <f>R269*$A$9</f>
        <v>0</v>
      </c>
      <c r="U269" s="263">
        <f>+W269+Y269</f>
        <v>0</v>
      </c>
      <c r="V269" s="253">
        <f>[40]Лист1!$O269</f>
        <v>1</v>
      </c>
      <c r="W269" s="250">
        <f>S269*V269</f>
        <v>0</v>
      </c>
      <c r="X269" s="253">
        <f>[40]Лист1!$P269</f>
        <v>1</v>
      </c>
      <c r="Y269" s="250">
        <f>W269*X269</f>
        <v>0</v>
      </c>
      <c r="Z269" s="271">
        <f t="shared" si="149"/>
        <v>0</v>
      </c>
      <c r="AA269" s="271">
        <f t="shared" si="150"/>
        <v>0</v>
      </c>
      <c r="AB269" s="263">
        <f t="shared" si="151"/>
        <v>0</v>
      </c>
      <c r="AC269" s="263">
        <f t="shared" si="152"/>
        <v>0</v>
      </c>
      <c r="AD269" s="264">
        <f t="shared" si="153"/>
        <v>0</v>
      </c>
      <c r="AE269" s="253">
        <f>+[41]Лист1!Q269</f>
        <v>1</v>
      </c>
      <c r="AF269" s="250">
        <f>IF($P$287=0,U269*AE269,0)</f>
        <v>0</v>
      </c>
      <c r="AG269" s="253">
        <f>+[41]Лист1!R269</f>
        <v>1</v>
      </c>
      <c r="AH269" s="250">
        <f>AF269*AG269</f>
        <v>0</v>
      </c>
      <c r="AI269" s="253">
        <f>+[41]Лист1!S269</f>
        <v>1</v>
      </c>
      <c r="AJ269" s="250">
        <f>AH269*AI269</f>
        <v>0</v>
      </c>
      <c r="AK269" s="253">
        <f>+[41]Лист1!T269</f>
        <v>1</v>
      </c>
      <c r="AL269" s="250">
        <f>AJ269*AK269</f>
        <v>0</v>
      </c>
      <c r="AM269" s="227" t="s">
        <v>1380</v>
      </c>
      <c r="AN269" s="227" t="s">
        <v>1381</v>
      </c>
      <c r="AO269" s="227" t="s">
        <v>1382</v>
      </c>
      <c r="AP269" s="227" t="s">
        <v>1383</v>
      </c>
      <c r="AQ269" s="227" t="s">
        <v>1384</v>
      </c>
      <c r="AR269" s="227" t="s">
        <v>1385</v>
      </c>
      <c r="AS269" s="160" t="str">
        <f t="shared" si="168"/>
        <v>|'[УФ ВС 2018.xlsx]АЛРОСА УГОК'!i215</v>
      </c>
      <c r="AT269" s="160" t="str">
        <f t="shared" si="168"/>
        <v>|'[УФ ВС 2018.xlsx]АЛРОСА УГОК'!j215</v>
      </c>
      <c r="AU269" s="160" t="str">
        <f t="shared" si="168"/>
        <v>|'[УФ ВС 2018.xlsx]АЛРОСА УГОК'!q215</v>
      </c>
      <c r="AV269" s="160" t="str">
        <f t="shared" si="168"/>
        <v>|'[УФ ВС 2018.xlsx]АЛРОСА УГОК'!aa215</v>
      </c>
      <c r="AW269" s="160" t="str">
        <f t="shared" si="168"/>
        <v>|'[УФ ВС 2018.xlsx]АЛРОСА УГОК'!al215</v>
      </c>
      <c r="AX269" s="160" t="str">
        <f t="shared" si="168"/>
        <v>|'[УФ ВС 2018.xlsx]АЛРОСА УГОК'!ak215</v>
      </c>
      <c r="BE269" s="306">
        <f>+U269-'[42]Таб 1'!$T269</f>
        <v>0</v>
      </c>
    </row>
    <row r="270" spans="1:57" s="162" customFormat="1">
      <c r="A270" s="156" t="str">
        <f t="shared" si="155"/>
        <v>скр</v>
      </c>
      <c r="B270" s="136"/>
      <c r="C270" s="122" t="s">
        <v>354</v>
      </c>
      <c r="D270" s="98" t="s">
        <v>355</v>
      </c>
      <c r="E270" s="129"/>
      <c r="F270" s="130"/>
      <c r="G270" s="109" t="s">
        <v>160</v>
      </c>
      <c r="H270" s="256">
        <f>H271+H272</f>
        <v>0</v>
      </c>
      <c r="I270" s="256">
        <f>I271+I272</f>
        <v>0</v>
      </c>
      <c r="J270" s="256">
        <f>J271+J272</f>
        <v>0</v>
      </c>
      <c r="K270" s="256">
        <v>0</v>
      </c>
      <c r="L270" s="251">
        <f t="shared" si="147"/>
        <v>0</v>
      </c>
      <c r="M270" s="251">
        <f t="shared" si="148"/>
        <v>0</v>
      </c>
      <c r="N270" s="256">
        <f t="shared" ref="N270:U270" si="169">N271+N272</f>
        <v>0</v>
      </c>
      <c r="O270" s="256">
        <f t="shared" si="169"/>
        <v>0</v>
      </c>
      <c r="P270" s="256">
        <f t="shared" si="169"/>
        <v>0</v>
      </c>
      <c r="Q270" s="256">
        <v>0</v>
      </c>
      <c r="R270" s="252">
        <f>+'[42]Таб 1'!$Q270</f>
        <v>0</v>
      </c>
      <c r="S270" s="256">
        <f t="shared" si="169"/>
        <v>0</v>
      </c>
      <c r="T270" s="256">
        <f t="shared" si="169"/>
        <v>0</v>
      </c>
      <c r="U270" s="256">
        <f t="shared" si="169"/>
        <v>0</v>
      </c>
      <c r="V270" s="253">
        <f>[40]Лист1!$O270</f>
        <v>1</v>
      </c>
      <c r="W270" s="256">
        <f>W271+W272</f>
        <v>0</v>
      </c>
      <c r="X270" s="253">
        <f>[40]Лист1!$P270</f>
        <v>1</v>
      </c>
      <c r="Y270" s="256">
        <f>Y271+Y272</f>
        <v>0</v>
      </c>
      <c r="Z270" s="251">
        <f t="shared" si="149"/>
        <v>0</v>
      </c>
      <c r="AA270" s="251">
        <f t="shared" si="150"/>
        <v>0</v>
      </c>
      <c r="AB270" s="256">
        <f t="shared" si="151"/>
        <v>0</v>
      </c>
      <c r="AC270" s="256">
        <f t="shared" si="152"/>
        <v>0</v>
      </c>
      <c r="AD270" s="257">
        <f t="shared" si="153"/>
        <v>0</v>
      </c>
      <c r="AE270" s="253">
        <f>+[41]Лист1!Q270</f>
        <v>1</v>
      </c>
      <c r="AF270" s="256">
        <f>AF271+AF272</f>
        <v>0</v>
      </c>
      <c r="AG270" s="253">
        <f>+[41]Лист1!R270</f>
        <v>1</v>
      </c>
      <c r="AH270" s="256">
        <f>AH271+AH272</f>
        <v>0</v>
      </c>
      <c r="AI270" s="253">
        <f>+[41]Лист1!S270</f>
        <v>1</v>
      </c>
      <c r="AJ270" s="256">
        <f>AJ271+AJ272</f>
        <v>0</v>
      </c>
      <c r="AK270" s="253">
        <f>+[41]Лист1!T270</f>
        <v>1</v>
      </c>
      <c r="AL270" s="256">
        <f>AL271+AL272</f>
        <v>0</v>
      </c>
      <c r="AM270" s="227"/>
      <c r="AN270" s="227"/>
      <c r="AO270" s="227"/>
      <c r="AP270" s="227"/>
      <c r="AQ270" s="227"/>
      <c r="AR270" s="227"/>
      <c r="AS270" s="160"/>
      <c r="AT270" s="160"/>
      <c r="AU270" s="160"/>
      <c r="AV270" s="160"/>
      <c r="AW270" s="160"/>
      <c r="AX270" s="160"/>
      <c r="BE270" s="306">
        <f>+U270-'[42]Таб 1'!$T270</f>
        <v>0</v>
      </c>
    </row>
    <row r="271" spans="1:57" s="162" customFormat="1">
      <c r="A271" s="156" t="str">
        <f t="shared" si="155"/>
        <v>скр</v>
      </c>
      <c r="B271" s="136" t="s">
        <v>569</v>
      </c>
      <c r="C271" s="120"/>
      <c r="D271" s="81"/>
      <c r="E271" s="81" t="s">
        <v>356</v>
      </c>
      <c r="F271" s="121"/>
      <c r="G271" s="135" t="s">
        <v>160</v>
      </c>
      <c r="H271" s="255">
        <v>0</v>
      </c>
      <c r="I271" s="262">
        <v>0</v>
      </c>
      <c r="J271" s="262">
        <v>0</v>
      </c>
      <c r="K271" s="262"/>
      <c r="L271" s="251">
        <f t="shared" si="147"/>
        <v>0</v>
      </c>
      <c r="M271" s="251">
        <f t="shared" si="148"/>
        <v>0</v>
      </c>
      <c r="N271" s="262">
        <v>0</v>
      </c>
      <c r="O271" s="262"/>
      <c r="P271" s="262">
        <v>0</v>
      </c>
      <c r="Q271" s="253">
        <v>0</v>
      </c>
      <c r="R271" s="252">
        <f>+'[42]Таб 1'!$Q271</f>
        <v>0</v>
      </c>
      <c r="S271" s="250">
        <f>R271*$A$8</f>
        <v>0</v>
      </c>
      <c r="T271" s="250">
        <f>R271*$A$9</f>
        <v>0</v>
      </c>
      <c r="U271" s="263">
        <f>+W271+Y271</f>
        <v>0</v>
      </c>
      <c r="V271" s="253">
        <f>[40]Лист1!$O271</f>
        <v>1</v>
      </c>
      <c r="W271" s="250">
        <f>S271*V271</f>
        <v>0</v>
      </c>
      <c r="X271" s="253">
        <f>[40]Лист1!$P271</f>
        <v>1</v>
      </c>
      <c r="Y271" s="250">
        <f>W271*X271</f>
        <v>0</v>
      </c>
      <c r="Z271" s="271">
        <f t="shared" si="149"/>
        <v>0</v>
      </c>
      <c r="AA271" s="271">
        <f t="shared" si="150"/>
        <v>0</v>
      </c>
      <c r="AB271" s="263">
        <f t="shared" si="151"/>
        <v>0</v>
      </c>
      <c r="AC271" s="263">
        <f t="shared" si="152"/>
        <v>0</v>
      </c>
      <c r="AD271" s="264">
        <f t="shared" si="153"/>
        <v>0</v>
      </c>
      <c r="AE271" s="253">
        <f>+[41]Лист1!Q271</f>
        <v>1</v>
      </c>
      <c r="AF271" s="250">
        <f>IF($P$287=0,U271*AE271,0)</f>
        <v>0</v>
      </c>
      <c r="AG271" s="253">
        <f>+[41]Лист1!R271</f>
        <v>1</v>
      </c>
      <c r="AH271" s="250">
        <f>AF271*AG271</f>
        <v>0</v>
      </c>
      <c r="AI271" s="253">
        <f>+[41]Лист1!S271</f>
        <v>1</v>
      </c>
      <c r="AJ271" s="250">
        <f>AH271*AI271</f>
        <v>0</v>
      </c>
      <c r="AK271" s="253">
        <f>+[41]Лист1!T271</f>
        <v>1</v>
      </c>
      <c r="AL271" s="250">
        <f>AJ271*AK271</f>
        <v>0</v>
      </c>
      <c r="AM271" s="227" t="s">
        <v>1386</v>
      </c>
      <c r="AN271" s="227" t="s">
        <v>1387</v>
      </c>
      <c r="AO271" s="227" t="s">
        <v>1388</v>
      </c>
      <c r="AP271" s="227" t="s">
        <v>1389</v>
      </c>
      <c r="AQ271" s="227" t="s">
        <v>1390</v>
      </c>
      <c r="AR271" s="227" t="s">
        <v>1391</v>
      </c>
      <c r="AS271" s="160" t="str">
        <f t="shared" ref="AS271:AX273" si="170">$A$3&amp;$A$2&amp;"'"&amp;AM271</f>
        <v>|'[УФ ВС 2018.xlsx]АЛРОСА УГОК'!i217</v>
      </c>
      <c r="AT271" s="160" t="str">
        <f t="shared" si="170"/>
        <v>|'[УФ ВС 2018.xlsx]АЛРОСА УГОК'!j217</v>
      </c>
      <c r="AU271" s="160" t="str">
        <f t="shared" si="170"/>
        <v>|'[УФ ВС 2018.xlsx]АЛРОСА УГОК'!q217</v>
      </c>
      <c r="AV271" s="160" t="str">
        <f t="shared" si="170"/>
        <v>|'[УФ ВС 2018.xlsx]АЛРОСА УГОК'!aa217</v>
      </c>
      <c r="AW271" s="160" t="str">
        <f t="shared" si="170"/>
        <v>|'[УФ ВС 2018.xlsx]АЛРОСА УГОК'!al217</v>
      </c>
      <c r="AX271" s="160" t="str">
        <f t="shared" si="170"/>
        <v>|'[УФ ВС 2018.xlsx]АЛРОСА УГОК'!ak217</v>
      </c>
      <c r="BE271" s="306">
        <f>+U271-'[42]Таб 1'!$T271</f>
        <v>0</v>
      </c>
    </row>
    <row r="272" spans="1:57" s="162" customFormat="1">
      <c r="A272" s="156" t="str">
        <f t="shared" si="155"/>
        <v>скр</v>
      </c>
      <c r="B272" s="136" t="s">
        <v>554</v>
      </c>
      <c r="C272" s="120"/>
      <c r="D272" s="81"/>
      <c r="E272" s="81" t="s">
        <v>571</v>
      </c>
      <c r="F272" s="121"/>
      <c r="G272" s="135" t="s">
        <v>160</v>
      </c>
      <c r="H272" s="255">
        <v>0</v>
      </c>
      <c r="I272" s="262">
        <v>0</v>
      </c>
      <c r="J272" s="262">
        <v>0</v>
      </c>
      <c r="K272" s="262"/>
      <c r="L272" s="251">
        <f t="shared" si="147"/>
        <v>0</v>
      </c>
      <c r="M272" s="251">
        <f t="shared" si="148"/>
        <v>0</v>
      </c>
      <c r="N272" s="262">
        <v>0</v>
      </c>
      <c r="O272" s="262"/>
      <c r="P272" s="262">
        <v>0</v>
      </c>
      <c r="Q272" s="253">
        <v>0</v>
      </c>
      <c r="R272" s="252">
        <f>+'[42]Таб 1'!$Q272</f>
        <v>0</v>
      </c>
      <c r="S272" s="250">
        <f>R272*$A$8</f>
        <v>0</v>
      </c>
      <c r="T272" s="250">
        <f>R272*$A$9</f>
        <v>0</v>
      </c>
      <c r="U272" s="263">
        <f>+W272+Y272</f>
        <v>0</v>
      </c>
      <c r="V272" s="253">
        <f>[40]Лист1!$O272</f>
        <v>1</v>
      </c>
      <c r="W272" s="250">
        <f>S272*V272</f>
        <v>0</v>
      </c>
      <c r="X272" s="253">
        <f>[40]Лист1!$P272</f>
        <v>1</v>
      </c>
      <c r="Y272" s="250">
        <f>W272*X272</f>
        <v>0</v>
      </c>
      <c r="Z272" s="271">
        <f t="shared" si="149"/>
        <v>0</v>
      </c>
      <c r="AA272" s="271">
        <f t="shared" si="150"/>
        <v>0</v>
      </c>
      <c r="AB272" s="263">
        <f t="shared" si="151"/>
        <v>0</v>
      </c>
      <c r="AC272" s="263">
        <f t="shared" si="152"/>
        <v>0</v>
      </c>
      <c r="AD272" s="264">
        <f t="shared" si="153"/>
        <v>0</v>
      </c>
      <c r="AE272" s="253">
        <f>+[41]Лист1!Q272</f>
        <v>1</v>
      </c>
      <c r="AF272" s="250">
        <f>IF($P$287=0,U272*AE272,0)</f>
        <v>0</v>
      </c>
      <c r="AG272" s="253">
        <f>+[41]Лист1!R272</f>
        <v>1</v>
      </c>
      <c r="AH272" s="250">
        <f>AF272*AG272</f>
        <v>0</v>
      </c>
      <c r="AI272" s="253">
        <f>+[41]Лист1!S272</f>
        <v>1</v>
      </c>
      <c r="AJ272" s="250">
        <f>AH272*AI272</f>
        <v>0</v>
      </c>
      <c r="AK272" s="253">
        <f>+[41]Лист1!T272</f>
        <v>1</v>
      </c>
      <c r="AL272" s="250">
        <f>AJ272*AK272</f>
        <v>0</v>
      </c>
      <c r="AM272" s="227" t="s">
        <v>1392</v>
      </c>
      <c r="AN272" s="227" t="s">
        <v>1393</v>
      </c>
      <c r="AO272" s="227" t="s">
        <v>1394</v>
      </c>
      <c r="AP272" s="227" t="s">
        <v>1395</v>
      </c>
      <c r="AQ272" s="227" t="s">
        <v>1396</v>
      </c>
      <c r="AR272" s="227" t="s">
        <v>1397</v>
      </c>
      <c r="AS272" s="160" t="str">
        <f t="shared" si="170"/>
        <v>|'[УФ ВС 2018.xlsx]АЛРОСА УГОК'!i218</v>
      </c>
      <c r="AT272" s="160" t="str">
        <f t="shared" si="170"/>
        <v>|'[УФ ВС 2018.xlsx]АЛРОСА УГОК'!j218</v>
      </c>
      <c r="AU272" s="160" t="str">
        <f t="shared" si="170"/>
        <v>|'[УФ ВС 2018.xlsx]АЛРОСА УГОК'!q218</v>
      </c>
      <c r="AV272" s="160" t="str">
        <f t="shared" si="170"/>
        <v>|'[УФ ВС 2018.xlsx]АЛРОСА УГОК'!aa218</v>
      </c>
      <c r="AW272" s="160" t="str">
        <f t="shared" si="170"/>
        <v>|'[УФ ВС 2018.xlsx]АЛРОСА УГОК'!al218</v>
      </c>
      <c r="AX272" s="160" t="str">
        <f t="shared" si="170"/>
        <v>|'[УФ ВС 2018.xlsx]АЛРОСА УГОК'!ak218</v>
      </c>
      <c r="BE272" s="306">
        <f>+U272-'[42]Таб 1'!$T272</f>
        <v>0</v>
      </c>
    </row>
    <row r="273" spans="1:57" s="162" customFormat="1">
      <c r="A273" s="156" t="str">
        <f t="shared" si="155"/>
        <v>скр</v>
      </c>
      <c r="B273" s="136" t="s">
        <v>554</v>
      </c>
      <c r="C273" s="122" t="s">
        <v>357</v>
      </c>
      <c r="D273" s="98" t="s">
        <v>358</v>
      </c>
      <c r="E273" s="129"/>
      <c r="F273" s="130"/>
      <c r="G273" s="109" t="s">
        <v>160</v>
      </c>
      <c r="H273" s="255">
        <v>0</v>
      </c>
      <c r="I273" s="255">
        <v>0</v>
      </c>
      <c r="J273" s="255">
        <v>0</v>
      </c>
      <c r="K273" s="255"/>
      <c r="L273" s="251">
        <f t="shared" si="147"/>
        <v>0</v>
      </c>
      <c r="M273" s="251">
        <f t="shared" si="148"/>
        <v>0</v>
      </c>
      <c r="N273" s="255">
        <v>0</v>
      </c>
      <c r="O273" s="255"/>
      <c r="P273" s="255">
        <v>0</v>
      </c>
      <c r="Q273" s="250">
        <v>0</v>
      </c>
      <c r="R273" s="252">
        <f>+'[42]Таб 1'!$Q273</f>
        <v>0</v>
      </c>
      <c r="S273" s="250">
        <f>R273*$A$8</f>
        <v>0</v>
      </c>
      <c r="T273" s="250">
        <f>R273*$A$9</f>
        <v>0</v>
      </c>
      <c r="U273" s="263">
        <f>+W273+Y273</f>
        <v>0</v>
      </c>
      <c r="V273" s="253">
        <f>[40]Лист1!$O273</f>
        <v>1</v>
      </c>
      <c r="W273" s="250">
        <f>S273*V273</f>
        <v>0</v>
      </c>
      <c r="X273" s="253">
        <f>[40]Лист1!$P273</f>
        <v>1</v>
      </c>
      <c r="Y273" s="250">
        <f>W273*X273</f>
        <v>0</v>
      </c>
      <c r="Z273" s="271">
        <f t="shared" si="149"/>
        <v>0</v>
      </c>
      <c r="AA273" s="271">
        <f t="shared" si="150"/>
        <v>0</v>
      </c>
      <c r="AB273" s="263">
        <f t="shared" si="151"/>
        <v>0</v>
      </c>
      <c r="AC273" s="263">
        <f t="shared" si="152"/>
        <v>0</v>
      </c>
      <c r="AD273" s="264">
        <f t="shared" si="153"/>
        <v>0</v>
      </c>
      <c r="AE273" s="253">
        <f>+[41]Лист1!Q273</f>
        <v>1</v>
      </c>
      <c r="AF273" s="250">
        <f>IF($P$287=0,U273*AE273,0)</f>
        <v>0</v>
      </c>
      <c r="AG273" s="253">
        <f>+[41]Лист1!R273</f>
        <v>1</v>
      </c>
      <c r="AH273" s="250">
        <f>AF273*AG273</f>
        <v>0</v>
      </c>
      <c r="AI273" s="253">
        <f>+[41]Лист1!S273</f>
        <v>1</v>
      </c>
      <c r="AJ273" s="250">
        <f>AH273*AI273</f>
        <v>0</v>
      </c>
      <c r="AK273" s="253">
        <f>+[41]Лист1!T273</f>
        <v>1</v>
      </c>
      <c r="AL273" s="250">
        <f>AJ273*AK273</f>
        <v>0</v>
      </c>
      <c r="AM273" s="227" t="s">
        <v>1398</v>
      </c>
      <c r="AN273" s="227" t="s">
        <v>1399</v>
      </c>
      <c r="AO273" s="227" t="s">
        <v>1400</v>
      </c>
      <c r="AP273" s="227" t="s">
        <v>1401</v>
      </c>
      <c r="AQ273" s="227" t="s">
        <v>1402</v>
      </c>
      <c r="AR273" s="227" t="s">
        <v>1403</v>
      </c>
      <c r="AS273" s="160" t="str">
        <f t="shared" si="170"/>
        <v>|'[УФ ВС 2018.xlsx]АЛРОСА УГОК'!i219</v>
      </c>
      <c r="AT273" s="160" t="str">
        <f t="shared" si="170"/>
        <v>|'[УФ ВС 2018.xlsx]АЛРОСА УГОК'!j219</v>
      </c>
      <c r="AU273" s="160" t="str">
        <f t="shared" si="170"/>
        <v>|'[УФ ВС 2018.xlsx]АЛРОСА УГОК'!q219</v>
      </c>
      <c r="AV273" s="160" t="str">
        <f t="shared" si="170"/>
        <v>|'[УФ ВС 2018.xlsx]АЛРОСА УГОК'!aa219</v>
      </c>
      <c r="AW273" s="160" t="str">
        <f t="shared" si="170"/>
        <v>|'[УФ ВС 2018.xlsx]АЛРОСА УГОК'!al219</v>
      </c>
      <c r="AX273" s="160" t="str">
        <f t="shared" si="170"/>
        <v>|'[УФ ВС 2018.xlsx]АЛРОСА УГОК'!ak219</v>
      </c>
      <c r="BE273" s="306">
        <f>+U273-'[42]Таб 1'!$T273</f>
        <v>0</v>
      </c>
    </row>
    <row r="274" spans="1:57">
      <c r="A274" s="156" t="str">
        <f t="shared" si="155"/>
        <v>пок</v>
      </c>
      <c r="B274" s="136"/>
      <c r="C274" s="122" t="s">
        <v>359</v>
      </c>
      <c r="D274" s="114" t="s">
        <v>360</v>
      </c>
      <c r="E274" s="129"/>
      <c r="F274" s="130"/>
      <c r="G274" s="109" t="s">
        <v>160</v>
      </c>
      <c r="H274" s="256">
        <f>SUM(H275:H283)</f>
        <v>301.52999999999997</v>
      </c>
      <c r="I274" s="256">
        <f>SUM(I275:I283)</f>
        <v>0</v>
      </c>
      <c r="J274" s="256">
        <f>SUM(J275:J283)</f>
        <v>0</v>
      </c>
      <c r="K274" s="256">
        <v>0</v>
      </c>
      <c r="L274" s="251">
        <f t="shared" si="147"/>
        <v>0</v>
      </c>
      <c r="M274" s="251">
        <f t="shared" si="148"/>
        <v>0</v>
      </c>
      <c r="N274" s="256">
        <f t="shared" ref="N274:U274" si="171">SUM(N275:N283)</f>
        <v>127.69359429448721</v>
      </c>
      <c r="O274" s="256">
        <f t="shared" si="171"/>
        <v>0</v>
      </c>
      <c r="P274" s="256">
        <f t="shared" si="171"/>
        <v>0</v>
      </c>
      <c r="Q274" s="256">
        <v>436.82231471504161</v>
      </c>
      <c r="R274" s="252">
        <f>+'[42]Таб 1'!$Q274</f>
        <v>367.35296193312507</v>
      </c>
      <c r="S274" s="256">
        <f t="shared" si="171"/>
        <v>183.67648096656254</v>
      </c>
      <c r="T274" s="256">
        <f t="shared" si="171"/>
        <v>183.67648096656254</v>
      </c>
      <c r="U274" s="256">
        <f t="shared" si="171"/>
        <v>367.35296193312507</v>
      </c>
      <c r="V274" s="253">
        <f>[40]Лист1!$O274</f>
        <v>1</v>
      </c>
      <c r="W274" s="256">
        <f>SUM(W275:W283)</f>
        <v>183.67648096656254</v>
      </c>
      <c r="X274" s="253">
        <f>[40]Лист1!$P274</f>
        <v>1</v>
      </c>
      <c r="Y274" s="256">
        <f>SUM(Y275:Y283)</f>
        <v>183.67648096656254</v>
      </c>
      <c r="Z274" s="251">
        <f t="shared" si="149"/>
        <v>0.17998102065986388</v>
      </c>
      <c r="AA274" s="251">
        <f t="shared" si="150"/>
        <v>0.17731457662351227</v>
      </c>
      <c r="AB274" s="256">
        <f t="shared" si="151"/>
        <v>239.65936763863786</v>
      </c>
      <c r="AC274" s="256">
        <f t="shared" si="152"/>
        <v>287.68315588794138</v>
      </c>
      <c r="AD274" s="257">
        <f t="shared" si="153"/>
        <v>0.1059463856887152</v>
      </c>
      <c r="AE274" s="253">
        <f>+[41]Лист1!Q274</f>
        <v>1</v>
      </c>
      <c r="AF274" s="256">
        <f>SUM(AF275:AF283)</f>
        <v>0</v>
      </c>
      <c r="AG274" s="253">
        <f>+[41]Лист1!R274</f>
        <v>1</v>
      </c>
      <c r="AH274" s="256">
        <f>SUM(AH275:AH283)</f>
        <v>0</v>
      </c>
      <c r="AI274" s="253">
        <f>+[41]Лист1!S274</f>
        <v>1</v>
      </c>
      <c r="AJ274" s="256">
        <f>SUM(AJ275:AJ283)</f>
        <v>0</v>
      </c>
      <c r="AK274" s="253">
        <f>+[41]Лист1!T274</f>
        <v>1</v>
      </c>
      <c r="AL274" s="256">
        <f>SUM(AL275:AL283)</f>
        <v>0</v>
      </c>
      <c r="AM274" s="227"/>
      <c r="AN274" s="227"/>
      <c r="AO274" s="227"/>
      <c r="AP274" s="227"/>
      <c r="AQ274" s="227"/>
      <c r="AR274" s="227"/>
      <c r="AS274" s="160"/>
      <c r="AT274" s="160"/>
      <c r="AU274" s="160"/>
      <c r="AV274" s="160"/>
      <c r="AW274" s="160"/>
      <c r="AX274" s="160"/>
      <c r="BE274" s="306">
        <f>+U274-'[42]Таб 1'!$T274</f>
        <v>0</v>
      </c>
    </row>
    <row r="275" spans="1:57">
      <c r="A275" s="156" t="str">
        <f t="shared" si="155"/>
        <v>скр</v>
      </c>
      <c r="B275" s="95" t="s">
        <v>569</v>
      </c>
      <c r="C275" s="137"/>
      <c r="D275" s="596"/>
      <c r="E275" s="596"/>
      <c r="F275" s="597"/>
      <c r="G275" s="135" t="s">
        <v>160</v>
      </c>
      <c r="H275" s="255">
        <v>301.52999999999997</v>
      </c>
      <c r="I275" s="262">
        <v>0</v>
      </c>
      <c r="J275" s="262">
        <v>0</v>
      </c>
      <c r="K275" s="262"/>
      <c r="L275" s="251">
        <f t="shared" si="147"/>
        <v>0</v>
      </c>
      <c r="M275" s="251">
        <f t="shared" si="148"/>
        <v>0</v>
      </c>
      <c r="N275" s="262">
        <v>0</v>
      </c>
      <c r="O275" s="262"/>
      <c r="P275" s="262"/>
      <c r="Q275" s="253">
        <v>436.82231471504161</v>
      </c>
      <c r="R275" s="252">
        <f>+'[42]Таб 1'!$Q275</f>
        <v>0</v>
      </c>
      <c r="S275" s="250">
        <f t="shared" ref="S275:S285" si="172">R275*$A$8</f>
        <v>0</v>
      </c>
      <c r="T275" s="250">
        <f t="shared" ref="T275:T285" si="173">R275*$A$9</f>
        <v>0</v>
      </c>
      <c r="U275" s="263">
        <f t="shared" ref="U275:U285" si="174">+W275+Y275</f>
        <v>0</v>
      </c>
      <c r="V275" s="253">
        <f>[40]Лист1!$O275</f>
        <v>1</v>
      </c>
      <c r="W275" s="250">
        <f t="shared" ref="W275:W285" si="175">S275*V275</f>
        <v>0</v>
      </c>
      <c r="X275" s="253">
        <f>[40]Лист1!$P275</f>
        <v>1</v>
      </c>
      <c r="Y275" s="250">
        <f t="shared" ref="Y275:Y285" si="176">W275*X275</f>
        <v>0</v>
      </c>
      <c r="Z275" s="271">
        <f t="shared" si="149"/>
        <v>0</v>
      </c>
      <c r="AA275" s="271">
        <f t="shared" si="150"/>
        <v>0</v>
      </c>
      <c r="AB275" s="263">
        <f t="shared" si="151"/>
        <v>0</v>
      </c>
      <c r="AC275" s="263">
        <f t="shared" si="152"/>
        <v>0</v>
      </c>
      <c r="AD275" s="264">
        <f t="shared" si="153"/>
        <v>0</v>
      </c>
      <c r="AE275" s="253">
        <f>+[41]Лист1!Q275</f>
        <v>1</v>
      </c>
      <c r="AF275" s="250">
        <f t="shared" ref="AF275:AF285" si="177">IF($P$287=0,U275*AE275,0)</f>
        <v>0</v>
      </c>
      <c r="AG275" s="253">
        <f>+[41]Лист1!R275</f>
        <v>1</v>
      </c>
      <c r="AH275" s="250">
        <f t="shared" ref="AH275:AH285" si="178">AF275*AG275</f>
        <v>0</v>
      </c>
      <c r="AI275" s="253">
        <f>+[41]Лист1!S275</f>
        <v>1</v>
      </c>
      <c r="AJ275" s="250">
        <f t="shared" ref="AJ275:AJ285" si="179">AH275*AI275</f>
        <v>0</v>
      </c>
      <c r="AK275" s="253">
        <f>+[41]Лист1!T275</f>
        <v>1</v>
      </c>
      <c r="AL275" s="250">
        <f t="shared" ref="AL275:AL285" si="180">AJ275*AK275</f>
        <v>0</v>
      </c>
      <c r="AM275" s="227" t="s">
        <v>1404</v>
      </c>
      <c r="AN275" s="227" t="s">
        <v>1405</v>
      </c>
      <c r="AO275" s="227" t="s">
        <v>1406</v>
      </c>
      <c r="AP275" s="227" t="s">
        <v>1407</v>
      </c>
      <c r="AQ275" s="227" t="s">
        <v>1408</v>
      </c>
      <c r="AR275" s="227" t="s">
        <v>1409</v>
      </c>
      <c r="AS275" s="160" t="str">
        <f t="shared" ref="AS275:AX285" si="181">$A$3&amp;$A$2&amp;"'"&amp;AM275</f>
        <v>|'[УФ ВС 2018.xlsx]АЛРОСА УГОК'!i221</v>
      </c>
      <c r="AT275" s="160" t="str">
        <f t="shared" si="181"/>
        <v>|'[УФ ВС 2018.xlsx]АЛРОСА УГОК'!j221</v>
      </c>
      <c r="AU275" s="160" t="str">
        <f t="shared" si="181"/>
        <v>|'[УФ ВС 2018.xlsx]АЛРОСА УГОК'!q221</v>
      </c>
      <c r="AV275" s="160" t="str">
        <f t="shared" si="181"/>
        <v>|'[УФ ВС 2018.xlsx]АЛРОСА УГОК'!aa221</v>
      </c>
      <c r="AW275" s="160" t="str">
        <f t="shared" si="181"/>
        <v>|'[УФ ВС 2018.xlsx]АЛРОСА УГОК'!al221</v>
      </c>
      <c r="AX275" s="160" t="str">
        <f t="shared" si="181"/>
        <v>|'[УФ ВС 2018.xlsx]АЛРОСА УГОК'!ak221</v>
      </c>
      <c r="BE275" s="306">
        <f>+U275-'[42]Таб 1'!$T275</f>
        <v>0</v>
      </c>
    </row>
    <row r="276" spans="1:57">
      <c r="A276" s="156" t="str">
        <f t="shared" si="155"/>
        <v>скр</v>
      </c>
      <c r="B276" s="95" t="s">
        <v>569</v>
      </c>
      <c r="C276" s="137"/>
      <c r="D276" s="596"/>
      <c r="E276" s="596"/>
      <c r="F276" s="597"/>
      <c r="G276" s="135" t="s">
        <v>160</v>
      </c>
      <c r="H276" s="255">
        <v>0</v>
      </c>
      <c r="I276" s="262">
        <v>0</v>
      </c>
      <c r="J276" s="262">
        <v>0</v>
      </c>
      <c r="K276" s="262"/>
      <c r="L276" s="251">
        <f t="shared" si="147"/>
        <v>0</v>
      </c>
      <c r="M276" s="251">
        <f t="shared" si="148"/>
        <v>0</v>
      </c>
      <c r="N276" s="262">
        <v>0</v>
      </c>
      <c r="O276" s="262"/>
      <c r="P276" s="262"/>
      <c r="Q276" s="253"/>
      <c r="R276" s="252">
        <f>+'[42]Таб 1'!$Q276</f>
        <v>0</v>
      </c>
      <c r="S276" s="250">
        <f t="shared" si="172"/>
        <v>0</v>
      </c>
      <c r="T276" s="250">
        <f t="shared" si="173"/>
        <v>0</v>
      </c>
      <c r="U276" s="263">
        <f t="shared" si="174"/>
        <v>0</v>
      </c>
      <c r="V276" s="253">
        <f>[40]Лист1!$O276</f>
        <v>1</v>
      </c>
      <c r="W276" s="250">
        <f t="shared" si="175"/>
        <v>0</v>
      </c>
      <c r="X276" s="253">
        <f>[40]Лист1!$P276</f>
        <v>1</v>
      </c>
      <c r="Y276" s="250">
        <f t="shared" si="176"/>
        <v>0</v>
      </c>
      <c r="Z276" s="271">
        <f t="shared" si="149"/>
        <v>0</v>
      </c>
      <c r="AA276" s="271">
        <f t="shared" si="150"/>
        <v>0</v>
      </c>
      <c r="AB276" s="263">
        <f t="shared" si="151"/>
        <v>0</v>
      </c>
      <c r="AC276" s="263">
        <f t="shared" si="152"/>
        <v>0</v>
      </c>
      <c r="AD276" s="264">
        <f t="shared" si="153"/>
        <v>0</v>
      </c>
      <c r="AE276" s="253">
        <f>+[41]Лист1!Q276</f>
        <v>1</v>
      </c>
      <c r="AF276" s="250">
        <f t="shared" si="177"/>
        <v>0</v>
      </c>
      <c r="AG276" s="253">
        <f>+[41]Лист1!R276</f>
        <v>1</v>
      </c>
      <c r="AH276" s="250">
        <f t="shared" si="178"/>
        <v>0</v>
      </c>
      <c r="AI276" s="253">
        <f>+[41]Лист1!S276</f>
        <v>1</v>
      </c>
      <c r="AJ276" s="250">
        <f t="shared" si="179"/>
        <v>0</v>
      </c>
      <c r="AK276" s="253">
        <f>+[41]Лист1!T276</f>
        <v>1</v>
      </c>
      <c r="AL276" s="250">
        <f t="shared" si="180"/>
        <v>0</v>
      </c>
      <c r="AM276" s="227" t="s">
        <v>1410</v>
      </c>
      <c r="AN276" s="227" t="s">
        <v>1411</v>
      </c>
      <c r="AO276" s="227" t="s">
        <v>1412</v>
      </c>
      <c r="AP276" s="227" t="s">
        <v>1413</v>
      </c>
      <c r="AQ276" s="227" t="s">
        <v>1414</v>
      </c>
      <c r="AR276" s="227" t="s">
        <v>1415</v>
      </c>
      <c r="AS276" s="160" t="str">
        <f t="shared" si="181"/>
        <v>|'[УФ ВС 2018.xlsx]АЛРОСА УГОК'!i222</v>
      </c>
      <c r="AT276" s="160" t="str">
        <f t="shared" si="181"/>
        <v>|'[УФ ВС 2018.xlsx]АЛРОСА УГОК'!j222</v>
      </c>
      <c r="AU276" s="160" t="str">
        <f t="shared" si="181"/>
        <v>|'[УФ ВС 2018.xlsx]АЛРОСА УГОК'!q222</v>
      </c>
      <c r="AV276" s="160" t="str">
        <f t="shared" si="181"/>
        <v>|'[УФ ВС 2018.xlsx]АЛРОСА УГОК'!aa222</v>
      </c>
      <c r="AW276" s="160" t="str">
        <f t="shared" si="181"/>
        <v>|'[УФ ВС 2018.xlsx]АЛРОСА УГОК'!al222</v>
      </c>
      <c r="AX276" s="160" t="str">
        <f t="shared" si="181"/>
        <v>|'[УФ ВС 2018.xlsx]АЛРОСА УГОК'!ak222</v>
      </c>
      <c r="BE276" s="306">
        <f>+U276-'[42]Таб 1'!$T276</f>
        <v>0</v>
      </c>
    </row>
    <row r="277" spans="1:57">
      <c r="A277" s="156" t="str">
        <f t="shared" si="155"/>
        <v>пок</v>
      </c>
      <c r="B277" s="95" t="s">
        <v>569</v>
      </c>
      <c r="C277" s="138"/>
      <c r="D277" s="596"/>
      <c r="E277" s="596"/>
      <c r="F277" s="597"/>
      <c r="G277" s="135" t="s">
        <v>160</v>
      </c>
      <c r="H277" s="255">
        <v>0</v>
      </c>
      <c r="I277" s="262">
        <v>0</v>
      </c>
      <c r="J277" s="262">
        <v>0</v>
      </c>
      <c r="K277" s="262"/>
      <c r="L277" s="251">
        <f t="shared" si="147"/>
        <v>0</v>
      </c>
      <c r="M277" s="251">
        <f t="shared" si="148"/>
        <v>0</v>
      </c>
      <c r="N277" s="262">
        <v>127.69359429448721</v>
      </c>
      <c r="O277" s="262"/>
      <c r="P277" s="262"/>
      <c r="Q277" s="253"/>
      <c r="R277" s="252">
        <f>+'[42]Таб 1'!$Q277</f>
        <v>0</v>
      </c>
      <c r="S277" s="250">
        <f t="shared" si="172"/>
        <v>0</v>
      </c>
      <c r="T277" s="250">
        <f t="shared" si="173"/>
        <v>0</v>
      </c>
      <c r="U277" s="263">
        <f t="shared" si="174"/>
        <v>0</v>
      </c>
      <c r="V277" s="253">
        <f>[40]Лист1!$O277</f>
        <v>1</v>
      </c>
      <c r="W277" s="250">
        <f t="shared" si="175"/>
        <v>0</v>
      </c>
      <c r="X277" s="253">
        <f>[40]Лист1!$P277</f>
        <v>1</v>
      </c>
      <c r="Y277" s="250">
        <f t="shared" si="176"/>
        <v>0</v>
      </c>
      <c r="Z277" s="271">
        <f t="shared" si="149"/>
        <v>0</v>
      </c>
      <c r="AA277" s="271">
        <f t="shared" si="150"/>
        <v>0</v>
      </c>
      <c r="AB277" s="263">
        <f t="shared" si="151"/>
        <v>-127.69359429448721</v>
      </c>
      <c r="AC277" s="263">
        <f t="shared" si="152"/>
        <v>0</v>
      </c>
      <c r="AD277" s="264">
        <f t="shared" si="153"/>
        <v>-5.6449597294693732E-2</v>
      </c>
      <c r="AE277" s="253">
        <f>+[41]Лист1!Q277</f>
        <v>1</v>
      </c>
      <c r="AF277" s="250">
        <f t="shared" si="177"/>
        <v>0</v>
      </c>
      <c r="AG277" s="253">
        <f>+[41]Лист1!R277</f>
        <v>1</v>
      </c>
      <c r="AH277" s="250">
        <f t="shared" si="178"/>
        <v>0</v>
      </c>
      <c r="AI277" s="253">
        <f>+[41]Лист1!S277</f>
        <v>1</v>
      </c>
      <c r="AJ277" s="250">
        <f t="shared" si="179"/>
        <v>0</v>
      </c>
      <c r="AK277" s="253">
        <f>+[41]Лист1!T277</f>
        <v>1</v>
      </c>
      <c r="AL277" s="250">
        <f t="shared" si="180"/>
        <v>0</v>
      </c>
      <c r="AM277" s="227" t="s">
        <v>1416</v>
      </c>
      <c r="AN277" s="227" t="s">
        <v>1417</v>
      </c>
      <c r="AO277" s="227" t="s">
        <v>1418</v>
      </c>
      <c r="AP277" s="227" t="s">
        <v>1419</v>
      </c>
      <c r="AQ277" s="227" t="s">
        <v>1420</v>
      </c>
      <c r="AR277" s="227" t="s">
        <v>1421</v>
      </c>
      <c r="AS277" s="160" t="str">
        <f t="shared" si="181"/>
        <v>|'[УФ ВС 2018.xlsx]АЛРОСА УГОК'!i223</v>
      </c>
      <c r="AT277" s="160" t="str">
        <f t="shared" si="181"/>
        <v>|'[УФ ВС 2018.xlsx]АЛРОСА УГОК'!j223</v>
      </c>
      <c r="AU277" s="160" t="str">
        <f t="shared" si="181"/>
        <v>|'[УФ ВС 2018.xlsx]АЛРОСА УГОК'!q223</v>
      </c>
      <c r="AV277" s="160" t="str">
        <f t="shared" si="181"/>
        <v>|'[УФ ВС 2018.xlsx]АЛРОСА УГОК'!aa223</v>
      </c>
      <c r="AW277" s="160" t="str">
        <f t="shared" si="181"/>
        <v>|'[УФ ВС 2018.xlsx]АЛРОСА УГОК'!al223</v>
      </c>
      <c r="AX277" s="160" t="str">
        <f t="shared" si="181"/>
        <v>|'[УФ ВС 2018.xlsx]АЛРОСА УГОК'!ak223</v>
      </c>
      <c r="BE277" s="306">
        <f>+U277-'[42]Таб 1'!$T277</f>
        <v>0</v>
      </c>
    </row>
    <row r="278" spans="1:57">
      <c r="A278" s="156" t="str">
        <f t="shared" si="155"/>
        <v>скр</v>
      </c>
      <c r="B278" s="95" t="s">
        <v>569</v>
      </c>
      <c r="C278" s="137"/>
      <c r="D278" s="596"/>
      <c r="E278" s="596"/>
      <c r="F278" s="597"/>
      <c r="G278" s="135" t="s">
        <v>160</v>
      </c>
      <c r="H278" s="255">
        <v>0</v>
      </c>
      <c r="I278" s="262">
        <v>0</v>
      </c>
      <c r="J278" s="262">
        <v>0</v>
      </c>
      <c r="K278" s="262"/>
      <c r="L278" s="251">
        <f t="shared" si="147"/>
        <v>0</v>
      </c>
      <c r="M278" s="251">
        <f t="shared" si="148"/>
        <v>0</v>
      </c>
      <c r="N278" s="262">
        <v>0</v>
      </c>
      <c r="O278" s="262"/>
      <c r="P278" s="262"/>
      <c r="Q278" s="253"/>
      <c r="R278" s="252">
        <f>+'[42]Таб 1'!$Q278</f>
        <v>0</v>
      </c>
      <c r="S278" s="250">
        <f t="shared" si="172"/>
        <v>0</v>
      </c>
      <c r="T278" s="250">
        <f t="shared" si="173"/>
        <v>0</v>
      </c>
      <c r="U278" s="263">
        <f t="shared" si="174"/>
        <v>0</v>
      </c>
      <c r="V278" s="253">
        <f>[40]Лист1!$O278</f>
        <v>1</v>
      </c>
      <c r="W278" s="250">
        <f t="shared" si="175"/>
        <v>0</v>
      </c>
      <c r="X278" s="253">
        <f>[40]Лист1!$P278</f>
        <v>1</v>
      </c>
      <c r="Y278" s="250">
        <f t="shared" si="176"/>
        <v>0</v>
      </c>
      <c r="Z278" s="271">
        <f t="shared" si="149"/>
        <v>0</v>
      </c>
      <c r="AA278" s="271">
        <f t="shared" si="150"/>
        <v>0</v>
      </c>
      <c r="AB278" s="263">
        <f t="shared" si="151"/>
        <v>0</v>
      </c>
      <c r="AC278" s="263">
        <f t="shared" si="152"/>
        <v>0</v>
      </c>
      <c r="AD278" s="264">
        <f t="shared" si="153"/>
        <v>0</v>
      </c>
      <c r="AE278" s="253">
        <f>+[41]Лист1!Q278</f>
        <v>1</v>
      </c>
      <c r="AF278" s="250">
        <f t="shared" si="177"/>
        <v>0</v>
      </c>
      <c r="AG278" s="253">
        <f>+[41]Лист1!R278</f>
        <v>1</v>
      </c>
      <c r="AH278" s="250">
        <f t="shared" si="178"/>
        <v>0</v>
      </c>
      <c r="AI278" s="253">
        <f>+[41]Лист1!S278</f>
        <v>1</v>
      </c>
      <c r="AJ278" s="250">
        <f t="shared" si="179"/>
        <v>0</v>
      </c>
      <c r="AK278" s="253">
        <f>+[41]Лист1!T278</f>
        <v>1</v>
      </c>
      <c r="AL278" s="250">
        <f t="shared" si="180"/>
        <v>0</v>
      </c>
      <c r="AM278" s="227" t="s">
        <v>1422</v>
      </c>
      <c r="AN278" s="227" t="s">
        <v>1423</v>
      </c>
      <c r="AO278" s="227" t="s">
        <v>1424</v>
      </c>
      <c r="AP278" s="227" t="s">
        <v>1425</v>
      </c>
      <c r="AQ278" s="227" t="s">
        <v>1426</v>
      </c>
      <c r="AR278" s="227" t="s">
        <v>1427</v>
      </c>
      <c r="AS278" s="160" t="str">
        <f t="shared" si="181"/>
        <v>|'[УФ ВС 2018.xlsx]АЛРОСА УГОК'!i224</v>
      </c>
      <c r="AT278" s="160" t="str">
        <f t="shared" si="181"/>
        <v>|'[УФ ВС 2018.xlsx]АЛРОСА УГОК'!j224</v>
      </c>
      <c r="AU278" s="160" t="str">
        <f t="shared" si="181"/>
        <v>|'[УФ ВС 2018.xlsx]АЛРОСА УГОК'!q224</v>
      </c>
      <c r="AV278" s="160" t="str">
        <f t="shared" si="181"/>
        <v>|'[УФ ВС 2018.xlsx]АЛРОСА УГОК'!aa224</v>
      </c>
      <c r="AW278" s="160" t="str">
        <f t="shared" si="181"/>
        <v>|'[УФ ВС 2018.xlsx]АЛРОСА УГОК'!al224</v>
      </c>
      <c r="AX278" s="160" t="str">
        <f t="shared" si="181"/>
        <v>|'[УФ ВС 2018.xlsx]АЛРОСА УГОК'!ak224</v>
      </c>
      <c r="BE278" s="306">
        <f>+U278-'[42]Таб 1'!$T278</f>
        <v>0</v>
      </c>
    </row>
    <row r="279" spans="1:57">
      <c r="A279" s="156" t="str">
        <f t="shared" si="155"/>
        <v>скр</v>
      </c>
      <c r="B279" s="95" t="s">
        <v>569</v>
      </c>
      <c r="C279" s="137"/>
      <c r="D279" s="596"/>
      <c r="E279" s="596"/>
      <c r="F279" s="597"/>
      <c r="G279" s="135" t="s">
        <v>160</v>
      </c>
      <c r="H279" s="255">
        <v>0</v>
      </c>
      <c r="I279" s="262">
        <v>0</v>
      </c>
      <c r="J279" s="262">
        <v>0</v>
      </c>
      <c r="K279" s="262"/>
      <c r="L279" s="251">
        <f t="shared" si="147"/>
        <v>0</v>
      </c>
      <c r="M279" s="251">
        <f t="shared" si="148"/>
        <v>0</v>
      </c>
      <c r="N279" s="262">
        <v>0</v>
      </c>
      <c r="O279" s="262"/>
      <c r="P279" s="262"/>
      <c r="Q279" s="253"/>
      <c r="R279" s="252">
        <f>+'[42]Таб 1'!$Q279</f>
        <v>0</v>
      </c>
      <c r="S279" s="250">
        <f t="shared" si="172"/>
        <v>0</v>
      </c>
      <c r="T279" s="250">
        <f t="shared" si="173"/>
        <v>0</v>
      </c>
      <c r="U279" s="263">
        <f t="shared" si="174"/>
        <v>0</v>
      </c>
      <c r="V279" s="253">
        <f>[40]Лист1!$O279</f>
        <v>1</v>
      </c>
      <c r="W279" s="250">
        <f t="shared" si="175"/>
        <v>0</v>
      </c>
      <c r="X279" s="253">
        <f>[40]Лист1!$P279</f>
        <v>1</v>
      </c>
      <c r="Y279" s="250">
        <f t="shared" si="176"/>
        <v>0</v>
      </c>
      <c r="Z279" s="271">
        <f t="shared" si="149"/>
        <v>0</v>
      </c>
      <c r="AA279" s="271">
        <f t="shared" si="150"/>
        <v>0</v>
      </c>
      <c r="AB279" s="263">
        <f t="shared" si="151"/>
        <v>0</v>
      </c>
      <c r="AC279" s="263">
        <f t="shared" si="152"/>
        <v>0</v>
      </c>
      <c r="AD279" s="264">
        <f t="shared" si="153"/>
        <v>0</v>
      </c>
      <c r="AE279" s="253">
        <f>+[41]Лист1!Q279</f>
        <v>1</v>
      </c>
      <c r="AF279" s="250">
        <f t="shared" si="177"/>
        <v>0</v>
      </c>
      <c r="AG279" s="253">
        <f>+[41]Лист1!R279</f>
        <v>1</v>
      </c>
      <c r="AH279" s="250">
        <f t="shared" si="178"/>
        <v>0</v>
      </c>
      <c r="AI279" s="253">
        <f>+[41]Лист1!S279</f>
        <v>1</v>
      </c>
      <c r="AJ279" s="250">
        <f t="shared" si="179"/>
        <v>0</v>
      </c>
      <c r="AK279" s="253">
        <f>+[41]Лист1!T279</f>
        <v>1</v>
      </c>
      <c r="AL279" s="250">
        <f t="shared" si="180"/>
        <v>0</v>
      </c>
      <c r="AM279" s="227" t="s">
        <v>1428</v>
      </c>
      <c r="AN279" s="227" t="s">
        <v>1429</v>
      </c>
      <c r="AO279" s="227" t="s">
        <v>1430</v>
      </c>
      <c r="AP279" s="227" t="s">
        <v>1431</v>
      </c>
      <c r="AQ279" s="227" t="s">
        <v>1432</v>
      </c>
      <c r="AR279" s="227" t="s">
        <v>1433</v>
      </c>
      <c r="AS279" s="160" t="str">
        <f t="shared" si="181"/>
        <v>|'[УФ ВС 2018.xlsx]АЛРОСА УГОК'!i225</v>
      </c>
      <c r="AT279" s="160" t="str">
        <f t="shared" si="181"/>
        <v>|'[УФ ВС 2018.xlsx]АЛРОСА УГОК'!j225</v>
      </c>
      <c r="AU279" s="160" t="str">
        <f t="shared" si="181"/>
        <v>|'[УФ ВС 2018.xlsx]АЛРОСА УГОК'!q225</v>
      </c>
      <c r="AV279" s="160" t="str">
        <f t="shared" si="181"/>
        <v>|'[УФ ВС 2018.xlsx]АЛРОСА УГОК'!aa225</v>
      </c>
      <c r="AW279" s="160" t="str">
        <f t="shared" si="181"/>
        <v>|'[УФ ВС 2018.xlsx]АЛРОСА УГОК'!al225</v>
      </c>
      <c r="AX279" s="160" t="str">
        <f t="shared" si="181"/>
        <v>|'[УФ ВС 2018.xlsx]АЛРОСА УГОК'!ak225</v>
      </c>
      <c r="BE279" s="306">
        <f>+U279-'[42]Таб 1'!$T279</f>
        <v>0</v>
      </c>
    </row>
    <row r="280" spans="1:57">
      <c r="A280" s="156" t="str">
        <f t="shared" si="155"/>
        <v>скр</v>
      </c>
      <c r="B280" s="95" t="s">
        <v>569</v>
      </c>
      <c r="C280" s="137"/>
      <c r="D280" s="596"/>
      <c r="E280" s="596"/>
      <c r="F280" s="597"/>
      <c r="G280" s="135" t="s">
        <v>160</v>
      </c>
      <c r="H280" s="255">
        <v>0</v>
      </c>
      <c r="I280" s="262">
        <v>0</v>
      </c>
      <c r="J280" s="262">
        <v>0</v>
      </c>
      <c r="K280" s="262"/>
      <c r="L280" s="251">
        <f t="shared" si="147"/>
        <v>0</v>
      </c>
      <c r="M280" s="251">
        <f t="shared" si="148"/>
        <v>0</v>
      </c>
      <c r="N280" s="262">
        <v>0</v>
      </c>
      <c r="O280" s="262"/>
      <c r="P280" s="262"/>
      <c r="Q280" s="253"/>
      <c r="R280" s="252">
        <f>+'[42]Таб 1'!$Q280</f>
        <v>0</v>
      </c>
      <c r="S280" s="250">
        <f t="shared" si="172"/>
        <v>0</v>
      </c>
      <c r="T280" s="250">
        <f t="shared" si="173"/>
        <v>0</v>
      </c>
      <c r="U280" s="263">
        <f t="shared" si="174"/>
        <v>0</v>
      </c>
      <c r="V280" s="253">
        <f>[40]Лист1!$O280</f>
        <v>1</v>
      </c>
      <c r="W280" s="250">
        <f t="shared" si="175"/>
        <v>0</v>
      </c>
      <c r="X280" s="253">
        <f>[40]Лист1!$P280</f>
        <v>1</v>
      </c>
      <c r="Y280" s="250">
        <f t="shared" si="176"/>
        <v>0</v>
      </c>
      <c r="Z280" s="271">
        <f t="shared" si="149"/>
        <v>0</v>
      </c>
      <c r="AA280" s="271">
        <f t="shared" si="150"/>
        <v>0</v>
      </c>
      <c r="AB280" s="263">
        <f t="shared" si="151"/>
        <v>0</v>
      </c>
      <c r="AC280" s="263">
        <f t="shared" si="152"/>
        <v>0</v>
      </c>
      <c r="AD280" s="264">
        <f t="shared" si="153"/>
        <v>0</v>
      </c>
      <c r="AE280" s="253">
        <f>+[41]Лист1!Q280</f>
        <v>1</v>
      </c>
      <c r="AF280" s="250">
        <f t="shared" si="177"/>
        <v>0</v>
      </c>
      <c r="AG280" s="253">
        <f>+[41]Лист1!R280</f>
        <v>1</v>
      </c>
      <c r="AH280" s="250">
        <f t="shared" si="178"/>
        <v>0</v>
      </c>
      <c r="AI280" s="253">
        <f>+[41]Лист1!S280</f>
        <v>1</v>
      </c>
      <c r="AJ280" s="250">
        <f t="shared" si="179"/>
        <v>0</v>
      </c>
      <c r="AK280" s="253">
        <f>+[41]Лист1!T280</f>
        <v>1</v>
      </c>
      <c r="AL280" s="250">
        <f t="shared" si="180"/>
        <v>0</v>
      </c>
      <c r="AM280" s="227" t="s">
        <v>1434</v>
      </c>
      <c r="AN280" s="227" t="s">
        <v>1435</v>
      </c>
      <c r="AO280" s="227" t="s">
        <v>1436</v>
      </c>
      <c r="AP280" s="227" t="s">
        <v>1437</v>
      </c>
      <c r="AQ280" s="227" t="s">
        <v>1438</v>
      </c>
      <c r="AR280" s="227" t="s">
        <v>1439</v>
      </c>
      <c r="AS280" s="160" t="str">
        <f t="shared" si="181"/>
        <v>|'[УФ ВС 2018.xlsx]АЛРОСА УГОК'!i226</v>
      </c>
      <c r="AT280" s="160" t="str">
        <f t="shared" si="181"/>
        <v>|'[УФ ВС 2018.xlsx]АЛРОСА УГОК'!j226</v>
      </c>
      <c r="AU280" s="160" t="str">
        <f t="shared" si="181"/>
        <v>|'[УФ ВС 2018.xlsx]АЛРОСА УГОК'!q226</v>
      </c>
      <c r="AV280" s="160" t="str">
        <f t="shared" si="181"/>
        <v>|'[УФ ВС 2018.xlsx]АЛРОСА УГОК'!aa226</v>
      </c>
      <c r="AW280" s="160" t="str">
        <f t="shared" si="181"/>
        <v>|'[УФ ВС 2018.xlsx]АЛРОСА УГОК'!al226</v>
      </c>
      <c r="AX280" s="160" t="str">
        <f t="shared" si="181"/>
        <v>|'[УФ ВС 2018.xlsx]АЛРОСА УГОК'!ak226</v>
      </c>
      <c r="BE280" s="306">
        <f>+U280-'[42]Таб 1'!$T280</f>
        <v>0</v>
      </c>
    </row>
    <row r="281" spans="1:57">
      <c r="A281" s="156" t="str">
        <f t="shared" si="155"/>
        <v>скр</v>
      </c>
      <c r="B281" s="95" t="s">
        <v>569</v>
      </c>
      <c r="C281" s="137"/>
      <c r="D281" s="596"/>
      <c r="E281" s="596"/>
      <c r="F281" s="597"/>
      <c r="G281" s="135" t="s">
        <v>160</v>
      </c>
      <c r="H281" s="255">
        <v>0</v>
      </c>
      <c r="I281" s="262">
        <v>0</v>
      </c>
      <c r="J281" s="262">
        <v>0</v>
      </c>
      <c r="K281" s="262"/>
      <c r="L281" s="251">
        <f t="shared" si="147"/>
        <v>0</v>
      </c>
      <c r="M281" s="251">
        <f t="shared" si="148"/>
        <v>0</v>
      </c>
      <c r="N281" s="262">
        <v>0</v>
      </c>
      <c r="O281" s="262"/>
      <c r="P281" s="262"/>
      <c r="Q281" s="253"/>
      <c r="R281" s="252">
        <f>+'[42]Таб 1'!$Q281</f>
        <v>0</v>
      </c>
      <c r="S281" s="250">
        <f t="shared" si="172"/>
        <v>0</v>
      </c>
      <c r="T281" s="250">
        <f t="shared" si="173"/>
        <v>0</v>
      </c>
      <c r="U281" s="263">
        <f t="shared" si="174"/>
        <v>0</v>
      </c>
      <c r="V281" s="253">
        <f>[40]Лист1!$O281</f>
        <v>1</v>
      </c>
      <c r="W281" s="250">
        <f t="shared" si="175"/>
        <v>0</v>
      </c>
      <c r="X281" s="253">
        <f>[40]Лист1!$P281</f>
        <v>1</v>
      </c>
      <c r="Y281" s="250">
        <f t="shared" si="176"/>
        <v>0</v>
      </c>
      <c r="Z281" s="271">
        <f t="shared" si="149"/>
        <v>0</v>
      </c>
      <c r="AA281" s="271">
        <f t="shared" si="150"/>
        <v>0</v>
      </c>
      <c r="AB281" s="263">
        <f t="shared" si="151"/>
        <v>0</v>
      </c>
      <c r="AC281" s="263">
        <f t="shared" si="152"/>
        <v>0</v>
      </c>
      <c r="AD281" s="264">
        <f t="shared" si="153"/>
        <v>0</v>
      </c>
      <c r="AE281" s="253">
        <f>+[41]Лист1!Q281</f>
        <v>1</v>
      </c>
      <c r="AF281" s="250">
        <f t="shared" si="177"/>
        <v>0</v>
      </c>
      <c r="AG281" s="253">
        <f>+[41]Лист1!R281</f>
        <v>1</v>
      </c>
      <c r="AH281" s="250">
        <f t="shared" si="178"/>
        <v>0</v>
      </c>
      <c r="AI281" s="253">
        <f>+[41]Лист1!S281</f>
        <v>1</v>
      </c>
      <c r="AJ281" s="250">
        <f t="shared" si="179"/>
        <v>0</v>
      </c>
      <c r="AK281" s="253">
        <f>+[41]Лист1!T281</f>
        <v>1</v>
      </c>
      <c r="AL281" s="250">
        <f t="shared" si="180"/>
        <v>0</v>
      </c>
      <c r="AM281" s="227" t="s">
        <v>1440</v>
      </c>
      <c r="AN281" s="227" t="s">
        <v>1441</v>
      </c>
      <c r="AO281" s="227" t="s">
        <v>1442</v>
      </c>
      <c r="AP281" s="227" t="s">
        <v>1443</v>
      </c>
      <c r="AQ281" s="227" t="s">
        <v>1444</v>
      </c>
      <c r="AR281" s="227" t="s">
        <v>1445</v>
      </c>
      <c r="AS281" s="160" t="str">
        <f t="shared" si="181"/>
        <v>|'[УФ ВС 2018.xlsx]АЛРОСА УГОК'!i227</v>
      </c>
      <c r="AT281" s="160" t="str">
        <f t="shared" si="181"/>
        <v>|'[УФ ВС 2018.xlsx]АЛРОСА УГОК'!j227</v>
      </c>
      <c r="AU281" s="160" t="str">
        <f t="shared" si="181"/>
        <v>|'[УФ ВС 2018.xlsx]АЛРОСА УГОК'!q227</v>
      </c>
      <c r="AV281" s="160" t="str">
        <f t="shared" si="181"/>
        <v>|'[УФ ВС 2018.xlsx]АЛРОСА УГОК'!aa227</v>
      </c>
      <c r="AW281" s="160" t="str">
        <f t="shared" si="181"/>
        <v>|'[УФ ВС 2018.xlsx]АЛРОСА УГОК'!al227</v>
      </c>
      <c r="AX281" s="160" t="str">
        <f t="shared" si="181"/>
        <v>|'[УФ ВС 2018.xlsx]АЛРОСА УГОК'!ak227</v>
      </c>
      <c r="BE281" s="306">
        <f>+U281-'[42]Таб 1'!$T281</f>
        <v>0</v>
      </c>
    </row>
    <row r="282" spans="1:57">
      <c r="A282" s="156" t="str">
        <f t="shared" si="155"/>
        <v>скр</v>
      </c>
      <c r="B282" s="95" t="s">
        <v>569</v>
      </c>
      <c r="C282" s="137"/>
      <c r="D282" s="596"/>
      <c r="E282" s="596"/>
      <c r="F282" s="597"/>
      <c r="G282" s="135" t="s">
        <v>160</v>
      </c>
      <c r="H282" s="255">
        <v>0</v>
      </c>
      <c r="I282" s="262">
        <v>0</v>
      </c>
      <c r="J282" s="262">
        <v>0</v>
      </c>
      <c r="K282" s="262"/>
      <c r="L282" s="251">
        <f t="shared" si="147"/>
        <v>0</v>
      </c>
      <c r="M282" s="251">
        <f t="shared" si="148"/>
        <v>0</v>
      </c>
      <c r="N282" s="262">
        <v>0</v>
      </c>
      <c r="O282" s="262"/>
      <c r="P282" s="262"/>
      <c r="Q282" s="253"/>
      <c r="R282" s="252">
        <f>+'[42]Таб 1'!$Q282</f>
        <v>0</v>
      </c>
      <c r="S282" s="250">
        <f t="shared" si="172"/>
        <v>0</v>
      </c>
      <c r="T282" s="250">
        <f t="shared" si="173"/>
        <v>0</v>
      </c>
      <c r="U282" s="263">
        <f t="shared" si="174"/>
        <v>0</v>
      </c>
      <c r="V282" s="253">
        <f>[40]Лист1!$O282</f>
        <v>1</v>
      </c>
      <c r="W282" s="250">
        <f t="shared" si="175"/>
        <v>0</v>
      </c>
      <c r="X282" s="253">
        <f>[40]Лист1!$P282</f>
        <v>1</v>
      </c>
      <c r="Y282" s="250">
        <f t="shared" si="176"/>
        <v>0</v>
      </c>
      <c r="Z282" s="271">
        <f t="shared" si="149"/>
        <v>0</v>
      </c>
      <c r="AA282" s="271">
        <f t="shared" si="150"/>
        <v>0</v>
      </c>
      <c r="AB282" s="263">
        <f t="shared" si="151"/>
        <v>0</v>
      </c>
      <c r="AC282" s="263">
        <f t="shared" si="152"/>
        <v>0</v>
      </c>
      <c r="AD282" s="264">
        <f t="shared" si="153"/>
        <v>0</v>
      </c>
      <c r="AE282" s="253">
        <f>+[41]Лист1!Q282</f>
        <v>1</v>
      </c>
      <c r="AF282" s="250">
        <f t="shared" si="177"/>
        <v>0</v>
      </c>
      <c r="AG282" s="253">
        <f>+[41]Лист1!R282</f>
        <v>1</v>
      </c>
      <c r="AH282" s="250">
        <f t="shared" si="178"/>
        <v>0</v>
      </c>
      <c r="AI282" s="253">
        <f>+[41]Лист1!S282</f>
        <v>1</v>
      </c>
      <c r="AJ282" s="250">
        <f t="shared" si="179"/>
        <v>0</v>
      </c>
      <c r="AK282" s="253">
        <f>+[41]Лист1!T282</f>
        <v>1</v>
      </c>
      <c r="AL282" s="250">
        <f t="shared" si="180"/>
        <v>0</v>
      </c>
      <c r="AM282" s="227" t="s">
        <v>1446</v>
      </c>
      <c r="AN282" s="227" t="s">
        <v>1447</v>
      </c>
      <c r="AO282" s="227" t="s">
        <v>1448</v>
      </c>
      <c r="AP282" s="227" t="s">
        <v>1449</v>
      </c>
      <c r="AQ282" s="227" t="s">
        <v>1450</v>
      </c>
      <c r="AR282" s="227" t="s">
        <v>1451</v>
      </c>
      <c r="AS282" s="160" t="str">
        <f t="shared" si="181"/>
        <v>|'[УФ ВС 2018.xlsx]АЛРОСА УГОК'!i228</v>
      </c>
      <c r="AT282" s="160" t="str">
        <f t="shared" si="181"/>
        <v>|'[УФ ВС 2018.xlsx]АЛРОСА УГОК'!j228</v>
      </c>
      <c r="AU282" s="160" t="str">
        <f t="shared" si="181"/>
        <v>|'[УФ ВС 2018.xlsx]АЛРОСА УГОК'!q228</v>
      </c>
      <c r="AV282" s="160" t="str">
        <f t="shared" si="181"/>
        <v>|'[УФ ВС 2018.xlsx]АЛРОСА УГОК'!aa228</v>
      </c>
      <c r="AW282" s="160" t="str">
        <f t="shared" si="181"/>
        <v>|'[УФ ВС 2018.xlsx]АЛРОСА УГОК'!al228</v>
      </c>
      <c r="AX282" s="160" t="str">
        <f t="shared" si="181"/>
        <v>|'[УФ ВС 2018.xlsx]АЛРОСА УГОК'!ak228</v>
      </c>
      <c r="BE282" s="306">
        <f>+U282-'[42]Таб 1'!$T282</f>
        <v>0</v>
      </c>
    </row>
    <row r="283" spans="1:57" s="161" customFormat="1">
      <c r="A283" s="156" t="str">
        <f t="shared" si="155"/>
        <v>пок</v>
      </c>
      <c r="B283" s="95" t="s">
        <v>569</v>
      </c>
      <c r="C283" s="139"/>
      <c r="D283" s="580"/>
      <c r="E283" s="580"/>
      <c r="F283" s="581"/>
      <c r="G283" s="140" t="s">
        <v>160</v>
      </c>
      <c r="H283" s="255">
        <v>0</v>
      </c>
      <c r="I283" s="272">
        <v>0</v>
      </c>
      <c r="J283" s="272">
        <v>0</v>
      </c>
      <c r="K283" s="272"/>
      <c r="L283" s="251">
        <f t="shared" si="147"/>
        <v>0</v>
      </c>
      <c r="M283" s="251">
        <f t="shared" si="148"/>
        <v>0</v>
      </c>
      <c r="N283" s="272">
        <v>0</v>
      </c>
      <c r="O283" s="272"/>
      <c r="P283" s="272"/>
      <c r="Q283" s="273"/>
      <c r="R283" s="267">
        <f>+(U114-R114)*T109+(U115-R115)*T110+(U116-R116)*T111+(U117-R117)*T112</f>
        <v>367.35296193312507</v>
      </c>
      <c r="S283" s="250">
        <f t="shared" si="172"/>
        <v>183.67648096656254</v>
      </c>
      <c r="T283" s="250">
        <f t="shared" si="173"/>
        <v>183.67648096656254</v>
      </c>
      <c r="U283" s="263">
        <f t="shared" si="174"/>
        <v>367.35296193312507</v>
      </c>
      <c r="V283" s="253">
        <f>[40]Лист1!$O283</f>
        <v>1</v>
      </c>
      <c r="W283" s="250">
        <f t="shared" si="175"/>
        <v>183.67648096656254</v>
      </c>
      <c r="X283" s="253">
        <f>[40]Лист1!$P283</f>
        <v>1</v>
      </c>
      <c r="Y283" s="250">
        <f t="shared" si="176"/>
        <v>183.67648096656254</v>
      </c>
      <c r="Z283" s="271">
        <f t="shared" si="149"/>
        <v>0.17998102065986388</v>
      </c>
      <c r="AA283" s="271">
        <f t="shared" si="150"/>
        <v>0.17731457662351227</v>
      </c>
      <c r="AB283" s="263">
        <f t="shared" si="151"/>
        <v>367.35296193312507</v>
      </c>
      <c r="AC283" s="263">
        <f t="shared" si="152"/>
        <v>0</v>
      </c>
      <c r="AD283" s="264">
        <f t="shared" si="153"/>
        <v>0.16239598298340893</v>
      </c>
      <c r="AE283" s="253">
        <v>0</v>
      </c>
      <c r="AF283" s="250">
        <f t="shared" si="177"/>
        <v>0</v>
      </c>
      <c r="AG283" s="253">
        <f>+[41]Лист1!R283</f>
        <v>1</v>
      </c>
      <c r="AH283" s="250">
        <f t="shared" si="178"/>
        <v>0</v>
      </c>
      <c r="AI283" s="253">
        <f>+[41]Лист1!S283</f>
        <v>1</v>
      </c>
      <c r="AJ283" s="250">
        <f t="shared" si="179"/>
        <v>0</v>
      </c>
      <c r="AK283" s="253">
        <f>+[41]Лист1!T283</f>
        <v>1</v>
      </c>
      <c r="AL283" s="250">
        <f t="shared" si="180"/>
        <v>0</v>
      </c>
      <c r="AM283" s="227" t="s">
        <v>1452</v>
      </c>
      <c r="AN283" s="227" t="s">
        <v>1453</v>
      </c>
      <c r="AO283" s="227" t="s">
        <v>1454</v>
      </c>
      <c r="AP283" s="227" t="s">
        <v>1455</v>
      </c>
      <c r="AQ283" s="227" t="s">
        <v>1456</v>
      </c>
      <c r="AR283" s="227" t="s">
        <v>1457</v>
      </c>
      <c r="AS283" s="160" t="str">
        <f t="shared" si="181"/>
        <v>|'[УФ ВС 2018.xlsx]АЛРОСА УГОК'!i229</v>
      </c>
      <c r="AT283" s="160" t="str">
        <f t="shared" si="181"/>
        <v>|'[УФ ВС 2018.xlsx]АЛРОСА УГОК'!j229</v>
      </c>
      <c r="AU283" s="160" t="str">
        <f t="shared" si="181"/>
        <v>|'[УФ ВС 2018.xlsx]АЛРОСА УГОК'!q229</v>
      </c>
      <c r="AV283" s="160" t="str">
        <f t="shared" si="181"/>
        <v>|'[УФ ВС 2018.xlsx]АЛРОСА УГОК'!aa229</v>
      </c>
      <c r="AW283" s="160" t="str">
        <f t="shared" si="181"/>
        <v>|'[УФ ВС 2018.xlsx]АЛРОСА УГОК'!al229</v>
      </c>
      <c r="AX283" s="160" t="str">
        <f t="shared" si="181"/>
        <v>|'[УФ ВС 2018.xlsx]АЛРОСА УГОК'!ak229</v>
      </c>
      <c r="BE283" s="306">
        <f>+U283-'[42]Таб 1'!$T283</f>
        <v>0</v>
      </c>
    </row>
    <row r="284" spans="1:57" s="161" customFormat="1">
      <c r="A284" s="156" t="str">
        <f t="shared" si="155"/>
        <v>скр</v>
      </c>
      <c r="B284" s="95" t="s">
        <v>554</v>
      </c>
      <c r="C284" s="141" t="s">
        <v>572</v>
      </c>
      <c r="D284" s="142"/>
      <c r="E284" s="142"/>
      <c r="F284" s="130"/>
      <c r="G284" s="143" t="s">
        <v>160</v>
      </c>
      <c r="H284" s="255">
        <v>0</v>
      </c>
      <c r="I284" s="255">
        <v>0</v>
      </c>
      <c r="J284" s="255">
        <v>0</v>
      </c>
      <c r="K284" s="255"/>
      <c r="L284" s="251">
        <f t="shared" si="147"/>
        <v>0</v>
      </c>
      <c r="M284" s="251">
        <f t="shared" si="148"/>
        <v>0</v>
      </c>
      <c r="N284" s="255">
        <v>0</v>
      </c>
      <c r="O284" s="255"/>
      <c r="P284" s="255"/>
      <c r="Q284" s="250"/>
      <c r="R284" s="252">
        <f>+'[42]Таб 1'!$Q284</f>
        <v>0</v>
      </c>
      <c r="S284" s="250">
        <f t="shared" si="172"/>
        <v>0</v>
      </c>
      <c r="T284" s="250">
        <f t="shared" si="173"/>
        <v>0</v>
      </c>
      <c r="U284" s="256">
        <f t="shared" si="174"/>
        <v>0</v>
      </c>
      <c r="V284" s="253">
        <f>[40]Лист1!$O284</f>
        <v>1</v>
      </c>
      <c r="W284" s="250">
        <f t="shared" si="175"/>
        <v>0</v>
      </c>
      <c r="X284" s="253">
        <f>[40]Лист1!$P284</f>
        <v>1</v>
      </c>
      <c r="Y284" s="250">
        <f t="shared" si="176"/>
        <v>0</v>
      </c>
      <c r="Z284" s="251">
        <f t="shared" si="149"/>
        <v>0</v>
      </c>
      <c r="AA284" s="251">
        <f t="shared" si="150"/>
        <v>0</v>
      </c>
      <c r="AB284" s="256">
        <f t="shared" si="151"/>
        <v>0</v>
      </c>
      <c r="AC284" s="256">
        <f t="shared" si="152"/>
        <v>0</v>
      </c>
      <c r="AD284" s="257">
        <f t="shared" si="153"/>
        <v>0</v>
      </c>
      <c r="AE284" s="253">
        <f>[40]Лист1!$Q284</f>
        <v>1</v>
      </c>
      <c r="AF284" s="250">
        <f t="shared" si="177"/>
        <v>0</v>
      </c>
      <c r="AG284" s="253">
        <f>+[41]Лист1!R284</f>
        <v>1</v>
      </c>
      <c r="AH284" s="250">
        <f t="shared" si="178"/>
        <v>0</v>
      </c>
      <c r="AI284" s="253">
        <f>+[41]Лист1!S284</f>
        <v>1</v>
      </c>
      <c r="AJ284" s="250">
        <f t="shared" si="179"/>
        <v>0</v>
      </c>
      <c r="AK284" s="253">
        <f>+[41]Лист1!T284</f>
        <v>1</v>
      </c>
      <c r="AL284" s="250">
        <f t="shared" si="180"/>
        <v>0</v>
      </c>
      <c r="AM284" s="227" t="s">
        <v>1458</v>
      </c>
      <c r="AN284" s="227" t="s">
        <v>1459</v>
      </c>
      <c r="AO284" s="227" t="s">
        <v>1460</v>
      </c>
      <c r="AP284" s="227" t="s">
        <v>1461</v>
      </c>
      <c r="AQ284" s="227" t="s">
        <v>1462</v>
      </c>
      <c r="AR284" s="227" t="s">
        <v>1463</v>
      </c>
      <c r="AS284" s="160" t="str">
        <f t="shared" si="181"/>
        <v>|'[УФ ВС 2018.xlsx]АЛРОСА УГОК'!i230</v>
      </c>
      <c r="AT284" s="160" t="str">
        <f t="shared" si="181"/>
        <v>|'[УФ ВС 2018.xlsx]АЛРОСА УГОК'!j230</v>
      </c>
      <c r="AU284" s="160" t="str">
        <f t="shared" si="181"/>
        <v>|'[УФ ВС 2018.xlsx]АЛРОСА УГОК'!q230</v>
      </c>
      <c r="AV284" s="160" t="str">
        <f t="shared" si="181"/>
        <v>|'[УФ ВС 2018.xlsx]АЛРОСА УГОК'!aa230</v>
      </c>
      <c r="AW284" s="160" t="str">
        <f t="shared" si="181"/>
        <v>|'[УФ ВС 2018.xlsx]АЛРОСА УГОК'!al230</v>
      </c>
      <c r="AX284" s="160" t="str">
        <f t="shared" si="181"/>
        <v>|'[УФ ВС 2018.xlsx]АЛРОСА УГОК'!ak230</v>
      </c>
      <c r="BE284" s="306">
        <f>+U284-'[42]Таб 1'!$T284</f>
        <v>0</v>
      </c>
    </row>
    <row r="285" spans="1:57" s="161" customFormat="1">
      <c r="A285" s="156" t="str">
        <f t="shared" si="155"/>
        <v>пок</v>
      </c>
      <c r="B285" s="105" t="s">
        <v>554</v>
      </c>
      <c r="C285" s="144" t="s">
        <v>573</v>
      </c>
      <c r="D285" s="145"/>
      <c r="E285" s="145"/>
      <c r="F285" s="146"/>
      <c r="G285" s="143" t="s">
        <v>160</v>
      </c>
      <c r="H285" s="255">
        <v>0</v>
      </c>
      <c r="I285" s="283">
        <v>0</v>
      </c>
      <c r="J285" s="283">
        <v>0</v>
      </c>
      <c r="K285" s="283"/>
      <c r="L285" s="251">
        <f t="shared" si="147"/>
        <v>0</v>
      </c>
      <c r="M285" s="251">
        <f t="shared" si="148"/>
        <v>0</v>
      </c>
      <c r="N285" s="283">
        <v>0</v>
      </c>
      <c r="O285" s="283"/>
      <c r="P285" s="283"/>
      <c r="Q285" s="284"/>
      <c r="R285" s="252">
        <f>+'[42]Таб 1'!$Q285</f>
        <v>2893.9113933691697</v>
      </c>
      <c r="S285" s="250">
        <f t="shared" si="172"/>
        <v>1446.9556966845848</v>
      </c>
      <c r="T285" s="250">
        <f t="shared" si="173"/>
        <v>1446.9556966845848</v>
      </c>
      <c r="U285" s="269">
        <f t="shared" si="174"/>
        <v>2893.9113933691697</v>
      </c>
      <c r="V285" s="253">
        <f>[40]Лист1!$O285</f>
        <v>1</v>
      </c>
      <c r="W285" s="250">
        <f t="shared" si="175"/>
        <v>1446.9556966845848</v>
      </c>
      <c r="X285" s="253">
        <f>[40]Лист1!$P285</f>
        <v>1</v>
      </c>
      <c r="Y285" s="250">
        <f t="shared" si="176"/>
        <v>1446.9556966845848</v>
      </c>
      <c r="Z285" s="282">
        <f t="shared" si="149"/>
        <v>1.4178438184816111</v>
      </c>
      <c r="AA285" s="282">
        <f t="shared" si="150"/>
        <v>1.3968382636714012</v>
      </c>
      <c r="AB285" s="269">
        <f t="shared" si="151"/>
        <v>2893.9113933691697</v>
      </c>
      <c r="AC285" s="269">
        <f t="shared" si="152"/>
        <v>0</v>
      </c>
      <c r="AD285" s="270">
        <f t="shared" si="153"/>
        <v>1.2793134508021931</v>
      </c>
      <c r="AE285" s="253">
        <v>0</v>
      </c>
      <c r="AF285" s="250">
        <f t="shared" si="177"/>
        <v>0</v>
      </c>
      <c r="AG285" s="253">
        <f>+[41]Лист1!R285</f>
        <v>1</v>
      </c>
      <c r="AH285" s="250">
        <f t="shared" si="178"/>
        <v>0</v>
      </c>
      <c r="AI285" s="253">
        <f>+[41]Лист1!S285</f>
        <v>1</v>
      </c>
      <c r="AJ285" s="250">
        <f t="shared" si="179"/>
        <v>0</v>
      </c>
      <c r="AK285" s="253">
        <f>+[41]Лист1!T285</f>
        <v>1</v>
      </c>
      <c r="AL285" s="250">
        <f t="shared" si="180"/>
        <v>0</v>
      </c>
      <c r="AM285" s="227" t="s">
        <v>1464</v>
      </c>
      <c r="AN285" s="227" t="s">
        <v>1465</v>
      </c>
      <c r="AO285" s="227" t="s">
        <v>1466</v>
      </c>
      <c r="AP285" s="227" t="s">
        <v>1467</v>
      </c>
      <c r="AQ285" s="227" t="s">
        <v>1468</v>
      </c>
      <c r="AR285" s="227" t="s">
        <v>1469</v>
      </c>
      <c r="AS285" s="160" t="str">
        <f t="shared" si="181"/>
        <v>|'[УФ ВС 2018.xlsx]АЛРОСА УГОК'!i231</v>
      </c>
      <c r="AT285" s="160" t="str">
        <f t="shared" si="181"/>
        <v>|'[УФ ВС 2018.xlsx]АЛРОСА УГОК'!j231</v>
      </c>
      <c r="AU285" s="160" t="str">
        <f t="shared" si="181"/>
        <v>|'[УФ ВС 2018.xlsx]АЛРОСА УГОК'!q231</v>
      </c>
      <c r="AV285" s="160" t="str">
        <f t="shared" si="181"/>
        <v>|'[УФ ВС 2018.xlsx]АЛРОСА УГОК'!aa231</v>
      </c>
      <c r="AW285" s="160" t="str">
        <f t="shared" si="181"/>
        <v>|'[УФ ВС 2018.xlsx]АЛРОСА УГОК'!al231</v>
      </c>
      <c r="AX285" s="160" t="str">
        <f t="shared" si="181"/>
        <v>|'[УФ ВС 2018.xlsx]АЛРОСА УГОК'!ak231</v>
      </c>
      <c r="BE285" s="306">
        <f>+U285-'[42]Таб 1'!$T285</f>
        <v>0</v>
      </c>
    </row>
    <row r="286" spans="1:57" s="161" customFormat="1">
      <c r="A286" s="156" t="s">
        <v>598</v>
      </c>
      <c r="B286" s="277" t="s">
        <v>361</v>
      </c>
      <c r="C286" s="593" t="s">
        <v>362</v>
      </c>
      <c r="D286" s="594"/>
      <c r="E286" s="594"/>
      <c r="F286" s="595"/>
      <c r="G286" s="203" t="s">
        <v>160</v>
      </c>
      <c r="H286" s="279">
        <f>H255+H256+H284-H285</f>
        <v>197140.76902288027</v>
      </c>
      <c r="I286" s="279">
        <f>I255+I256+I284-I285</f>
        <v>197295.68339395267</v>
      </c>
      <c r="J286" s="279">
        <f>J255+J256+J284-J285</f>
        <v>211312.62444437799</v>
      </c>
      <c r="K286" s="279">
        <f>K255+K256+K284-K285</f>
        <v>277680.60988775763</v>
      </c>
      <c r="L286" s="251">
        <f t="shared" si="147"/>
        <v>66367.985443379643</v>
      </c>
      <c r="M286" s="251">
        <f t="shared" si="148"/>
        <v>131.40748718534283</v>
      </c>
      <c r="N286" s="279">
        <f t="shared" ref="N286:U286" si="182">N255+N256+N284-N285</f>
        <v>226208.15809874769</v>
      </c>
      <c r="O286" s="279">
        <f t="shared" si="182"/>
        <v>0</v>
      </c>
      <c r="P286" s="279">
        <f t="shared" si="182"/>
        <v>0</v>
      </c>
      <c r="Q286" s="279">
        <f t="shared" si="182"/>
        <v>248920.88011733451</v>
      </c>
      <c r="R286" s="279">
        <f t="shared" si="182"/>
        <v>207175.83908124862</v>
      </c>
      <c r="S286" s="279">
        <f t="shared" si="182"/>
        <v>103587.91954062431</v>
      </c>
      <c r="T286" s="279">
        <f t="shared" si="182"/>
        <v>103587.91954062431</v>
      </c>
      <c r="U286" s="279">
        <f t="shared" si="182"/>
        <v>225986.29849650621</v>
      </c>
      <c r="V286" s="285"/>
      <c r="W286" s="279">
        <f>W255+W256+W284-W285</f>
        <v>112993.1492482531</v>
      </c>
      <c r="X286" s="285"/>
      <c r="Y286" s="279">
        <f>Y255+Y256+Y284-Y285</f>
        <v>112993.1492482531</v>
      </c>
      <c r="Z286" s="279">
        <f t="shared" si="149"/>
        <v>101.50379291264541</v>
      </c>
      <c r="AA286" s="279">
        <f t="shared" si="150"/>
        <v>100</v>
      </c>
      <c r="AB286" s="279">
        <f t="shared" si="151"/>
        <v>-221.85960224148585</v>
      </c>
      <c r="AC286" s="279">
        <f t="shared" si="152"/>
        <v>99.901922369154946</v>
      </c>
      <c r="AD286" s="280">
        <f t="shared" si="153"/>
        <v>-9.8077630845053984E-2</v>
      </c>
      <c r="AE286" s="285"/>
      <c r="AF286" s="279">
        <f>AF255+AF256+AF284-AF285</f>
        <v>232907.93743079994</v>
      </c>
      <c r="AG286" s="285"/>
      <c r="AH286" s="279">
        <f>AH255+AH256+AH284-AH285</f>
        <v>237958.36940059368</v>
      </c>
      <c r="AI286" s="285"/>
      <c r="AJ286" s="279">
        <f>AJ255+AJ256+AJ284-AJ285</f>
        <v>243688.51451549274</v>
      </c>
      <c r="AK286" s="285"/>
      <c r="AL286" s="279">
        <f>AL255+AL256+AL284-AL285</f>
        <v>250131.42805426285</v>
      </c>
      <c r="BE286" s="306">
        <f>+U286-'[42]Таб 1'!$T286</f>
        <v>0.95184107997920364</v>
      </c>
    </row>
    <row r="287" spans="1:57" s="161" customFormat="1">
      <c r="A287" s="156" t="s">
        <v>598</v>
      </c>
      <c r="B287" s="286" t="s">
        <v>363</v>
      </c>
      <c r="C287" s="522" t="s">
        <v>364</v>
      </c>
      <c r="D287" s="523"/>
      <c r="E287" s="523"/>
      <c r="F287" s="524"/>
      <c r="G287" s="287" t="s">
        <v>365</v>
      </c>
      <c r="H287" s="251">
        <f>IF(H26=0,0,H286/H26)</f>
        <v>79.372861301131636</v>
      </c>
      <c r="I287" s="251">
        <f>IF(I26=0,0,I286/I26)</f>
        <v>79.075752402187021</v>
      </c>
      <c r="J287" s="251">
        <f>IF(J26=0,0,J286/J26)</f>
        <v>84.693716976334699</v>
      </c>
      <c r="K287" s="251">
        <f>IF(K26=0,0,K286/K26)</f>
        <v>136.04692152761311</v>
      </c>
      <c r="L287" s="251">
        <f t="shared" si="147"/>
        <v>51.353204551278409</v>
      </c>
      <c r="M287" s="251">
        <f t="shared" si="148"/>
        <v>160.6340191275672</v>
      </c>
      <c r="N287" s="251">
        <f t="shared" ref="N287:U287" si="183">IF(N26=0,0,N286/N26)</f>
        <v>93.846232152336725</v>
      </c>
      <c r="O287" s="251">
        <f t="shared" si="183"/>
        <v>0</v>
      </c>
      <c r="P287" s="251">
        <f t="shared" si="183"/>
        <v>0</v>
      </c>
      <c r="Q287" s="251">
        <f t="shared" si="183"/>
        <v>134.86521521354572</v>
      </c>
      <c r="R287" s="251">
        <f t="shared" si="183"/>
        <v>101.50379291264541</v>
      </c>
      <c r="S287" s="251">
        <f t="shared" si="183"/>
        <v>101.50379291264541</v>
      </c>
      <c r="T287" s="251">
        <f t="shared" si="183"/>
        <v>101.50379291264541</v>
      </c>
      <c r="U287" s="251">
        <f t="shared" si="183"/>
        <v>110.71979505626044</v>
      </c>
      <c r="V287" s="253"/>
      <c r="W287" s="251">
        <f>IF(W26=0,0,W286/W26)</f>
        <v>110.71979505626044</v>
      </c>
      <c r="X287" s="253"/>
      <c r="Y287" s="251">
        <f>IF(Y26=0,0,Y286/Y26)</f>
        <v>110.71979505626044</v>
      </c>
      <c r="Z287" s="251"/>
      <c r="AA287" s="251"/>
      <c r="AB287" s="251">
        <f t="shared" si="151"/>
        <v>16.873562903923712</v>
      </c>
      <c r="AC287" s="251">
        <f t="shared" si="152"/>
        <v>117.98001104246099</v>
      </c>
      <c r="AD287" s="254"/>
      <c r="AE287" s="253"/>
      <c r="AF287" s="251">
        <f>IF(AF26=0,0,AF286/AF26)</f>
        <v>114.11098491757976</v>
      </c>
      <c r="AG287" s="253"/>
      <c r="AH287" s="251">
        <f>IF(AH26=0,0,AH286/AH26)</f>
        <v>116.58539507590091</v>
      </c>
      <c r="AI287" s="253"/>
      <c r="AJ287" s="251">
        <f>IF(AJ26=0,0,AJ286/AJ26)</f>
        <v>119.39282409697523</v>
      </c>
      <c r="AK287" s="253"/>
      <c r="AL287" s="251">
        <f>IF(AL26=0,0,AL286/AL26)</f>
        <v>122.54946709402338</v>
      </c>
      <c r="BE287" s="306">
        <f>+U287-'[42]Таб 1'!$T287</f>
        <v>4.6634530501421523E-4</v>
      </c>
    </row>
    <row r="288" spans="1:57" s="301" customFormat="1">
      <c r="A288" s="156" t="s">
        <v>598</v>
      </c>
      <c r="B288" s="277" t="s">
        <v>366</v>
      </c>
      <c r="C288" s="525" t="s">
        <v>574</v>
      </c>
      <c r="D288" s="526"/>
      <c r="E288" s="526"/>
      <c r="F288" s="527"/>
      <c r="G288" s="288" t="s">
        <v>11</v>
      </c>
      <c r="H288" s="289"/>
      <c r="I288" s="289"/>
      <c r="J288" s="289"/>
      <c r="K288" s="290">
        <f>IF(J287=0,0,K287/J287*100)</f>
        <v>160.6340191275672</v>
      </c>
      <c r="L288" s="290"/>
      <c r="M288" s="290"/>
      <c r="N288" s="290">
        <f>IF(J287=0,0,N287/J287*100)</f>
        <v>110.8066046724097</v>
      </c>
      <c r="O288" s="290">
        <f>IF(N287=0,0,O287/N287*100)</f>
        <v>0</v>
      </c>
      <c r="P288" s="290">
        <f>IF(N287=0,0,P287/N287*100)</f>
        <v>0</v>
      </c>
      <c r="Q288" s="290"/>
      <c r="R288" s="290">
        <f>IF(N287=0,0,R287/N287*100)</f>
        <v>108.15968908360485</v>
      </c>
      <c r="S288" s="290">
        <f>IF(N287=0,0,S287/N287*100)</f>
        <v>108.15968908360485</v>
      </c>
      <c r="T288" s="290">
        <f>IF(N287=0,0,T287/N287*100)</f>
        <v>108.15968908360485</v>
      </c>
      <c r="U288" s="290">
        <f>IF(N287=0,0,U287/N287*100)</f>
        <v>117.98001104246099</v>
      </c>
      <c r="V288" s="291"/>
      <c r="W288" s="290" t="str">
        <f>IF(N287=0,0, IF(W287/N287*100=100, W287/N287*100, "ошибка"))</f>
        <v>ошибка</v>
      </c>
      <c r="X288" s="291"/>
      <c r="Y288" s="290" t="str">
        <f>IF(T287=0,0, IF(Y287/T287*100=100, Y287/T287*100, "ошибка"))</f>
        <v>ошибка</v>
      </c>
      <c r="Z288" s="292"/>
      <c r="AA288" s="292"/>
      <c r="AB288" s="290"/>
      <c r="AC288" s="290"/>
      <c r="AD288" s="293">
        <f>AD286+AD26</f>
        <v>17.979922369154945</v>
      </c>
      <c r="AE288" s="291"/>
      <c r="AF288" s="290">
        <f>AF287/U287*100</f>
        <v>103.06285778400886</v>
      </c>
      <c r="AG288" s="291"/>
      <c r="AH288" s="290">
        <f>IF(AF287=0,0,AH287/AF287*100)</f>
        <v>102.16842415312459</v>
      </c>
      <c r="AI288" s="291"/>
      <c r="AJ288" s="290">
        <f>IF(AH287=0,0,AJ287/AH287*100)</f>
        <v>102.40804520947637</v>
      </c>
      <c r="AK288" s="291"/>
      <c r="AL288" s="290">
        <f>IF(AJ287=0,0,AL287/AJ287*100)</f>
        <v>102.64391350227567</v>
      </c>
    </row>
    <row r="289" spans="2:38" s="301" customFormat="1">
      <c r="B289" s="218"/>
      <c r="C289" s="294"/>
      <c r="D289" s="294"/>
      <c r="E289" s="294"/>
      <c r="F289" s="294"/>
      <c r="G289" s="295"/>
      <c r="H289" s="294"/>
      <c r="I289" s="294"/>
      <c r="J289" s="294"/>
      <c r="K289" s="294"/>
      <c r="L289" s="296"/>
      <c r="M289" s="294"/>
      <c r="N289" s="297">
        <f>ROUND(N287,2)*1.2</f>
        <v>112.61999999999999</v>
      </c>
      <c r="O289" s="294"/>
      <c r="P289" s="294"/>
      <c r="Q289" s="294"/>
      <c r="R289" s="294"/>
      <c r="S289" s="294"/>
      <c r="T289" s="294"/>
      <c r="U289" s="298">
        <f>ROUND(U287,2)*1.2</f>
        <v>132.864</v>
      </c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9"/>
      <c r="AF289" s="298">
        <f>ROUND(AF287,2)*1.2</f>
        <v>136.93199999999999</v>
      </c>
      <c r="AG289" s="299"/>
      <c r="AH289" s="298">
        <f>ROUND(AH287,2)*1.2</f>
        <v>139.90799999999999</v>
      </c>
      <c r="AI289" s="299"/>
      <c r="AJ289" s="298">
        <f>ROUND(AJ287,2)*1.2</f>
        <v>143.268</v>
      </c>
      <c r="AK289" s="299"/>
      <c r="AL289" s="298">
        <f>ROUND(AL287,2)*1.2</f>
        <v>147.06</v>
      </c>
    </row>
    <row r="290" spans="2:38" s="163" customFormat="1">
      <c r="B290" s="218"/>
      <c r="C290" s="294"/>
      <c r="D290" s="294"/>
      <c r="E290" s="294"/>
      <c r="F290" s="294"/>
      <c r="G290" s="295"/>
      <c r="H290" s="294"/>
      <c r="I290" s="294"/>
      <c r="J290" s="294"/>
      <c r="K290" s="294"/>
      <c r="L290" s="296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  <c r="Z290" s="294"/>
      <c r="AA290" s="294"/>
      <c r="AB290" s="300"/>
      <c r="AC290" s="294"/>
      <c r="AD290" s="294"/>
      <c r="AE290" s="301"/>
      <c r="AF290" s="301"/>
      <c r="AG290" s="301"/>
      <c r="AH290" s="301"/>
      <c r="AI290" s="301"/>
      <c r="AJ290" s="301"/>
      <c r="AK290" s="301"/>
      <c r="AL290" s="301"/>
    </row>
    <row r="291" spans="2:38" s="163" customFormat="1">
      <c r="B291" s="164" t="s">
        <v>575</v>
      </c>
      <c r="C291" s="165"/>
      <c r="D291" s="165"/>
      <c r="E291" s="302"/>
      <c r="F291" s="303"/>
      <c r="G291" s="165"/>
      <c r="H291" s="165"/>
      <c r="I291" s="165"/>
      <c r="J291" s="165"/>
      <c r="K291" s="165" t="s">
        <v>576</v>
      </c>
      <c r="O291" s="304"/>
      <c r="P291" s="304"/>
      <c r="Q291" s="304"/>
    </row>
    <row r="292" spans="2:38" s="163" customFormat="1">
      <c r="B292" s="164"/>
      <c r="C292" s="165"/>
      <c r="D292" s="165"/>
      <c r="E292" s="165"/>
      <c r="F292" s="165"/>
      <c r="G292" s="166" t="s">
        <v>19</v>
      </c>
      <c r="H292" s="165"/>
      <c r="I292" s="165"/>
      <c r="J292" s="165"/>
      <c r="K292" s="165"/>
    </row>
    <row r="293" spans="2:38">
      <c r="B293" s="164" t="s">
        <v>390</v>
      </c>
      <c r="C293" s="165"/>
      <c r="D293" s="165"/>
      <c r="E293" s="165"/>
      <c r="F293" s="303"/>
      <c r="G293" s="165"/>
      <c r="H293" s="165"/>
      <c r="I293" s="165"/>
      <c r="J293" s="165"/>
      <c r="K293" s="165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</row>
    <row r="295" spans="2:38" ht="15.75" customHeight="1">
      <c r="B295" s="528" t="s">
        <v>20</v>
      </c>
      <c r="C295" s="529" t="s">
        <v>165</v>
      </c>
      <c r="D295" s="529"/>
      <c r="E295" s="529"/>
      <c r="F295" s="529"/>
      <c r="G295" s="530" t="s">
        <v>166</v>
      </c>
      <c r="H295" s="202"/>
      <c r="I295" s="202"/>
      <c r="J295" s="520" t="s">
        <v>507</v>
      </c>
      <c r="K295" s="521"/>
      <c r="L295" s="521"/>
      <c r="M295" s="531"/>
      <c r="N295" s="520" t="s">
        <v>508</v>
      </c>
      <c r="O295" s="521"/>
      <c r="P295" s="519" t="s">
        <v>157</v>
      </c>
      <c r="Q295" s="519"/>
      <c r="R295" s="519"/>
      <c r="S295" s="519"/>
      <c r="T295" s="519"/>
      <c r="U295" s="519"/>
      <c r="V295" s="519"/>
      <c r="W295" s="519"/>
      <c r="X295" s="519"/>
      <c r="Y295" s="519"/>
      <c r="Z295" s="519"/>
      <c r="AA295" s="519"/>
      <c r="AB295" s="519"/>
      <c r="AC295" s="519"/>
      <c r="AD295" s="519"/>
      <c r="AE295" s="519" t="s">
        <v>158</v>
      </c>
      <c r="AF295" s="519"/>
      <c r="AG295" s="519" t="s">
        <v>159</v>
      </c>
      <c r="AH295" s="519"/>
      <c r="AI295" s="519" t="s">
        <v>493</v>
      </c>
      <c r="AJ295" s="519"/>
      <c r="AK295" s="519" t="s">
        <v>509</v>
      </c>
      <c r="AL295" s="519"/>
    </row>
    <row r="296" spans="2:38" ht="15.75" customHeight="1">
      <c r="B296" s="528"/>
      <c r="C296" s="529"/>
      <c r="D296" s="529"/>
      <c r="E296" s="529"/>
      <c r="F296" s="529"/>
      <c r="G296" s="530"/>
      <c r="H296" s="202" t="s">
        <v>505</v>
      </c>
      <c r="I296" s="202"/>
      <c r="J296" s="532" t="str">
        <f>IF(G7=0,"Введите регулируемый период",G7-2&amp;" год")</f>
        <v>2017 год</v>
      </c>
      <c r="K296" s="533"/>
      <c r="L296" s="533"/>
      <c r="M296" s="534"/>
      <c r="N296" s="517" t="str">
        <f>IF(G7=0,"Введите регулируемый период",G7-1&amp;" год")</f>
        <v>2018 год</v>
      </c>
      <c r="O296" s="518"/>
      <c r="P296" s="519" t="s">
        <v>1470</v>
      </c>
      <c r="Q296" s="519"/>
      <c r="R296" s="519"/>
      <c r="S296" s="519"/>
      <c r="T296" s="519"/>
      <c r="U296" s="519"/>
      <c r="V296" s="519"/>
      <c r="W296" s="519"/>
      <c r="X296" s="519"/>
      <c r="Y296" s="519"/>
      <c r="Z296" s="519"/>
      <c r="AA296" s="519"/>
      <c r="AB296" s="519"/>
      <c r="AC296" s="519"/>
      <c r="AD296" s="519"/>
      <c r="AE296" s="519" t="s">
        <v>517</v>
      </c>
      <c r="AF296" s="519"/>
      <c r="AG296" s="519" t="s">
        <v>517</v>
      </c>
      <c r="AH296" s="519"/>
      <c r="AI296" s="519" t="s">
        <v>517</v>
      </c>
      <c r="AJ296" s="519"/>
      <c r="AK296" s="519" t="s">
        <v>517</v>
      </c>
      <c r="AL296" s="519"/>
    </row>
    <row r="297" spans="2:38" ht="35.25" customHeight="1">
      <c r="B297" s="528"/>
      <c r="C297" s="529"/>
      <c r="D297" s="529"/>
      <c r="E297" s="529"/>
      <c r="F297" s="529"/>
      <c r="G297" s="530"/>
      <c r="H297" s="535" t="s">
        <v>514</v>
      </c>
      <c r="I297" s="308"/>
      <c r="J297" s="535" t="s">
        <v>514</v>
      </c>
      <c r="K297" s="511" t="s">
        <v>515</v>
      </c>
      <c r="L297" s="510" t="s">
        <v>516</v>
      </c>
      <c r="M297" s="510"/>
      <c r="N297" s="511" t="s">
        <v>517</v>
      </c>
      <c r="O297" s="309"/>
      <c r="P297" s="513" t="s">
        <v>517</v>
      </c>
      <c r="Q297" s="310"/>
      <c r="R297" s="511" t="s">
        <v>513</v>
      </c>
      <c r="S297" s="514" t="s">
        <v>387</v>
      </c>
      <c r="T297" s="515"/>
      <c r="U297" s="311"/>
      <c r="V297" s="311"/>
      <c r="W297" s="514" t="s">
        <v>1471</v>
      </c>
      <c r="X297" s="516"/>
      <c r="Y297" s="516"/>
      <c r="Z297" s="510" t="s">
        <v>522</v>
      </c>
      <c r="AA297" s="510" t="s">
        <v>523</v>
      </c>
      <c r="AB297" s="510" t="s">
        <v>524</v>
      </c>
      <c r="AC297" s="510"/>
      <c r="AD297" s="510" t="s">
        <v>525</v>
      </c>
      <c r="AE297" s="508" t="s">
        <v>388</v>
      </c>
      <c r="AF297" s="509"/>
      <c r="AG297" s="508" t="s">
        <v>388</v>
      </c>
      <c r="AH297" s="509"/>
      <c r="AI297" s="508" t="s">
        <v>388</v>
      </c>
      <c r="AJ297" s="509"/>
      <c r="AK297" s="508" t="s">
        <v>388</v>
      </c>
      <c r="AL297" s="509"/>
    </row>
    <row r="298" spans="2:38" ht="46.5" customHeight="1">
      <c r="B298" s="528"/>
      <c r="C298" s="529"/>
      <c r="D298" s="529"/>
      <c r="E298" s="529"/>
      <c r="F298" s="529"/>
      <c r="G298" s="530"/>
      <c r="H298" s="536"/>
      <c r="I298" s="312"/>
      <c r="J298" s="536"/>
      <c r="K298" s="512"/>
      <c r="L298" s="241" t="s">
        <v>526</v>
      </c>
      <c r="M298" s="242" t="s">
        <v>11</v>
      </c>
      <c r="N298" s="512"/>
      <c r="O298" s="313" t="s">
        <v>1472</v>
      </c>
      <c r="P298" s="512"/>
      <c r="Q298" s="313"/>
      <c r="R298" s="512"/>
      <c r="S298" s="314" t="s">
        <v>388</v>
      </c>
      <c r="T298" s="314" t="s">
        <v>388</v>
      </c>
      <c r="U298" s="315"/>
      <c r="V298" s="315"/>
      <c r="W298" s="316" t="s">
        <v>1473</v>
      </c>
      <c r="X298" s="316"/>
      <c r="Y298" s="316" t="s">
        <v>1474</v>
      </c>
      <c r="Z298" s="510"/>
      <c r="AA298" s="510"/>
      <c r="AB298" s="241" t="s">
        <v>526</v>
      </c>
      <c r="AC298" s="242" t="s">
        <v>11</v>
      </c>
      <c r="AD298" s="510"/>
      <c r="AE298" s="316" t="s">
        <v>512</v>
      </c>
      <c r="AF298" s="313" t="s">
        <v>1475</v>
      </c>
      <c r="AG298" s="316" t="s">
        <v>512</v>
      </c>
      <c r="AH298" s="313" t="s">
        <v>1475</v>
      </c>
      <c r="AI298" s="316" t="s">
        <v>512</v>
      </c>
      <c r="AJ298" s="313" t="s">
        <v>1475</v>
      </c>
      <c r="AK298" s="316" t="s">
        <v>512</v>
      </c>
      <c r="AL298" s="313" t="s">
        <v>1475</v>
      </c>
    </row>
    <row r="299" spans="2:38">
      <c r="B299" s="95" t="s">
        <v>7</v>
      </c>
      <c r="C299" s="206" t="s">
        <v>391</v>
      </c>
      <c r="D299" s="204"/>
      <c r="E299" s="216"/>
      <c r="F299" s="217"/>
      <c r="G299" s="70"/>
      <c r="H299" s="317">
        <f>+H300+H350+H351+H361</f>
        <v>197140.76902288027</v>
      </c>
      <c r="I299" s="317"/>
      <c r="J299" s="317">
        <f>+J300+J350+J351+J361</f>
        <v>211312.62444437805</v>
      </c>
      <c r="K299" s="317">
        <f>+K300+K350+K351+K361</f>
        <v>277680.60988775769</v>
      </c>
      <c r="L299" s="251">
        <f t="shared" ref="L299:L362" si="184">K299-J299</f>
        <v>66367.985443379643</v>
      </c>
      <c r="M299" s="251">
        <f t="shared" ref="M299:M362" si="185">IF(J299=0,0,K299/J299*100)</f>
        <v>131.40748718534283</v>
      </c>
      <c r="N299" s="317">
        <f t="shared" ref="N299:T299" si="186">+N300+N350+N351+N361</f>
        <v>226208.15809874769</v>
      </c>
      <c r="O299" s="317">
        <f t="shared" si="186"/>
        <v>0</v>
      </c>
      <c r="P299" s="317">
        <f t="shared" si="186"/>
        <v>0</v>
      </c>
      <c r="Q299" s="317"/>
      <c r="R299" s="317">
        <f t="shared" si="186"/>
        <v>207175.83908124859</v>
      </c>
      <c r="S299" s="318">
        <f t="shared" si="186"/>
        <v>103587.91954062429</v>
      </c>
      <c r="T299" s="318">
        <f t="shared" si="186"/>
        <v>103587.91954062429</v>
      </c>
      <c r="U299" s="318"/>
      <c r="V299" s="318"/>
      <c r="W299" s="317">
        <f>+W300+W350+W351+W361</f>
        <v>112993.1492482531</v>
      </c>
      <c r="X299" s="317"/>
      <c r="Y299" s="317">
        <f>+Y300+Y350+Y351+Y361</f>
        <v>112993.1492482531</v>
      </c>
      <c r="Z299" s="319">
        <f t="shared" ref="Z299:Z362" si="187">IF(T$372=0,0,T299/T$372)</f>
        <v>101.50379291264539</v>
      </c>
      <c r="AA299" s="319">
        <f t="shared" ref="AA299:AA362" si="188">IF(T$369=0,0,T299/T$369*100)</f>
        <v>100</v>
      </c>
      <c r="AB299" s="320">
        <f t="shared" ref="AB299:AB362" si="189">+T299-N299</f>
        <v>-122620.2385581234</v>
      </c>
      <c r="AC299" s="320">
        <f t="shared" ref="AC299:AC362" si="190">IF(N299=0,0,T299/N299*100)</f>
        <v>45.793184654023214</v>
      </c>
      <c r="AD299" s="321">
        <f t="shared" ref="AD299:AD362" si="191">IF(N$369=0,0,AB299/N$369*100)</f>
        <v>-54.206815345976786</v>
      </c>
      <c r="AE299" s="322"/>
      <c r="AF299" s="317">
        <f>+AF300+AF350+AF351+AF361</f>
        <v>232907.93743079997</v>
      </c>
      <c r="AG299" s="322"/>
      <c r="AH299" s="317">
        <f>+AH300+AH350+AH351+AH361</f>
        <v>237958.36940059371</v>
      </c>
      <c r="AI299" s="322"/>
      <c r="AJ299" s="317">
        <f>+AJ300+AJ350+AJ351+AJ361</f>
        <v>243688.51451549274</v>
      </c>
      <c r="AK299" s="322"/>
      <c r="AL299" s="317">
        <f>+AL300+AL350+AL351+AL361</f>
        <v>250131.42805426285</v>
      </c>
    </row>
    <row r="300" spans="2:38">
      <c r="B300" s="95" t="s">
        <v>33</v>
      </c>
      <c r="C300" s="206" t="s">
        <v>392</v>
      </c>
      <c r="D300" s="204"/>
      <c r="E300" s="216"/>
      <c r="F300" s="217"/>
      <c r="G300" s="70" t="s">
        <v>160</v>
      </c>
      <c r="H300" s="317">
        <f>+H301+H332+H337</f>
        <v>180218.96175036658</v>
      </c>
      <c r="I300" s="317"/>
      <c r="J300" s="317">
        <f>+J301+J332+J337</f>
        <v>197632.99230437804</v>
      </c>
      <c r="K300" s="317">
        <f>+K301+K332+K337</f>
        <v>263940.74088775768</v>
      </c>
      <c r="L300" s="251">
        <f t="shared" si="184"/>
        <v>66307.748583379638</v>
      </c>
      <c r="M300" s="251">
        <f t="shared" si="185"/>
        <v>133.55095108880298</v>
      </c>
      <c r="N300" s="317">
        <f t="shared" ref="N300:T300" si="192">+N301+N332+N337</f>
        <v>211208.54662422565</v>
      </c>
      <c r="O300" s="317">
        <f t="shared" si="192"/>
        <v>0</v>
      </c>
      <c r="P300" s="317">
        <f t="shared" si="192"/>
        <v>0</v>
      </c>
      <c r="Q300" s="317"/>
      <c r="R300" s="317">
        <f t="shared" si="192"/>
        <v>190642.30176909495</v>
      </c>
      <c r="S300" s="317">
        <f t="shared" si="192"/>
        <v>95321.150884547475</v>
      </c>
      <c r="T300" s="317">
        <f t="shared" si="192"/>
        <v>95321.150884547475</v>
      </c>
      <c r="U300" s="317"/>
      <c r="V300" s="317"/>
      <c r="W300" s="317">
        <f>+W301+W332+W337</f>
        <v>104726.38059217628</v>
      </c>
      <c r="X300" s="317"/>
      <c r="Y300" s="317">
        <f>+Y301+Y332+Y337</f>
        <v>104726.38059217628</v>
      </c>
      <c r="Z300" s="319">
        <f t="shared" si="187"/>
        <v>93.403346669064902</v>
      </c>
      <c r="AA300" s="319">
        <f t="shared" si="188"/>
        <v>92.019563002387713</v>
      </c>
      <c r="AB300" s="320">
        <f t="shared" si="189"/>
        <v>-115887.39573967818</v>
      </c>
      <c r="AC300" s="320">
        <f t="shared" si="190"/>
        <v>45.131294357201988</v>
      </c>
      <c r="AD300" s="321">
        <f t="shared" si="191"/>
        <v>-51.23042277241359</v>
      </c>
      <c r="AE300" s="323"/>
      <c r="AF300" s="317">
        <f>+AF301+AF332+AF337</f>
        <v>216741.75308057945</v>
      </c>
      <c r="AG300" s="323"/>
      <c r="AH300" s="317">
        <f>+AH301+AH332+AH337</f>
        <v>221792.1850503732</v>
      </c>
      <c r="AI300" s="323"/>
      <c r="AJ300" s="317">
        <f>+AJ301+AJ332+AJ337</f>
        <v>227522.33016527223</v>
      </c>
      <c r="AK300" s="323"/>
      <c r="AL300" s="317">
        <f>+AL301+AL332+AL337</f>
        <v>233965.24370404234</v>
      </c>
    </row>
    <row r="301" spans="2:38">
      <c r="B301" s="95"/>
      <c r="C301" s="206" t="s">
        <v>28</v>
      </c>
      <c r="D301" s="207" t="s">
        <v>393</v>
      </c>
      <c r="E301" s="167"/>
      <c r="F301" s="168"/>
      <c r="G301" s="70" t="s">
        <v>160</v>
      </c>
      <c r="H301" s="317">
        <f>+H305+H315+H319+H331</f>
        <v>98088.541993962601</v>
      </c>
      <c r="I301" s="317"/>
      <c r="J301" s="317">
        <f>+J305+J315+J319+J331</f>
        <v>115836.47066624684</v>
      </c>
      <c r="K301" s="317">
        <f>+K305+K315+K319+K331</f>
        <v>162945.53950000001</v>
      </c>
      <c r="L301" s="251">
        <f t="shared" si="184"/>
        <v>47109.068833753176</v>
      </c>
      <c r="M301" s="251">
        <f t="shared" si="185"/>
        <v>140.66859820814631</v>
      </c>
      <c r="N301" s="317">
        <f t="shared" ref="N301:T301" si="193">+N305+N315+N319+N331</f>
        <v>125857.68926025415</v>
      </c>
      <c r="O301" s="317">
        <f t="shared" si="193"/>
        <v>0</v>
      </c>
      <c r="P301" s="317">
        <f t="shared" si="193"/>
        <v>0</v>
      </c>
      <c r="Q301" s="317"/>
      <c r="R301" s="317">
        <f t="shared" si="193"/>
        <v>104516.86839970067</v>
      </c>
      <c r="S301" s="317">
        <f t="shared" si="193"/>
        <v>52258.434199850337</v>
      </c>
      <c r="T301" s="317">
        <f t="shared" si="193"/>
        <v>52258.434199850337</v>
      </c>
      <c r="U301" s="317"/>
      <c r="V301" s="317"/>
      <c r="W301" s="317">
        <f>+W305+W315+W319+W331</f>
        <v>52258.434199850337</v>
      </c>
      <c r="X301" s="317"/>
      <c r="Y301" s="317">
        <f>+Y305+Y315+Y319+Y331</f>
        <v>52258.434199850337</v>
      </c>
      <c r="Z301" s="319">
        <f t="shared" si="187"/>
        <v>51.207025939742572</v>
      </c>
      <c r="AA301" s="319">
        <f t="shared" si="188"/>
        <v>50.448386676359533</v>
      </c>
      <c r="AB301" s="320">
        <f t="shared" si="189"/>
        <v>-73599.255060403812</v>
      </c>
      <c r="AC301" s="320">
        <f t="shared" si="190"/>
        <v>41.521844638183381</v>
      </c>
      <c r="AD301" s="321">
        <f t="shared" si="191"/>
        <v>-32.536074595627625</v>
      </c>
      <c r="AE301" s="323"/>
      <c r="AF301" s="317">
        <f>+AF305+AF315+AF319+AF331</f>
        <v>105365.76294669769</v>
      </c>
      <c r="AG301" s="323"/>
      <c r="AH301" s="317">
        <f>+AH305+AH315+AH319+AH331</f>
        <v>106728.16152239637</v>
      </c>
      <c r="AI301" s="323"/>
      <c r="AJ301" s="317">
        <f>+AJ305+AJ315+AJ319+AJ331</f>
        <v>108622.75190743656</v>
      </c>
      <c r="AK301" s="323"/>
      <c r="AL301" s="317">
        <f>+AL305+AL315+AL319+AL331</f>
        <v>111076.68852715343</v>
      </c>
    </row>
    <row r="302" spans="2:38">
      <c r="B302" s="95"/>
      <c r="C302" s="206"/>
      <c r="D302" s="169" t="s">
        <v>394</v>
      </c>
      <c r="E302" s="170"/>
      <c r="F302" s="171"/>
      <c r="G302" s="172" t="s">
        <v>11</v>
      </c>
      <c r="H302" s="324"/>
      <c r="I302" s="324"/>
      <c r="J302" s="324"/>
      <c r="K302" s="324"/>
      <c r="L302" s="251">
        <f t="shared" si="184"/>
        <v>0</v>
      </c>
      <c r="M302" s="251">
        <f t="shared" si="185"/>
        <v>0</v>
      </c>
      <c r="N302" s="324"/>
      <c r="O302" s="324"/>
      <c r="P302" s="324"/>
      <c r="Q302" s="324"/>
      <c r="R302" s="324"/>
      <c r="S302" s="324"/>
      <c r="T302" s="324"/>
      <c r="U302" s="324"/>
      <c r="V302" s="324"/>
      <c r="W302" s="324"/>
      <c r="X302" s="324"/>
      <c r="Y302" s="324"/>
      <c r="Z302" s="325">
        <f t="shared" si="187"/>
        <v>0</v>
      </c>
      <c r="AA302" s="325">
        <f t="shared" si="188"/>
        <v>0</v>
      </c>
      <c r="AB302" s="326">
        <f t="shared" si="189"/>
        <v>0</v>
      </c>
      <c r="AC302" s="326">
        <f t="shared" si="190"/>
        <v>0</v>
      </c>
      <c r="AD302" s="327">
        <f t="shared" si="191"/>
        <v>0</v>
      </c>
      <c r="AE302" s="323"/>
      <c r="AF302" s="324"/>
      <c r="AG302" s="323"/>
      <c r="AH302" s="324"/>
      <c r="AI302" s="323"/>
      <c r="AJ302" s="324"/>
      <c r="AK302" s="323"/>
      <c r="AL302" s="324"/>
    </row>
    <row r="303" spans="2:38">
      <c r="B303" s="95"/>
      <c r="C303" s="206"/>
      <c r="D303" s="169" t="s">
        <v>395</v>
      </c>
      <c r="E303" s="170"/>
      <c r="F303" s="171"/>
      <c r="G303" s="172" t="s">
        <v>11</v>
      </c>
      <c r="H303" s="324"/>
      <c r="I303" s="324"/>
      <c r="J303" s="324"/>
      <c r="K303" s="324"/>
      <c r="L303" s="251">
        <f t="shared" si="184"/>
        <v>0</v>
      </c>
      <c r="M303" s="251">
        <f t="shared" si="185"/>
        <v>0</v>
      </c>
      <c r="N303" s="324"/>
      <c r="O303" s="324"/>
      <c r="P303" s="324"/>
      <c r="Q303" s="324"/>
      <c r="R303" s="324"/>
      <c r="S303" s="324"/>
      <c r="T303" s="324"/>
      <c r="U303" s="324"/>
      <c r="V303" s="324"/>
      <c r="W303" s="324"/>
      <c r="X303" s="324"/>
      <c r="Y303" s="324"/>
      <c r="Z303" s="325">
        <f t="shared" si="187"/>
        <v>0</v>
      </c>
      <c r="AA303" s="325">
        <f t="shared" si="188"/>
        <v>0</v>
      </c>
      <c r="AB303" s="326">
        <f t="shared" si="189"/>
        <v>0</v>
      </c>
      <c r="AC303" s="326">
        <f t="shared" si="190"/>
        <v>0</v>
      </c>
      <c r="AD303" s="327">
        <f t="shared" si="191"/>
        <v>0</v>
      </c>
      <c r="AE303" s="323"/>
      <c r="AF303" s="324"/>
      <c r="AG303" s="323"/>
      <c r="AH303" s="324"/>
      <c r="AI303" s="323"/>
      <c r="AJ303" s="324"/>
      <c r="AK303" s="323"/>
      <c r="AL303" s="324"/>
    </row>
    <row r="304" spans="2:38">
      <c r="B304" s="95"/>
      <c r="C304" s="206"/>
      <c r="D304" s="169" t="s">
        <v>396</v>
      </c>
      <c r="E304" s="170"/>
      <c r="F304" s="171"/>
      <c r="G304" s="172" t="s">
        <v>11</v>
      </c>
      <c r="H304" s="324"/>
      <c r="I304" s="324"/>
      <c r="J304" s="324"/>
      <c r="K304" s="324"/>
      <c r="L304" s="251">
        <f t="shared" si="184"/>
        <v>0</v>
      </c>
      <c r="M304" s="251">
        <f t="shared" si="185"/>
        <v>0</v>
      </c>
      <c r="N304" s="324"/>
      <c r="O304" s="324"/>
      <c r="P304" s="324"/>
      <c r="Q304" s="324"/>
      <c r="R304" s="324"/>
      <c r="S304" s="324"/>
      <c r="T304" s="324"/>
      <c r="U304" s="324"/>
      <c r="V304" s="324"/>
      <c r="W304" s="324"/>
      <c r="X304" s="324"/>
      <c r="Y304" s="324"/>
      <c r="Z304" s="325">
        <f t="shared" si="187"/>
        <v>0</v>
      </c>
      <c r="AA304" s="325">
        <f t="shared" si="188"/>
        <v>0</v>
      </c>
      <c r="AB304" s="326">
        <f t="shared" si="189"/>
        <v>0</v>
      </c>
      <c r="AC304" s="326">
        <f t="shared" si="190"/>
        <v>0</v>
      </c>
      <c r="AD304" s="327">
        <f t="shared" si="191"/>
        <v>0</v>
      </c>
      <c r="AE304" s="323"/>
      <c r="AF304" s="324"/>
      <c r="AG304" s="323"/>
      <c r="AH304" s="324"/>
      <c r="AI304" s="323"/>
      <c r="AJ304" s="324"/>
      <c r="AK304" s="323"/>
      <c r="AL304" s="324"/>
    </row>
    <row r="305" spans="2:38">
      <c r="B305" s="95"/>
      <c r="C305" s="206"/>
      <c r="D305" s="207" t="s">
        <v>397</v>
      </c>
      <c r="E305" s="207" t="s">
        <v>398</v>
      </c>
      <c r="F305" s="168"/>
      <c r="G305" s="70" t="s">
        <v>160</v>
      </c>
      <c r="H305" s="317">
        <f>SUM(H306:H310)</f>
        <v>71926.494371384528</v>
      </c>
      <c r="I305" s="317"/>
      <c r="J305" s="317">
        <f>SUM(J306:J310)</f>
        <v>83348.891023292032</v>
      </c>
      <c r="K305" s="317">
        <f>SUM(K306:K310)</f>
        <v>121834.53950000001</v>
      </c>
      <c r="L305" s="251">
        <f t="shared" si="184"/>
        <v>38485.648476707982</v>
      </c>
      <c r="M305" s="251">
        <f t="shared" si="185"/>
        <v>146.17415781327324</v>
      </c>
      <c r="N305" s="317">
        <f t="shared" ref="N305:T305" si="194">SUM(N306:N310)</f>
        <v>90992.376653071871</v>
      </c>
      <c r="O305" s="317">
        <f t="shared" si="194"/>
        <v>0</v>
      </c>
      <c r="P305" s="317">
        <f t="shared" si="194"/>
        <v>0</v>
      </c>
      <c r="Q305" s="317"/>
      <c r="R305" s="317">
        <f t="shared" si="194"/>
        <v>77249.083957349576</v>
      </c>
      <c r="S305" s="317">
        <f t="shared" si="194"/>
        <v>38624.541978674788</v>
      </c>
      <c r="T305" s="317">
        <f t="shared" si="194"/>
        <v>38624.541978674788</v>
      </c>
      <c r="U305" s="317"/>
      <c r="V305" s="317"/>
      <c r="W305" s="317">
        <f>SUM(W306:W310)</f>
        <v>38624.541978674788</v>
      </c>
      <c r="X305" s="317"/>
      <c r="Y305" s="317">
        <f>SUM(Y306:Y310)</f>
        <v>38624.541978674788</v>
      </c>
      <c r="Z305" s="319">
        <f t="shared" si="187"/>
        <v>37.847439428606918</v>
      </c>
      <c r="AA305" s="319">
        <f t="shared" si="188"/>
        <v>37.286724311059572</v>
      </c>
      <c r="AB305" s="320">
        <f t="shared" si="189"/>
        <v>-52367.834674397083</v>
      </c>
      <c r="AC305" s="320">
        <f t="shared" si="190"/>
        <v>42.448107632070339</v>
      </c>
      <c r="AD305" s="321">
        <f t="shared" si="191"/>
        <v>-23.150285610626259</v>
      </c>
      <c r="AE305" s="323"/>
      <c r="AF305" s="317">
        <f>SUM(AF306:AF310)</f>
        <v>77858.022001253892</v>
      </c>
      <c r="AG305" s="323"/>
      <c r="AH305" s="317">
        <f>SUM(AH306:AH310)</f>
        <v>78835.31220371637</v>
      </c>
      <c r="AI305" s="323"/>
      <c r="AJ305" s="317">
        <f>SUM(AJ306:AJ310)</f>
        <v>80194.359881837881</v>
      </c>
      <c r="AK305" s="323"/>
      <c r="AL305" s="317">
        <f>SUM(AL306:AL310)</f>
        <v>81954.643736130151</v>
      </c>
    </row>
    <row r="306" spans="2:38">
      <c r="B306" s="95"/>
      <c r="C306" s="72"/>
      <c r="D306" s="204"/>
      <c r="E306" s="205" t="s">
        <v>399</v>
      </c>
      <c r="F306" s="217"/>
      <c r="G306" s="74" t="s">
        <v>160</v>
      </c>
      <c r="H306" s="324">
        <f>+H146</f>
        <v>5077.1509999999998</v>
      </c>
      <c r="I306" s="324"/>
      <c r="J306" s="324">
        <f>+J146</f>
        <v>7700.1489327082336</v>
      </c>
      <c r="K306" s="324">
        <f>+K146</f>
        <v>11500</v>
      </c>
      <c r="L306" s="251">
        <f t="shared" si="184"/>
        <v>3799.8510672917664</v>
      </c>
      <c r="M306" s="251">
        <f t="shared" si="185"/>
        <v>149.34776067967965</v>
      </c>
      <c r="N306" s="324">
        <f t="shared" ref="N306:T306" si="195">+N146</f>
        <v>5766.8700355044957</v>
      </c>
      <c r="O306" s="324">
        <f t="shared" si="195"/>
        <v>0</v>
      </c>
      <c r="P306" s="324">
        <f t="shared" si="195"/>
        <v>0</v>
      </c>
      <c r="Q306" s="324"/>
      <c r="R306" s="324">
        <f t="shared" si="195"/>
        <v>5766.8700355044957</v>
      </c>
      <c r="S306" s="324">
        <f t="shared" si="195"/>
        <v>2883.4350177522479</v>
      </c>
      <c r="T306" s="324">
        <f t="shared" si="195"/>
        <v>2883.4350177522479</v>
      </c>
      <c r="U306" s="324"/>
      <c r="V306" s="324"/>
      <c r="W306" s="324">
        <f>+W146</f>
        <v>2883.4350177522479</v>
      </c>
      <c r="X306" s="324"/>
      <c r="Y306" s="324">
        <f>+Y146</f>
        <v>2883.4350177522479</v>
      </c>
      <c r="Z306" s="319">
        <f t="shared" si="187"/>
        <v>2.8254220397216629</v>
      </c>
      <c r="AA306" s="319">
        <f t="shared" si="188"/>
        <v>2.7835630163625837</v>
      </c>
      <c r="AB306" s="320">
        <f t="shared" si="189"/>
        <v>-2883.4350177522479</v>
      </c>
      <c r="AC306" s="320">
        <f t="shared" si="190"/>
        <v>50</v>
      </c>
      <c r="AD306" s="321">
        <f t="shared" si="191"/>
        <v>-1.2746821520440164</v>
      </c>
      <c r="AE306" s="323"/>
      <c r="AF306" s="324">
        <f>+AF146</f>
        <v>5817.6184918169347</v>
      </c>
      <c r="AG306" s="323"/>
      <c r="AH306" s="324">
        <f>+AH146</f>
        <v>5899.0651507023722</v>
      </c>
      <c r="AI306" s="323"/>
      <c r="AJ306" s="324">
        <f>+AJ146</f>
        <v>6012.3272015958582</v>
      </c>
      <c r="AK306" s="323"/>
      <c r="AL306" s="324">
        <f>+AL146</f>
        <v>6159.0279853147968</v>
      </c>
    </row>
    <row r="307" spans="2:38">
      <c r="B307" s="95"/>
      <c r="C307" s="72"/>
      <c r="D307" s="204"/>
      <c r="E307" s="205" t="s">
        <v>400</v>
      </c>
      <c r="F307" s="217"/>
      <c r="G307" s="74" t="s">
        <v>160</v>
      </c>
      <c r="H307" s="324">
        <f>+H166-H167</f>
        <v>7205.8940000000002</v>
      </c>
      <c r="I307" s="324"/>
      <c r="J307" s="324">
        <f>+J166-J167</f>
        <v>16777.201774132798</v>
      </c>
      <c r="K307" s="324">
        <f>+K166-K167</f>
        <v>0</v>
      </c>
      <c r="L307" s="251">
        <f t="shared" si="184"/>
        <v>-16777.201774132798</v>
      </c>
      <c r="M307" s="251">
        <f t="shared" si="185"/>
        <v>0</v>
      </c>
      <c r="N307" s="324">
        <f t="shared" ref="N307:T307" si="196">+N166-N167</f>
        <v>18870.219283374881</v>
      </c>
      <c r="O307" s="324">
        <f t="shared" si="196"/>
        <v>0</v>
      </c>
      <c r="P307" s="324">
        <f t="shared" si="196"/>
        <v>0</v>
      </c>
      <c r="Q307" s="324"/>
      <c r="R307" s="324">
        <f t="shared" si="196"/>
        <v>256.89999999999964</v>
      </c>
      <c r="S307" s="324">
        <f t="shared" si="196"/>
        <v>128.44999999999982</v>
      </c>
      <c r="T307" s="324">
        <f t="shared" si="196"/>
        <v>128.44999999999982</v>
      </c>
      <c r="U307" s="324"/>
      <c r="V307" s="324"/>
      <c r="W307" s="324">
        <f>+W166-W167</f>
        <v>128.44999999999982</v>
      </c>
      <c r="X307" s="324"/>
      <c r="Y307" s="324">
        <f>+Y166-Y167</f>
        <v>128.44999999999982</v>
      </c>
      <c r="Z307" s="319">
        <f t="shared" si="187"/>
        <v>0.12586566326893051</v>
      </c>
      <c r="AA307" s="319">
        <f t="shared" si="188"/>
        <v>0.12400094583386755</v>
      </c>
      <c r="AB307" s="320">
        <f t="shared" si="189"/>
        <v>-18741.769283374881</v>
      </c>
      <c r="AC307" s="320">
        <f t="shared" si="190"/>
        <v>0.68070221162277311</v>
      </c>
      <c r="AD307" s="321">
        <f t="shared" si="191"/>
        <v>-8.2851871660585505</v>
      </c>
      <c r="AE307" s="323"/>
      <c r="AF307" s="324">
        <f>+AF166-AF167</f>
        <v>259.16071999999986</v>
      </c>
      <c r="AG307" s="323"/>
      <c r="AH307" s="324">
        <f>+AH166-AH167</f>
        <v>262.78897008000058</v>
      </c>
      <c r="AI307" s="323"/>
      <c r="AJ307" s="324">
        <f>+AJ166-AJ167</f>
        <v>267.83451830553531</v>
      </c>
      <c r="AK307" s="323"/>
      <c r="AL307" s="324">
        <f>+AL166-AL167</f>
        <v>274.3696805521904</v>
      </c>
    </row>
    <row r="308" spans="2:38">
      <c r="B308" s="95"/>
      <c r="C308" s="72"/>
      <c r="D308" s="204"/>
      <c r="E308" s="205" t="s">
        <v>401</v>
      </c>
      <c r="F308" s="217"/>
      <c r="G308" s="74" t="s">
        <v>160</v>
      </c>
      <c r="H308" s="324">
        <f>+H136+H137+H205+H206</f>
        <v>31357.142147684517</v>
      </c>
      <c r="I308" s="324"/>
      <c r="J308" s="324">
        <f>+J136+J137+J205+J206</f>
        <v>37186.297047101347</v>
      </c>
      <c r="K308" s="324">
        <f>+K136+K137+K205+K206</f>
        <v>42597</v>
      </c>
      <c r="L308" s="251">
        <f t="shared" si="184"/>
        <v>5410.7029528986532</v>
      </c>
      <c r="M308" s="251">
        <f t="shared" si="185"/>
        <v>114.55026012954525</v>
      </c>
      <c r="N308" s="324">
        <f t="shared" ref="N308:T308" si="197">+N136+N137+N205+N206</f>
        <v>45934.072576137398</v>
      </c>
      <c r="O308" s="324">
        <f t="shared" si="197"/>
        <v>0</v>
      </c>
      <c r="P308" s="324">
        <f t="shared" si="197"/>
        <v>0</v>
      </c>
      <c r="Q308" s="324"/>
      <c r="R308" s="324">
        <f t="shared" si="197"/>
        <v>45680.34221789585</v>
      </c>
      <c r="S308" s="324">
        <f t="shared" si="197"/>
        <v>22840.171108947925</v>
      </c>
      <c r="T308" s="324">
        <f t="shared" si="197"/>
        <v>22840.171108947925</v>
      </c>
      <c r="U308" s="324"/>
      <c r="V308" s="324"/>
      <c r="W308" s="324">
        <f>+W136+W137+W205+W206</f>
        <v>22840.171108947925</v>
      </c>
      <c r="X308" s="324"/>
      <c r="Y308" s="324">
        <f>+Y136+Y137+Y205+Y206</f>
        <v>22840.171108947925</v>
      </c>
      <c r="Z308" s="319">
        <f t="shared" si="187"/>
        <v>22.380640605711161</v>
      </c>
      <c r="AA308" s="319">
        <f t="shared" si="188"/>
        <v>22.04906827961792</v>
      </c>
      <c r="AB308" s="320">
        <f t="shared" si="189"/>
        <v>-23093.901467189473</v>
      </c>
      <c r="AC308" s="320">
        <f t="shared" si="190"/>
        <v>49.723810295918156</v>
      </c>
      <c r="AD308" s="321">
        <f t="shared" si="191"/>
        <v>-10.209137310206197</v>
      </c>
      <c r="AE308" s="323"/>
      <c r="AF308" s="324">
        <f>+AF136+AF137+AF205+AF206</f>
        <v>46082.329229413328</v>
      </c>
      <c r="AG308" s="323"/>
      <c r="AH308" s="324">
        <f>+AH136+AH137+AH205+AH206</f>
        <v>46727.481838625114</v>
      </c>
      <c r="AI308" s="323"/>
      <c r="AJ308" s="324">
        <f>+AJ136+AJ137+AJ205+AJ206</f>
        <v>47624.64948992672</v>
      </c>
      <c r="AK308" s="323"/>
      <c r="AL308" s="324">
        <f>+AL136+AL137+AL205+AL206</f>
        <v>48786.690937480933</v>
      </c>
    </row>
    <row r="309" spans="2:38">
      <c r="B309" s="95"/>
      <c r="C309" s="72"/>
      <c r="D309" s="204"/>
      <c r="E309" s="205" t="s">
        <v>402</v>
      </c>
      <c r="F309" s="217"/>
      <c r="G309" s="74" t="s">
        <v>160</v>
      </c>
      <c r="H309" s="324">
        <f>+H239-H242-H243-H245+H246-H249-H250-H252</f>
        <v>69.295407999999838</v>
      </c>
      <c r="I309" s="324"/>
      <c r="J309" s="324">
        <f>+J239-J242-J243-J245+J246-J249-J250-J252</f>
        <v>1085.2382722266439</v>
      </c>
      <c r="K309" s="324">
        <f>+K239-K242-K243-K245+K246-K249-K250-K252</f>
        <v>11607.630000000001</v>
      </c>
      <c r="L309" s="251">
        <f t="shared" si="184"/>
        <v>10522.391727773356</v>
      </c>
      <c r="M309" s="251">
        <f t="shared" si="185"/>
        <v>1069.5927610610322</v>
      </c>
      <c r="N309" s="324">
        <f t="shared" ref="N309:T309" si="198">+N239-N242-N243-N245+N246-N249-N250-N252</f>
        <v>7267.9107358249612</v>
      </c>
      <c r="O309" s="324">
        <f t="shared" si="198"/>
        <v>0</v>
      </c>
      <c r="P309" s="324">
        <f t="shared" si="198"/>
        <v>0</v>
      </c>
      <c r="Q309" s="324"/>
      <c r="R309" s="324">
        <f t="shared" si="198"/>
        <v>3878.3281303501462</v>
      </c>
      <c r="S309" s="324">
        <f t="shared" si="198"/>
        <v>1939.1640651750731</v>
      </c>
      <c r="T309" s="324">
        <f t="shared" si="198"/>
        <v>1939.1640651750731</v>
      </c>
      <c r="U309" s="324"/>
      <c r="V309" s="324"/>
      <c r="W309" s="324">
        <f>+W239-W242-W243-W245+W246-W249-W250-W252</f>
        <v>1939.1640651750731</v>
      </c>
      <c r="X309" s="324"/>
      <c r="Y309" s="324">
        <f>+Y239-Y242-Y243-Y245+Y246-Y249-Y250-Y252</f>
        <v>1939.1640651750731</v>
      </c>
      <c r="Z309" s="319">
        <f t="shared" si="187"/>
        <v>1.9001492506853757</v>
      </c>
      <c r="AA309" s="319">
        <f t="shared" si="188"/>
        <v>1.8719982733262512</v>
      </c>
      <c r="AB309" s="320">
        <f t="shared" si="189"/>
        <v>-5328.7466706498881</v>
      </c>
      <c r="AC309" s="320">
        <f t="shared" si="190"/>
        <v>26.681176140710594</v>
      </c>
      <c r="AD309" s="321">
        <f t="shared" si="191"/>
        <v>-2.3556827991692968</v>
      </c>
      <c r="AE309" s="323"/>
      <c r="AF309" s="324">
        <f>+AF239-AF242-AF243-AF245+AF246-AF249-AF250-AF252</f>
        <v>3912.457417897228</v>
      </c>
      <c r="AG309" s="323"/>
      <c r="AH309" s="324">
        <f>+AH239-AH242-AH243-AH245+AH246-AH249-AH250-AH252</f>
        <v>3967.2318217477882</v>
      </c>
      <c r="AI309" s="323"/>
      <c r="AJ309" s="324">
        <f>+AJ239-AJ242-AJ243-AJ245+AJ246-AJ249-AJ250-AJ252</f>
        <v>4043.4026727253467</v>
      </c>
      <c r="AK309" s="323"/>
      <c r="AL309" s="324">
        <f>+AL239-AL242-AL243-AL245+AL246-AL249-AL250-AL252</f>
        <v>4142.0616979398446</v>
      </c>
    </row>
    <row r="310" spans="2:38">
      <c r="B310" s="95"/>
      <c r="C310" s="72"/>
      <c r="D310" s="204"/>
      <c r="E310" s="506" t="s">
        <v>403</v>
      </c>
      <c r="F310" s="507"/>
      <c r="G310" s="74" t="s">
        <v>160</v>
      </c>
      <c r="H310" s="320">
        <f>SUM(H311:H314)</f>
        <v>28217.011815700007</v>
      </c>
      <c r="I310" s="320"/>
      <c r="J310" s="320">
        <f>SUM(J311:J314)</f>
        <v>20600.004997123018</v>
      </c>
      <c r="K310" s="320">
        <f>SUM(K311:K314)</f>
        <v>56129.909500000002</v>
      </c>
      <c r="L310" s="251">
        <f t="shared" si="184"/>
        <v>35529.904502876983</v>
      </c>
      <c r="M310" s="251">
        <f t="shared" si="185"/>
        <v>272.47522273824234</v>
      </c>
      <c r="N310" s="320">
        <f t="shared" ref="N310:T310" si="199">SUM(N311:N314)</f>
        <v>13153.304022230133</v>
      </c>
      <c r="O310" s="320">
        <f t="shared" si="199"/>
        <v>0</v>
      </c>
      <c r="P310" s="320">
        <f t="shared" si="199"/>
        <v>0</v>
      </c>
      <c r="Q310" s="320"/>
      <c r="R310" s="320">
        <f t="shared" si="199"/>
        <v>21666.643573599082</v>
      </c>
      <c r="S310" s="320">
        <f t="shared" si="199"/>
        <v>10833.321786799541</v>
      </c>
      <c r="T310" s="320">
        <f t="shared" si="199"/>
        <v>10833.321786799541</v>
      </c>
      <c r="U310" s="320"/>
      <c r="V310" s="320"/>
      <c r="W310" s="320">
        <f>SUM(W311:W314)</f>
        <v>10833.321786799541</v>
      </c>
      <c r="X310" s="320"/>
      <c r="Y310" s="320">
        <f>SUM(Y311:Y314)</f>
        <v>10833.321786799541</v>
      </c>
      <c r="Z310" s="319">
        <f t="shared" si="187"/>
        <v>10.615361869219786</v>
      </c>
      <c r="AA310" s="319">
        <f t="shared" si="188"/>
        <v>10.458093795918948</v>
      </c>
      <c r="AB310" s="320">
        <f t="shared" si="189"/>
        <v>-2319.9822354305925</v>
      </c>
      <c r="AC310" s="320">
        <f t="shared" si="190"/>
        <v>82.361981206321715</v>
      </c>
      <c r="AD310" s="321">
        <f t="shared" si="191"/>
        <v>-1.0255961831481957</v>
      </c>
      <c r="AE310" s="323"/>
      <c r="AF310" s="320">
        <f>SUM(AF311:AF314)</f>
        <v>21786.456142126412</v>
      </c>
      <c r="AG310" s="323"/>
      <c r="AH310" s="320">
        <f>SUM(AH311:AH314)</f>
        <v>21978.744422561093</v>
      </c>
      <c r="AI310" s="323"/>
      <c r="AJ310" s="320">
        <f>SUM(AJ311:AJ314)</f>
        <v>22246.145999284428</v>
      </c>
      <c r="AK310" s="323"/>
      <c r="AL310" s="320">
        <f>SUM(AL311:AL314)</f>
        <v>22592.493434842389</v>
      </c>
    </row>
    <row r="311" spans="2:38" ht="31.5">
      <c r="B311" s="95"/>
      <c r="C311" s="72"/>
      <c r="D311" s="204"/>
      <c r="E311" s="204"/>
      <c r="F311" s="217" t="s">
        <v>404</v>
      </c>
      <c r="G311" s="74" t="s">
        <v>160</v>
      </c>
      <c r="H311" s="324"/>
      <c r="I311" s="324"/>
      <c r="J311" s="324"/>
      <c r="K311" s="324"/>
      <c r="L311" s="251">
        <f t="shared" si="184"/>
        <v>0</v>
      </c>
      <c r="M311" s="251">
        <f t="shared" si="185"/>
        <v>0</v>
      </c>
      <c r="N311" s="324"/>
      <c r="O311" s="324"/>
      <c r="P311" s="324"/>
      <c r="Q311" s="324"/>
      <c r="R311" s="324"/>
      <c r="S311" s="324"/>
      <c r="T311" s="324"/>
      <c r="U311" s="324"/>
      <c r="V311" s="324"/>
      <c r="W311" s="324"/>
      <c r="X311" s="324"/>
      <c r="Y311" s="324"/>
      <c r="Z311" s="319">
        <f t="shared" si="187"/>
        <v>0</v>
      </c>
      <c r="AA311" s="319">
        <f t="shared" si="188"/>
        <v>0</v>
      </c>
      <c r="AB311" s="320">
        <f t="shared" si="189"/>
        <v>0</v>
      </c>
      <c r="AC311" s="320">
        <f t="shared" si="190"/>
        <v>0</v>
      </c>
      <c r="AD311" s="321">
        <f t="shared" si="191"/>
        <v>0</v>
      </c>
      <c r="AE311" s="323"/>
      <c r="AF311" s="324"/>
      <c r="AG311" s="323"/>
      <c r="AH311" s="324"/>
      <c r="AI311" s="323"/>
      <c r="AJ311" s="324"/>
      <c r="AK311" s="323"/>
      <c r="AL311" s="324"/>
    </row>
    <row r="312" spans="2:38" ht="47.25">
      <c r="B312" s="95"/>
      <c r="C312" s="72"/>
      <c r="D312" s="204"/>
      <c r="E312" s="204"/>
      <c r="F312" s="217" t="s">
        <v>405</v>
      </c>
      <c r="G312" s="74" t="s">
        <v>160</v>
      </c>
      <c r="H312" s="324">
        <f>+H193</f>
        <v>303.0509902</v>
      </c>
      <c r="I312" s="324"/>
      <c r="J312" s="324">
        <f>+J193</f>
        <v>330.88296306365623</v>
      </c>
      <c r="K312" s="324">
        <f>+K193</f>
        <v>58</v>
      </c>
      <c r="L312" s="251">
        <f t="shared" si="184"/>
        <v>-272.88296306365623</v>
      </c>
      <c r="M312" s="251">
        <f t="shared" si="185"/>
        <v>17.528856566979481</v>
      </c>
      <c r="N312" s="324">
        <f t="shared" ref="N312:T312" si="200">+N193</f>
        <v>84.295201430105465</v>
      </c>
      <c r="O312" s="324">
        <f t="shared" si="200"/>
        <v>0</v>
      </c>
      <c r="P312" s="324">
        <f t="shared" si="200"/>
        <v>0</v>
      </c>
      <c r="Q312" s="324"/>
      <c r="R312" s="324">
        <f t="shared" si="200"/>
        <v>6.5743299999999998</v>
      </c>
      <c r="S312" s="324">
        <f t="shared" si="200"/>
        <v>3.2871649999999999</v>
      </c>
      <c r="T312" s="324">
        <f t="shared" si="200"/>
        <v>3.2871649999999999</v>
      </c>
      <c r="U312" s="324"/>
      <c r="V312" s="324"/>
      <c r="W312" s="324">
        <f>+W193</f>
        <v>3.2871649999999999</v>
      </c>
      <c r="X312" s="324"/>
      <c r="Y312" s="324">
        <f>+Y193</f>
        <v>3.2871649999999999</v>
      </c>
      <c r="Z312" s="319">
        <f t="shared" si="187"/>
        <v>3.2210292175898366E-3</v>
      </c>
      <c r="AA312" s="319">
        <f t="shared" si="188"/>
        <v>3.1733092184662182E-3</v>
      </c>
      <c r="AB312" s="320">
        <f t="shared" si="189"/>
        <v>-81.008036430105463</v>
      </c>
      <c r="AC312" s="320">
        <f t="shared" si="190"/>
        <v>3.899587336208691</v>
      </c>
      <c r="AD312" s="321">
        <f t="shared" si="191"/>
        <v>-3.5811279801298168E-2</v>
      </c>
      <c r="AE312" s="323"/>
      <c r="AF312" s="324">
        <f>+AF193</f>
        <v>6.6321841039999994</v>
      </c>
      <c r="AG312" s="323"/>
      <c r="AH312" s="324">
        <f>+AH193</f>
        <v>6.7250346814559991</v>
      </c>
      <c r="AI312" s="323"/>
      <c r="AJ312" s="324">
        <f>+AJ193</f>
        <v>6.8541553473399555</v>
      </c>
      <c r="AK312" s="323"/>
      <c r="AL312" s="324">
        <f>+AL193</f>
        <v>7.0213967378150501</v>
      </c>
    </row>
    <row r="313" spans="2:38" ht="31.5">
      <c r="B313" s="95"/>
      <c r="C313" s="72"/>
      <c r="D313" s="204"/>
      <c r="E313" s="204"/>
      <c r="F313" s="217" t="s">
        <v>406</v>
      </c>
      <c r="G313" s="74" t="s">
        <v>160</v>
      </c>
      <c r="H313" s="324">
        <f>+H207-H210-H211</f>
        <v>0</v>
      </c>
      <c r="I313" s="324"/>
      <c r="J313" s="324">
        <f>+J207-J210-J211</f>
        <v>0</v>
      </c>
      <c r="K313" s="324">
        <f>+K207-K210-K211</f>
        <v>169</v>
      </c>
      <c r="L313" s="251">
        <f t="shared" si="184"/>
        <v>169</v>
      </c>
      <c r="M313" s="251">
        <f t="shared" si="185"/>
        <v>0</v>
      </c>
      <c r="N313" s="324">
        <f t="shared" ref="N313:T313" si="201">+N207-N210-N211</f>
        <v>279.5811356105994</v>
      </c>
      <c r="O313" s="324">
        <f t="shared" si="201"/>
        <v>0</v>
      </c>
      <c r="P313" s="324">
        <f t="shared" si="201"/>
        <v>0</v>
      </c>
      <c r="Q313" s="324"/>
      <c r="R313" s="324">
        <f t="shared" si="201"/>
        <v>0</v>
      </c>
      <c r="S313" s="324">
        <f t="shared" si="201"/>
        <v>0</v>
      </c>
      <c r="T313" s="324">
        <f t="shared" si="201"/>
        <v>0</v>
      </c>
      <c r="U313" s="324"/>
      <c r="V313" s="324"/>
      <c r="W313" s="324">
        <f>+W207-W210-W211</f>
        <v>0</v>
      </c>
      <c r="X313" s="324"/>
      <c r="Y313" s="324">
        <f>+Y207-Y210-Y211</f>
        <v>0</v>
      </c>
      <c r="Z313" s="319">
        <f t="shared" si="187"/>
        <v>0</v>
      </c>
      <c r="AA313" s="319">
        <f t="shared" si="188"/>
        <v>0</v>
      </c>
      <c r="AB313" s="320">
        <f t="shared" si="189"/>
        <v>-279.5811356105994</v>
      </c>
      <c r="AC313" s="320">
        <f t="shared" si="190"/>
        <v>0</v>
      </c>
      <c r="AD313" s="321">
        <f t="shared" si="191"/>
        <v>-0.12359462981372782</v>
      </c>
      <c r="AE313" s="323"/>
      <c r="AF313" s="324">
        <f>+AF207-AF210-AF211</f>
        <v>-16.847093027939934</v>
      </c>
      <c r="AG313" s="323"/>
      <c r="AH313" s="324">
        <f>+AH207-AH210-AH211</f>
        <v>-43.88514578387236</v>
      </c>
      <c r="AI313" s="323"/>
      <c r="AJ313" s="324">
        <f>+AJ207-AJ210-AJ211</f>
        <v>-81.485034462065244</v>
      </c>
      <c r="AK313" s="323"/>
      <c r="AL313" s="324">
        <f>+AL207-AL210-AL211</f>
        <v>-130.18566360768278</v>
      </c>
    </row>
    <row r="314" spans="2:38" ht="31.5">
      <c r="B314" s="95"/>
      <c r="C314" s="72"/>
      <c r="D314" s="204"/>
      <c r="E314" s="204"/>
      <c r="F314" s="217" t="s">
        <v>407</v>
      </c>
      <c r="G314" s="74" t="s">
        <v>160</v>
      </c>
      <c r="H314" s="324">
        <f>+H158+H202-H205-H206-H313</f>
        <v>27913.960825500006</v>
      </c>
      <c r="I314" s="324"/>
      <c r="J314" s="324">
        <f>+J158+J202-J205-J206-J313</f>
        <v>20269.122034059361</v>
      </c>
      <c r="K314" s="324">
        <f>+K158+K202-K205-K206-K313</f>
        <v>55902.909500000002</v>
      </c>
      <c r="L314" s="251">
        <f t="shared" si="184"/>
        <v>35633.787465940637</v>
      </c>
      <c r="M314" s="251">
        <f t="shared" si="185"/>
        <v>275.80331010915597</v>
      </c>
      <c r="N314" s="324">
        <f t="shared" ref="N314:T314" si="202">+N158+N202-N205-N206-N313</f>
        <v>12789.427685189428</v>
      </c>
      <c r="O314" s="324">
        <f t="shared" si="202"/>
        <v>0</v>
      </c>
      <c r="P314" s="324">
        <f t="shared" si="202"/>
        <v>0</v>
      </c>
      <c r="Q314" s="324"/>
      <c r="R314" s="324">
        <f t="shared" si="202"/>
        <v>21660.069243599082</v>
      </c>
      <c r="S314" s="324">
        <f t="shared" si="202"/>
        <v>10830.034621799541</v>
      </c>
      <c r="T314" s="324">
        <f t="shared" si="202"/>
        <v>10830.034621799541</v>
      </c>
      <c r="U314" s="324"/>
      <c r="V314" s="324"/>
      <c r="W314" s="324">
        <f>+W158+W202-W205-W206-W313</f>
        <v>10830.034621799541</v>
      </c>
      <c r="X314" s="324"/>
      <c r="Y314" s="324">
        <f>+Y158+Y202-Y205-Y206-Y313</f>
        <v>10830.034621799541</v>
      </c>
      <c r="Z314" s="319">
        <f t="shared" si="187"/>
        <v>10.612140840002196</v>
      </c>
      <c r="AA314" s="319">
        <f t="shared" si="188"/>
        <v>10.454920486700482</v>
      </c>
      <c r="AB314" s="320">
        <f t="shared" si="189"/>
        <v>-1959.3930633898872</v>
      </c>
      <c r="AC314" s="320">
        <f t="shared" si="190"/>
        <v>84.679587612361047</v>
      </c>
      <c r="AD314" s="321">
        <f t="shared" si="191"/>
        <v>-0.86619027353316957</v>
      </c>
      <c r="AE314" s="323"/>
      <c r="AF314" s="324">
        <f>+AF158+AF202-AF205-AF206-AF313</f>
        <v>21796.671051050351</v>
      </c>
      <c r="AG314" s="323"/>
      <c r="AH314" s="324">
        <f>+AH158+AH202-AH205-AH206-AH313</f>
        <v>22015.90453366351</v>
      </c>
      <c r="AI314" s="323"/>
      <c r="AJ314" s="324">
        <f>+AJ158+AJ202-AJ205-AJ206-AJ313</f>
        <v>22320.776878399152</v>
      </c>
      <c r="AK314" s="323"/>
      <c r="AL314" s="324">
        <f>+AL158+AL202-AL205-AL206-AL313</f>
        <v>22715.657701712254</v>
      </c>
    </row>
    <row r="315" spans="2:38">
      <c r="B315" s="95"/>
      <c r="C315" s="206"/>
      <c r="D315" s="207" t="s">
        <v>408</v>
      </c>
      <c r="E315" s="207" t="s">
        <v>409</v>
      </c>
      <c r="F315" s="168"/>
      <c r="G315" s="70" t="s">
        <v>160</v>
      </c>
      <c r="H315" s="317">
        <f>SUM(H316:H318)</f>
        <v>18381</v>
      </c>
      <c r="I315" s="317"/>
      <c r="J315" s="317">
        <f>SUM(J316:J318)</f>
        <v>21988.5504704712</v>
      </c>
      <c r="K315" s="317">
        <f>SUM(K316:K318)</f>
        <v>18451</v>
      </c>
      <c r="L315" s="251">
        <f t="shared" si="184"/>
        <v>-3537.5504704712002</v>
      </c>
      <c r="M315" s="251">
        <f t="shared" si="185"/>
        <v>83.911852328684262</v>
      </c>
      <c r="N315" s="317">
        <f t="shared" ref="N315:T315" si="203">SUM(N316:N318)</f>
        <v>14979.250340999997</v>
      </c>
      <c r="O315" s="317">
        <f t="shared" si="203"/>
        <v>0</v>
      </c>
      <c r="P315" s="317">
        <f t="shared" si="203"/>
        <v>0</v>
      </c>
      <c r="Q315" s="317"/>
      <c r="R315" s="317">
        <f t="shared" si="203"/>
        <v>14979.250340999997</v>
      </c>
      <c r="S315" s="317">
        <f t="shared" si="203"/>
        <v>7489.6251704999986</v>
      </c>
      <c r="T315" s="317">
        <f t="shared" si="203"/>
        <v>7489.6251704999986</v>
      </c>
      <c r="U315" s="317"/>
      <c r="V315" s="317"/>
      <c r="W315" s="317">
        <f>SUM(W316:W318)</f>
        <v>7489.6251704999986</v>
      </c>
      <c r="X315" s="317"/>
      <c r="Y315" s="317">
        <f>SUM(Y316:Y318)</f>
        <v>7489.6251704999986</v>
      </c>
      <c r="Z315" s="319">
        <f t="shared" si="187"/>
        <v>7.338938417443833</v>
      </c>
      <c r="AA315" s="319">
        <f t="shared" si="188"/>
        <v>7.230211016606793</v>
      </c>
      <c r="AB315" s="320">
        <f t="shared" si="189"/>
        <v>-7489.6251704999986</v>
      </c>
      <c r="AC315" s="320">
        <f t="shared" si="190"/>
        <v>50</v>
      </c>
      <c r="AD315" s="321">
        <f t="shared" si="191"/>
        <v>-3.3109438817102781</v>
      </c>
      <c r="AE315" s="323"/>
      <c r="AF315" s="317">
        <f>SUM(AF316:AF318)</f>
        <v>15111.067744000797</v>
      </c>
      <c r="AG315" s="323"/>
      <c r="AH315" s="317">
        <f>SUM(AH316:AH318)</f>
        <v>15322.622692416808</v>
      </c>
      <c r="AI315" s="323"/>
      <c r="AJ315" s="317">
        <f>SUM(AJ316:AJ318)</f>
        <v>15616.817048111212</v>
      </c>
      <c r="AK315" s="323"/>
      <c r="AL315" s="317">
        <f>SUM(AL316:AL318)</f>
        <v>15997.867384085124</v>
      </c>
    </row>
    <row r="316" spans="2:38">
      <c r="B316" s="95"/>
      <c r="C316" s="72"/>
      <c r="D316" s="204"/>
      <c r="E316" s="204" t="s">
        <v>410</v>
      </c>
      <c r="F316" s="217"/>
      <c r="G316" s="74" t="s">
        <v>160</v>
      </c>
      <c r="H316" s="324">
        <f>+H145</f>
        <v>4864</v>
      </c>
      <c r="I316" s="324"/>
      <c r="J316" s="324">
        <f>+J145</f>
        <v>7312.0473956375999</v>
      </c>
      <c r="K316" s="324">
        <f>+K145</f>
        <v>1356</v>
      </c>
      <c r="L316" s="251">
        <f t="shared" si="184"/>
        <v>-5956.0473956375999</v>
      </c>
      <c r="M316" s="251">
        <f t="shared" si="185"/>
        <v>18.544737562956655</v>
      </c>
      <c r="N316" s="324">
        <f t="shared" ref="N316:T316" si="204">+N145</f>
        <v>3279.4566056999997</v>
      </c>
      <c r="O316" s="324">
        <f t="shared" si="204"/>
        <v>0</v>
      </c>
      <c r="P316" s="324">
        <f t="shared" si="204"/>
        <v>0</v>
      </c>
      <c r="Q316" s="324"/>
      <c r="R316" s="324">
        <f t="shared" si="204"/>
        <v>3279.4566056999997</v>
      </c>
      <c r="S316" s="324">
        <f t="shared" si="204"/>
        <v>1639.7283028499999</v>
      </c>
      <c r="T316" s="324">
        <f t="shared" si="204"/>
        <v>1639.7283028499999</v>
      </c>
      <c r="U316" s="324"/>
      <c r="V316" s="324"/>
      <c r="W316" s="324">
        <f>+W145</f>
        <v>1639.7283028499999</v>
      </c>
      <c r="X316" s="324"/>
      <c r="Y316" s="324">
        <f>+Y145</f>
        <v>1639.7283028499999</v>
      </c>
      <c r="Z316" s="319">
        <f t="shared" si="187"/>
        <v>1.606737955773089</v>
      </c>
      <c r="AA316" s="319">
        <f t="shared" si="188"/>
        <v>1.5829339078549061</v>
      </c>
      <c r="AB316" s="320">
        <f t="shared" si="189"/>
        <v>-1639.7283028499999</v>
      </c>
      <c r="AC316" s="320">
        <f t="shared" si="190"/>
        <v>50</v>
      </c>
      <c r="AD316" s="321">
        <f t="shared" si="191"/>
        <v>-0.72487584737514266</v>
      </c>
      <c r="AE316" s="323"/>
      <c r="AF316" s="324">
        <f>+AF145</f>
        <v>3308.3158238301594</v>
      </c>
      <c r="AG316" s="323"/>
      <c r="AH316" s="324">
        <f>+AH145</f>
        <v>3354.6322453637817</v>
      </c>
      <c r="AI316" s="323"/>
      <c r="AJ316" s="324">
        <f>+AJ145</f>
        <v>3419.0411844747669</v>
      </c>
      <c r="AK316" s="323"/>
      <c r="AL316" s="324">
        <f>+AL145</f>
        <v>3502.4657893759509</v>
      </c>
    </row>
    <row r="317" spans="2:38">
      <c r="B317" s="95"/>
      <c r="C317" s="72"/>
      <c r="D317" s="204"/>
      <c r="E317" s="204" t="s">
        <v>411</v>
      </c>
      <c r="F317" s="217"/>
      <c r="G317" s="74" t="s">
        <v>160</v>
      </c>
      <c r="H317" s="324">
        <f>+H142</f>
        <v>13517</v>
      </c>
      <c r="I317" s="324"/>
      <c r="J317" s="324">
        <f>+J142</f>
        <v>14676.503074833601</v>
      </c>
      <c r="K317" s="324">
        <f>+K142</f>
        <v>17095</v>
      </c>
      <c r="L317" s="251">
        <f t="shared" si="184"/>
        <v>2418.4969251663988</v>
      </c>
      <c r="M317" s="251">
        <f t="shared" si="185"/>
        <v>116.4787000883984</v>
      </c>
      <c r="N317" s="324">
        <f t="shared" ref="N317:T317" si="205">+N142</f>
        <v>11699.793735299998</v>
      </c>
      <c r="O317" s="324">
        <f t="shared" si="205"/>
        <v>0</v>
      </c>
      <c r="P317" s="324">
        <f t="shared" si="205"/>
        <v>0</v>
      </c>
      <c r="Q317" s="324"/>
      <c r="R317" s="324">
        <f t="shared" si="205"/>
        <v>11699.793735299998</v>
      </c>
      <c r="S317" s="324">
        <f t="shared" si="205"/>
        <v>5849.896867649999</v>
      </c>
      <c r="T317" s="324">
        <f t="shared" si="205"/>
        <v>5849.896867649999</v>
      </c>
      <c r="U317" s="324"/>
      <c r="V317" s="324"/>
      <c r="W317" s="324">
        <f>+W142</f>
        <v>5849.896867649999</v>
      </c>
      <c r="X317" s="324"/>
      <c r="Y317" s="324">
        <f>+Y142</f>
        <v>5849.896867649999</v>
      </c>
      <c r="Z317" s="319">
        <f t="shared" si="187"/>
        <v>5.732200461670744</v>
      </c>
      <c r="AA317" s="319">
        <f t="shared" si="188"/>
        <v>5.6472771087518874</v>
      </c>
      <c r="AB317" s="320">
        <f t="shared" si="189"/>
        <v>-5849.896867649999</v>
      </c>
      <c r="AC317" s="320">
        <f t="shared" si="190"/>
        <v>50</v>
      </c>
      <c r="AD317" s="321">
        <f t="shared" si="191"/>
        <v>-2.5860680343351352</v>
      </c>
      <c r="AE317" s="323"/>
      <c r="AF317" s="324">
        <f>+AF142</f>
        <v>11802.751920170636</v>
      </c>
      <c r="AG317" s="323"/>
      <c r="AH317" s="324">
        <f>+AH142</f>
        <v>11967.990447053025</v>
      </c>
      <c r="AI317" s="323"/>
      <c r="AJ317" s="324">
        <f>+AJ142</f>
        <v>12197.775863636445</v>
      </c>
      <c r="AK317" s="323"/>
      <c r="AL317" s="324">
        <f>+AL142</f>
        <v>12495.401594709174</v>
      </c>
    </row>
    <row r="318" spans="2:38">
      <c r="B318" s="95"/>
      <c r="C318" s="72"/>
      <c r="D318" s="204"/>
      <c r="E318" s="204" t="s">
        <v>412</v>
      </c>
      <c r="F318" s="217"/>
      <c r="G318" s="74" t="s">
        <v>160</v>
      </c>
      <c r="H318" s="324"/>
      <c r="I318" s="324"/>
      <c r="J318" s="324"/>
      <c r="K318" s="324"/>
      <c r="L318" s="251">
        <f t="shared" si="184"/>
        <v>0</v>
      </c>
      <c r="M318" s="251">
        <f t="shared" si="185"/>
        <v>0</v>
      </c>
      <c r="N318" s="324"/>
      <c r="O318" s="324"/>
      <c r="P318" s="324"/>
      <c r="Q318" s="324"/>
      <c r="R318" s="324"/>
      <c r="S318" s="324"/>
      <c r="T318" s="324"/>
      <c r="U318" s="324"/>
      <c r="V318" s="324"/>
      <c r="W318" s="324"/>
      <c r="X318" s="324"/>
      <c r="Y318" s="324"/>
      <c r="Z318" s="319">
        <f t="shared" si="187"/>
        <v>0</v>
      </c>
      <c r="AA318" s="319">
        <f t="shared" si="188"/>
        <v>0</v>
      </c>
      <c r="AB318" s="320">
        <f t="shared" si="189"/>
        <v>0</v>
      </c>
      <c r="AC318" s="320">
        <f t="shared" si="190"/>
        <v>0</v>
      </c>
      <c r="AD318" s="321">
        <f t="shared" si="191"/>
        <v>0</v>
      </c>
      <c r="AE318" s="323"/>
      <c r="AF318" s="324"/>
      <c r="AG318" s="323"/>
      <c r="AH318" s="324"/>
      <c r="AI318" s="323"/>
      <c r="AJ318" s="324"/>
      <c r="AK318" s="323"/>
      <c r="AL318" s="324"/>
    </row>
    <row r="319" spans="2:38">
      <c r="B319" s="95"/>
      <c r="C319" s="206"/>
      <c r="D319" s="207" t="s">
        <v>413</v>
      </c>
      <c r="E319" s="207" t="s">
        <v>414</v>
      </c>
      <c r="F319" s="168"/>
      <c r="G319" s="70" t="s">
        <v>160</v>
      </c>
      <c r="H319" s="317">
        <f>SUM(H320:H326)</f>
        <v>7781.0476225780749</v>
      </c>
      <c r="I319" s="317"/>
      <c r="J319" s="317">
        <f>SUM(J320:J326)</f>
        <v>10499.029172483592</v>
      </c>
      <c r="K319" s="317">
        <f>SUM(K320:K326)</f>
        <v>22660</v>
      </c>
      <c r="L319" s="251">
        <f t="shared" si="184"/>
        <v>12160.970827516408</v>
      </c>
      <c r="M319" s="251">
        <f t="shared" si="185"/>
        <v>215.82947935213403</v>
      </c>
      <c r="N319" s="317">
        <f t="shared" ref="N319:T319" si="206">SUM(N320:N326)</f>
        <v>19886.062266182285</v>
      </c>
      <c r="O319" s="317">
        <f t="shared" si="206"/>
        <v>0</v>
      </c>
      <c r="P319" s="317">
        <f t="shared" si="206"/>
        <v>0</v>
      </c>
      <c r="Q319" s="317"/>
      <c r="R319" s="317">
        <f t="shared" si="206"/>
        <v>12288.534101351112</v>
      </c>
      <c r="S319" s="317">
        <f t="shared" si="206"/>
        <v>6144.2670506755558</v>
      </c>
      <c r="T319" s="317">
        <f t="shared" si="206"/>
        <v>6144.2670506755558</v>
      </c>
      <c r="U319" s="317"/>
      <c r="V319" s="317"/>
      <c r="W319" s="317">
        <f>SUM(W320:W326)</f>
        <v>6144.2670506755558</v>
      </c>
      <c r="X319" s="317"/>
      <c r="Y319" s="317">
        <f>SUM(Y320:Y326)</f>
        <v>6144.2670506755558</v>
      </c>
      <c r="Z319" s="319">
        <f t="shared" si="187"/>
        <v>6.0206480936918281</v>
      </c>
      <c r="AA319" s="319">
        <f t="shared" si="188"/>
        <v>5.9314513486931704</v>
      </c>
      <c r="AB319" s="320">
        <f t="shared" si="189"/>
        <v>-13741.795215506729</v>
      </c>
      <c r="AC319" s="320">
        <f t="shared" si="190"/>
        <v>30.897353978038854</v>
      </c>
      <c r="AD319" s="321">
        <f t="shared" si="191"/>
        <v>-6.074845103291084</v>
      </c>
      <c r="AE319" s="323"/>
      <c r="AF319" s="317">
        <f>SUM(AF320:AF326)</f>
        <v>12396.673201443002</v>
      </c>
      <c r="AG319" s="323"/>
      <c r="AH319" s="317">
        <f>SUM(AH320:AH326)</f>
        <v>12570.226626263204</v>
      </c>
      <c r="AI319" s="323"/>
      <c r="AJ319" s="317">
        <f>SUM(AJ320:AJ326)</f>
        <v>12811.57497748746</v>
      </c>
      <c r="AK319" s="323"/>
      <c r="AL319" s="317">
        <f>SUM(AL320:AL326)</f>
        <v>13124.177406938152</v>
      </c>
    </row>
    <row r="320" spans="2:38">
      <c r="B320" s="95"/>
      <c r="C320" s="72"/>
      <c r="D320" s="204"/>
      <c r="E320" s="204" t="s">
        <v>415</v>
      </c>
      <c r="F320" s="217"/>
      <c r="G320" s="74" t="s">
        <v>160</v>
      </c>
      <c r="H320" s="324">
        <f>+H157+H187+H189-H190-H193</f>
        <v>4211.7696942612693</v>
      </c>
      <c r="I320" s="324"/>
      <c r="J320" s="324">
        <f>+J157+J187+J189-J190-J193</f>
        <v>6061.6273736911844</v>
      </c>
      <c r="K320" s="324">
        <f>+K157+K187+K189-K190-K193</f>
        <v>5790</v>
      </c>
      <c r="L320" s="251">
        <f t="shared" si="184"/>
        <v>-271.6273736911844</v>
      </c>
      <c r="M320" s="251">
        <f t="shared" si="185"/>
        <v>95.51890347351096</v>
      </c>
      <c r="N320" s="324">
        <f t="shared" ref="N320:T320" si="207">+N157+N187+N189-N190-N193</f>
        <v>6934.5797182086289</v>
      </c>
      <c r="O320" s="324">
        <f t="shared" si="207"/>
        <v>0</v>
      </c>
      <c r="P320" s="324">
        <f t="shared" si="207"/>
        <v>0</v>
      </c>
      <c r="Q320" s="324"/>
      <c r="R320" s="324">
        <f t="shared" si="207"/>
        <v>6278.2877804410355</v>
      </c>
      <c r="S320" s="324">
        <f t="shared" si="207"/>
        <v>3139.1438902205177</v>
      </c>
      <c r="T320" s="324">
        <f t="shared" si="207"/>
        <v>3139.1438902205177</v>
      </c>
      <c r="U320" s="324"/>
      <c r="V320" s="324"/>
      <c r="W320" s="324">
        <f>+W157+W187+W189-W190-W193</f>
        <v>3139.1438902205177</v>
      </c>
      <c r="X320" s="324"/>
      <c r="Y320" s="324">
        <f>+Y157+Y187+Y189-Y190-Y193</f>
        <v>3139.1438902205177</v>
      </c>
      <c r="Z320" s="319">
        <f t="shared" si="187"/>
        <v>3.075986203497211</v>
      </c>
      <c r="AA320" s="319">
        <f t="shared" si="188"/>
        <v>3.0304150369478489</v>
      </c>
      <c r="AB320" s="320">
        <f t="shared" si="189"/>
        <v>-3795.4358279881112</v>
      </c>
      <c r="AC320" s="320">
        <f t="shared" si="190"/>
        <v>45.267976110763279</v>
      </c>
      <c r="AD320" s="321">
        <f t="shared" si="191"/>
        <v>-1.6778509934779948</v>
      </c>
      <c r="AE320" s="323"/>
      <c r="AF320" s="324">
        <f>+AF157+AF187+AF189-AF190-AF193</f>
        <v>6333.5367129089163</v>
      </c>
      <c r="AG320" s="323"/>
      <c r="AH320" s="324">
        <f>+AH157+AH187+AH189-AH190-AH193</f>
        <v>6422.2062268896407</v>
      </c>
      <c r="AI320" s="323"/>
      <c r="AJ320" s="324">
        <f>+AJ157+AJ187+AJ189-AJ190-AJ193</f>
        <v>6545.5125864459233</v>
      </c>
      <c r="AK320" s="323"/>
      <c r="AL320" s="324">
        <f>+AL157+AL187+AL189-AL190-AL193</f>
        <v>6705.2230935552034</v>
      </c>
    </row>
    <row r="321" spans="2:38">
      <c r="B321" s="95"/>
      <c r="C321" s="72"/>
      <c r="D321" s="204"/>
      <c r="E321" s="506" t="s">
        <v>416</v>
      </c>
      <c r="F321" s="507"/>
      <c r="G321" s="74" t="s">
        <v>160</v>
      </c>
      <c r="H321" s="324">
        <f>+H242+H243+H249+H250</f>
        <v>3340.6537083168055</v>
      </c>
      <c r="I321" s="324"/>
      <c r="J321" s="324">
        <f>+J242+J243+J249+J250</f>
        <v>4179.0486139558298</v>
      </c>
      <c r="K321" s="324">
        <f>+K242+K243+K249+K250</f>
        <v>16353</v>
      </c>
      <c r="L321" s="251">
        <f t="shared" si="184"/>
        <v>12173.951386044169</v>
      </c>
      <c r="M321" s="251">
        <f t="shared" si="185"/>
        <v>391.30915934764579</v>
      </c>
      <c r="N321" s="324">
        <f t="shared" ref="N321:T321" si="208">+N242+N243+N249+N250</f>
        <v>11327.206967248187</v>
      </c>
      <c r="O321" s="324">
        <f t="shared" si="208"/>
        <v>0</v>
      </c>
      <c r="P321" s="324">
        <f t="shared" si="208"/>
        <v>0</v>
      </c>
      <c r="Q321" s="324"/>
      <c r="R321" s="324">
        <f t="shared" si="208"/>
        <v>5954.8203809100778</v>
      </c>
      <c r="S321" s="324">
        <f t="shared" si="208"/>
        <v>2977.4101904550389</v>
      </c>
      <c r="T321" s="324">
        <f t="shared" si="208"/>
        <v>2977.4101904550389</v>
      </c>
      <c r="U321" s="324"/>
      <c r="V321" s="324"/>
      <c r="W321" s="324">
        <f>+W242+W243+W249+W250</f>
        <v>2977.4101904550389</v>
      </c>
      <c r="X321" s="324"/>
      <c r="Y321" s="324">
        <f>+Y242+Y243+Y249+Y250</f>
        <v>2977.4101904550389</v>
      </c>
      <c r="Z321" s="319">
        <f t="shared" si="187"/>
        <v>2.9175064884803166</v>
      </c>
      <c r="AA321" s="319">
        <f t="shared" si="188"/>
        <v>2.8742832211118801</v>
      </c>
      <c r="AB321" s="320">
        <f t="shared" si="189"/>
        <v>-8349.7967767931477</v>
      </c>
      <c r="AC321" s="320">
        <f t="shared" si="190"/>
        <v>26.285475307937862</v>
      </c>
      <c r="AD321" s="321">
        <f t="shared" si="191"/>
        <v>-3.6912005504010921</v>
      </c>
      <c r="AE321" s="323"/>
      <c r="AF321" s="324">
        <f>+AF242+AF243+AF249+AF250</f>
        <v>6007.2228002620859</v>
      </c>
      <c r="AG321" s="323"/>
      <c r="AH321" s="324">
        <f>+AH242+AH243+AH249+AH250</f>
        <v>6091.3239194657544</v>
      </c>
      <c r="AI321" s="323"/>
      <c r="AJ321" s="324">
        <f>+AJ242+AJ243+AJ249+AJ250</f>
        <v>6208.2773387194984</v>
      </c>
      <c r="AK321" s="323"/>
      <c r="AL321" s="324">
        <f>+AL242+AL243+AL249+AL250</f>
        <v>6359.7593057842541</v>
      </c>
    </row>
    <row r="322" spans="2:38">
      <c r="B322" s="95"/>
      <c r="C322" s="72"/>
      <c r="D322" s="204"/>
      <c r="E322" s="204" t="s">
        <v>417</v>
      </c>
      <c r="F322" s="217"/>
      <c r="G322" s="74" t="s">
        <v>160</v>
      </c>
      <c r="H322" s="324">
        <f>+H252+H245</f>
        <v>0</v>
      </c>
      <c r="I322" s="324"/>
      <c r="J322" s="324">
        <f>+J252+J245</f>
        <v>0</v>
      </c>
      <c r="K322" s="324">
        <f>+K252+K245</f>
        <v>0</v>
      </c>
      <c r="L322" s="251">
        <f t="shared" si="184"/>
        <v>0</v>
      </c>
      <c r="M322" s="251">
        <f t="shared" si="185"/>
        <v>0</v>
      </c>
      <c r="N322" s="324">
        <f t="shared" ref="N322:T322" si="209">+N252+N245</f>
        <v>953.4240942272678</v>
      </c>
      <c r="O322" s="324">
        <f t="shared" si="209"/>
        <v>0</v>
      </c>
      <c r="P322" s="324">
        <f t="shared" si="209"/>
        <v>0</v>
      </c>
      <c r="Q322" s="324"/>
      <c r="R322" s="324">
        <f t="shared" si="209"/>
        <v>0</v>
      </c>
      <c r="S322" s="324">
        <f t="shared" si="209"/>
        <v>0</v>
      </c>
      <c r="T322" s="324">
        <f t="shared" si="209"/>
        <v>0</v>
      </c>
      <c r="U322" s="324"/>
      <c r="V322" s="324"/>
      <c r="W322" s="324">
        <f>+W252+W245</f>
        <v>0</v>
      </c>
      <c r="X322" s="324"/>
      <c r="Y322" s="324">
        <f>+Y252+Y245</f>
        <v>0</v>
      </c>
      <c r="Z322" s="319">
        <f t="shared" si="187"/>
        <v>0</v>
      </c>
      <c r="AA322" s="319">
        <f t="shared" si="188"/>
        <v>0</v>
      </c>
      <c r="AB322" s="320">
        <f t="shared" si="189"/>
        <v>-953.4240942272678</v>
      </c>
      <c r="AC322" s="320">
        <f t="shared" si="190"/>
        <v>0</v>
      </c>
      <c r="AD322" s="321">
        <f t="shared" si="191"/>
        <v>-0.42148086180475652</v>
      </c>
      <c r="AE322" s="323"/>
      <c r="AF322" s="324">
        <f>+AF252+AF245</f>
        <v>0</v>
      </c>
      <c r="AG322" s="323"/>
      <c r="AH322" s="324">
        <f>+AH252+AH245</f>
        <v>0</v>
      </c>
      <c r="AI322" s="323"/>
      <c r="AJ322" s="324">
        <f>+AJ252+AJ245</f>
        <v>0</v>
      </c>
      <c r="AK322" s="323"/>
      <c r="AL322" s="324">
        <f>+AL252+AL245</f>
        <v>0</v>
      </c>
    </row>
    <row r="323" spans="2:38">
      <c r="B323" s="95"/>
      <c r="C323" s="72"/>
      <c r="D323" s="204"/>
      <c r="E323" s="204" t="s">
        <v>418</v>
      </c>
      <c r="F323" s="217"/>
      <c r="G323" s="74" t="s">
        <v>160</v>
      </c>
      <c r="H323" s="324"/>
      <c r="I323" s="324"/>
      <c r="J323" s="324"/>
      <c r="K323" s="324"/>
      <c r="L323" s="251">
        <f t="shared" si="184"/>
        <v>0</v>
      </c>
      <c r="M323" s="251">
        <f t="shared" si="185"/>
        <v>0</v>
      </c>
      <c r="N323" s="324"/>
      <c r="O323" s="324"/>
      <c r="P323" s="324"/>
      <c r="Q323" s="324"/>
      <c r="R323" s="324"/>
      <c r="S323" s="324"/>
      <c r="T323" s="324"/>
      <c r="U323" s="324"/>
      <c r="V323" s="324"/>
      <c r="W323" s="324"/>
      <c r="X323" s="324"/>
      <c r="Y323" s="324"/>
      <c r="Z323" s="319">
        <f t="shared" si="187"/>
        <v>0</v>
      </c>
      <c r="AA323" s="319">
        <f t="shared" si="188"/>
        <v>0</v>
      </c>
      <c r="AB323" s="320">
        <f t="shared" si="189"/>
        <v>0</v>
      </c>
      <c r="AC323" s="320">
        <f t="shared" si="190"/>
        <v>0</v>
      </c>
      <c r="AD323" s="321">
        <f t="shared" si="191"/>
        <v>0</v>
      </c>
      <c r="AE323" s="323"/>
      <c r="AF323" s="324"/>
      <c r="AG323" s="323"/>
      <c r="AH323" s="324"/>
      <c r="AI323" s="323"/>
      <c r="AJ323" s="324"/>
      <c r="AK323" s="323"/>
      <c r="AL323" s="324"/>
    </row>
    <row r="324" spans="2:38">
      <c r="B324" s="95"/>
      <c r="C324" s="72"/>
      <c r="D324" s="204"/>
      <c r="E324" s="204" t="s">
        <v>419</v>
      </c>
      <c r="F324" s="217"/>
      <c r="G324" s="74" t="s">
        <v>160</v>
      </c>
      <c r="H324" s="324">
        <f>+H188</f>
        <v>228.62422000000001</v>
      </c>
      <c r="I324" s="324"/>
      <c r="J324" s="324">
        <f>+J188</f>
        <v>258.35318483657761</v>
      </c>
      <c r="K324" s="324">
        <f>+K188</f>
        <v>517</v>
      </c>
      <c r="L324" s="251">
        <f t="shared" si="184"/>
        <v>258.64681516342239</v>
      </c>
      <c r="M324" s="251">
        <f t="shared" si="185"/>
        <v>200.1136546185914</v>
      </c>
      <c r="N324" s="324">
        <f t="shared" ref="N324:T324" si="210">+N188</f>
        <v>670.85148649820144</v>
      </c>
      <c r="O324" s="324">
        <f t="shared" si="210"/>
        <v>0</v>
      </c>
      <c r="P324" s="324">
        <f t="shared" si="210"/>
        <v>0</v>
      </c>
      <c r="Q324" s="324"/>
      <c r="R324" s="324">
        <f t="shared" si="210"/>
        <v>55.425939999999997</v>
      </c>
      <c r="S324" s="324">
        <f t="shared" si="210"/>
        <v>27.712969999999999</v>
      </c>
      <c r="T324" s="324">
        <f t="shared" si="210"/>
        <v>27.712969999999999</v>
      </c>
      <c r="U324" s="324"/>
      <c r="V324" s="324"/>
      <c r="W324" s="324">
        <f>+W188</f>
        <v>27.712969999999999</v>
      </c>
      <c r="X324" s="324"/>
      <c r="Y324" s="324">
        <f>+Y188</f>
        <v>27.712969999999999</v>
      </c>
      <c r="Z324" s="319">
        <f t="shared" si="187"/>
        <v>2.715540171430111E-2</v>
      </c>
      <c r="AA324" s="319">
        <f t="shared" si="188"/>
        <v>2.6753090633441813E-2</v>
      </c>
      <c r="AB324" s="320">
        <f t="shared" si="189"/>
        <v>-643.1385164982014</v>
      </c>
      <c r="AC324" s="320">
        <f t="shared" si="190"/>
        <v>4.131014174934573</v>
      </c>
      <c r="AD324" s="321">
        <f t="shared" si="191"/>
        <v>-0.28431269760724065</v>
      </c>
      <c r="AE324" s="323"/>
      <c r="AF324" s="324">
        <f>+AF188</f>
        <v>55.913688271999995</v>
      </c>
      <c r="AG324" s="323"/>
      <c r="AH324" s="324">
        <f>+AH188</f>
        <v>56.696479907807998</v>
      </c>
      <c r="AI324" s="323"/>
      <c r="AJ324" s="324">
        <f>+AJ188</f>
        <v>57.78505232203792</v>
      </c>
      <c r="AK324" s="323"/>
      <c r="AL324" s="324">
        <f>+AL188</f>
        <v>59.195007598695646</v>
      </c>
    </row>
    <row r="325" spans="2:38">
      <c r="B325" s="95"/>
      <c r="C325" s="72"/>
      <c r="D325" s="204"/>
      <c r="E325" s="204" t="s">
        <v>420</v>
      </c>
      <c r="F325" s="217"/>
      <c r="G325" s="74" t="s">
        <v>160</v>
      </c>
      <c r="H325" s="324"/>
      <c r="I325" s="324"/>
      <c r="J325" s="324"/>
      <c r="K325" s="324"/>
      <c r="L325" s="251">
        <f t="shared" si="184"/>
        <v>0</v>
      </c>
      <c r="M325" s="251">
        <f t="shared" si="185"/>
        <v>0</v>
      </c>
      <c r="N325" s="324"/>
      <c r="O325" s="324"/>
      <c r="P325" s="324"/>
      <c r="Q325" s="324"/>
      <c r="R325" s="324"/>
      <c r="S325" s="324"/>
      <c r="T325" s="324"/>
      <c r="U325" s="324"/>
      <c r="V325" s="324"/>
      <c r="W325" s="324"/>
      <c r="X325" s="324"/>
      <c r="Y325" s="324"/>
      <c r="Z325" s="319">
        <f t="shared" si="187"/>
        <v>0</v>
      </c>
      <c r="AA325" s="319">
        <f t="shared" si="188"/>
        <v>0</v>
      </c>
      <c r="AB325" s="320">
        <f t="shared" si="189"/>
        <v>0</v>
      </c>
      <c r="AC325" s="320">
        <f t="shared" si="190"/>
        <v>0</v>
      </c>
      <c r="AD325" s="321">
        <f t="shared" si="191"/>
        <v>0</v>
      </c>
      <c r="AE325" s="323"/>
      <c r="AF325" s="324"/>
      <c r="AG325" s="323"/>
      <c r="AH325" s="324"/>
      <c r="AI325" s="323"/>
      <c r="AJ325" s="324"/>
      <c r="AK325" s="323"/>
      <c r="AL325" s="324"/>
    </row>
    <row r="326" spans="2:38">
      <c r="B326" s="95"/>
      <c r="C326" s="72"/>
      <c r="D326" s="204"/>
      <c r="E326" s="204" t="s">
        <v>421</v>
      </c>
      <c r="F326" s="217"/>
      <c r="G326" s="74" t="s">
        <v>160</v>
      </c>
      <c r="H326" s="320">
        <f>SUM(H327:H330)</f>
        <v>0</v>
      </c>
      <c r="I326" s="320"/>
      <c r="J326" s="320">
        <f>SUM(J327:J330)</f>
        <v>0</v>
      </c>
      <c r="K326" s="320">
        <f>SUM(K327:K330)</f>
        <v>0</v>
      </c>
      <c r="L326" s="251">
        <f t="shared" si="184"/>
        <v>0</v>
      </c>
      <c r="M326" s="251">
        <f t="shared" si="185"/>
        <v>0</v>
      </c>
      <c r="N326" s="320">
        <f t="shared" ref="N326:T326" si="211">SUM(N327:N330)</f>
        <v>0</v>
      </c>
      <c r="O326" s="320">
        <f t="shared" si="211"/>
        <v>0</v>
      </c>
      <c r="P326" s="320">
        <f t="shared" si="211"/>
        <v>0</v>
      </c>
      <c r="Q326" s="320"/>
      <c r="R326" s="320">
        <f t="shared" si="211"/>
        <v>0</v>
      </c>
      <c r="S326" s="320">
        <f t="shared" si="211"/>
        <v>0</v>
      </c>
      <c r="T326" s="320">
        <f t="shared" si="211"/>
        <v>0</v>
      </c>
      <c r="U326" s="320"/>
      <c r="V326" s="320"/>
      <c r="W326" s="320">
        <f>SUM(W327:W330)</f>
        <v>0</v>
      </c>
      <c r="X326" s="320"/>
      <c r="Y326" s="320">
        <f>SUM(Y327:Y330)</f>
        <v>0</v>
      </c>
      <c r="Z326" s="319">
        <f t="shared" si="187"/>
        <v>0</v>
      </c>
      <c r="AA326" s="319">
        <f t="shared" si="188"/>
        <v>0</v>
      </c>
      <c r="AB326" s="320">
        <f t="shared" si="189"/>
        <v>0</v>
      </c>
      <c r="AC326" s="320">
        <f t="shared" si="190"/>
        <v>0</v>
      </c>
      <c r="AD326" s="321">
        <f t="shared" si="191"/>
        <v>0</v>
      </c>
      <c r="AE326" s="323"/>
      <c r="AF326" s="320">
        <f>SUM(AF327:AF330)</f>
        <v>0</v>
      </c>
      <c r="AG326" s="323"/>
      <c r="AH326" s="320">
        <f>SUM(AH327:AH330)</f>
        <v>0</v>
      </c>
      <c r="AI326" s="323"/>
      <c r="AJ326" s="320">
        <f>SUM(AJ327:AJ330)</f>
        <v>0</v>
      </c>
      <c r="AK326" s="323"/>
      <c r="AL326" s="320">
        <f>SUM(AL327:AL330)</f>
        <v>0</v>
      </c>
    </row>
    <row r="327" spans="2:38" ht="31.5">
      <c r="B327" s="95"/>
      <c r="C327" s="72"/>
      <c r="D327" s="204"/>
      <c r="E327" s="204"/>
      <c r="F327" s="217" t="s">
        <v>422</v>
      </c>
      <c r="G327" s="74" t="s">
        <v>160</v>
      </c>
      <c r="H327" s="324"/>
      <c r="I327" s="324"/>
      <c r="J327" s="324"/>
      <c r="K327" s="324"/>
      <c r="L327" s="251">
        <f t="shared" si="184"/>
        <v>0</v>
      </c>
      <c r="M327" s="251">
        <f t="shared" si="185"/>
        <v>0</v>
      </c>
      <c r="N327" s="324"/>
      <c r="O327" s="324"/>
      <c r="P327" s="324"/>
      <c r="Q327" s="324"/>
      <c r="R327" s="324"/>
      <c r="S327" s="324"/>
      <c r="T327" s="324"/>
      <c r="U327" s="324"/>
      <c r="V327" s="324"/>
      <c r="W327" s="324"/>
      <c r="X327" s="324"/>
      <c r="Y327" s="324"/>
      <c r="Z327" s="319">
        <f t="shared" si="187"/>
        <v>0</v>
      </c>
      <c r="AA327" s="319">
        <f t="shared" si="188"/>
        <v>0</v>
      </c>
      <c r="AB327" s="320">
        <f t="shared" si="189"/>
        <v>0</v>
      </c>
      <c r="AC327" s="320">
        <f t="shared" si="190"/>
        <v>0</v>
      </c>
      <c r="AD327" s="321">
        <f t="shared" si="191"/>
        <v>0</v>
      </c>
      <c r="AE327" s="323"/>
      <c r="AF327" s="324"/>
      <c r="AG327" s="323"/>
      <c r="AH327" s="324"/>
      <c r="AI327" s="323"/>
      <c r="AJ327" s="324"/>
      <c r="AK327" s="323"/>
      <c r="AL327" s="324"/>
    </row>
    <row r="328" spans="2:38" ht="63">
      <c r="B328" s="95"/>
      <c r="C328" s="72"/>
      <c r="D328" s="204"/>
      <c r="E328" s="204"/>
      <c r="F328" s="217" t="s">
        <v>423</v>
      </c>
      <c r="G328" s="74" t="s">
        <v>160</v>
      </c>
      <c r="H328" s="324"/>
      <c r="I328" s="324"/>
      <c r="J328" s="324"/>
      <c r="K328" s="324"/>
      <c r="L328" s="251">
        <f t="shared" si="184"/>
        <v>0</v>
      </c>
      <c r="M328" s="251">
        <f t="shared" si="185"/>
        <v>0</v>
      </c>
      <c r="N328" s="324"/>
      <c r="O328" s="324"/>
      <c r="P328" s="324"/>
      <c r="Q328" s="324"/>
      <c r="R328" s="324"/>
      <c r="S328" s="324"/>
      <c r="T328" s="324"/>
      <c r="U328" s="324"/>
      <c r="V328" s="324"/>
      <c r="W328" s="324"/>
      <c r="X328" s="324"/>
      <c r="Y328" s="324"/>
      <c r="Z328" s="319">
        <f t="shared" si="187"/>
        <v>0</v>
      </c>
      <c r="AA328" s="319">
        <f t="shared" si="188"/>
        <v>0</v>
      </c>
      <c r="AB328" s="320">
        <f t="shared" si="189"/>
        <v>0</v>
      </c>
      <c r="AC328" s="320">
        <f t="shared" si="190"/>
        <v>0</v>
      </c>
      <c r="AD328" s="321">
        <f t="shared" si="191"/>
        <v>0</v>
      </c>
      <c r="AE328" s="323"/>
      <c r="AF328" s="324"/>
      <c r="AG328" s="323"/>
      <c r="AH328" s="324"/>
      <c r="AI328" s="323"/>
      <c r="AJ328" s="324"/>
      <c r="AK328" s="323"/>
      <c r="AL328" s="324"/>
    </row>
    <row r="329" spans="2:38">
      <c r="B329" s="95"/>
      <c r="C329" s="72"/>
      <c r="D329" s="204"/>
      <c r="E329" s="204"/>
      <c r="F329" s="173"/>
      <c r="G329" s="74" t="s">
        <v>160</v>
      </c>
      <c r="H329" s="324"/>
      <c r="I329" s="324"/>
      <c r="J329" s="324"/>
      <c r="K329" s="324"/>
      <c r="L329" s="251">
        <f t="shared" si="184"/>
        <v>0</v>
      </c>
      <c r="M329" s="251">
        <f t="shared" si="185"/>
        <v>0</v>
      </c>
      <c r="N329" s="324"/>
      <c r="O329" s="324"/>
      <c r="P329" s="324"/>
      <c r="Q329" s="324"/>
      <c r="R329" s="324"/>
      <c r="S329" s="324"/>
      <c r="T329" s="324"/>
      <c r="U329" s="324"/>
      <c r="V329" s="324"/>
      <c r="W329" s="324"/>
      <c r="X329" s="324"/>
      <c r="Y329" s="324"/>
      <c r="Z329" s="319">
        <f t="shared" si="187"/>
        <v>0</v>
      </c>
      <c r="AA329" s="319">
        <f t="shared" si="188"/>
        <v>0</v>
      </c>
      <c r="AB329" s="320">
        <f t="shared" si="189"/>
        <v>0</v>
      </c>
      <c r="AC329" s="320">
        <f t="shared" si="190"/>
        <v>0</v>
      </c>
      <c r="AD329" s="321">
        <f t="shared" si="191"/>
        <v>0</v>
      </c>
      <c r="AE329" s="323"/>
      <c r="AF329" s="324"/>
      <c r="AG329" s="323"/>
      <c r="AH329" s="324"/>
      <c r="AI329" s="323"/>
      <c r="AJ329" s="324"/>
      <c r="AK329" s="323"/>
      <c r="AL329" s="324"/>
    </row>
    <row r="330" spans="2:38">
      <c r="B330" s="95"/>
      <c r="C330" s="72"/>
      <c r="D330" s="204"/>
      <c r="E330" s="204"/>
      <c r="F330" s="173"/>
      <c r="G330" s="74" t="s">
        <v>160</v>
      </c>
      <c r="H330" s="324"/>
      <c r="I330" s="324"/>
      <c r="J330" s="324"/>
      <c r="K330" s="324"/>
      <c r="L330" s="251">
        <f t="shared" si="184"/>
        <v>0</v>
      </c>
      <c r="M330" s="251">
        <f t="shared" si="185"/>
        <v>0</v>
      </c>
      <c r="N330" s="324"/>
      <c r="O330" s="324"/>
      <c r="P330" s="324"/>
      <c r="Q330" s="324"/>
      <c r="R330" s="324"/>
      <c r="S330" s="324"/>
      <c r="T330" s="324"/>
      <c r="U330" s="324"/>
      <c r="V330" s="324"/>
      <c r="W330" s="324"/>
      <c r="X330" s="324"/>
      <c r="Y330" s="324"/>
      <c r="Z330" s="319">
        <f t="shared" si="187"/>
        <v>0</v>
      </c>
      <c r="AA330" s="319">
        <f t="shared" si="188"/>
        <v>0</v>
      </c>
      <c r="AB330" s="320">
        <f t="shared" si="189"/>
        <v>0</v>
      </c>
      <c r="AC330" s="320">
        <f t="shared" si="190"/>
        <v>0</v>
      </c>
      <c r="AD330" s="321">
        <f t="shared" si="191"/>
        <v>0</v>
      </c>
      <c r="AE330" s="323"/>
      <c r="AF330" s="324"/>
      <c r="AG330" s="323"/>
      <c r="AH330" s="324"/>
      <c r="AI330" s="323"/>
      <c r="AJ330" s="324"/>
      <c r="AK330" s="323"/>
      <c r="AL330" s="324"/>
    </row>
    <row r="331" spans="2:38">
      <c r="B331" s="95"/>
      <c r="C331" s="206"/>
      <c r="D331" s="207" t="s">
        <v>424</v>
      </c>
      <c r="E331" s="207" t="s">
        <v>425</v>
      </c>
      <c r="F331" s="168"/>
      <c r="G331" s="70" t="s">
        <v>160</v>
      </c>
      <c r="H331" s="328">
        <f>+H232</f>
        <v>0</v>
      </c>
      <c r="I331" s="328"/>
      <c r="J331" s="328">
        <f>+J232</f>
        <v>0</v>
      </c>
      <c r="K331" s="328">
        <f>+K232</f>
        <v>0</v>
      </c>
      <c r="L331" s="251">
        <f t="shared" si="184"/>
        <v>0</v>
      </c>
      <c r="M331" s="251">
        <f t="shared" si="185"/>
        <v>0</v>
      </c>
      <c r="N331" s="328">
        <f t="shared" ref="N331:T331" si="212">+N232</f>
        <v>0</v>
      </c>
      <c r="O331" s="328">
        <f t="shared" si="212"/>
        <v>0</v>
      </c>
      <c r="P331" s="328">
        <f t="shared" si="212"/>
        <v>0</v>
      </c>
      <c r="Q331" s="328"/>
      <c r="R331" s="328">
        <f t="shared" si="212"/>
        <v>0</v>
      </c>
      <c r="S331" s="328">
        <f t="shared" si="212"/>
        <v>0</v>
      </c>
      <c r="T331" s="328">
        <f t="shared" si="212"/>
        <v>0</v>
      </c>
      <c r="U331" s="328"/>
      <c r="V331" s="328"/>
      <c r="W331" s="328">
        <f>+W232</f>
        <v>0</v>
      </c>
      <c r="X331" s="328"/>
      <c r="Y331" s="328">
        <f>+Y232</f>
        <v>0</v>
      </c>
      <c r="Z331" s="319">
        <f t="shared" si="187"/>
        <v>0</v>
      </c>
      <c r="AA331" s="319">
        <f t="shared" si="188"/>
        <v>0</v>
      </c>
      <c r="AB331" s="320">
        <f t="shared" si="189"/>
        <v>0</v>
      </c>
      <c r="AC331" s="320">
        <f t="shared" si="190"/>
        <v>0</v>
      </c>
      <c r="AD331" s="321">
        <f t="shared" si="191"/>
        <v>0</v>
      </c>
      <c r="AE331" s="323"/>
      <c r="AF331" s="328">
        <f>+AF232</f>
        <v>0</v>
      </c>
      <c r="AG331" s="323"/>
      <c r="AH331" s="328">
        <f>+AH232</f>
        <v>0</v>
      </c>
      <c r="AI331" s="323"/>
      <c r="AJ331" s="328">
        <f>+AJ232</f>
        <v>0</v>
      </c>
      <c r="AK331" s="323"/>
      <c r="AL331" s="328">
        <f>+AL232</f>
        <v>0</v>
      </c>
    </row>
    <row r="332" spans="2:38">
      <c r="B332" s="95"/>
      <c r="C332" s="206" t="s">
        <v>29</v>
      </c>
      <c r="D332" s="207" t="s">
        <v>426</v>
      </c>
      <c r="E332" s="167"/>
      <c r="F332" s="168"/>
      <c r="G332" s="70" t="s">
        <v>160</v>
      </c>
      <c r="H332" s="317">
        <f>SUM(H333:H336)</f>
        <v>81670.032322703992</v>
      </c>
      <c r="I332" s="317"/>
      <c r="J332" s="317">
        <f>SUM(J333:J336)</f>
        <v>77857.4137905588</v>
      </c>
      <c r="K332" s="317">
        <f>SUM(K333:K336)</f>
        <v>81439.571387757649</v>
      </c>
      <c r="L332" s="251">
        <f t="shared" si="184"/>
        <v>3582.1575971988495</v>
      </c>
      <c r="M332" s="251">
        <f t="shared" si="185"/>
        <v>104.60092035272976</v>
      </c>
      <c r="N332" s="317">
        <f t="shared" ref="N332:T332" si="213">SUM(N333:N336)</f>
        <v>80487.826027490199</v>
      </c>
      <c r="O332" s="317">
        <f t="shared" si="213"/>
        <v>0</v>
      </c>
      <c r="P332" s="317">
        <f t="shared" si="213"/>
        <v>0</v>
      </c>
      <c r="Q332" s="317"/>
      <c r="R332" s="317">
        <f t="shared" si="213"/>
        <v>69844.189481258625</v>
      </c>
      <c r="S332" s="317">
        <f t="shared" si="213"/>
        <v>34922.094740629313</v>
      </c>
      <c r="T332" s="317">
        <f t="shared" si="213"/>
        <v>34922.094740629313</v>
      </c>
      <c r="U332" s="317"/>
      <c r="V332" s="317"/>
      <c r="W332" s="317">
        <f>SUM(W333:W336)</f>
        <v>44327.324448258121</v>
      </c>
      <c r="X332" s="317"/>
      <c r="Y332" s="317">
        <f>SUM(Y333:Y336)</f>
        <v>44327.324448258121</v>
      </c>
      <c r="Z332" s="319">
        <f t="shared" si="187"/>
        <v>34.219483201788584</v>
      </c>
      <c r="AA332" s="319">
        <f t="shared" si="188"/>
        <v>33.712516764016911</v>
      </c>
      <c r="AB332" s="320">
        <f t="shared" si="189"/>
        <v>-45565.731286860886</v>
      </c>
      <c r="AC332" s="320">
        <f t="shared" si="190"/>
        <v>43.388045701100005</v>
      </c>
      <c r="AD332" s="321">
        <f t="shared" si="191"/>
        <v>-20.143274968434103</v>
      </c>
      <c r="AE332" s="323"/>
      <c r="AF332" s="317">
        <f>SUM(AF333:AF336)</f>
        <v>92200.834852376895</v>
      </c>
      <c r="AG332" s="323"/>
      <c r="AH332" s="317">
        <f>SUM(AH333:AH336)</f>
        <v>95888.868246471975</v>
      </c>
      <c r="AI332" s="323"/>
      <c r="AJ332" s="317">
        <f>SUM(AJ333:AJ336)</f>
        <v>99724.422976330854</v>
      </c>
      <c r="AK332" s="323"/>
      <c r="AL332" s="317">
        <f>SUM(AL333:AL336)</f>
        <v>103713.39989538409</v>
      </c>
    </row>
    <row r="333" spans="2:38">
      <c r="B333" s="95"/>
      <c r="C333" s="72"/>
      <c r="D333" s="204"/>
      <c r="E333" s="204" t="s">
        <v>427</v>
      </c>
      <c r="F333" s="217"/>
      <c r="G333" s="74" t="s">
        <v>160</v>
      </c>
      <c r="H333" s="324">
        <f>+H147</f>
        <v>6196.4811032399994</v>
      </c>
      <c r="I333" s="324"/>
      <c r="J333" s="324">
        <f>+J147</f>
        <v>3148.6248867293602</v>
      </c>
      <c r="K333" s="324">
        <f>+K147</f>
        <v>3508.22244</v>
      </c>
      <c r="L333" s="251">
        <f t="shared" si="184"/>
        <v>359.59755327063976</v>
      </c>
      <c r="M333" s="251">
        <f t="shared" si="185"/>
        <v>111.42078101415798</v>
      </c>
      <c r="N333" s="324">
        <f t="shared" ref="N333:T333" si="214">+N147</f>
        <v>4180.3675520444594</v>
      </c>
      <c r="O333" s="324">
        <f t="shared" si="214"/>
        <v>0</v>
      </c>
      <c r="P333" s="324">
        <f t="shared" si="214"/>
        <v>0</v>
      </c>
      <c r="Q333" s="324"/>
      <c r="R333" s="324">
        <f t="shared" si="214"/>
        <v>4198.3195649500003</v>
      </c>
      <c r="S333" s="324">
        <f t="shared" si="214"/>
        <v>2099.1597824750002</v>
      </c>
      <c r="T333" s="324">
        <f t="shared" si="214"/>
        <v>2099.1597824750002</v>
      </c>
      <c r="U333" s="324"/>
      <c r="V333" s="324"/>
      <c r="W333" s="324">
        <f>+W147</f>
        <v>2466.5127444081254</v>
      </c>
      <c r="X333" s="324"/>
      <c r="Y333" s="324">
        <f>+Y147</f>
        <v>2466.5127444081254</v>
      </c>
      <c r="Z333" s="319">
        <f t="shared" si="187"/>
        <v>2.0569259503984441</v>
      </c>
      <c r="AA333" s="319">
        <f t="shared" si="188"/>
        <v>2.0264523042687119</v>
      </c>
      <c r="AB333" s="320">
        <f t="shared" si="189"/>
        <v>-2081.2077695694593</v>
      </c>
      <c r="AC333" s="320">
        <f t="shared" si="190"/>
        <v>50.21471811607524</v>
      </c>
      <c r="AD333" s="321">
        <f t="shared" si="191"/>
        <v>-0.92004098661240163</v>
      </c>
      <c r="AE333" s="323"/>
      <c r="AF333" s="324">
        <f>+AF147</f>
        <v>5130.3465083689007</v>
      </c>
      <c r="AG333" s="323"/>
      <c r="AH333" s="324">
        <f>+AH147</f>
        <v>5335.5603687036564</v>
      </c>
      <c r="AI333" s="323"/>
      <c r="AJ333" s="324">
        <f>+AJ147</f>
        <v>5548.9827834518037</v>
      </c>
      <c r="AK333" s="323"/>
      <c r="AL333" s="324">
        <f>+AL147</f>
        <v>5770.9420947898761</v>
      </c>
    </row>
    <row r="334" spans="2:38">
      <c r="B334" s="95"/>
      <c r="C334" s="72"/>
      <c r="D334" s="204"/>
      <c r="E334" s="204" t="s">
        <v>428</v>
      </c>
      <c r="F334" s="217"/>
      <c r="G334" s="74" t="s">
        <v>160</v>
      </c>
      <c r="H334" s="324">
        <f>+H153</f>
        <v>22552.668062115998</v>
      </c>
      <c r="I334" s="324"/>
      <c r="J334" s="324">
        <f>+J153</f>
        <v>14250.71448035946</v>
      </c>
      <c r="K334" s="324">
        <f>+K153</f>
        <v>21851.140380000004</v>
      </c>
      <c r="L334" s="251">
        <f t="shared" si="184"/>
        <v>7600.4258996405442</v>
      </c>
      <c r="M334" s="251">
        <f t="shared" si="185"/>
        <v>153.33364800842483</v>
      </c>
      <c r="N334" s="324">
        <f t="shared" ref="N334:T334" si="215">+N153</f>
        <v>14348.330946820181</v>
      </c>
      <c r="O334" s="324">
        <f t="shared" si="215"/>
        <v>0</v>
      </c>
      <c r="P334" s="324">
        <f t="shared" si="215"/>
        <v>0</v>
      </c>
      <c r="Q334" s="324"/>
      <c r="R334" s="324">
        <f t="shared" si="215"/>
        <v>14348.330946820181</v>
      </c>
      <c r="S334" s="324">
        <f t="shared" si="215"/>
        <v>7174.1654734100903</v>
      </c>
      <c r="T334" s="324">
        <f t="shared" si="215"/>
        <v>7174.1654734100903</v>
      </c>
      <c r="U334" s="324"/>
      <c r="V334" s="324"/>
      <c r="W334" s="324">
        <f>+W153</f>
        <v>9042.2998750000006</v>
      </c>
      <c r="X334" s="324"/>
      <c r="Y334" s="324">
        <f>+Y153</f>
        <v>9042.2998750000006</v>
      </c>
      <c r="Z334" s="319">
        <f t="shared" si="187"/>
        <v>7.0298255796950029</v>
      </c>
      <c r="AA334" s="319">
        <f t="shared" si="188"/>
        <v>6.9256777288558089</v>
      </c>
      <c r="AB334" s="320">
        <f t="shared" si="189"/>
        <v>-7174.1654734100903</v>
      </c>
      <c r="AC334" s="320">
        <f t="shared" si="190"/>
        <v>50</v>
      </c>
      <c r="AD334" s="321">
        <f t="shared" si="191"/>
        <v>-3.1714883909175011</v>
      </c>
      <c r="AE334" s="323"/>
      <c r="AF334" s="324">
        <f>+AF153</f>
        <v>18807.983740000003</v>
      </c>
      <c r="AG334" s="323"/>
      <c r="AH334" s="324">
        <f>+AH153</f>
        <v>19560.303089600002</v>
      </c>
      <c r="AI334" s="323"/>
      <c r="AJ334" s="324">
        <f>+AJ153</f>
        <v>20342.715213184001</v>
      </c>
      <c r="AK334" s="323"/>
      <c r="AL334" s="324">
        <f>+AL153</f>
        <v>21156.423821711363</v>
      </c>
    </row>
    <row r="335" spans="2:38">
      <c r="B335" s="95"/>
      <c r="C335" s="72"/>
      <c r="D335" s="204"/>
      <c r="E335" s="204" t="s">
        <v>429</v>
      </c>
      <c r="F335" s="217"/>
      <c r="G335" s="74" t="s">
        <v>160</v>
      </c>
      <c r="H335" s="324">
        <f>+H128</f>
        <v>0</v>
      </c>
      <c r="I335" s="324"/>
      <c r="J335" s="324">
        <f>+J128</f>
        <v>0</v>
      </c>
      <c r="K335" s="324">
        <f>+K128</f>
        <v>0</v>
      </c>
      <c r="L335" s="251">
        <f t="shared" si="184"/>
        <v>0</v>
      </c>
      <c r="M335" s="251">
        <f t="shared" si="185"/>
        <v>0</v>
      </c>
      <c r="N335" s="324">
        <f t="shared" ref="N335:T335" si="216">+N128</f>
        <v>0</v>
      </c>
      <c r="O335" s="324">
        <f t="shared" si="216"/>
        <v>0</v>
      </c>
      <c r="P335" s="324">
        <f t="shared" si="216"/>
        <v>0</v>
      </c>
      <c r="Q335" s="324"/>
      <c r="R335" s="324">
        <f t="shared" si="216"/>
        <v>0</v>
      </c>
      <c r="S335" s="324">
        <f t="shared" si="216"/>
        <v>0</v>
      </c>
      <c r="T335" s="324">
        <f t="shared" si="216"/>
        <v>0</v>
      </c>
      <c r="U335" s="324"/>
      <c r="V335" s="324"/>
      <c r="W335" s="324">
        <f>+W128</f>
        <v>0</v>
      </c>
      <c r="X335" s="324"/>
      <c r="Y335" s="324">
        <f>+Y128</f>
        <v>0</v>
      </c>
      <c r="Z335" s="319">
        <f t="shared" si="187"/>
        <v>0</v>
      </c>
      <c r="AA335" s="319">
        <f t="shared" si="188"/>
        <v>0</v>
      </c>
      <c r="AB335" s="320">
        <f t="shared" si="189"/>
        <v>0</v>
      </c>
      <c r="AC335" s="320">
        <f t="shared" si="190"/>
        <v>0</v>
      </c>
      <c r="AD335" s="321">
        <f t="shared" si="191"/>
        <v>0</v>
      </c>
      <c r="AE335" s="323"/>
      <c r="AF335" s="324">
        <f>+AF128</f>
        <v>0</v>
      </c>
      <c r="AG335" s="323"/>
      <c r="AH335" s="324">
        <f>+AH128</f>
        <v>0</v>
      </c>
      <c r="AI335" s="323"/>
      <c r="AJ335" s="324">
        <f>+AJ128</f>
        <v>0</v>
      </c>
      <c r="AK335" s="323"/>
      <c r="AL335" s="324">
        <f>+AL128</f>
        <v>0</v>
      </c>
    </row>
    <row r="336" spans="2:38">
      <c r="B336" s="95"/>
      <c r="C336" s="72"/>
      <c r="D336" s="204"/>
      <c r="E336" s="204" t="s">
        <v>430</v>
      </c>
      <c r="F336" s="217"/>
      <c r="G336" s="74" t="s">
        <v>160</v>
      </c>
      <c r="H336" s="324">
        <f>+H126</f>
        <v>52920.883157347998</v>
      </c>
      <c r="I336" s="324"/>
      <c r="J336" s="324">
        <f>+J126</f>
        <v>60458.074423469981</v>
      </c>
      <c r="K336" s="324">
        <f>+K126</f>
        <v>56080.20856775764</v>
      </c>
      <c r="L336" s="251">
        <f t="shared" si="184"/>
        <v>-4377.8658557123417</v>
      </c>
      <c r="M336" s="251">
        <f t="shared" si="185"/>
        <v>92.758840076433458</v>
      </c>
      <c r="N336" s="324">
        <f t="shared" ref="N336:T336" si="217">+N126</f>
        <v>61959.127528625562</v>
      </c>
      <c r="O336" s="324">
        <f t="shared" si="217"/>
        <v>0</v>
      </c>
      <c r="P336" s="324">
        <f t="shared" si="217"/>
        <v>0</v>
      </c>
      <c r="Q336" s="324"/>
      <c r="R336" s="324">
        <f t="shared" si="217"/>
        <v>51297.538969488451</v>
      </c>
      <c r="S336" s="324">
        <f t="shared" si="217"/>
        <v>25648.769484744225</v>
      </c>
      <c r="T336" s="324">
        <f t="shared" si="217"/>
        <v>25648.769484744225</v>
      </c>
      <c r="U336" s="324"/>
      <c r="V336" s="324"/>
      <c r="W336" s="324">
        <f>+W126</f>
        <v>32818.511828849994</v>
      </c>
      <c r="X336" s="324"/>
      <c r="Y336" s="324">
        <f>+Y126</f>
        <v>32818.511828849994</v>
      </c>
      <c r="Z336" s="319">
        <f t="shared" si="187"/>
        <v>25.132731671695144</v>
      </c>
      <c r="AA336" s="319">
        <f t="shared" si="188"/>
        <v>24.760386730892392</v>
      </c>
      <c r="AB336" s="320">
        <f t="shared" si="189"/>
        <v>-36310.358043881337</v>
      </c>
      <c r="AC336" s="320">
        <f t="shared" si="190"/>
        <v>41.396272845989174</v>
      </c>
      <c r="AD336" s="321">
        <f t="shared" si="191"/>
        <v>-16.051745590904201</v>
      </c>
      <c r="AE336" s="323"/>
      <c r="AF336" s="324">
        <f>+AF126</f>
        <v>68262.504604007991</v>
      </c>
      <c r="AG336" s="323"/>
      <c r="AH336" s="324">
        <f>+AH126</f>
        <v>70993.004788168313</v>
      </c>
      <c r="AI336" s="323"/>
      <c r="AJ336" s="324">
        <f>+AJ126</f>
        <v>73832.724979695049</v>
      </c>
      <c r="AK336" s="323"/>
      <c r="AL336" s="324">
        <f>+AL126</f>
        <v>76786.033978882857</v>
      </c>
    </row>
    <row r="337" spans="2:38">
      <c r="B337" s="95"/>
      <c r="C337" s="206" t="s">
        <v>69</v>
      </c>
      <c r="D337" s="207" t="s">
        <v>431</v>
      </c>
      <c r="E337" s="167"/>
      <c r="F337" s="168"/>
      <c r="G337" s="70" t="s">
        <v>160</v>
      </c>
      <c r="H337" s="317">
        <f>+H338+H339+H344+H345+H346+H347+H348+H349</f>
        <v>460.38743369999997</v>
      </c>
      <c r="I337" s="317"/>
      <c r="J337" s="317">
        <f>+J338+J339+J344+J345+J346+J347+J348+J349</f>
        <v>3939.1078475723998</v>
      </c>
      <c r="K337" s="317">
        <f>+K338+K339+K344+K345+K346+K347+K348+K349</f>
        <v>19555.63</v>
      </c>
      <c r="L337" s="251">
        <f t="shared" si="184"/>
        <v>15616.522152427602</v>
      </c>
      <c r="M337" s="251">
        <f t="shared" si="185"/>
        <v>496.44819986464137</v>
      </c>
      <c r="N337" s="317">
        <f t="shared" ref="N337:T337" si="218">+N338+N339+N344+N345+N346+N347+N348+N349</f>
        <v>4863.0313364813037</v>
      </c>
      <c r="O337" s="317">
        <f t="shared" si="218"/>
        <v>0</v>
      </c>
      <c r="P337" s="317">
        <f t="shared" si="218"/>
        <v>0</v>
      </c>
      <c r="Q337" s="317"/>
      <c r="R337" s="317">
        <f t="shared" si="218"/>
        <v>16281.243888135665</v>
      </c>
      <c r="S337" s="317">
        <f t="shared" si="218"/>
        <v>8140.6219440678324</v>
      </c>
      <c r="T337" s="317">
        <f t="shared" si="218"/>
        <v>8140.6219440678324</v>
      </c>
      <c r="U337" s="317"/>
      <c r="V337" s="317"/>
      <c r="W337" s="317">
        <f>+W338+W339+W344+W345+W346+W347+W348+W349</f>
        <v>8140.6219440678324</v>
      </c>
      <c r="X337" s="317"/>
      <c r="Y337" s="317">
        <f>+Y338+Y339+Y344+Y345+Y346+Y347+Y348+Y349</f>
        <v>8140.6219440678324</v>
      </c>
      <c r="Z337" s="319">
        <f t="shared" si="187"/>
        <v>7.9768375275337453</v>
      </c>
      <c r="AA337" s="319">
        <f t="shared" si="188"/>
        <v>7.8586595620112902</v>
      </c>
      <c r="AB337" s="320">
        <f t="shared" si="189"/>
        <v>3277.5906075865287</v>
      </c>
      <c r="AC337" s="320">
        <f t="shared" si="190"/>
        <v>167.39809762274865</v>
      </c>
      <c r="AD337" s="321">
        <f t="shared" si="191"/>
        <v>1.4489267916481363</v>
      </c>
      <c r="AE337" s="323"/>
      <c r="AF337" s="317">
        <f>+AF338+AF339+AF344+AF345+AF346+AF347+AF348+AF349</f>
        <v>19175.155281504834</v>
      </c>
      <c r="AG337" s="323"/>
      <c r="AH337" s="317">
        <f>+AH338+AH339+AH344+AH345+AH346+AH347+AH348+AH349</f>
        <v>19175.155281504834</v>
      </c>
      <c r="AI337" s="323"/>
      <c r="AJ337" s="317">
        <f>+AJ338+AJ339+AJ344+AJ345+AJ346+AJ347+AJ348+AJ349</f>
        <v>19175.155281504834</v>
      </c>
      <c r="AK337" s="323"/>
      <c r="AL337" s="317">
        <f>+AL338+AL339+AL344+AL345+AL346+AL347+AL348+AL349</f>
        <v>19175.155281504834</v>
      </c>
    </row>
    <row r="338" spans="2:38">
      <c r="B338" s="95"/>
      <c r="C338" s="72"/>
      <c r="D338" s="204"/>
      <c r="E338" s="506" t="s">
        <v>432</v>
      </c>
      <c r="F338" s="507"/>
      <c r="G338" s="74" t="s">
        <v>160</v>
      </c>
      <c r="H338" s="324">
        <f>+H154</f>
        <v>0</v>
      </c>
      <c r="I338" s="324"/>
      <c r="J338" s="324">
        <f>+J154</f>
        <v>0</v>
      </c>
      <c r="K338" s="324">
        <f>+K154</f>
        <v>0</v>
      </c>
      <c r="L338" s="251">
        <f t="shared" si="184"/>
        <v>0</v>
      </c>
      <c r="M338" s="251">
        <f t="shared" si="185"/>
        <v>0</v>
      </c>
      <c r="N338" s="324">
        <f t="shared" ref="N338:T338" si="219">+N154</f>
        <v>0</v>
      </c>
      <c r="O338" s="324">
        <f t="shared" si="219"/>
        <v>0</v>
      </c>
      <c r="P338" s="324">
        <f t="shared" si="219"/>
        <v>0</v>
      </c>
      <c r="Q338" s="324"/>
      <c r="R338" s="324">
        <f t="shared" si="219"/>
        <v>0</v>
      </c>
      <c r="S338" s="324">
        <f t="shared" si="219"/>
        <v>0</v>
      </c>
      <c r="T338" s="324">
        <f t="shared" si="219"/>
        <v>0</v>
      </c>
      <c r="U338" s="324"/>
      <c r="V338" s="324"/>
      <c r="W338" s="324">
        <f>+W154</f>
        <v>0</v>
      </c>
      <c r="X338" s="324"/>
      <c r="Y338" s="324">
        <f>+Y154</f>
        <v>0</v>
      </c>
      <c r="Z338" s="319">
        <f t="shared" si="187"/>
        <v>0</v>
      </c>
      <c r="AA338" s="319">
        <f t="shared" si="188"/>
        <v>0</v>
      </c>
      <c r="AB338" s="320">
        <f t="shared" si="189"/>
        <v>0</v>
      </c>
      <c r="AC338" s="320">
        <f t="shared" si="190"/>
        <v>0</v>
      </c>
      <c r="AD338" s="321">
        <f t="shared" si="191"/>
        <v>0</v>
      </c>
      <c r="AE338" s="323"/>
      <c r="AF338" s="324">
        <f>+AF154</f>
        <v>0</v>
      </c>
      <c r="AG338" s="323"/>
      <c r="AH338" s="324">
        <f>+AH154</f>
        <v>0</v>
      </c>
      <c r="AI338" s="323"/>
      <c r="AJ338" s="324">
        <f>+AJ154</f>
        <v>0</v>
      </c>
      <c r="AK338" s="323"/>
      <c r="AL338" s="324">
        <f>+AL154</f>
        <v>0</v>
      </c>
    </row>
    <row r="339" spans="2:38">
      <c r="B339" s="95"/>
      <c r="C339" s="72"/>
      <c r="D339" s="204"/>
      <c r="E339" s="204" t="s">
        <v>433</v>
      </c>
      <c r="F339" s="217"/>
      <c r="G339" s="74" t="s">
        <v>160</v>
      </c>
      <c r="H339" s="320">
        <f>SUM(H340:H343)</f>
        <v>0</v>
      </c>
      <c r="I339" s="320"/>
      <c r="J339" s="320">
        <f>SUM(J340:J343)</f>
        <v>2799.21693</v>
      </c>
      <c r="K339" s="320">
        <f>SUM(K340:K343)</f>
        <v>4073.63</v>
      </c>
      <c r="L339" s="251">
        <f t="shared" si="184"/>
        <v>1274.4130700000001</v>
      </c>
      <c r="M339" s="251">
        <f t="shared" si="185"/>
        <v>145.52748507419179</v>
      </c>
      <c r="N339" s="320">
        <f t="shared" ref="N339:T339" si="220">SUM(N340:N343)</f>
        <v>3680.8987123681686</v>
      </c>
      <c r="O339" s="320">
        <f t="shared" si="220"/>
        <v>0</v>
      </c>
      <c r="P339" s="320">
        <f t="shared" si="220"/>
        <v>0</v>
      </c>
      <c r="Q339" s="320"/>
      <c r="R339" s="320">
        <f t="shared" si="220"/>
        <v>3442.5232815048353</v>
      </c>
      <c r="S339" s="320">
        <f t="shared" si="220"/>
        <v>1721.2616407524176</v>
      </c>
      <c r="T339" s="320">
        <f t="shared" si="220"/>
        <v>1721.2616407524176</v>
      </c>
      <c r="U339" s="320"/>
      <c r="V339" s="320"/>
      <c r="W339" s="320">
        <f>SUM(W340:W343)</f>
        <v>1721.2616407524176</v>
      </c>
      <c r="X339" s="320"/>
      <c r="Y339" s="320">
        <f>SUM(Y340:Y343)</f>
        <v>1721.2616407524176</v>
      </c>
      <c r="Z339" s="319">
        <f t="shared" si="187"/>
        <v>1.6866308919631836</v>
      </c>
      <c r="AA339" s="319">
        <f t="shared" si="188"/>
        <v>1.6616432190023729</v>
      </c>
      <c r="AB339" s="320">
        <f t="shared" si="189"/>
        <v>-1959.637071615751</v>
      </c>
      <c r="AC339" s="320">
        <f t="shared" si="190"/>
        <v>46.761994155634198</v>
      </c>
      <c r="AD339" s="321">
        <f t="shared" si="191"/>
        <v>-0.86629814242168113</v>
      </c>
      <c r="AE339" s="323"/>
      <c r="AF339" s="320">
        <f>SUM(AF340:AF343)</f>
        <v>3442.5232815048353</v>
      </c>
      <c r="AG339" s="323"/>
      <c r="AH339" s="320">
        <f>SUM(AH340:AH343)</f>
        <v>3442.5232815048353</v>
      </c>
      <c r="AI339" s="323"/>
      <c r="AJ339" s="320">
        <f>SUM(AJ340:AJ343)</f>
        <v>3442.5232815048353</v>
      </c>
      <c r="AK339" s="323"/>
      <c r="AL339" s="320">
        <f>SUM(AL340:AL343)</f>
        <v>3442.5232815048353</v>
      </c>
    </row>
    <row r="340" spans="2:38">
      <c r="B340" s="95"/>
      <c r="C340" s="72"/>
      <c r="D340" s="204"/>
      <c r="E340" s="204"/>
      <c r="F340" s="217" t="s">
        <v>434</v>
      </c>
      <c r="G340" s="74" t="s">
        <v>160</v>
      </c>
      <c r="H340" s="324"/>
      <c r="I340" s="324"/>
      <c r="J340" s="324"/>
      <c r="K340" s="324"/>
      <c r="L340" s="251">
        <f t="shared" si="184"/>
        <v>0</v>
      </c>
      <c r="M340" s="251">
        <f t="shared" si="185"/>
        <v>0</v>
      </c>
      <c r="N340" s="324"/>
      <c r="O340" s="324"/>
      <c r="P340" s="324"/>
      <c r="Q340" s="324"/>
      <c r="R340" s="324"/>
      <c r="S340" s="324"/>
      <c r="T340" s="324"/>
      <c r="U340" s="324"/>
      <c r="V340" s="324"/>
      <c r="W340" s="324"/>
      <c r="X340" s="324"/>
      <c r="Y340" s="324"/>
      <c r="Z340" s="319">
        <f t="shared" si="187"/>
        <v>0</v>
      </c>
      <c r="AA340" s="319">
        <f t="shared" si="188"/>
        <v>0</v>
      </c>
      <c r="AB340" s="320">
        <f t="shared" si="189"/>
        <v>0</v>
      </c>
      <c r="AC340" s="320">
        <f t="shared" si="190"/>
        <v>0</v>
      </c>
      <c r="AD340" s="321">
        <f t="shared" si="191"/>
        <v>0</v>
      </c>
      <c r="AE340" s="323"/>
      <c r="AF340" s="324"/>
      <c r="AG340" s="323"/>
      <c r="AH340" s="324"/>
      <c r="AI340" s="323"/>
      <c r="AJ340" s="324"/>
      <c r="AK340" s="323"/>
      <c r="AL340" s="324"/>
    </row>
    <row r="341" spans="2:38" ht="31.5">
      <c r="B341" s="95"/>
      <c r="C341" s="72"/>
      <c r="D341" s="204"/>
      <c r="E341" s="204"/>
      <c r="F341" s="217" t="s">
        <v>435</v>
      </c>
      <c r="G341" s="74" t="s">
        <v>160</v>
      </c>
      <c r="H341" s="324">
        <f>+H185</f>
        <v>0</v>
      </c>
      <c r="I341" s="324"/>
      <c r="J341" s="324">
        <f>+J185</f>
        <v>0</v>
      </c>
      <c r="K341" s="324">
        <f>+K185</f>
        <v>0</v>
      </c>
      <c r="L341" s="251">
        <f t="shared" si="184"/>
        <v>0</v>
      </c>
      <c r="M341" s="251">
        <f t="shared" si="185"/>
        <v>0</v>
      </c>
      <c r="N341" s="324">
        <f t="shared" ref="N341:T341" si="221">+N185</f>
        <v>0</v>
      </c>
      <c r="O341" s="324">
        <f t="shared" si="221"/>
        <v>0</v>
      </c>
      <c r="P341" s="324">
        <f t="shared" si="221"/>
        <v>0</v>
      </c>
      <c r="Q341" s="324"/>
      <c r="R341" s="324">
        <f t="shared" si="221"/>
        <v>0</v>
      </c>
      <c r="S341" s="324">
        <f t="shared" si="221"/>
        <v>0</v>
      </c>
      <c r="T341" s="324">
        <f t="shared" si="221"/>
        <v>0</v>
      </c>
      <c r="U341" s="324"/>
      <c r="V341" s="324"/>
      <c r="W341" s="324">
        <f>+W185</f>
        <v>0</v>
      </c>
      <c r="X341" s="324"/>
      <c r="Y341" s="324">
        <f>+Y185</f>
        <v>0</v>
      </c>
      <c r="Z341" s="319">
        <f t="shared" si="187"/>
        <v>0</v>
      </c>
      <c r="AA341" s="319">
        <f t="shared" si="188"/>
        <v>0</v>
      </c>
      <c r="AB341" s="320">
        <f t="shared" si="189"/>
        <v>0</v>
      </c>
      <c r="AC341" s="320">
        <f t="shared" si="190"/>
        <v>0</v>
      </c>
      <c r="AD341" s="321">
        <f t="shared" si="191"/>
        <v>0</v>
      </c>
      <c r="AE341" s="323"/>
      <c r="AF341" s="324">
        <f>+AF185</f>
        <v>0</v>
      </c>
      <c r="AG341" s="323"/>
      <c r="AH341" s="324">
        <f>+AH185</f>
        <v>0</v>
      </c>
      <c r="AI341" s="323"/>
      <c r="AJ341" s="324">
        <f>+AJ185</f>
        <v>0</v>
      </c>
      <c r="AK341" s="323"/>
      <c r="AL341" s="324">
        <f>+AL185</f>
        <v>0</v>
      </c>
    </row>
    <row r="342" spans="2:38">
      <c r="B342" s="95"/>
      <c r="C342" s="72"/>
      <c r="D342" s="204"/>
      <c r="E342" s="204"/>
      <c r="F342" s="217" t="s">
        <v>436</v>
      </c>
      <c r="G342" s="74" t="s">
        <v>160</v>
      </c>
      <c r="H342" s="324">
        <f>+H267</f>
        <v>0</v>
      </c>
      <c r="I342" s="324"/>
      <c r="J342" s="324">
        <f>+J267</f>
        <v>2799.21693</v>
      </c>
      <c r="K342" s="324">
        <f>+K267</f>
        <v>3834.63</v>
      </c>
      <c r="L342" s="251">
        <f t="shared" si="184"/>
        <v>1035.4130700000001</v>
      </c>
      <c r="M342" s="251">
        <f t="shared" si="185"/>
        <v>136.98938295575397</v>
      </c>
      <c r="N342" s="324">
        <f t="shared" ref="N342:T342" si="222">+N267</f>
        <v>3576.799</v>
      </c>
      <c r="O342" s="324">
        <f t="shared" si="222"/>
        <v>0</v>
      </c>
      <c r="P342" s="324">
        <f t="shared" si="222"/>
        <v>0</v>
      </c>
      <c r="Q342" s="324"/>
      <c r="R342" s="324">
        <f t="shared" si="222"/>
        <v>3104.4569024699999</v>
      </c>
      <c r="S342" s="324">
        <f t="shared" si="222"/>
        <v>1552.228451235</v>
      </c>
      <c r="T342" s="324">
        <f t="shared" si="222"/>
        <v>1552.228451235</v>
      </c>
      <c r="U342" s="324"/>
      <c r="V342" s="324"/>
      <c r="W342" s="324">
        <f>+W267</f>
        <v>1552.228451235</v>
      </c>
      <c r="X342" s="324"/>
      <c r="Y342" s="324">
        <f>+Y267</f>
        <v>1552.228451235</v>
      </c>
      <c r="Z342" s="319">
        <f t="shared" si="187"/>
        <v>1.5209985485371607</v>
      </c>
      <c r="AA342" s="319">
        <f t="shared" si="188"/>
        <v>1.4984647419492378</v>
      </c>
      <c r="AB342" s="320">
        <f t="shared" si="189"/>
        <v>-2024.570548765</v>
      </c>
      <c r="AC342" s="320">
        <f t="shared" si="190"/>
        <v>43.397139487989122</v>
      </c>
      <c r="AD342" s="321">
        <f t="shared" si="191"/>
        <v>-0.8950033304639724</v>
      </c>
      <c r="AE342" s="323"/>
      <c r="AF342" s="324">
        <f>+AF267</f>
        <v>3104.4569024699999</v>
      </c>
      <c r="AG342" s="323"/>
      <c r="AH342" s="324">
        <f>+AH267</f>
        <v>3104.4569024699999</v>
      </c>
      <c r="AI342" s="323"/>
      <c r="AJ342" s="324">
        <f>+AJ267</f>
        <v>3104.4569024699999</v>
      </c>
      <c r="AK342" s="323"/>
      <c r="AL342" s="324">
        <f>+AL267</f>
        <v>3104.4569024699999</v>
      </c>
    </row>
    <row r="343" spans="2:38">
      <c r="B343" s="95"/>
      <c r="C343" s="72"/>
      <c r="D343" s="204"/>
      <c r="E343" s="204"/>
      <c r="F343" s="217" t="s">
        <v>437</v>
      </c>
      <c r="G343" s="74" t="s">
        <v>160</v>
      </c>
      <c r="H343" s="324">
        <f>+H184+H186+H269</f>
        <v>0</v>
      </c>
      <c r="I343" s="324"/>
      <c r="J343" s="324">
        <f>+J184+J186+J269</f>
        <v>0</v>
      </c>
      <c r="K343" s="324">
        <f>+K184+K186+K269</f>
        <v>239</v>
      </c>
      <c r="L343" s="251">
        <f t="shared" si="184"/>
        <v>239</v>
      </c>
      <c r="M343" s="251">
        <f t="shared" si="185"/>
        <v>0</v>
      </c>
      <c r="N343" s="324">
        <f t="shared" ref="N343:T343" si="223">+N184+N186+N269</f>
        <v>104.09971236816875</v>
      </c>
      <c r="O343" s="324">
        <f t="shared" si="223"/>
        <v>0</v>
      </c>
      <c r="P343" s="324">
        <f t="shared" si="223"/>
        <v>0</v>
      </c>
      <c r="Q343" s="324"/>
      <c r="R343" s="324">
        <f t="shared" si="223"/>
        <v>338.06637903483545</v>
      </c>
      <c r="S343" s="324">
        <f t="shared" si="223"/>
        <v>169.03318951741772</v>
      </c>
      <c r="T343" s="324">
        <f t="shared" si="223"/>
        <v>169.03318951741772</v>
      </c>
      <c r="U343" s="324"/>
      <c r="V343" s="324"/>
      <c r="W343" s="324">
        <f>+W184+W186+W269</f>
        <v>169.03318951741772</v>
      </c>
      <c r="X343" s="324"/>
      <c r="Y343" s="324">
        <f>+Y184+Y186+Y269</f>
        <v>169.03318951741772</v>
      </c>
      <c r="Z343" s="319">
        <f t="shared" si="187"/>
        <v>0.1656323434260229</v>
      </c>
      <c r="AA343" s="319">
        <f t="shared" si="188"/>
        <v>0.16317847705313518</v>
      </c>
      <c r="AB343" s="320">
        <f t="shared" si="189"/>
        <v>64.933477149248972</v>
      </c>
      <c r="AC343" s="320">
        <f t="shared" si="190"/>
        <v>162.37623108851557</v>
      </c>
      <c r="AD343" s="321">
        <f t="shared" si="191"/>
        <v>2.8705188042291233E-2</v>
      </c>
      <c r="AE343" s="323"/>
      <c r="AF343" s="324">
        <f>+AF184+AF186+AF269</f>
        <v>338.06637903483545</v>
      </c>
      <c r="AG343" s="323"/>
      <c r="AH343" s="324">
        <f>+AH184+AH186+AH269</f>
        <v>338.06637903483545</v>
      </c>
      <c r="AI343" s="323"/>
      <c r="AJ343" s="324">
        <f>+AJ184+AJ186+AJ269</f>
        <v>338.06637903483545</v>
      </c>
      <c r="AK343" s="323"/>
      <c r="AL343" s="324">
        <f>+AL184+AL186+AL269</f>
        <v>338.06637903483545</v>
      </c>
    </row>
    <row r="344" spans="2:38">
      <c r="B344" s="95"/>
      <c r="C344" s="72"/>
      <c r="D344" s="204"/>
      <c r="E344" s="506" t="s">
        <v>438</v>
      </c>
      <c r="F344" s="507"/>
      <c r="G344" s="74" t="s">
        <v>160</v>
      </c>
      <c r="H344" s="324">
        <f>+H190</f>
        <v>34.403933699999996</v>
      </c>
      <c r="I344" s="324"/>
      <c r="J344" s="324">
        <f>+J190</f>
        <v>9.1911787044000004</v>
      </c>
      <c r="K344" s="324">
        <f>+K190</f>
        <v>193</v>
      </c>
      <c r="L344" s="251">
        <f t="shared" si="184"/>
        <v>183.80882129560001</v>
      </c>
      <c r="M344" s="251">
        <f t="shared" si="185"/>
        <v>2099.8394896576983</v>
      </c>
      <c r="N344" s="324">
        <f t="shared" ref="N344:T344" si="224">+N190</f>
        <v>0</v>
      </c>
      <c r="O344" s="324">
        <f t="shared" si="224"/>
        <v>0</v>
      </c>
      <c r="P344" s="324">
        <f t="shared" si="224"/>
        <v>0</v>
      </c>
      <c r="Q344" s="324"/>
      <c r="R344" s="324">
        <f t="shared" si="224"/>
        <v>0</v>
      </c>
      <c r="S344" s="324">
        <f t="shared" si="224"/>
        <v>0</v>
      </c>
      <c r="T344" s="324">
        <f t="shared" si="224"/>
        <v>0</v>
      </c>
      <c r="U344" s="324"/>
      <c r="V344" s="324"/>
      <c r="W344" s="324">
        <f>+W190</f>
        <v>0</v>
      </c>
      <c r="X344" s="324"/>
      <c r="Y344" s="324">
        <f>+Y190</f>
        <v>0</v>
      </c>
      <c r="Z344" s="319">
        <f t="shared" si="187"/>
        <v>0</v>
      </c>
      <c r="AA344" s="319">
        <f t="shared" si="188"/>
        <v>0</v>
      </c>
      <c r="AB344" s="320">
        <f t="shared" si="189"/>
        <v>0</v>
      </c>
      <c r="AC344" s="320">
        <f t="shared" si="190"/>
        <v>0</v>
      </c>
      <c r="AD344" s="321">
        <f t="shared" si="191"/>
        <v>0</v>
      </c>
      <c r="AE344" s="323"/>
      <c r="AF344" s="324">
        <f>+AF190</f>
        <v>0</v>
      </c>
      <c r="AG344" s="323"/>
      <c r="AH344" s="324">
        <f>+AH190</f>
        <v>0</v>
      </c>
      <c r="AI344" s="323"/>
      <c r="AJ344" s="324">
        <f>+AJ190</f>
        <v>0</v>
      </c>
      <c r="AK344" s="323"/>
      <c r="AL344" s="324">
        <f>+AL190</f>
        <v>0</v>
      </c>
    </row>
    <row r="345" spans="2:38">
      <c r="B345" s="95"/>
      <c r="C345" s="72"/>
      <c r="D345" s="204"/>
      <c r="E345" s="204" t="s">
        <v>439</v>
      </c>
      <c r="F345" s="217"/>
      <c r="G345" s="74" t="s">
        <v>160</v>
      </c>
      <c r="H345" s="324">
        <f>+H273</f>
        <v>0</v>
      </c>
      <c r="I345" s="324"/>
      <c r="J345" s="324">
        <f>+J273</f>
        <v>0</v>
      </c>
      <c r="K345" s="324">
        <f>+K273</f>
        <v>0</v>
      </c>
      <c r="L345" s="251">
        <f t="shared" si="184"/>
        <v>0</v>
      </c>
      <c r="M345" s="251">
        <f t="shared" si="185"/>
        <v>0</v>
      </c>
      <c r="N345" s="324">
        <f t="shared" ref="N345:T345" si="225">+N273</f>
        <v>0</v>
      </c>
      <c r="O345" s="324">
        <f t="shared" si="225"/>
        <v>0</v>
      </c>
      <c r="P345" s="324">
        <f t="shared" si="225"/>
        <v>0</v>
      </c>
      <c r="Q345" s="324"/>
      <c r="R345" s="324">
        <f t="shared" si="225"/>
        <v>0</v>
      </c>
      <c r="S345" s="324">
        <f t="shared" si="225"/>
        <v>0</v>
      </c>
      <c r="T345" s="324">
        <f t="shared" si="225"/>
        <v>0</v>
      </c>
      <c r="U345" s="324"/>
      <c r="V345" s="324"/>
      <c r="W345" s="324">
        <f>+W273</f>
        <v>0</v>
      </c>
      <c r="X345" s="324"/>
      <c r="Y345" s="324">
        <f>+Y273</f>
        <v>0</v>
      </c>
      <c r="Z345" s="319">
        <f t="shared" si="187"/>
        <v>0</v>
      </c>
      <c r="AA345" s="319">
        <f t="shared" si="188"/>
        <v>0</v>
      </c>
      <c r="AB345" s="320">
        <f t="shared" si="189"/>
        <v>0</v>
      </c>
      <c r="AC345" s="320">
        <f t="shared" si="190"/>
        <v>0</v>
      </c>
      <c r="AD345" s="321">
        <f t="shared" si="191"/>
        <v>0</v>
      </c>
      <c r="AE345" s="323"/>
      <c r="AF345" s="324">
        <f>+AF273</f>
        <v>0</v>
      </c>
      <c r="AG345" s="323"/>
      <c r="AH345" s="324">
        <f>+AH273</f>
        <v>0</v>
      </c>
      <c r="AI345" s="323"/>
      <c r="AJ345" s="324">
        <f>+AJ273</f>
        <v>0</v>
      </c>
      <c r="AK345" s="323"/>
      <c r="AL345" s="324">
        <f>+AL273</f>
        <v>0</v>
      </c>
    </row>
    <row r="346" spans="2:38">
      <c r="B346" s="95"/>
      <c r="C346" s="72"/>
      <c r="D346" s="204"/>
      <c r="E346" s="204" t="s">
        <v>440</v>
      </c>
      <c r="F346" s="217"/>
      <c r="G346" s="74" t="s">
        <v>160</v>
      </c>
      <c r="H346" s="324"/>
      <c r="I346" s="324"/>
      <c r="J346" s="324"/>
      <c r="K346" s="324"/>
      <c r="L346" s="251">
        <f t="shared" si="184"/>
        <v>0</v>
      </c>
      <c r="M346" s="251">
        <f t="shared" si="185"/>
        <v>0</v>
      </c>
      <c r="N346" s="324"/>
      <c r="O346" s="324"/>
      <c r="P346" s="324"/>
      <c r="Q346" s="324"/>
      <c r="R346" s="324"/>
      <c r="S346" s="324"/>
      <c r="T346" s="324"/>
      <c r="U346" s="324"/>
      <c r="V346" s="324"/>
      <c r="W346" s="324"/>
      <c r="X346" s="324"/>
      <c r="Y346" s="324"/>
      <c r="Z346" s="319">
        <f t="shared" si="187"/>
        <v>0</v>
      </c>
      <c r="AA346" s="319">
        <f t="shared" si="188"/>
        <v>0</v>
      </c>
      <c r="AB346" s="320">
        <f t="shared" si="189"/>
        <v>0</v>
      </c>
      <c r="AC346" s="320">
        <f t="shared" si="190"/>
        <v>0</v>
      </c>
      <c r="AD346" s="321">
        <f t="shared" si="191"/>
        <v>0</v>
      </c>
      <c r="AE346" s="323"/>
      <c r="AF346" s="324"/>
      <c r="AG346" s="323"/>
      <c r="AH346" s="324"/>
      <c r="AI346" s="323"/>
      <c r="AJ346" s="324"/>
      <c r="AK346" s="323"/>
      <c r="AL346" s="324"/>
    </row>
    <row r="347" spans="2:38">
      <c r="B347" s="95"/>
      <c r="C347" s="72"/>
      <c r="D347" s="204"/>
      <c r="E347" s="204" t="s">
        <v>441</v>
      </c>
      <c r="F347" s="217"/>
      <c r="G347" s="74" t="s">
        <v>160</v>
      </c>
      <c r="H347" s="324">
        <f>+H167</f>
        <v>425.98349999999999</v>
      </c>
      <c r="I347" s="324"/>
      <c r="J347" s="324">
        <f>+J167</f>
        <v>1130.6997388679999</v>
      </c>
      <c r="K347" s="324">
        <f>+K167</f>
        <v>15289</v>
      </c>
      <c r="L347" s="251">
        <f t="shared" si="184"/>
        <v>14158.300261132001</v>
      </c>
      <c r="M347" s="251">
        <f t="shared" si="185"/>
        <v>1352.1715336475256</v>
      </c>
      <c r="N347" s="324">
        <f t="shared" ref="N347:T347" si="226">+N167</f>
        <v>1182.1326241131351</v>
      </c>
      <c r="O347" s="324">
        <f t="shared" si="226"/>
        <v>0</v>
      </c>
      <c r="P347" s="324">
        <f t="shared" si="226"/>
        <v>0</v>
      </c>
      <c r="Q347" s="324"/>
      <c r="R347" s="324">
        <f t="shared" si="226"/>
        <v>15732.632</v>
      </c>
      <c r="S347" s="324">
        <f t="shared" si="226"/>
        <v>7866.3159999999998</v>
      </c>
      <c r="T347" s="324">
        <f t="shared" si="226"/>
        <v>7866.3159999999998</v>
      </c>
      <c r="U347" s="324"/>
      <c r="V347" s="324"/>
      <c r="W347" s="324">
        <f>+W167</f>
        <v>7866.3159999999998</v>
      </c>
      <c r="X347" s="324"/>
      <c r="Y347" s="324">
        <f>+Y167</f>
        <v>7866.3159999999998</v>
      </c>
      <c r="Z347" s="319">
        <f t="shared" si="187"/>
        <v>7.7080504540521737</v>
      </c>
      <c r="AA347" s="319">
        <f t="shared" si="188"/>
        <v>7.5938546066803188</v>
      </c>
      <c r="AB347" s="320">
        <f t="shared" si="189"/>
        <v>6684.1833758868652</v>
      </c>
      <c r="AC347" s="320">
        <f t="shared" si="190"/>
        <v>665.43430403179195</v>
      </c>
      <c r="AD347" s="321">
        <f t="shared" si="191"/>
        <v>2.9548816594709142</v>
      </c>
      <c r="AE347" s="323"/>
      <c r="AF347" s="324">
        <f>+AF167</f>
        <v>15732.632</v>
      </c>
      <c r="AG347" s="323"/>
      <c r="AH347" s="324">
        <f>+AH167</f>
        <v>15732.632</v>
      </c>
      <c r="AI347" s="323"/>
      <c r="AJ347" s="324">
        <f>+AJ167</f>
        <v>15732.632</v>
      </c>
      <c r="AK347" s="323"/>
      <c r="AL347" s="324">
        <f>+AL167</f>
        <v>15732.632</v>
      </c>
    </row>
    <row r="348" spans="2:38">
      <c r="B348" s="95"/>
      <c r="C348" s="72"/>
      <c r="D348" s="204"/>
      <c r="E348" s="204" t="s">
        <v>442</v>
      </c>
      <c r="F348" s="217"/>
      <c r="G348" s="74" t="s">
        <v>160</v>
      </c>
      <c r="H348" s="324">
        <f>+H284-H285</f>
        <v>0</v>
      </c>
      <c r="I348" s="324"/>
      <c r="J348" s="324">
        <f>+J284-J285</f>
        <v>0</v>
      </c>
      <c r="K348" s="324">
        <f>+K284-K285</f>
        <v>0</v>
      </c>
      <c r="L348" s="251">
        <f t="shared" si="184"/>
        <v>0</v>
      </c>
      <c r="M348" s="251">
        <f t="shared" si="185"/>
        <v>0</v>
      </c>
      <c r="N348" s="324">
        <f t="shared" ref="N348:T348" si="227">+N284-N285</f>
        <v>0</v>
      </c>
      <c r="O348" s="324">
        <f t="shared" si="227"/>
        <v>0</v>
      </c>
      <c r="P348" s="324">
        <f t="shared" si="227"/>
        <v>0</v>
      </c>
      <c r="Q348" s="324"/>
      <c r="R348" s="324">
        <f t="shared" si="227"/>
        <v>-2893.9113933691697</v>
      </c>
      <c r="S348" s="324">
        <f t="shared" si="227"/>
        <v>-1446.9556966845848</v>
      </c>
      <c r="T348" s="324">
        <f t="shared" si="227"/>
        <v>-1446.9556966845848</v>
      </c>
      <c r="U348" s="324"/>
      <c r="V348" s="324"/>
      <c r="W348" s="324">
        <f>+W284-W285</f>
        <v>-1446.9556966845848</v>
      </c>
      <c r="X348" s="324"/>
      <c r="Y348" s="324">
        <f>+Y284-Y285</f>
        <v>-1446.9556966845848</v>
      </c>
      <c r="Z348" s="319">
        <f t="shared" si="187"/>
        <v>-1.4178438184816111</v>
      </c>
      <c r="AA348" s="319">
        <f t="shared" si="188"/>
        <v>-1.3968382636714014</v>
      </c>
      <c r="AB348" s="320">
        <f t="shared" si="189"/>
        <v>-1446.9556966845848</v>
      </c>
      <c r="AC348" s="320">
        <f t="shared" si="190"/>
        <v>0</v>
      </c>
      <c r="AD348" s="321">
        <f t="shared" si="191"/>
        <v>-0.63965672540109653</v>
      </c>
      <c r="AE348" s="323"/>
      <c r="AF348" s="324">
        <f>+AF284-AF285</f>
        <v>0</v>
      </c>
      <c r="AG348" s="323"/>
      <c r="AH348" s="324">
        <f>+AH284-AH285</f>
        <v>0</v>
      </c>
      <c r="AI348" s="323"/>
      <c r="AJ348" s="324">
        <f>+AJ284-AJ285</f>
        <v>0</v>
      </c>
      <c r="AK348" s="323"/>
      <c r="AL348" s="324">
        <f>+AL284-AL285</f>
        <v>0</v>
      </c>
    </row>
    <row r="349" spans="2:38">
      <c r="B349" s="95"/>
      <c r="C349" s="72"/>
      <c r="D349" s="204"/>
      <c r="E349" s="205" t="s">
        <v>443</v>
      </c>
      <c r="F349" s="217"/>
      <c r="G349" s="74" t="s">
        <v>160</v>
      </c>
      <c r="H349" s="324">
        <f>+H272</f>
        <v>0</v>
      </c>
      <c r="I349" s="324"/>
      <c r="J349" s="324">
        <f>+J272</f>
        <v>0</v>
      </c>
      <c r="K349" s="324">
        <f>+K272</f>
        <v>0</v>
      </c>
      <c r="L349" s="251">
        <f t="shared" si="184"/>
        <v>0</v>
      </c>
      <c r="M349" s="251">
        <f t="shared" si="185"/>
        <v>0</v>
      </c>
      <c r="N349" s="324">
        <f t="shared" ref="N349:T349" si="228">+N272</f>
        <v>0</v>
      </c>
      <c r="O349" s="324">
        <f t="shared" si="228"/>
        <v>0</v>
      </c>
      <c r="P349" s="324">
        <f t="shared" si="228"/>
        <v>0</v>
      </c>
      <c r="Q349" s="324"/>
      <c r="R349" s="324">
        <f t="shared" si="228"/>
        <v>0</v>
      </c>
      <c r="S349" s="324">
        <f t="shared" si="228"/>
        <v>0</v>
      </c>
      <c r="T349" s="324">
        <f t="shared" si="228"/>
        <v>0</v>
      </c>
      <c r="U349" s="324"/>
      <c r="V349" s="324"/>
      <c r="W349" s="324">
        <f>+W272</f>
        <v>0</v>
      </c>
      <c r="X349" s="324"/>
      <c r="Y349" s="324">
        <f>+Y272</f>
        <v>0</v>
      </c>
      <c r="Z349" s="319">
        <f t="shared" si="187"/>
        <v>0</v>
      </c>
      <c r="AA349" s="319">
        <f t="shared" si="188"/>
        <v>0</v>
      </c>
      <c r="AB349" s="320">
        <f t="shared" si="189"/>
        <v>0</v>
      </c>
      <c r="AC349" s="320">
        <f t="shared" si="190"/>
        <v>0</v>
      </c>
      <c r="AD349" s="321">
        <f t="shared" si="191"/>
        <v>0</v>
      </c>
      <c r="AE349" s="323"/>
      <c r="AF349" s="324">
        <f>+AF272</f>
        <v>0</v>
      </c>
      <c r="AG349" s="323"/>
      <c r="AH349" s="324">
        <f>+AH272</f>
        <v>0</v>
      </c>
      <c r="AI349" s="323"/>
      <c r="AJ349" s="324">
        <f>+AJ272</f>
        <v>0</v>
      </c>
      <c r="AK349" s="323"/>
      <c r="AL349" s="324">
        <f>+AL272</f>
        <v>0</v>
      </c>
    </row>
    <row r="350" spans="2:38">
      <c r="B350" s="95" t="s">
        <v>34</v>
      </c>
      <c r="C350" s="206" t="s">
        <v>444</v>
      </c>
      <c r="D350" s="204"/>
      <c r="E350" s="216"/>
      <c r="F350" s="217"/>
      <c r="G350" s="70" t="s">
        <v>160</v>
      </c>
      <c r="H350" s="324">
        <f>+H140</f>
        <v>16620.277272513675</v>
      </c>
      <c r="I350" s="324"/>
      <c r="J350" s="324">
        <f>+J140</f>
        <v>13679.63214</v>
      </c>
      <c r="K350" s="324">
        <f>+K140</f>
        <v>13548</v>
      </c>
      <c r="L350" s="251">
        <f t="shared" si="184"/>
        <v>-131.63213999999971</v>
      </c>
      <c r="M350" s="251">
        <f t="shared" si="185"/>
        <v>99.037750879169479</v>
      </c>
      <c r="N350" s="324">
        <f t="shared" ref="N350:T350" si="229">+N140</f>
        <v>14155.245490007039</v>
      </c>
      <c r="O350" s="324">
        <f t="shared" si="229"/>
        <v>0</v>
      </c>
      <c r="P350" s="324">
        <f t="shared" si="229"/>
        <v>0</v>
      </c>
      <c r="Q350" s="324"/>
      <c r="R350" s="324">
        <f t="shared" si="229"/>
        <v>15449.511960000003</v>
      </c>
      <c r="S350" s="324">
        <f t="shared" si="229"/>
        <v>7724.7559800000017</v>
      </c>
      <c r="T350" s="324">
        <f t="shared" si="229"/>
        <v>7724.7559800000017</v>
      </c>
      <c r="U350" s="324"/>
      <c r="V350" s="324"/>
      <c r="W350" s="324">
        <f>+W140</f>
        <v>7724.7559800000017</v>
      </c>
      <c r="X350" s="324"/>
      <c r="Y350" s="324">
        <f>+Y140</f>
        <v>7724.7559800000017</v>
      </c>
      <c r="Z350" s="319">
        <f t="shared" si="187"/>
        <v>7.5693385364993286</v>
      </c>
      <c r="AA350" s="319">
        <f t="shared" si="188"/>
        <v>7.4571977256195092</v>
      </c>
      <c r="AB350" s="320">
        <f t="shared" si="189"/>
        <v>-6430.4895100070371</v>
      </c>
      <c r="AC350" s="320">
        <f t="shared" si="190"/>
        <v>54.571685001530554</v>
      </c>
      <c r="AD350" s="321">
        <f t="shared" si="191"/>
        <v>-2.8427310332458946</v>
      </c>
      <c r="AE350" s="323"/>
      <c r="AF350" s="324">
        <f>+AF140</f>
        <v>15449.511960000003</v>
      </c>
      <c r="AG350" s="323"/>
      <c r="AH350" s="324">
        <f>+AH140</f>
        <v>15449.511960000003</v>
      </c>
      <c r="AI350" s="323"/>
      <c r="AJ350" s="324">
        <f>+AJ140</f>
        <v>15449.511960000003</v>
      </c>
      <c r="AK350" s="323"/>
      <c r="AL350" s="324">
        <f>+AL140</f>
        <v>15449.511960000003</v>
      </c>
    </row>
    <row r="351" spans="2:38">
      <c r="B351" s="95" t="s">
        <v>35</v>
      </c>
      <c r="C351" s="206" t="s">
        <v>445</v>
      </c>
      <c r="D351" s="204"/>
      <c r="E351" s="216"/>
      <c r="F351" s="217"/>
      <c r="G351" s="70" t="s">
        <v>160</v>
      </c>
      <c r="H351" s="317">
        <f>+(H300+H350)*H352%</f>
        <v>301.52999999999997</v>
      </c>
      <c r="I351" s="317"/>
      <c r="J351" s="317">
        <f>+(J300+J350)*J352%</f>
        <v>0</v>
      </c>
      <c r="K351" s="317">
        <f>+(K300+K350)*K352%</f>
        <v>191.869</v>
      </c>
      <c r="L351" s="251">
        <f t="shared" si="184"/>
        <v>191.869</v>
      </c>
      <c r="M351" s="251">
        <f t="shared" si="185"/>
        <v>0</v>
      </c>
      <c r="N351" s="317">
        <f t="shared" ref="N351:T351" si="230">+(N300+N350)*N352%</f>
        <v>844.36598451500493</v>
      </c>
      <c r="O351" s="317">
        <f t="shared" si="230"/>
        <v>0</v>
      </c>
      <c r="P351" s="317">
        <f t="shared" si="230"/>
        <v>0</v>
      </c>
      <c r="Q351" s="317"/>
      <c r="R351" s="317">
        <f t="shared" si="230"/>
        <v>1084.0253521536429</v>
      </c>
      <c r="S351" s="317">
        <f t="shared" si="230"/>
        <v>542.01267607682144</v>
      </c>
      <c r="T351" s="317">
        <f t="shared" si="230"/>
        <v>542.01267607682144</v>
      </c>
      <c r="U351" s="317"/>
      <c r="V351" s="317"/>
      <c r="W351" s="317">
        <f>+(W300+W350)*W352%</f>
        <v>542.01267607682144</v>
      </c>
      <c r="X351" s="317"/>
      <c r="Y351" s="317">
        <f>+(Y300+Y350)*Y352%</f>
        <v>542.01267607682144</v>
      </c>
      <c r="Z351" s="319">
        <f t="shared" si="187"/>
        <v>0.53110770708117716</v>
      </c>
      <c r="AA351" s="319">
        <f t="shared" si="188"/>
        <v>0.52323927199277254</v>
      </c>
      <c r="AB351" s="320">
        <f t="shared" si="189"/>
        <v>-302.35330843818349</v>
      </c>
      <c r="AC351" s="320">
        <f t="shared" si="190"/>
        <v>64.191675886629653</v>
      </c>
      <c r="AD351" s="321">
        <f t="shared" si="191"/>
        <v>-0.13366154031730182</v>
      </c>
      <c r="AE351" s="323"/>
      <c r="AF351" s="317">
        <f>+(AF300+AF350)*AF352%</f>
        <v>716.67239022051785</v>
      </c>
      <c r="AG351" s="323"/>
      <c r="AH351" s="317">
        <f>+(AH300+AH350)*AH352%</f>
        <v>716.67239022051774</v>
      </c>
      <c r="AI351" s="323"/>
      <c r="AJ351" s="317">
        <f>+(AJ300+AJ350)*AJ352%</f>
        <v>716.67239022051774</v>
      </c>
      <c r="AK351" s="323"/>
      <c r="AL351" s="317">
        <f>+(AL300+AL350)*AL352%</f>
        <v>716.67239022051774</v>
      </c>
    </row>
    <row r="352" spans="2:38">
      <c r="B352" s="174" t="s">
        <v>30</v>
      </c>
      <c r="C352" s="175"/>
      <c r="D352" s="169" t="s">
        <v>446</v>
      </c>
      <c r="E352" s="170"/>
      <c r="F352" s="171"/>
      <c r="G352" s="172" t="s">
        <v>11</v>
      </c>
      <c r="H352" s="329">
        <f>IF(H300+H350=0,0,SUM(H353:H357)/(H300+H350)*100)</f>
        <v>0.15318592039717782</v>
      </c>
      <c r="I352" s="329"/>
      <c r="J352" s="329">
        <f>IF(J300+J350=0,0,SUM(J353:J357)/(J300+J350)*100)</f>
        <v>0</v>
      </c>
      <c r="K352" s="329">
        <f>IF(K300+K350=0,0,SUM(K353:K357)/(K300+K350)*100)</f>
        <v>6.9144787419540638E-2</v>
      </c>
      <c r="L352" s="251">
        <f t="shared" si="184"/>
        <v>6.9144787419540638E-2</v>
      </c>
      <c r="M352" s="251">
        <f t="shared" si="185"/>
        <v>0</v>
      </c>
      <c r="N352" s="329">
        <f t="shared" ref="N352:T352" si="231">IF(N300+N350=0,0,SUM(N353:N357)/(N300+N350)*100)</f>
        <v>0.37466798752082214</v>
      </c>
      <c r="O352" s="329">
        <f t="shared" si="231"/>
        <v>0</v>
      </c>
      <c r="P352" s="329">
        <f t="shared" si="231"/>
        <v>0</v>
      </c>
      <c r="Q352" s="329"/>
      <c r="R352" s="329">
        <f t="shared" si="231"/>
        <v>0.52599146590974266</v>
      </c>
      <c r="S352" s="329">
        <f t="shared" si="231"/>
        <v>0.52599146590974266</v>
      </c>
      <c r="T352" s="329">
        <f t="shared" si="231"/>
        <v>0.52599146590974266</v>
      </c>
      <c r="U352" s="329"/>
      <c r="V352" s="329"/>
      <c r="W352" s="329">
        <f>IF(W300+W350=0,0,SUM(W353:W357)/(W300+W350)*100)</f>
        <v>0.48199839734739619</v>
      </c>
      <c r="X352" s="329"/>
      <c r="Y352" s="329">
        <f>IF(Y300+Y350=0,0,SUM(Y353:Y357)/(Y300+Y350)*100)</f>
        <v>0.48199839734739619</v>
      </c>
      <c r="Z352" s="325">
        <f t="shared" si="187"/>
        <v>5.1540883402512183E-4</v>
      </c>
      <c r="AA352" s="325">
        <f t="shared" si="188"/>
        <v>5.0777297994044907E-4</v>
      </c>
      <c r="AB352" s="326">
        <f t="shared" si="189"/>
        <v>0.15132347838892052</v>
      </c>
      <c r="AC352" s="326">
        <f t="shared" si="190"/>
        <v>140.38868636475402</v>
      </c>
      <c r="AD352" s="327">
        <f t="shared" si="191"/>
        <v>6.6895676822965243E-5</v>
      </c>
      <c r="AE352" s="323"/>
      <c r="AF352" s="329">
        <f>IF(AF300+AF350=0,0,SUM(AF353:AF357)/(AF300+AF350)*100)</f>
        <v>0.30865605133563784</v>
      </c>
      <c r="AG352" s="323"/>
      <c r="AH352" s="329">
        <f>IF(AH300+AH350=0,0,SUM(AH353:AH357)/(AH300+AH350)*100)</f>
        <v>0.30208534134249676</v>
      </c>
      <c r="AI352" s="323"/>
      <c r="AJ352" s="329">
        <f>IF(AJ300+AJ350=0,0,SUM(AJ353:AJ357)/(AJ300+AJ350)*100)</f>
        <v>0.29496108847502311</v>
      </c>
      <c r="AK352" s="323"/>
      <c r="AL352" s="329">
        <f>IF(AL300+AL350=0,0,SUM(AL353:AL357)/(AL300+AL350)*100)</f>
        <v>0.28734161630190952</v>
      </c>
    </row>
    <row r="353" spans="2:38">
      <c r="B353" s="131" t="s">
        <v>447</v>
      </c>
      <c r="C353" s="206"/>
      <c r="D353" s="204" t="s">
        <v>448</v>
      </c>
      <c r="E353" s="216"/>
      <c r="F353" s="217"/>
      <c r="G353" s="74" t="s">
        <v>160</v>
      </c>
      <c r="H353" s="324">
        <f>+H258</f>
        <v>0</v>
      </c>
      <c r="I353" s="324"/>
      <c r="J353" s="324">
        <f>+J258</f>
        <v>0</v>
      </c>
      <c r="K353" s="324">
        <f>+K258</f>
        <v>0</v>
      </c>
      <c r="L353" s="251">
        <f t="shared" si="184"/>
        <v>0</v>
      </c>
      <c r="M353" s="251">
        <f t="shared" si="185"/>
        <v>0</v>
      </c>
      <c r="N353" s="324">
        <f t="shared" ref="N353:T353" si="232">+N258</f>
        <v>0</v>
      </c>
      <c r="O353" s="324">
        <f t="shared" si="232"/>
        <v>0</v>
      </c>
      <c r="P353" s="324">
        <f t="shared" si="232"/>
        <v>0</v>
      </c>
      <c r="Q353" s="324"/>
      <c r="R353" s="324">
        <f t="shared" si="232"/>
        <v>0</v>
      </c>
      <c r="S353" s="324">
        <f t="shared" si="232"/>
        <v>0</v>
      </c>
      <c r="T353" s="324">
        <f t="shared" si="232"/>
        <v>0</v>
      </c>
      <c r="U353" s="324"/>
      <c r="V353" s="324"/>
      <c r="W353" s="324">
        <f>+W258</f>
        <v>0</v>
      </c>
      <c r="X353" s="324"/>
      <c r="Y353" s="324">
        <f>+Y258</f>
        <v>0</v>
      </c>
      <c r="Z353" s="325">
        <f t="shared" si="187"/>
        <v>0</v>
      </c>
      <c r="AA353" s="325">
        <f t="shared" si="188"/>
        <v>0</v>
      </c>
      <c r="AB353" s="326">
        <f t="shared" si="189"/>
        <v>0</v>
      </c>
      <c r="AC353" s="326">
        <f t="shared" si="190"/>
        <v>0</v>
      </c>
      <c r="AD353" s="327">
        <f t="shared" si="191"/>
        <v>0</v>
      </c>
      <c r="AE353" s="323"/>
      <c r="AF353" s="324">
        <f>+AF258</f>
        <v>0</v>
      </c>
      <c r="AG353" s="323"/>
      <c r="AH353" s="324">
        <f>+AH258</f>
        <v>0</v>
      </c>
      <c r="AI353" s="323"/>
      <c r="AJ353" s="324">
        <f>+AJ258</f>
        <v>0</v>
      </c>
      <c r="AK353" s="323"/>
      <c r="AL353" s="324">
        <f>+AL258</f>
        <v>0</v>
      </c>
    </row>
    <row r="354" spans="2:38">
      <c r="B354" s="131" t="s">
        <v>449</v>
      </c>
      <c r="C354" s="206"/>
      <c r="D354" s="204" t="s">
        <v>450</v>
      </c>
      <c r="E354" s="216"/>
      <c r="F354" s="217"/>
      <c r="G354" s="74" t="s">
        <v>160</v>
      </c>
      <c r="H354" s="324">
        <f>+H271</f>
        <v>0</v>
      </c>
      <c r="I354" s="324"/>
      <c r="J354" s="324">
        <f>+J271</f>
        <v>0</v>
      </c>
      <c r="K354" s="324">
        <f>+K271</f>
        <v>0</v>
      </c>
      <c r="L354" s="251">
        <f t="shared" si="184"/>
        <v>0</v>
      </c>
      <c r="M354" s="251">
        <f t="shared" si="185"/>
        <v>0</v>
      </c>
      <c r="N354" s="324">
        <f t="shared" ref="N354:T354" si="233">+N271</f>
        <v>0</v>
      </c>
      <c r="O354" s="324">
        <f t="shared" si="233"/>
        <v>0</v>
      </c>
      <c r="P354" s="324">
        <f t="shared" si="233"/>
        <v>0</v>
      </c>
      <c r="Q354" s="324"/>
      <c r="R354" s="324">
        <f t="shared" si="233"/>
        <v>0</v>
      </c>
      <c r="S354" s="324">
        <f t="shared" si="233"/>
        <v>0</v>
      </c>
      <c r="T354" s="324">
        <f t="shared" si="233"/>
        <v>0</v>
      </c>
      <c r="U354" s="324"/>
      <c r="V354" s="324"/>
      <c r="W354" s="324">
        <f>+W271</f>
        <v>0</v>
      </c>
      <c r="X354" s="324"/>
      <c r="Y354" s="324">
        <f>+Y271</f>
        <v>0</v>
      </c>
      <c r="Z354" s="325">
        <f t="shared" si="187"/>
        <v>0</v>
      </c>
      <c r="AA354" s="325">
        <f t="shared" si="188"/>
        <v>0</v>
      </c>
      <c r="AB354" s="326">
        <f t="shared" si="189"/>
        <v>0</v>
      </c>
      <c r="AC354" s="326">
        <f t="shared" si="190"/>
        <v>0</v>
      </c>
      <c r="AD354" s="327">
        <f t="shared" si="191"/>
        <v>0</v>
      </c>
      <c r="AE354" s="323"/>
      <c r="AF354" s="324">
        <f>+AF271</f>
        <v>0</v>
      </c>
      <c r="AG354" s="323"/>
      <c r="AH354" s="324">
        <f>+AH271</f>
        <v>0</v>
      </c>
      <c r="AI354" s="323"/>
      <c r="AJ354" s="324">
        <f>+AJ271</f>
        <v>0</v>
      </c>
      <c r="AK354" s="323"/>
      <c r="AL354" s="324">
        <f>+AL271</f>
        <v>0</v>
      </c>
    </row>
    <row r="355" spans="2:38">
      <c r="B355" s="131" t="s">
        <v>451</v>
      </c>
      <c r="C355" s="206"/>
      <c r="D355" s="204" t="s">
        <v>452</v>
      </c>
      <c r="E355" s="216"/>
      <c r="F355" s="217"/>
      <c r="G355" s="74" t="s">
        <v>160</v>
      </c>
      <c r="H355" s="324"/>
      <c r="I355" s="324"/>
      <c r="J355" s="324"/>
      <c r="K355" s="324"/>
      <c r="L355" s="251">
        <f t="shared" si="184"/>
        <v>0</v>
      </c>
      <c r="M355" s="251">
        <f t="shared" si="185"/>
        <v>0</v>
      </c>
      <c r="N355" s="324"/>
      <c r="O355" s="324"/>
      <c r="P355" s="324"/>
      <c r="Q355" s="324"/>
      <c r="R355" s="324"/>
      <c r="S355" s="324"/>
      <c r="T355" s="324"/>
      <c r="U355" s="324"/>
      <c r="V355" s="324"/>
      <c r="W355" s="324"/>
      <c r="X355" s="324"/>
      <c r="Y355" s="324"/>
      <c r="Z355" s="325">
        <f t="shared" si="187"/>
        <v>0</v>
      </c>
      <c r="AA355" s="325">
        <f t="shared" si="188"/>
        <v>0</v>
      </c>
      <c r="AB355" s="326">
        <f t="shared" si="189"/>
        <v>0</v>
      </c>
      <c r="AC355" s="326">
        <f t="shared" si="190"/>
        <v>0</v>
      </c>
      <c r="AD355" s="327">
        <f t="shared" si="191"/>
        <v>0</v>
      </c>
      <c r="AE355" s="323"/>
      <c r="AF355" s="324"/>
      <c r="AG355" s="323"/>
      <c r="AH355" s="324"/>
      <c r="AI355" s="323"/>
      <c r="AJ355" s="324"/>
      <c r="AK355" s="323"/>
      <c r="AL355" s="324"/>
    </row>
    <row r="356" spans="2:38">
      <c r="B356" s="131" t="s">
        <v>453</v>
      </c>
      <c r="C356" s="206"/>
      <c r="D356" s="204" t="s">
        <v>454</v>
      </c>
      <c r="E356" s="204"/>
      <c r="F356" s="217"/>
      <c r="G356" s="74" t="s">
        <v>160</v>
      </c>
      <c r="H356" s="324">
        <f>+H266+H268</f>
        <v>0</v>
      </c>
      <c r="I356" s="324"/>
      <c r="J356" s="324">
        <f>+J266+J268</f>
        <v>0</v>
      </c>
      <c r="K356" s="324">
        <f>+K266+K268</f>
        <v>0</v>
      </c>
      <c r="L356" s="251">
        <f t="shared" si="184"/>
        <v>0</v>
      </c>
      <c r="M356" s="251">
        <f t="shared" si="185"/>
        <v>0</v>
      </c>
      <c r="N356" s="324">
        <f t="shared" ref="N356:T356" si="234">+N266+N268</f>
        <v>0</v>
      </c>
      <c r="O356" s="324">
        <f t="shared" si="234"/>
        <v>0</v>
      </c>
      <c r="P356" s="324">
        <f t="shared" si="234"/>
        <v>0</v>
      </c>
      <c r="Q356" s="324"/>
      <c r="R356" s="324">
        <f t="shared" si="234"/>
        <v>0</v>
      </c>
      <c r="S356" s="324">
        <f t="shared" si="234"/>
        <v>0</v>
      </c>
      <c r="T356" s="324">
        <f t="shared" si="234"/>
        <v>0</v>
      </c>
      <c r="U356" s="324"/>
      <c r="V356" s="324"/>
      <c r="W356" s="324">
        <f>+W266+W268</f>
        <v>0</v>
      </c>
      <c r="X356" s="324"/>
      <c r="Y356" s="324">
        <f>+Y266+Y268</f>
        <v>0</v>
      </c>
      <c r="Z356" s="325">
        <f t="shared" si="187"/>
        <v>0</v>
      </c>
      <c r="AA356" s="325">
        <f t="shared" si="188"/>
        <v>0</v>
      </c>
      <c r="AB356" s="326">
        <f t="shared" si="189"/>
        <v>0</v>
      </c>
      <c r="AC356" s="326">
        <f t="shared" si="190"/>
        <v>0</v>
      </c>
      <c r="AD356" s="327">
        <f t="shared" si="191"/>
        <v>0</v>
      </c>
      <c r="AE356" s="323"/>
      <c r="AF356" s="324">
        <f>+AF266+AF268</f>
        <v>0</v>
      </c>
      <c r="AG356" s="323"/>
      <c r="AH356" s="324">
        <f>+AH266+AH268</f>
        <v>0</v>
      </c>
      <c r="AI356" s="323"/>
      <c r="AJ356" s="324">
        <f>+AJ266+AJ268</f>
        <v>0</v>
      </c>
      <c r="AK356" s="323"/>
      <c r="AL356" s="324">
        <f>+AL266+AL268</f>
        <v>0</v>
      </c>
    </row>
    <row r="357" spans="2:38">
      <c r="B357" s="131" t="s">
        <v>455</v>
      </c>
      <c r="C357" s="206"/>
      <c r="D357" s="204" t="s">
        <v>456</v>
      </c>
      <c r="E357" s="216"/>
      <c r="F357" s="217"/>
      <c r="G357" s="74" t="s">
        <v>160</v>
      </c>
      <c r="H357" s="324">
        <f>SUM(H358:H360)</f>
        <v>301.52999999999997</v>
      </c>
      <c r="I357" s="324"/>
      <c r="J357" s="324">
        <f>SUM(J358:J360)</f>
        <v>0</v>
      </c>
      <c r="K357" s="324">
        <f>SUM(K358:K360)</f>
        <v>191.869</v>
      </c>
      <c r="L357" s="251">
        <f t="shared" si="184"/>
        <v>191.869</v>
      </c>
      <c r="M357" s="251">
        <f t="shared" si="185"/>
        <v>0</v>
      </c>
      <c r="N357" s="324">
        <f t="shared" ref="N357:T357" si="235">SUM(N358:N360)</f>
        <v>844.36598451500493</v>
      </c>
      <c r="O357" s="324">
        <f t="shared" si="235"/>
        <v>0</v>
      </c>
      <c r="P357" s="324">
        <f t="shared" si="235"/>
        <v>0</v>
      </c>
      <c r="Q357" s="324"/>
      <c r="R357" s="324">
        <f t="shared" si="235"/>
        <v>1084.0253521536429</v>
      </c>
      <c r="S357" s="324">
        <f t="shared" si="235"/>
        <v>542.01267607682144</v>
      </c>
      <c r="T357" s="324">
        <f t="shared" si="235"/>
        <v>542.01267607682144</v>
      </c>
      <c r="U357" s="324"/>
      <c r="V357" s="324"/>
      <c r="W357" s="324">
        <f>SUM(W358:W360)</f>
        <v>542.01267607682144</v>
      </c>
      <c r="X357" s="324"/>
      <c r="Y357" s="324">
        <f>SUM(Y358:Y360)</f>
        <v>542.01267607682144</v>
      </c>
      <c r="Z357" s="325">
        <f t="shared" si="187"/>
        <v>0.53110770708117716</v>
      </c>
      <c r="AA357" s="325">
        <f t="shared" si="188"/>
        <v>0.52323927199277254</v>
      </c>
      <c r="AB357" s="326">
        <f t="shared" si="189"/>
        <v>-302.35330843818349</v>
      </c>
      <c r="AC357" s="326">
        <f t="shared" si="190"/>
        <v>64.191675886629653</v>
      </c>
      <c r="AD357" s="327">
        <f t="shared" si="191"/>
        <v>-0.13366154031730182</v>
      </c>
      <c r="AE357" s="323"/>
      <c r="AF357" s="324">
        <f>SUM(AF358:AF360)</f>
        <v>716.67239022051774</v>
      </c>
      <c r="AG357" s="323"/>
      <c r="AH357" s="324">
        <f>SUM(AH358:AH360)</f>
        <v>716.67239022051774</v>
      </c>
      <c r="AI357" s="323"/>
      <c r="AJ357" s="324">
        <f>SUM(AJ358:AJ360)</f>
        <v>716.67239022051774</v>
      </c>
      <c r="AK357" s="323"/>
      <c r="AL357" s="324">
        <f>SUM(AL358:AL360)</f>
        <v>716.67239022051774</v>
      </c>
    </row>
    <row r="358" spans="2:38">
      <c r="B358" s="131" t="s">
        <v>457</v>
      </c>
      <c r="C358" s="206"/>
      <c r="D358" s="204"/>
      <c r="E358" s="204" t="s">
        <v>458</v>
      </c>
      <c r="F358" s="217"/>
      <c r="G358" s="74" t="s">
        <v>160</v>
      </c>
      <c r="H358" s="324">
        <f>+H259</f>
        <v>0</v>
      </c>
      <c r="I358" s="324"/>
      <c r="J358" s="324">
        <f>+J259</f>
        <v>0</v>
      </c>
      <c r="K358" s="324">
        <f>+K259</f>
        <v>0</v>
      </c>
      <c r="L358" s="251">
        <f t="shared" si="184"/>
        <v>0</v>
      </c>
      <c r="M358" s="251">
        <f t="shared" si="185"/>
        <v>0</v>
      </c>
      <c r="N358" s="324">
        <f t="shared" ref="N358:T358" si="236">+N259</f>
        <v>0</v>
      </c>
      <c r="O358" s="324">
        <f t="shared" si="236"/>
        <v>0</v>
      </c>
      <c r="P358" s="324">
        <f t="shared" si="236"/>
        <v>0</v>
      </c>
      <c r="Q358" s="324"/>
      <c r="R358" s="324">
        <f t="shared" si="236"/>
        <v>0</v>
      </c>
      <c r="S358" s="324">
        <f t="shared" si="236"/>
        <v>0</v>
      </c>
      <c r="T358" s="324">
        <f t="shared" si="236"/>
        <v>0</v>
      </c>
      <c r="U358" s="324"/>
      <c r="V358" s="324"/>
      <c r="W358" s="324">
        <f>+W259</f>
        <v>0</v>
      </c>
      <c r="X358" s="324"/>
      <c r="Y358" s="324">
        <f>+Y259</f>
        <v>0</v>
      </c>
      <c r="Z358" s="325">
        <f t="shared" si="187"/>
        <v>0</v>
      </c>
      <c r="AA358" s="325">
        <f t="shared" si="188"/>
        <v>0</v>
      </c>
      <c r="AB358" s="326">
        <f t="shared" si="189"/>
        <v>0</v>
      </c>
      <c r="AC358" s="326">
        <f t="shared" si="190"/>
        <v>0</v>
      </c>
      <c r="AD358" s="327">
        <f t="shared" si="191"/>
        <v>0</v>
      </c>
      <c r="AE358" s="323"/>
      <c r="AF358" s="324">
        <f>+AF259</f>
        <v>0</v>
      </c>
      <c r="AG358" s="323"/>
      <c r="AH358" s="324">
        <f>+AH259</f>
        <v>0</v>
      </c>
      <c r="AI358" s="323"/>
      <c r="AJ358" s="324">
        <f>+AJ259</f>
        <v>0</v>
      </c>
      <c r="AK358" s="323"/>
      <c r="AL358" s="324">
        <f>+AL259</f>
        <v>0</v>
      </c>
    </row>
    <row r="359" spans="2:38">
      <c r="B359" s="131" t="s">
        <v>459</v>
      </c>
      <c r="C359" s="206"/>
      <c r="D359" s="204"/>
      <c r="E359" s="204" t="s">
        <v>460</v>
      </c>
      <c r="F359" s="217"/>
      <c r="G359" s="74" t="s">
        <v>160</v>
      </c>
      <c r="H359" s="324">
        <f>+H263</f>
        <v>0</v>
      </c>
      <c r="I359" s="324"/>
      <c r="J359" s="324">
        <f>+J263</f>
        <v>0</v>
      </c>
      <c r="K359" s="324">
        <f>+K263</f>
        <v>191.869</v>
      </c>
      <c r="L359" s="251">
        <f t="shared" si="184"/>
        <v>191.869</v>
      </c>
      <c r="M359" s="251">
        <f t="shared" si="185"/>
        <v>0</v>
      </c>
      <c r="N359" s="324">
        <f t="shared" ref="N359:T359" si="237">+N263</f>
        <v>716.67239022051774</v>
      </c>
      <c r="O359" s="324">
        <f t="shared" si="237"/>
        <v>0</v>
      </c>
      <c r="P359" s="324">
        <f t="shared" si="237"/>
        <v>0</v>
      </c>
      <c r="Q359" s="324"/>
      <c r="R359" s="324">
        <f t="shared" si="237"/>
        <v>716.67239022051774</v>
      </c>
      <c r="S359" s="324">
        <f t="shared" si="237"/>
        <v>358.33619511025887</v>
      </c>
      <c r="T359" s="324">
        <f t="shared" si="237"/>
        <v>358.33619511025887</v>
      </c>
      <c r="U359" s="324"/>
      <c r="V359" s="324"/>
      <c r="W359" s="324">
        <f>+W263</f>
        <v>358.33619511025887</v>
      </c>
      <c r="X359" s="324"/>
      <c r="Y359" s="324">
        <f>+Y263</f>
        <v>358.33619511025887</v>
      </c>
      <c r="Z359" s="325">
        <f t="shared" si="187"/>
        <v>0.35112668642131323</v>
      </c>
      <c r="AA359" s="325">
        <f t="shared" si="188"/>
        <v>0.34592469536926013</v>
      </c>
      <c r="AB359" s="326">
        <f t="shared" si="189"/>
        <v>-358.33619511025887</v>
      </c>
      <c r="AC359" s="326">
        <f t="shared" si="190"/>
        <v>50</v>
      </c>
      <c r="AD359" s="327">
        <f t="shared" si="191"/>
        <v>-0.15840993451431257</v>
      </c>
      <c r="AE359" s="323"/>
      <c r="AF359" s="324">
        <f>+AF263</f>
        <v>716.67239022051774</v>
      </c>
      <c r="AG359" s="323"/>
      <c r="AH359" s="324">
        <f>+AH263</f>
        <v>716.67239022051774</v>
      </c>
      <c r="AI359" s="323"/>
      <c r="AJ359" s="324">
        <f>+AJ263</f>
        <v>716.67239022051774</v>
      </c>
      <c r="AK359" s="323"/>
      <c r="AL359" s="324">
        <f>+AL263</f>
        <v>716.67239022051774</v>
      </c>
    </row>
    <row r="360" spans="2:38">
      <c r="B360" s="131" t="s">
        <v>461</v>
      </c>
      <c r="C360" s="206"/>
      <c r="D360" s="204"/>
      <c r="E360" s="204" t="s">
        <v>462</v>
      </c>
      <c r="F360" s="217"/>
      <c r="G360" s="74" t="s">
        <v>160</v>
      </c>
      <c r="H360" s="324">
        <f>+H264+H274</f>
        <v>301.52999999999997</v>
      </c>
      <c r="I360" s="324"/>
      <c r="J360" s="324">
        <f>+J264+J274</f>
        <v>0</v>
      </c>
      <c r="K360" s="324">
        <f>+K264+K274</f>
        <v>0</v>
      </c>
      <c r="L360" s="251">
        <f t="shared" si="184"/>
        <v>0</v>
      </c>
      <c r="M360" s="251">
        <f t="shared" si="185"/>
        <v>0</v>
      </c>
      <c r="N360" s="324">
        <f t="shared" ref="N360:T360" si="238">+N264+N274</f>
        <v>127.69359429448721</v>
      </c>
      <c r="O360" s="324">
        <f t="shared" si="238"/>
        <v>0</v>
      </c>
      <c r="P360" s="324">
        <f t="shared" si="238"/>
        <v>0</v>
      </c>
      <c r="Q360" s="324"/>
      <c r="R360" s="324">
        <f t="shared" si="238"/>
        <v>367.35296193312507</v>
      </c>
      <c r="S360" s="324">
        <f t="shared" si="238"/>
        <v>183.67648096656254</v>
      </c>
      <c r="T360" s="324">
        <f t="shared" si="238"/>
        <v>183.67648096656254</v>
      </c>
      <c r="U360" s="324"/>
      <c r="V360" s="324"/>
      <c r="W360" s="324">
        <f>+W264+W274</f>
        <v>183.67648096656254</v>
      </c>
      <c r="X360" s="324"/>
      <c r="Y360" s="324">
        <f>+Y264+Y274</f>
        <v>183.67648096656254</v>
      </c>
      <c r="Z360" s="325">
        <f t="shared" si="187"/>
        <v>0.17998102065986388</v>
      </c>
      <c r="AA360" s="325">
        <f t="shared" si="188"/>
        <v>0.1773145766235123</v>
      </c>
      <c r="AB360" s="326">
        <f t="shared" si="189"/>
        <v>55.982886672075324</v>
      </c>
      <c r="AC360" s="326">
        <f t="shared" si="190"/>
        <v>143.84157794397069</v>
      </c>
      <c r="AD360" s="327">
        <f t="shared" si="191"/>
        <v>2.4748394197010727E-2</v>
      </c>
      <c r="AE360" s="323"/>
      <c r="AF360" s="324">
        <f>+AF264+AF274</f>
        <v>0</v>
      </c>
      <c r="AG360" s="323"/>
      <c r="AH360" s="324">
        <f>+AH264+AH274</f>
        <v>0</v>
      </c>
      <c r="AI360" s="323"/>
      <c r="AJ360" s="324">
        <f>+AJ264+AJ274</f>
        <v>0</v>
      </c>
      <c r="AK360" s="323"/>
      <c r="AL360" s="324">
        <f>+AL264+AL274</f>
        <v>0</v>
      </c>
    </row>
    <row r="361" spans="2:38">
      <c r="B361" s="95" t="s">
        <v>36</v>
      </c>
      <c r="C361" s="206" t="s">
        <v>463</v>
      </c>
      <c r="D361" s="204"/>
      <c r="E361" s="216"/>
      <c r="F361" s="217"/>
      <c r="G361" s="70" t="s">
        <v>160</v>
      </c>
      <c r="H361" s="324"/>
      <c r="I361" s="324"/>
      <c r="J361" s="324"/>
      <c r="K361" s="324"/>
      <c r="L361" s="251">
        <f t="shared" si="184"/>
        <v>0</v>
      </c>
      <c r="M361" s="251">
        <f t="shared" si="185"/>
        <v>0</v>
      </c>
      <c r="N361" s="324"/>
      <c r="O361" s="324"/>
      <c r="P361" s="324"/>
      <c r="Q361" s="324"/>
      <c r="R361" s="324"/>
      <c r="S361" s="324"/>
      <c r="T361" s="324"/>
      <c r="U361" s="324"/>
      <c r="V361" s="324"/>
      <c r="W361" s="324"/>
      <c r="X361" s="324"/>
      <c r="Y361" s="324"/>
      <c r="Z361" s="325">
        <f t="shared" si="187"/>
        <v>0</v>
      </c>
      <c r="AA361" s="325">
        <f t="shared" si="188"/>
        <v>0</v>
      </c>
      <c r="AB361" s="326">
        <f t="shared" si="189"/>
        <v>0</v>
      </c>
      <c r="AC361" s="326">
        <f t="shared" si="190"/>
        <v>0</v>
      </c>
      <c r="AD361" s="327">
        <f t="shared" si="191"/>
        <v>0</v>
      </c>
      <c r="AE361" s="323"/>
      <c r="AF361" s="324"/>
      <c r="AG361" s="323"/>
      <c r="AH361" s="324"/>
      <c r="AI361" s="323"/>
      <c r="AJ361" s="324"/>
      <c r="AK361" s="323"/>
      <c r="AL361" s="324"/>
    </row>
    <row r="362" spans="2:38">
      <c r="B362" s="95" t="s">
        <v>8</v>
      </c>
      <c r="C362" s="206" t="s">
        <v>464</v>
      </c>
      <c r="D362" s="204"/>
      <c r="E362" s="216"/>
      <c r="F362" s="217"/>
      <c r="G362" s="70" t="s">
        <v>160</v>
      </c>
      <c r="H362" s="317">
        <f>SUM(H363:H368)</f>
        <v>0</v>
      </c>
      <c r="I362" s="317"/>
      <c r="J362" s="317">
        <f>SUM(J363:J368)</f>
        <v>0</v>
      </c>
      <c r="K362" s="317">
        <f>SUM(K363:K368)</f>
        <v>0</v>
      </c>
      <c r="L362" s="251">
        <f t="shared" si="184"/>
        <v>0</v>
      </c>
      <c r="M362" s="251">
        <f t="shared" si="185"/>
        <v>0</v>
      </c>
      <c r="N362" s="317">
        <f t="shared" ref="N362:T362" si="239">SUM(N363:N368)</f>
        <v>0</v>
      </c>
      <c r="O362" s="317">
        <f t="shared" si="239"/>
        <v>0</v>
      </c>
      <c r="P362" s="317">
        <f t="shared" si="239"/>
        <v>0</v>
      </c>
      <c r="Q362" s="317"/>
      <c r="R362" s="317">
        <f t="shared" si="239"/>
        <v>0</v>
      </c>
      <c r="S362" s="317">
        <f t="shared" si="239"/>
        <v>0</v>
      </c>
      <c r="T362" s="317">
        <f t="shared" si="239"/>
        <v>0</v>
      </c>
      <c r="U362" s="317"/>
      <c r="V362" s="317"/>
      <c r="W362" s="317">
        <f>SUM(W363:W368)</f>
        <v>0</v>
      </c>
      <c r="X362" s="317"/>
      <c r="Y362" s="317">
        <f>SUM(Y363:Y368)</f>
        <v>0</v>
      </c>
      <c r="Z362" s="325">
        <f t="shared" si="187"/>
        <v>0</v>
      </c>
      <c r="AA362" s="325">
        <f t="shared" si="188"/>
        <v>0</v>
      </c>
      <c r="AB362" s="326">
        <f t="shared" si="189"/>
        <v>0</v>
      </c>
      <c r="AC362" s="326">
        <f t="shared" si="190"/>
        <v>0</v>
      </c>
      <c r="AD362" s="327">
        <f t="shared" si="191"/>
        <v>0</v>
      </c>
      <c r="AE362" s="323"/>
      <c r="AF362" s="317">
        <f>SUM(AF363:AF368)</f>
        <v>0</v>
      </c>
      <c r="AG362" s="323"/>
      <c r="AH362" s="317">
        <f>SUM(AH363:AH368)</f>
        <v>0</v>
      </c>
      <c r="AI362" s="323"/>
      <c r="AJ362" s="317">
        <f>SUM(AJ363:AJ368)</f>
        <v>0</v>
      </c>
      <c r="AK362" s="323"/>
      <c r="AL362" s="317">
        <f>SUM(AL363:AL368)</f>
        <v>0</v>
      </c>
    </row>
    <row r="363" spans="2:38">
      <c r="B363" s="131"/>
      <c r="C363" s="206"/>
      <c r="D363" s="506" t="s">
        <v>465</v>
      </c>
      <c r="E363" s="506"/>
      <c r="F363" s="507"/>
      <c r="G363" s="74" t="s">
        <v>160</v>
      </c>
      <c r="H363" s="320"/>
      <c r="I363" s="320"/>
      <c r="J363" s="320"/>
      <c r="K363" s="320"/>
      <c r="L363" s="251">
        <f t="shared" ref="L363:L390" si="240">K363-J363</f>
        <v>0</v>
      </c>
      <c r="M363" s="251">
        <f t="shared" ref="M363:M390" si="241">IF(J363=0,0,K363/J363*100)</f>
        <v>0</v>
      </c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5">
        <f t="shared" ref="Z363:Z369" si="242">IF(T$372=0,0,T363/T$372)</f>
        <v>0</v>
      </c>
      <c r="AA363" s="325">
        <f t="shared" ref="AA363:AA369" si="243">IF(T$369=0,0,T363/T$369*100)</f>
        <v>0</v>
      </c>
      <c r="AB363" s="326">
        <f t="shared" ref="AB363:AB369" si="244">+T363-N363</f>
        <v>0</v>
      </c>
      <c r="AC363" s="326">
        <f t="shared" ref="AC363:AC369" si="245">IF(N363=0,0,T363/N363*100)</f>
        <v>0</v>
      </c>
      <c r="AD363" s="327">
        <f t="shared" ref="AD363:AD369" si="246">IF(N$369=0,0,AB363/N$369*100)</f>
        <v>0</v>
      </c>
      <c r="AE363" s="323"/>
      <c r="AF363" s="320"/>
      <c r="AG363" s="323"/>
      <c r="AH363" s="320"/>
      <c r="AI363" s="323"/>
      <c r="AJ363" s="320"/>
      <c r="AK363" s="323"/>
      <c r="AL363" s="320"/>
    </row>
    <row r="364" spans="2:38">
      <c r="B364" s="131"/>
      <c r="C364" s="206"/>
      <c r="D364" s="506" t="s">
        <v>466</v>
      </c>
      <c r="E364" s="506"/>
      <c r="F364" s="507"/>
      <c r="G364" s="74" t="s">
        <v>160</v>
      </c>
      <c r="H364" s="320"/>
      <c r="I364" s="320"/>
      <c r="J364" s="320"/>
      <c r="K364" s="320"/>
      <c r="L364" s="251">
        <f t="shared" si="240"/>
        <v>0</v>
      </c>
      <c r="M364" s="251">
        <f t="shared" si="241"/>
        <v>0</v>
      </c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5">
        <f t="shared" si="242"/>
        <v>0</v>
      </c>
      <c r="AA364" s="325">
        <f t="shared" si="243"/>
        <v>0</v>
      </c>
      <c r="AB364" s="326">
        <f t="shared" si="244"/>
        <v>0</v>
      </c>
      <c r="AC364" s="326">
        <f t="shared" si="245"/>
        <v>0</v>
      </c>
      <c r="AD364" s="327">
        <f t="shared" si="246"/>
        <v>0</v>
      </c>
      <c r="AE364" s="323"/>
      <c r="AF364" s="320"/>
      <c r="AG364" s="323"/>
      <c r="AH364" s="320"/>
      <c r="AI364" s="323"/>
      <c r="AJ364" s="320"/>
      <c r="AK364" s="323"/>
      <c r="AL364" s="320"/>
    </row>
    <row r="365" spans="2:38">
      <c r="B365" s="131"/>
      <c r="C365" s="206"/>
      <c r="D365" s="506" t="s">
        <v>467</v>
      </c>
      <c r="E365" s="506"/>
      <c r="F365" s="507"/>
      <c r="G365" s="74" t="s">
        <v>160</v>
      </c>
      <c r="H365" s="320"/>
      <c r="I365" s="320"/>
      <c r="J365" s="320"/>
      <c r="K365" s="320"/>
      <c r="L365" s="251">
        <f t="shared" si="240"/>
        <v>0</v>
      </c>
      <c r="M365" s="251">
        <f t="shared" si="241"/>
        <v>0</v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5">
        <f t="shared" si="242"/>
        <v>0</v>
      </c>
      <c r="AA365" s="325">
        <f t="shared" si="243"/>
        <v>0</v>
      </c>
      <c r="AB365" s="326">
        <f t="shared" si="244"/>
        <v>0</v>
      </c>
      <c r="AC365" s="326">
        <f t="shared" si="245"/>
        <v>0</v>
      </c>
      <c r="AD365" s="327">
        <f t="shared" si="246"/>
        <v>0</v>
      </c>
      <c r="AE365" s="323"/>
      <c r="AF365" s="320"/>
      <c r="AG365" s="323"/>
      <c r="AH365" s="320"/>
      <c r="AI365" s="323"/>
      <c r="AJ365" s="320"/>
      <c r="AK365" s="323"/>
      <c r="AL365" s="320"/>
    </row>
    <row r="366" spans="2:38">
      <c r="B366" s="131"/>
      <c r="C366" s="206"/>
      <c r="D366" s="506" t="s">
        <v>468</v>
      </c>
      <c r="E366" s="506"/>
      <c r="F366" s="507"/>
      <c r="G366" s="74" t="s">
        <v>160</v>
      </c>
      <c r="H366" s="320"/>
      <c r="I366" s="320"/>
      <c r="J366" s="320"/>
      <c r="K366" s="320"/>
      <c r="L366" s="251">
        <f t="shared" si="240"/>
        <v>0</v>
      </c>
      <c r="M366" s="251">
        <f t="shared" si="241"/>
        <v>0</v>
      </c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5">
        <f t="shared" si="242"/>
        <v>0</v>
      </c>
      <c r="AA366" s="325">
        <f t="shared" si="243"/>
        <v>0</v>
      </c>
      <c r="AB366" s="326">
        <f t="shared" si="244"/>
        <v>0</v>
      </c>
      <c r="AC366" s="326">
        <f t="shared" si="245"/>
        <v>0</v>
      </c>
      <c r="AD366" s="327">
        <f t="shared" si="246"/>
        <v>0</v>
      </c>
      <c r="AE366" s="323"/>
      <c r="AF366" s="320"/>
      <c r="AG366" s="323"/>
      <c r="AH366" s="320"/>
      <c r="AI366" s="323"/>
      <c r="AJ366" s="320"/>
      <c r="AK366" s="323"/>
      <c r="AL366" s="320"/>
    </row>
    <row r="367" spans="2:38">
      <c r="B367" s="131"/>
      <c r="C367" s="206"/>
      <c r="D367" s="506" t="s">
        <v>469</v>
      </c>
      <c r="E367" s="506"/>
      <c r="F367" s="507"/>
      <c r="G367" s="74" t="s">
        <v>160</v>
      </c>
      <c r="H367" s="320"/>
      <c r="I367" s="320"/>
      <c r="J367" s="320"/>
      <c r="K367" s="320"/>
      <c r="L367" s="251">
        <f t="shared" si="240"/>
        <v>0</v>
      </c>
      <c r="M367" s="251">
        <f t="shared" si="241"/>
        <v>0</v>
      </c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5">
        <f t="shared" si="242"/>
        <v>0</v>
      </c>
      <c r="AA367" s="325">
        <f t="shared" si="243"/>
        <v>0</v>
      </c>
      <c r="AB367" s="326">
        <f t="shared" si="244"/>
        <v>0</v>
      </c>
      <c r="AC367" s="326">
        <f t="shared" si="245"/>
        <v>0</v>
      </c>
      <c r="AD367" s="327">
        <f t="shared" si="246"/>
        <v>0</v>
      </c>
      <c r="AE367" s="323"/>
      <c r="AF367" s="320"/>
      <c r="AG367" s="323"/>
      <c r="AH367" s="320"/>
      <c r="AI367" s="323"/>
      <c r="AJ367" s="320"/>
      <c r="AK367" s="323"/>
      <c r="AL367" s="320"/>
    </row>
    <row r="368" spans="2:38">
      <c r="B368" s="131"/>
      <c r="C368" s="206"/>
      <c r="D368" s="506" t="s">
        <v>470</v>
      </c>
      <c r="E368" s="506"/>
      <c r="F368" s="507"/>
      <c r="G368" s="74" t="s">
        <v>160</v>
      </c>
      <c r="H368" s="320"/>
      <c r="I368" s="320"/>
      <c r="J368" s="320"/>
      <c r="K368" s="320"/>
      <c r="L368" s="251">
        <f t="shared" si="240"/>
        <v>0</v>
      </c>
      <c r="M368" s="251">
        <f t="shared" si="241"/>
        <v>0</v>
      </c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5">
        <f t="shared" si="242"/>
        <v>0</v>
      </c>
      <c r="AA368" s="325">
        <f t="shared" si="243"/>
        <v>0</v>
      </c>
      <c r="AB368" s="326">
        <f t="shared" si="244"/>
        <v>0</v>
      </c>
      <c r="AC368" s="326">
        <f t="shared" si="245"/>
        <v>0</v>
      </c>
      <c r="AD368" s="327">
        <f t="shared" si="246"/>
        <v>0</v>
      </c>
      <c r="AE368" s="323"/>
      <c r="AF368" s="320"/>
      <c r="AG368" s="323"/>
      <c r="AH368" s="320"/>
      <c r="AI368" s="323"/>
      <c r="AJ368" s="320"/>
      <c r="AK368" s="323"/>
      <c r="AL368" s="320"/>
    </row>
    <row r="369" spans="2:38">
      <c r="B369" s="95" t="s">
        <v>9</v>
      </c>
      <c r="C369" s="206" t="s">
        <v>471</v>
      </c>
      <c r="D369" s="204"/>
      <c r="E369" s="216"/>
      <c r="F369" s="217"/>
      <c r="G369" s="70" t="s">
        <v>160</v>
      </c>
      <c r="H369" s="317">
        <f>+H362+H299</f>
        <v>197140.76902288027</v>
      </c>
      <c r="I369" s="317"/>
      <c r="J369" s="317">
        <f>+J362+J299</f>
        <v>211312.62444437805</v>
      </c>
      <c r="K369" s="317">
        <f>+K362+K299</f>
        <v>277680.60988775769</v>
      </c>
      <c r="L369" s="251">
        <f t="shared" si="240"/>
        <v>66367.985443379643</v>
      </c>
      <c r="M369" s="251">
        <f t="shared" si="241"/>
        <v>131.40748718534283</v>
      </c>
      <c r="N369" s="317">
        <f t="shared" ref="N369:T369" si="247">+N362+N299</f>
        <v>226208.15809874769</v>
      </c>
      <c r="O369" s="317">
        <f t="shared" si="247"/>
        <v>0</v>
      </c>
      <c r="P369" s="317">
        <f t="shared" si="247"/>
        <v>0</v>
      </c>
      <c r="Q369" s="317"/>
      <c r="R369" s="317">
        <f t="shared" si="247"/>
        <v>207175.83908124859</v>
      </c>
      <c r="S369" s="317">
        <f t="shared" si="247"/>
        <v>103587.91954062429</v>
      </c>
      <c r="T369" s="317">
        <f t="shared" si="247"/>
        <v>103587.91954062429</v>
      </c>
      <c r="U369" s="317"/>
      <c r="V369" s="317"/>
      <c r="W369" s="317">
        <f>+W362+W299</f>
        <v>112993.1492482531</v>
      </c>
      <c r="X369" s="317"/>
      <c r="Y369" s="317">
        <f>+Y362+Y299</f>
        <v>112993.1492482531</v>
      </c>
      <c r="Z369" s="319">
        <f t="shared" si="242"/>
        <v>101.50379291264539</v>
      </c>
      <c r="AA369" s="319">
        <f t="shared" si="243"/>
        <v>100</v>
      </c>
      <c r="AB369" s="320">
        <f t="shared" si="244"/>
        <v>-122620.2385581234</v>
      </c>
      <c r="AC369" s="320">
        <f t="shared" si="245"/>
        <v>45.793184654023214</v>
      </c>
      <c r="AD369" s="321">
        <f t="shared" si="246"/>
        <v>-54.206815345976786</v>
      </c>
      <c r="AE369" s="323"/>
      <c r="AF369" s="317">
        <f>+AF362+AF299</f>
        <v>232907.93743079997</v>
      </c>
      <c r="AG369" s="323"/>
      <c r="AH369" s="317">
        <f>+AH362+AH299</f>
        <v>237958.36940059371</v>
      </c>
      <c r="AI369" s="323"/>
      <c r="AJ369" s="317">
        <f>+AJ362+AJ299</f>
        <v>243688.51451549274</v>
      </c>
      <c r="AK369" s="323"/>
      <c r="AL369" s="317">
        <f>+AL362+AL299</f>
        <v>250131.42805426285</v>
      </c>
    </row>
    <row r="370" spans="2:38">
      <c r="B370" s="95" t="s">
        <v>10</v>
      </c>
      <c r="C370" s="206" t="s">
        <v>472</v>
      </c>
      <c r="D370" s="204"/>
      <c r="E370" s="216"/>
      <c r="F370" s="217"/>
      <c r="G370" s="70" t="s">
        <v>227</v>
      </c>
      <c r="H370" s="317">
        <f>IF(H372=0,0,H369/H372)</f>
        <v>79.372861301131636</v>
      </c>
      <c r="I370" s="317"/>
      <c r="J370" s="317">
        <f>IF(J372=0,0,J369/J372)</f>
        <v>84.693716976334727</v>
      </c>
      <c r="K370" s="317">
        <f>IF(K372=0,0,K369/K372)</f>
        <v>136.04692152761314</v>
      </c>
      <c r="L370" s="251">
        <f t="shared" si="240"/>
        <v>51.353204551278409</v>
      </c>
      <c r="M370" s="251">
        <f t="shared" si="241"/>
        <v>160.63401912756717</v>
      </c>
      <c r="N370" s="317">
        <f t="shared" ref="N370:T370" si="248">IF(N372=0,0,N369/N372)</f>
        <v>93.846232152336725</v>
      </c>
      <c r="O370" s="317">
        <f t="shared" si="248"/>
        <v>0</v>
      </c>
      <c r="P370" s="317">
        <f t="shared" si="248"/>
        <v>0</v>
      </c>
      <c r="Q370" s="317"/>
      <c r="R370" s="317">
        <f t="shared" si="248"/>
        <v>101.50379291264539</v>
      </c>
      <c r="S370" s="317">
        <f t="shared" si="248"/>
        <v>101.50379291264539</v>
      </c>
      <c r="T370" s="317">
        <f t="shared" si="248"/>
        <v>101.50379291264539</v>
      </c>
      <c r="U370" s="317"/>
      <c r="V370" s="317"/>
      <c r="W370" s="317">
        <f>IF(W372=0,0,W369/W372)</f>
        <v>110.71979505626044</v>
      </c>
      <c r="X370" s="317"/>
      <c r="Y370" s="317">
        <f>IF(Y372=0,0,Y369/Y372)</f>
        <v>110.71979505626044</v>
      </c>
      <c r="Z370" s="319"/>
      <c r="AA370" s="319"/>
      <c r="AB370" s="320"/>
      <c r="AC370" s="320"/>
      <c r="AD370" s="321"/>
      <c r="AE370" s="323"/>
      <c r="AF370" s="317">
        <f>IF(AF372=0,0,AF369/AF372)</f>
        <v>114.11098491757977</v>
      </c>
      <c r="AG370" s="323"/>
      <c r="AH370" s="317">
        <f>IF(AH372=0,0,AH369/AH372)</f>
        <v>116.58539507590092</v>
      </c>
      <c r="AI370" s="323"/>
      <c r="AJ370" s="317">
        <f>IF(AJ372=0,0,AJ369/AJ372)</f>
        <v>119.39282409697523</v>
      </c>
      <c r="AK370" s="323"/>
      <c r="AL370" s="317">
        <f>IF(AL372=0,0,AL369/AL372)</f>
        <v>122.54946709402338</v>
      </c>
    </row>
    <row r="371" spans="2:38">
      <c r="B371" s="95"/>
      <c r="C371" s="206"/>
      <c r="D371" s="207" t="s">
        <v>473</v>
      </c>
      <c r="E371" s="216"/>
      <c r="F371" s="217"/>
      <c r="G371" s="70" t="s">
        <v>11</v>
      </c>
      <c r="H371" s="330"/>
      <c r="I371" s="330"/>
      <c r="J371" s="330"/>
      <c r="K371" s="330"/>
      <c r="L371" s="251">
        <f t="shared" si="240"/>
        <v>0</v>
      </c>
      <c r="M371" s="251">
        <f t="shared" si="241"/>
        <v>0</v>
      </c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19"/>
      <c r="AA371" s="319"/>
      <c r="AB371" s="320"/>
      <c r="AC371" s="320"/>
      <c r="AD371" s="321"/>
      <c r="AE371" s="323"/>
      <c r="AF371" s="330"/>
      <c r="AG371" s="323"/>
      <c r="AH371" s="330"/>
      <c r="AI371" s="323"/>
      <c r="AJ371" s="330"/>
      <c r="AK371" s="323"/>
      <c r="AL371" s="330"/>
    </row>
    <row r="372" spans="2:38">
      <c r="B372" s="95" t="s">
        <v>18</v>
      </c>
      <c r="C372" s="503" t="s">
        <v>172</v>
      </c>
      <c r="D372" s="504"/>
      <c r="E372" s="504"/>
      <c r="F372" s="505"/>
      <c r="G372" s="70" t="s">
        <v>474</v>
      </c>
      <c r="H372" s="331">
        <f>+H26</f>
        <v>2483.7301539999994</v>
      </c>
      <c r="I372" s="331"/>
      <c r="J372" s="331">
        <f t="shared" ref="J372:K374" si="249">+J26</f>
        <v>2495.02126</v>
      </c>
      <c r="K372" s="331">
        <f t="shared" si="249"/>
        <v>2041.0650000000001</v>
      </c>
      <c r="L372" s="251">
        <f t="shared" si="240"/>
        <v>-453.95625999999993</v>
      </c>
      <c r="M372" s="251">
        <f t="shared" si="241"/>
        <v>81.805515356610641</v>
      </c>
      <c r="N372" s="331">
        <f t="shared" ref="N372:T374" si="250">+N26</f>
        <v>2410.41278814</v>
      </c>
      <c r="O372" s="331">
        <f t="shared" si="250"/>
        <v>0</v>
      </c>
      <c r="P372" s="331">
        <f t="shared" si="250"/>
        <v>0</v>
      </c>
      <c r="Q372" s="331"/>
      <c r="R372" s="331">
        <f t="shared" si="250"/>
        <v>2041.0650000000001</v>
      </c>
      <c r="S372" s="331">
        <f t="shared" si="250"/>
        <v>1020.5325</v>
      </c>
      <c r="T372" s="331">
        <f t="shared" si="250"/>
        <v>1020.5325</v>
      </c>
      <c r="U372" s="331"/>
      <c r="V372" s="331"/>
      <c r="W372" s="331">
        <f>+W26</f>
        <v>1020.5325</v>
      </c>
      <c r="X372" s="331"/>
      <c r="Y372" s="331">
        <f>+Y26</f>
        <v>1020.5325</v>
      </c>
      <c r="Z372" s="319"/>
      <c r="AA372" s="319"/>
      <c r="AB372" s="320">
        <f t="shared" ref="AB372:AB390" si="251">+T372-N372</f>
        <v>-1389.8802881399999</v>
      </c>
      <c r="AC372" s="320">
        <f t="shared" ref="AC372:AC390" si="252">IF(N372=0,0,T372/N372*100)</f>
        <v>42.338495091850888</v>
      </c>
      <c r="AD372" s="321">
        <f>IF(N$369=0,0,-AB372*T$370/N$369*100)</f>
        <v>62.366504429581617</v>
      </c>
      <c r="AE372" s="323"/>
      <c r="AF372" s="331">
        <f>+AF26</f>
        <v>2041.0650000000001</v>
      </c>
      <c r="AG372" s="323"/>
      <c r="AH372" s="331">
        <f>+AH26</f>
        <v>2041.0650000000001</v>
      </c>
      <c r="AI372" s="323"/>
      <c r="AJ372" s="331">
        <f>+AJ26</f>
        <v>2041.0650000000001</v>
      </c>
      <c r="AK372" s="323"/>
      <c r="AL372" s="331">
        <f>+AL26</f>
        <v>2041.0650000000001</v>
      </c>
    </row>
    <row r="373" spans="2:38">
      <c r="B373" s="95"/>
      <c r="C373" s="71" t="s">
        <v>475</v>
      </c>
      <c r="D373" s="207" t="s">
        <v>175</v>
      </c>
      <c r="E373" s="207"/>
      <c r="F373" s="208"/>
      <c r="G373" s="70" t="s">
        <v>474</v>
      </c>
      <c r="H373" s="317">
        <f>+H27</f>
        <v>2268.6601539999992</v>
      </c>
      <c r="I373" s="317"/>
      <c r="J373" s="317">
        <f t="shared" si="249"/>
        <v>2279.9512599999998</v>
      </c>
      <c r="K373" s="317">
        <f t="shared" si="249"/>
        <v>1825.875</v>
      </c>
      <c r="L373" s="251">
        <f t="shared" si="240"/>
        <v>-454.07625999999982</v>
      </c>
      <c r="M373" s="251">
        <f t="shared" si="241"/>
        <v>80.083948812133826</v>
      </c>
      <c r="N373" s="317">
        <f t="shared" si="250"/>
        <v>2183.99778814</v>
      </c>
      <c r="O373" s="317">
        <f t="shared" si="250"/>
        <v>0</v>
      </c>
      <c r="P373" s="317">
        <f t="shared" si="250"/>
        <v>0</v>
      </c>
      <c r="Q373" s="317"/>
      <c r="R373" s="317">
        <f t="shared" si="250"/>
        <v>1825.875</v>
      </c>
      <c r="S373" s="317">
        <f t="shared" si="250"/>
        <v>912.9375</v>
      </c>
      <c r="T373" s="317">
        <f t="shared" si="250"/>
        <v>912.9375</v>
      </c>
      <c r="U373" s="317"/>
      <c r="V373" s="317"/>
      <c r="W373" s="317">
        <f>+W27</f>
        <v>912.9375</v>
      </c>
      <c r="X373" s="317"/>
      <c r="Y373" s="317">
        <f>+Y27</f>
        <v>912.9375</v>
      </c>
      <c r="Z373" s="319"/>
      <c r="AA373" s="319"/>
      <c r="AB373" s="320">
        <f t="shared" si="251"/>
        <v>-1271.06028814</v>
      </c>
      <c r="AC373" s="320">
        <f t="shared" si="252"/>
        <v>41.801209916860884</v>
      </c>
      <c r="AD373" s="321"/>
      <c r="AE373" s="323"/>
      <c r="AF373" s="317">
        <f>+AF27</f>
        <v>1825.875</v>
      </c>
      <c r="AG373" s="323"/>
      <c r="AH373" s="317">
        <f>+AH27</f>
        <v>1825.875</v>
      </c>
      <c r="AI373" s="323"/>
      <c r="AJ373" s="317">
        <f>+AJ27</f>
        <v>1825.875</v>
      </c>
      <c r="AK373" s="323"/>
      <c r="AL373" s="317">
        <f>+AL27</f>
        <v>1825.875</v>
      </c>
    </row>
    <row r="374" spans="2:38">
      <c r="B374" s="95"/>
      <c r="C374" s="72"/>
      <c r="D374" s="73" t="s">
        <v>476</v>
      </c>
      <c r="E374" s="204" t="s">
        <v>177</v>
      </c>
      <c r="F374" s="205"/>
      <c r="G374" s="74" t="s">
        <v>474</v>
      </c>
      <c r="H374" s="324">
        <f>+H28</f>
        <v>1286.9208539999995</v>
      </c>
      <c r="I374" s="324"/>
      <c r="J374" s="324">
        <f t="shared" si="249"/>
        <v>1388</v>
      </c>
      <c r="K374" s="324">
        <f t="shared" si="249"/>
        <v>1021.982</v>
      </c>
      <c r="L374" s="251">
        <f t="shared" si="240"/>
        <v>-366.01800000000003</v>
      </c>
      <c r="M374" s="251">
        <f t="shared" si="241"/>
        <v>73.629827089337169</v>
      </c>
      <c r="N374" s="324">
        <f t="shared" si="250"/>
        <v>1351.4708881399997</v>
      </c>
      <c r="O374" s="324">
        <f t="shared" si="250"/>
        <v>0</v>
      </c>
      <c r="P374" s="324">
        <f t="shared" si="250"/>
        <v>0</v>
      </c>
      <c r="Q374" s="324"/>
      <c r="R374" s="324">
        <f t="shared" si="250"/>
        <v>1021.982</v>
      </c>
      <c r="S374" s="324">
        <f t="shared" si="250"/>
        <v>510.99099999999999</v>
      </c>
      <c r="T374" s="324">
        <f t="shared" si="250"/>
        <v>510.99099999999999</v>
      </c>
      <c r="U374" s="324"/>
      <c r="V374" s="324"/>
      <c r="W374" s="324">
        <f>+W28</f>
        <v>510.99099999999999</v>
      </c>
      <c r="X374" s="324"/>
      <c r="Y374" s="324">
        <f>+Y28</f>
        <v>510.99099999999999</v>
      </c>
      <c r="Z374" s="319"/>
      <c r="AA374" s="319"/>
      <c r="AB374" s="320">
        <f t="shared" si="251"/>
        <v>-840.47988813999973</v>
      </c>
      <c r="AC374" s="320">
        <f t="shared" si="252"/>
        <v>37.809989433310392</v>
      </c>
      <c r="AD374" s="321"/>
      <c r="AE374" s="323"/>
      <c r="AF374" s="324">
        <f>+AF28</f>
        <v>1021.982</v>
      </c>
      <c r="AG374" s="323"/>
      <c r="AH374" s="324">
        <f>+AH28</f>
        <v>1021.982</v>
      </c>
      <c r="AI374" s="323"/>
      <c r="AJ374" s="324">
        <f>+AJ28</f>
        <v>1021.982</v>
      </c>
      <c r="AK374" s="323"/>
      <c r="AL374" s="324">
        <f>+AL28</f>
        <v>1021.982</v>
      </c>
    </row>
    <row r="375" spans="2:38">
      <c r="B375" s="95"/>
      <c r="C375" s="72"/>
      <c r="D375" s="73" t="s">
        <v>477</v>
      </c>
      <c r="E375" s="75" t="s">
        <v>179</v>
      </c>
      <c r="F375" s="205"/>
      <c r="G375" s="74" t="s">
        <v>474</v>
      </c>
      <c r="H375" s="320">
        <f>+H33</f>
        <v>57.357300000000002</v>
      </c>
      <c r="I375" s="320"/>
      <c r="J375" s="320">
        <f>+J33</f>
        <v>35.830259999999996</v>
      </c>
      <c r="K375" s="320">
        <f>+K33</f>
        <v>34.294699999999999</v>
      </c>
      <c r="L375" s="251">
        <f t="shared" si="240"/>
        <v>-1.5355599999999967</v>
      </c>
      <c r="M375" s="251">
        <f t="shared" si="241"/>
        <v>95.714348709721904</v>
      </c>
      <c r="N375" s="320">
        <f t="shared" ref="N375:T375" si="253">+N33</f>
        <v>43.386600000000001</v>
      </c>
      <c r="O375" s="320">
        <f t="shared" si="253"/>
        <v>0</v>
      </c>
      <c r="P375" s="320">
        <f t="shared" si="253"/>
        <v>0</v>
      </c>
      <c r="Q375" s="320"/>
      <c r="R375" s="320">
        <f t="shared" si="253"/>
        <v>34.294699999999999</v>
      </c>
      <c r="S375" s="320">
        <f t="shared" si="253"/>
        <v>17.147349999999999</v>
      </c>
      <c r="T375" s="320">
        <f t="shared" si="253"/>
        <v>17.147349999999999</v>
      </c>
      <c r="U375" s="320"/>
      <c r="V375" s="320"/>
      <c r="W375" s="320">
        <f>+W33</f>
        <v>17.147349999999999</v>
      </c>
      <c r="X375" s="320"/>
      <c r="Y375" s="320">
        <f>+Y33</f>
        <v>17.147349999999999</v>
      </c>
      <c r="Z375" s="319"/>
      <c r="AA375" s="319"/>
      <c r="AB375" s="320">
        <f t="shared" si="251"/>
        <v>-26.239250000000002</v>
      </c>
      <c r="AC375" s="320">
        <f t="shared" si="252"/>
        <v>39.522225756339516</v>
      </c>
      <c r="AD375" s="321"/>
      <c r="AE375" s="323"/>
      <c r="AF375" s="320">
        <f>+AF33</f>
        <v>34.294699999999999</v>
      </c>
      <c r="AG375" s="323"/>
      <c r="AH375" s="320">
        <f>+AH33</f>
        <v>34.294699999999999</v>
      </c>
      <c r="AI375" s="323"/>
      <c r="AJ375" s="320">
        <f>+AJ33</f>
        <v>34.294699999999999</v>
      </c>
      <c r="AK375" s="323"/>
      <c r="AL375" s="320">
        <f>+AL33</f>
        <v>34.294699999999999</v>
      </c>
    </row>
    <row r="376" spans="2:38">
      <c r="B376" s="95"/>
      <c r="C376" s="72"/>
      <c r="D376" s="204"/>
      <c r="E376" s="76" t="s">
        <v>180</v>
      </c>
      <c r="F376" s="205"/>
      <c r="G376" s="74" t="s">
        <v>474</v>
      </c>
      <c r="H376" s="324">
        <f>+H38</f>
        <v>25.281000000000002</v>
      </c>
      <c r="I376" s="324"/>
      <c r="J376" s="324">
        <f>+J38</f>
        <v>21.222809999999999</v>
      </c>
      <c r="K376" s="324">
        <f>+K38</f>
        <v>17.070699999999999</v>
      </c>
      <c r="L376" s="251">
        <f t="shared" si="240"/>
        <v>-4.1521100000000004</v>
      </c>
      <c r="M376" s="251">
        <f t="shared" si="241"/>
        <v>80.43562563110163</v>
      </c>
      <c r="N376" s="324">
        <f t="shared" ref="N376:T376" si="254">+N38</f>
        <v>16.8048</v>
      </c>
      <c r="O376" s="324">
        <f t="shared" si="254"/>
        <v>0</v>
      </c>
      <c r="P376" s="324">
        <f t="shared" si="254"/>
        <v>0</v>
      </c>
      <c r="Q376" s="324"/>
      <c r="R376" s="324">
        <f t="shared" si="254"/>
        <v>17.070699999999999</v>
      </c>
      <c r="S376" s="324">
        <f t="shared" si="254"/>
        <v>8.5353499999999993</v>
      </c>
      <c r="T376" s="324">
        <f t="shared" si="254"/>
        <v>8.5353499999999993</v>
      </c>
      <c r="U376" s="324"/>
      <c r="V376" s="324"/>
      <c r="W376" s="324">
        <f>+W38</f>
        <v>8.5353499999999993</v>
      </c>
      <c r="X376" s="324"/>
      <c r="Y376" s="324">
        <f>+Y38</f>
        <v>8.5353499999999993</v>
      </c>
      <c r="Z376" s="319"/>
      <c r="AA376" s="319"/>
      <c r="AB376" s="320">
        <f t="shared" si="251"/>
        <v>-8.2694500000000009</v>
      </c>
      <c r="AC376" s="320">
        <f t="shared" si="252"/>
        <v>50.791143006759967</v>
      </c>
      <c r="AD376" s="321"/>
      <c r="AE376" s="323"/>
      <c r="AF376" s="324">
        <f>+AF38</f>
        <v>17.070699999999999</v>
      </c>
      <c r="AG376" s="323"/>
      <c r="AH376" s="324">
        <f>+AH38</f>
        <v>17.070699999999999</v>
      </c>
      <c r="AI376" s="323"/>
      <c r="AJ376" s="324">
        <f>+AJ38</f>
        <v>17.070699999999999</v>
      </c>
      <c r="AK376" s="323"/>
      <c r="AL376" s="324">
        <f>+AL38</f>
        <v>17.070699999999999</v>
      </c>
    </row>
    <row r="377" spans="2:38">
      <c r="B377" s="95"/>
      <c r="C377" s="72"/>
      <c r="D377" s="204"/>
      <c r="E377" s="76" t="s">
        <v>181</v>
      </c>
      <c r="F377" s="205"/>
      <c r="G377" s="74" t="s">
        <v>474</v>
      </c>
      <c r="H377" s="324">
        <f>+H53</f>
        <v>31.056000000000001</v>
      </c>
      <c r="I377" s="324"/>
      <c r="J377" s="324">
        <f>+J53</f>
        <v>13.824999999999999</v>
      </c>
      <c r="K377" s="324">
        <f>+K53</f>
        <v>15.666</v>
      </c>
      <c r="L377" s="251">
        <f t="shared" si="240"/>
        <v>1.8410000000000011</v>
      </c>
      <c r="M377" s="251">
        <f t="shared" si="241"/>
        <v>113.31645569620254</v>
      </c>
      <c r="N377" s="324">
        <f t="shared" ref="N377:T377" si="255">+N53</f>
        <v>24.9496</v>
      </c>
      <c r="O377" s="324">
        <f t="shared" si="255"/>
        <v>0</v>
      </c>
      <c r="P377" s="324">
        <f t="shared" si="255"/>
        <v>0</v>
      </c>
      <c r="Q377" s="324"/>
      <c r="R377" s="324">
        <f t="shared" si="255"/>
        <v>15.666</v>
      </c>
      <c r="S377" s="324">
        <f t="shared" si="255"/>
        <v>7.8330000000000002</v>
      </c>
      <c r="T377" s="324">
        <f t="shared" si="255"/>
        <v>7.8330000000000002</v>
      </c>
      <c r="U377" s="324"/>
      <c r="V377" s="324"/>
      <c r="W377" s="324">
        <f>+W53</f>
        <v>7.8330000000000002</v>
      </c>
      <c r="X377" s="324"/>
      <c r="Y377" s="324">
        <f>+Y53</f>
        <v>7.8330000000000002</v>
      </c>
      <c r="Z377" s="319"/>
      <c r="AA377" s="319"/>
      <c r="AB377" s="320">
        <f t="shared" si="251"/>
        <v>-17.116599999999998</v>
      </c>
      <c r="AC377" s="320">
        <f t="shared" si="252"/>
        <v>31.395292910507582</v>
      </c>
      <c r="AD377" s="321"/>
      <c r="AE377" s="323"/>
      <c r="AF377" s="324">
        <f>+AF53</f>
        <v>15.666</v>
      </c>
      <c r="AG377" s="323"/>
      <c r="AH377" s="324">
        <f>+AH53</f>
        <v>15.666</v>
      </c>
      <c r="AI377" s="323"/>
      <c r="AJ377" s="324">
        <f>+AJ53</f>
        <v>15.666</v>
      </c>
      <c r="AK377" s="323"/>
      <c r="AL377" s="324">
        <f>+AL53</f>
        <v>15.666</v>
      </c>
    </row>
    <row r="378" spans="2:38">
      <c r="B378" s="95"/>
      <c r="C378" s="72"/>
      <c r="D378" s="204"/>
      <c r="E378" s="76" t="s">
        <v>182</v>
      </c>
      <c r="F378" s="205"/>
      <c r="G378" s="74" t="s">
        <v>474</v>
      </c>
      <c r="H378" s="324">
        <f>+H58</f>
        <v>1.0203</v>
      </c>
      <c r="I378" s="324"/>
      <c r="J378" s="324">
        <f>+J58</f>
        <v>0.78244999999999998</v>
      </c>
      <c r="K378" s="324">
        <f>+K58</f>
        <v>1.5579999999999998</v>
      </c>
      <c r="L378" s="251">
        <f t="shared" si="240"/>
        <v>0.77554999999999985</v>
      </c>
      <c r="M378" s="251">
        <f t="shared" si="241"/>
        <v>199.11815451466546</v>
      </c>
      <c r="N378" s="324">
        <f t="shared" ref="N378:T378" si="256">+N58</f>
        <v>1.6322000000000001</v>
      </c>
      <c r="O378" s="324">
        <f t="shared" si="256"/>
        <v>0</v>
      </c>
      <c r="P378" s="324">
        <f t="shared" si="256"/>
        <v>0</v>
      </c>
      <c r="Q378" s="324"/>
      <c r="R378" s="324">
        <f t="shared" si="256"/>
        <v>1.5579999999999998</v>
      </c>
      <c r="S378" s="324">
        <f t="shared" si="256"/>
        <v>0.77899999999999991</v>
      </c>
      <c r="T378" s="324">
        <f t="shared" si="256"/>
        <v>0.77899999999999991</v>
      </c>
      <c r="U378" s="324"/>
      <c r="V378" s="324"/>
      <c r="W378" s="324">
        <f>+W58</f>
        <v>0.77899999999999991</v>
      </c>
      <c r="X378" s="324"/>
      <c r="Y378" s="324">
        <f>+Y58</f>
        <v>0.77899999999999991</v>
      </c>
      <c r="Z378" s="319"/>
      <c r="AA378" s="319"/>
      <c r="AB378" s="320">
        <f t="shared" si="251"/>
        <v>-0.85320000000000018</v>
      </c>
      <c r="AC378" s="320">
        <f t="shared" si="252"/>
        <v>47.726994240901846</v>
      </c>
      <c r="AD378" s="321"/>
      <c r="AE378" s="323"/>
      <c r="AF378" s="324">
        <f>+AF58</f>
        <v>1.5579999999999998</v>
      </c>
      <c r="AG378" s="323"/>
      <c r="AH378" s="324">
        <f>+AH58</f>
        <v>1.5579999999999998</v>
      </c>
      <c r="AI378" s="323"/>
      <c r="AJ378" s="324">
        <f>+AJ58</f>
        <v>1.5579999999999998</v>
      </c>
      <c r="AK378" s="323"/>
      <c r="AL378" s="324">
        <f>+AL58</f>
        <v>1.5579999999999998</v>
      </c>
    </row>
    <row r="379" spans="2:38">
      <c r="B379" s="95"/>
      <c r="C379" s="72"/>
      <c r="D379" s="73" t="s">
        <v>478</v>
      </c>
      <c r="E379" s="76" t="s">
        <v>184</v>
      </c>
      <c r="F379" s="205"/>
      <c r="G379" s="74" t="s">
        <v>474</v>
      </c>
      <c r="H379" s="324">
        <f>+H63</f>
        <v>924.38199999999995</v>
      </c>
      <c r="I379" s="324"/>
      <c r="J379" s="324">
        <f>+J63</f>
        <v>856.12099999999998</v>
      </c>
      <c r="K379" s="324">
        <f>+K63</f>
        <v>769.59829999999999</v>
      </c>
      <c r="L379" s="251">
        <f t="shared" si="240"/>
        <v>-86.522699999999986</v>
      </c>
      <c r="M379" s="251">
        <f t="shared" si="241"/>
        <v>89.893636530350264</v>
      </c>
      <c r="N379" s="324">
        <f t="shared" ref="N379:T379" si="257">+N63</f>
        <v>789.14030000000002</v>
      </c>
      <c r="O379" s="324">
        <f t="shared" si="257"/>
        <v>0</v>
      </c>
      <c r="P379" s="324">
        <f t="shared" si="257"/>
        <v>0</v>
      </c>
      <c r="Q379" s="324"/>
      <c r="R379" s="324">
        <f t="shared" si="257"/>
        <v>769.59829999999999</v>
      </c>
      <c r="S379" s="324">
        <f t="shared" si="257"/>
        <v>384.79915</v>
      </c>
      <c r="T379" s="324">
        <f t="shared" si="257"/>
        <v>384.79915</v>
      </c>
      <c r="U379" s="324"/>
      <c r="V379" s="324"/>
      <c r="W379" s="324">
        <f>+W63</f>
        <v>384.79915</v>
      </c>
      <c r="X379" s="324"/>
      <c r="Y379" s="324">
        <f>+Y63</f>
        <v>384.79915</v>
      </c>
      <c r="Z379" s="319"/>
      <c r="AA379" s="319"/>
      <c r="AB379" s="320">
        <f t="shared" si="251"/>
        <v>-404.34115000000003</v>
      </c>
      <c r="AC379" s="320">
        <f t="shared" si="252"/>
        <v>48.761817131883902</v>
      </c>
      <c r="AD379" s="321"/>
      <c r="AE379" s="323"/>
      <c r="AF379" s="324">
        <f>+AF63</f>
        <v>769.59829999999999</v>
      </c>
      <c r="AG379" s="323"/>
      <c r="AH379" s="324">
        <f>+AH63</f>
        <v>769.59829999999999</v>
      </c>
      <c r="AI379" s="323"/>
      <c r="AJ379" s="324">
        <f>+AJ63</f>
        <v>769.59829999999999</v>
      </c>
      <c r="AK379" s="323"/>
      <c r="AL379" s="324">
        <f>+AL63</f>
        <v>769.59829999999999</v>
      </c>
    </row>
    <row r="380" spans="2:38">
      <c r="B380" s="95"/>
      <c r="C380" s="71" t="s">
        <v>479</v>
      </c>
      <c r="D380" s="207" t="s">
        <v>186</v>
      </c>
      <c r="E380" s="207"/>
      <c r="F380" s="208"/>
      <c r="G380" s="70" t="s">
        <v>474</v>
      </c>
      <c r="H380" s="328">
        <f>+H68</f>
        <v>215.07</v>
      </c>
      <c r="I380" s="328"/>
      <c r="J380" s="328">
        <f>+J68</f>
        <v>215.07</v>
      </c>
      <c r="K380" s="328">
        <f>+K68</f>
        <v>215.19</v>
      </c>
      <c r="L380" s="251">
        <f t="shared" si="240"/>
        <v>0.12000000000000455</v>
      </c>
      <c r="M380" s="251">
        <f t="shared" si="241"/>
        <v>100.05579578741805</v>
      </c>
      <c r="N380" s="328">
        <f t="shared" ref="N380:T380" si="258">+N68</f>
        <v>226.41499999999999</v>
      </c>
      <c r="O380" s="328">
        <f t="shared" si="258"/>
        <v>0</v>
      </c>
      <c r="P380" s="328">
        <f t="shared" si="258"/>
        <v>0</v>
      </c>
      <c r="Q380" s="328"/>
      <c r="R380" s="328">
        <f t="shared" si="258"/>
        <v>215.19</v>
      </c>
      <c r="S380" s="328">
        <f t="shared" si="258"/>
        <v>107.595</v>
      </c>
      <c r="T380" s="328">
        <f t="shared" si="258"/>
        <v>107.595</v>
      </c>
      <c r="U380" s="328"/>
      <c r="V380" s="328"/>
      <c r="W380" s="328">
        <f>+W68</f>
        <v>107.595</v>
      </c>
      <c r="X380" s="328"/>
      <c r="Y380" s="328">
        <f>+Y68</f>
        <v>107.595</v>
      </c>
      <c r="Z380" s="319"/>
      <c r="AA380" s="319"/>
      <c r="AB380" s="320">
        <f t="shared" si="251"/>
        <v>-118.82</v>
      </c>
      <c r="AC380" s="320">
        <f t="shared" si="252"/>
        <v>47.521144800477003</v>
      </c>
      <c r="AD380" s="321"/>
      <c r="AE380" s="323"/>
      <c r="AF380" s="328">
        <f>+AF68</f>
        <v>215.19</v>
      </c>
      <c r="AG380" s="323"/>
      <c r="AH380" s="328">
        <f>+AH68</f>
        <v>215.19</v>
      </c>
      <c r="AI380" s="323"/>
      <c r="AJ380" s="328">
        <f>+AJ68</f>
        <v>215.19</v>
      </c>
      <c r="AK380" s="323"/>
      <c r="AL380" s="328">
        <f>+AL68</f>
        <v>215.19</v>
      </c>
    </row>
    <row r="381" spans="2:38">
      <c r="B381" s="95"/>
      <c r="C381" s="71" t="s">
        <v>480</v>
      </c>
      <c r="D381" s="207" t="s">
        <v>188</v>
      </c>
      <c r="E381" s="207"/>
      <c r="F381" s="208"/>
      <c r="G381" s="70" t="s">
        <v>474</v>
      </c>
      <c r="H381" s="317">
        <f t="shared" ref="H381:H390" si="259">+H73</f>
        <v>0</v>
      </c>
      <c r="I381" s="317"/>
      <c r="J381" s="317">
        <f t="shared" ref="J381:K390" si="260">+J73</f>
        <v>0</v>
      </c>
      <c r="K381" s="317">
        <f t="shared" si="260"/>
        <v>0</v>
      </c>
      <c r="L381" s="251">
        <f t="shared" si="240"/>
        <v>0</v>
      </c>
      <c r="M381" s="251">
        <f t="shared" si="241"/>
        <v>0</v>
      </c>
      <c r="N381" s="317">
        <f t="shared" ref="N381:T390" si="261">+N73</f>
        <v>0</v>
      </c>
      <c r="O381" s="317">
        <f t="shared" si="261"/>
        <v>0</v>
      </c>
      <c r="P381" s="317">
        <f t="shared" si="261"/>
        <v>0</v>
      </c>
      <c r="Q381" s="317"/>
      <c r="R381" s="317">
        <f t="shared" si="261"/>
        <v>0</v>
      </c>
      <c r="S381" s="317">
        <f t="shared" si="261"/>
        <v>0</v>
      </c>
      <c r="T381" s="317">
        <f t="shared" si="261"/>
        <v>0</v>
      </c>
      <c r="U381" s="317"/>
      <c r="V381" s="317"/>
      <c r="W381" s="317">
        <f t="shared" ref="W381:W390" si="262">+W73</f>
        <v>0</v>
      </c>
      <c r="X381" s="317"/>
      <c r="Y381" s="317">
        <f t="shared" ref="Y381:Y390" si="263">+Y73</f>
        <v>0</v>
      </c>
      <c r="Z381" s="319"/>
      <c r="AA381" s="319"/>
      <c r="AB381" s="320">
        <f t="shared" si="251"/>
        <v>0</v>
      </c>
      <c r="AC381" s="320">
        <f t="shared" si="252"/>
        <v>0</v>
      </c>
      <c r="AD381" s="321"/>
      <c r="AE381" s="323"/>
      <c r="AF381" s="317">
        <f t="shared" ref="AF381:AF390" si="264">+AF73</f>
        <v>0</v>
      </c>
      <c r="AG381" s="323"/>
      <c r="AH381" s="317">
        <f t="shared" ref="AH381:AH390" si="265">+AH73</f>
        <v>0</v>
      </c>
      <c r="AI381" s="323"/>
      <c r="AJ381" s="317">
        <f t="shared" ref="AJ381:AJ390" si="266">+AJ73</f>
        <v>0</v>
      </c>
      <c r="AK381" s="323"/>
      <c r="AL381" s="317">
        <f t="shared" ref="AL381:AL390" si="267">+AL73</f>
        <v>0</v>
      </c>
    </row>
    <row r="382" spans="2:38">
      <c r="B382" s="95"/>
      <c r="C382" s="72"/>
      <c r="D382" s="73" t="s">
        <v>481</v>
      </c>
      <c r="E382" s="499" t="s">
        <v>190</v>
      </c>
      <c r="F382" s="500"/>
      <c r="G382" s="74" t="s">
        <v>474</v>
      </c>
      <c r="H382" s="324">
        <f t="shared" si="259"/>
        <v>0</v>
      </c>
      <c r="I382" s="324"/>
      <c r="J382" s="324">
        <f t="shared" si="260"/>
        <v>0</v>
      </c>
      <c r="K382" s="324">
        <f t="shared" si="260"/>
        <v>0</v>
      </c>
      <c r="L382" s="251">
        <f t="shared" si="240"/>
        <v>0</v>
      </c>
      <c r="M382" s="251">
        <f t="shared" si="241"/>
        <v>0</v>
      </c>
      <c r="N382" s="324">
        <f t="shared" si="261"/>
        <v>0</v>
      </c>
      <c r="O382" s="324">
        <f t="shared" si="261"/>
        <v>0</v>
      </c>
      <c r="P382" s="324">
        <f t="shared" si="261"/>
        <v>0</v>
      </c>
      <c r="Q382" s="324"/>
      <c r="R382" s="324">
        <f t="shared" si="261"/>
        <v>0</v>
      </c>
      <c r="S382" s="324">
        <f t="shared" si="261"/>
        <v>0</v>
      </c>
      <c r="T382" s="324">
        <f t="shared" si="261"/>
        <v>0</v>
      </c>
      <c r="U382" s="324"/>
      <c r="V382" s="324"/>
      <c r="W382" s="324">
        <f t="shared" si="262"/>
        <v>0</v>
      </c>
      <c r="X382" s="324"/>
      <c r="Y382" s="324">
        <f t="shared" si="263"/>
        <v>0</v>
      </c>
      <c r="Z382" s="319"/>
      <c r="AA382" s="319"/>
      <c r="AB382" s="320">
        <f t="shared" si="251"/>
        <v>0</v>
      </c>
      <c r="AC382" s="320">
        <f t="shared" si="252"/>
        <v>0</v>
      </c>
      <c r="AD382" s="321"/>
      <c r="AE382" s="323"/>
      <c r="AF382" s="324">
        <f t="shared" si="264"/>
        <v>0</v>
      </c>
      <c r="AG382" s="323"/>
      <c r="AH382" s="324">
        <f t="shared" si="265"/>
        <v>0</v>
      </c>
      <c r="AI382" s="323"/>
      <c r="AJ382" s="324">
        <f t="shared" si="266"/>
        <v>0</v>
      </c>
      <c r="AK382" s="323"/>
      <c r="AL382" s="324">
        <f t="shared" si="267"/>
        <v>0</v>
      </c>
    </row>
    <row r="383" spans="2:38">
      <c r="B383" s="95"/>
      <c r="C383" s="72"/>
      <c r="D383" s="73" t="s">
        <v>482</v>
      </c>
      <c r="E383" s="173" t="s">
        <v>190</v>
      </c>
      <c r="F383" s="176"/>
      <c r="G383" s="74" t="s">
        <v>474</v>
      </c>
      <c r="H383" s="324">
        <f t="shared" si="259"/>
        <v>0</v>
      </c>
      <c r="I383" s="324"/>
      <c r="J383" s="324">
        <f t="shared" si="260"/>
        <v>0</v>
      </c>
      <c r="K383" s="324">
        <f t="shared" si="260"/>
        <v>0</v>
      </c>
      <c r="L383" s="251">
        <f t="shared" si="240"/>
        <v>0</v>
      </c>
      <c r="M383" s="251">
        <f t="shared" si="241"/>
        <v>0</v>
      </c>
      <c r="N383" s="324">
        <f t="shared" si="261"/>
        <v>0</v>
      </c>
      <c r="O383" s="324">
        <f t="shared" si="261"/>
        <v>0</v>
      </c>
      <c r="P383" s="324">
        <f t="shared" si="261"/>
        <v>0</v>
      </c>
      <c r="Q383" s="324"/>
      <c r="R383" s="324">
        <f t="shared" si="261"/>
        <v>0</v>
      </c>
      <c r="S383" s="324">
        <f t="shared" si="261"/>
        <v>0</v>
      </c>
      <c r="T383" s="324">
        <f t="shared" si="261"/>
        <v>0</v>
      </c>
      <c r="U383" s="324"/>
      <c r="V383" s="324"/>
      <c r="W383" s="324">
        <f t="shared" si="262"/>
        <v>0</v>
      </c>
      <c r="X383" s="324"/>
      <c r="Y383" s="324">
        <f t="shared" si="263"/>
        <v>0</v>
      </c>
      <c r="Z383" s="319"/>
      <c r="AA383" s="319"/>
      <c r="AB383" s="320">
        <f t="shared" si="251"/>
        <v>0</v>
      </c>
      <c r="AC383" s="320">
        <f t="shared" si="252"/>
        <v>0</v>
      </c>
      <c r="AD383" s="321"/>
      <c r="AE383" s="323"/>
      <c r="AF383" s="324">
        <f t="shared" si="264"/>
        <v>0</v>
      </c>
      <c r="AG383" s="323"/>
      <c r="AH383" s="324">
        <f t="shared" si="265"/>
        <v>0</v>
      </c>
      <c r="AI383" s="323"/>
      <c r="AJ383" s="324">
        <f t="shared" si="266"/>
        <v>0</v>
      </c>
      <c r="AK383" s="323"/>
      <c r="AL383" s="324">
        <f t="shared" si="267"/>
        <v>0</v>
      </c>
    </row>
    <row r="384" spans="2:38">
      <c r="B384" s="95"/>
      <c r="C384" s="72"/>
      <c r="D384" s="73" t="s">
        <v>483</v>
      </c>
      <c r="E384" s="499" t="s">
        <v>190</v>
      </c>
      <c r="F384" s="500"/>
      <c r="G384" s="74" t="s">
        <v>474</v>
      </c>
      <c r="H384" s="324">
        <f t="shared" si="259"/>
        <v>0</v>
      </c>
      <c r="I384" s="324"/>
      <c r="J384" s="324">
        <f t="shared" si="260"/>
        <v>0</v>
      </c>
      <c r="K384" s="324">
        <f t="shared" si="260"/>
        <v>0</v>
      </c>
      <c r="L384" s="251">
        <f t="shared" si="240"/>
        <v>0</v>
      </c>
      <c r="M384" s="251">
        <f t="shared" si="241"/>
        <v>0</v>
      </c>
      <c r="N384" s="324">
        <f t="shared" si="261"/>
        <v>0</v>
      </c>
      <c r="O384" s="324">
        <f t="shared" si="261"/>
        <v>0</v>
      </c>
      <c r="P384" s="324">
        <f t="shared" si="261"/>
        <v>0</v>
      </c>
      <c r="Q384" s="324"/>
      <c r="R384" s="324">
        <f t="shared" si="261"/>
        <v>0</v>
      </c>
      <c r="S384" s="324">
        <f t="shared" si="261"/>
        <v>0</v>
      </c>
      <c r="T384" s="324">
        <f t="shared" si="261"/>
        <v>0</v>
      </c>
      <c r="U384" s="324"/>
      <c r="V384" s="324"/>
      <c r="W384" s="324">
        <f t="shared" si="262"/>
        <v>0</v>
      </c>
      <c r="X384" s="324"/>
      <c r="Y384" s="324">
        <f t="shared" si="263"/>
        <v>0</v>
      </c>
      <c r="Z384" s="319"/>
      <c r="AA384" s="319"/>
      <c r="AB384" s="320">
        <f t="shared" si="251"/>
        <v>0</v>
      </c>
      <c r="AC384" s="320">
        <f t="shared" si="252"/>
        <v>0</v>
      </c>
      <c r="AD384" s="321"/>
      <c r="AE384" s="323"/>
      <c r="AF384" s="324">
        <f t="shared" si="264"/>
        <v>0</v>
      </c>
      <c r="AG384" s="323"/>
      <c r="AH384" s="324">
        <f t="shared" si="265"/>
        <v>0</v>
      </c>
      <c r="AI384" s="323"/>
      <c r="AJ384" s="324">
        <f t="shared" si="266"/>
        <v>0</v>
      </c>
      <c r="AK384" s="323"/>
      <c r="AL384" s="324">
        <f t="shared" si="267"/>
        <v>0</v>
      </c>
    </row>
    <row r="385" spans="2:38">
      <c r="B385" s="95"/>
      <c r="C385" s="72"/>
      <c r="D385" s="73" t="s">
        <v>484</v>
      </c>
      <c r="E385" s="499" t="s">
        <v>190</v>
      </c>
      <c r="F385" s="500"/>
      <c r="G385" s="74" t="s">
        <v>474</v>
      </c>
      <c r="H385" s="324">
        <f t="shared" si="259"/>
        <v>0</v>
      </c>
      <c r="I385" s="324"/>
      <c r="J385" s="324">
        <f t="shared" si="260"/>
        <v>0</v>
      </c>
      <c r="K385" s="324">
        <f t="shared" si="260"/>
        <v>0</v>
      </c>
      <c r="L385" s="251">
        <f t="shared" si="240"/>
        <v>0</v>
      </c>
      <c r="M385" s="251">
        <f t="shared" si="241"/>
        <v>0</v>
      </c>
      <c r="N385" s="324">
        <f t="shared" si="261"/>
        <v>0</v>
      </c>
      <c r="O385" s="324">
        <f t="shared" si="261"/>
        <v>0</v>
      </c>
      <c r="P385" s="324">
        <f t="shared" si="261"/>
        <v>0</v>
      </c>
      <c r="Q385" s="324"/>
      <c r="R385" s="324">
        <f t="shared" si="261"/>
        <v>0</v>
      </c>
      <c r="S385" s="324">
        <f t="shared" si="261"/>
        <v>0</v>
      </c>
      <c r="T385" s="324">
        <f t="shared" si="261"/>
        <v>0</v>
      </c>
      <c r="U385" s="324"/>
      <c r="V385" s="324"/>
      <c r="W385" s="324">
        <f t="shared" si="262"/>
        <v>0</v>
      </c>
      <c r="X385" s="324"/>
      <c r="Y385" s="324">
        <f t="shared" si="263"/>
        <v>0</v>
      </c>
      <c r="Z385" s="319"/>
      <c r="AA385" s="319"/>
      <c r="AB385" s="320">
        <f t="shared" si="251"/>
        <v>0</v>
      </c>
      <c r="AC385" s="320">
        <f t="shared" si="252"/>
        <v>0</v>
      </c>
      <c r="AD385" s="321"/>
      <c r="AE385" s="323"/>
      <c r="AF385" s="324">
        <f t="shared" si="264"/>
        <v>0</v>
      </c>
      <c r="AG385" s="323"/>
      <c r="AH385" s="324">
        <f t="shared" si="265"/>
        <v>0</v>
      </c>
      <c r="AI385" s="323"/>
      <c r="AJ385" s="324">
        <f t="shared" si="266"/>
        <v>0</v>
      </c>
      <c r="AK385" s="323"/>
      <c r="AL385" s="324">
        <f t="shared" si="267"/>
        <v>0</v>
      </c>
    </row>
    <row r="386" spans="2:38">
      <c r="B386" s="95"/>
      <c r="C386" s="72"/>
      <c r="D386" s="73" t="s">
        <v>485</v>
      </c>
      <c r="E386" s="499" t="s">
        <v>190</v>
      </c>
      <c r="F386" s="500"/>
      <c r="G386" s="74" t="s">
        <v>474</v>
      </c>
      <c r="H386" s="324">
        <f t="shared" si="259"/>
        <v>0</v>
      </c>
      <c r="I386" s="324"/>
      <c r="J386" s="324">
        <f t="shared" si="260"/>
        <v>0</v>
      </c>
      <c r="K386" s="324">
        <f t="shared" si="260"/>
        <v>0</v>
      </c>
      <c r="L386" s="251">
        <f t="shared" si="240"/>
        <v>0</v>
      </c>
      <c r="M386" s="251">
        <f t="shared" si="241"/>
        <v>0</v>
      </c>
      <c r="N386" s="324">
        <f t="shared" si="261"/>
        <v>0</v>
      </c>
      <c r="O386" s="324">
        <f t="shared" si="261"/>
        <v>0</v>
      </c>
      <c r="P386" s="324">
        <f t="shared" si="261"/>
        <v>0</v>
      </c>
      <c r="Q386" s="324"/>
      <c r="R386" s="324">
        <f t="shared" si="261"/>
        <v>0</v>
      </c>
      <c r="S386" s="324">
        <f t="shared" si="261"/>
        <v>0</v>
      </c>
      <c r="T386" s="324">
        <f t="shared" si="261"/>
        <v>0</v>
      </c>
      <c r="U386" s="324"/>
      <c r="V386" s="324"/>
      <c r="W386" s="324">
        <f t="shared" si="262"/>
        <v>0</v>
      </c>
      <c r="X386" s="324"/>
      <c r="Y386" s="324">
        <f t="shared" si="263"/>
        <v>0</v>
      </c>
      <c r="Z386" s="319"/>
      <c r="AA386" s="319"/>
      <c r="AB386" s="320">
        <f t="shared" si="251"/>
        <v>0</v>
      </c>
      <c r="AC386" s="320">
        <f t="shared" si="252"/>
        <v>0</v>
      </c>
      <c r="AD386" s="321"/>
      <c r="AE386" s="323"/>
      <c r="AF386" s="324">
        <f t="shared" si="264"/>
        <v>0</v>
      </c>
      <c r="AG386" s="323"/>
      <c r="AH386" s="324">
        <f t="shared" si="265"/>
        <v>0</v>
      </c>
      <c r="AI386" s="323"/>
      <c r="AJ386" s="324">
        <f t="shared" si="266"/>
        <v>0</v>
      </c>
      <c r="AK386" s="323"/>
      <c r="AL386" s="324">
        <f t="shared" si="267"/>
        <v>0</v>
      </c>
    </row>
    <row r="387" spans="2:38">
      <c r="B387" s="95"/>
      <c r="C387" s="72"/>
      <c r="D387" s="73" t="s">
        <v>486</v>
      </c>
      <c r="E387" s="499" t="s">
        <v>190</v>
      </c>
      <c r="F387" s="500"/>
      <c r="G387" s="74" t="s">
        <v>474</v>
      </c>
      <c r="H387" s="324">
        <f t="shared" si="259"/>
        <v>0</v>
      </c>
      <c r="I387" s="324"/>
      <c r="J387" s="324">
        <f t="shared" si="260"/>
        <v>0</v>
      </c>
      <c r="K387" s="324">
        <f t="shared" si="260"/>
        <v>0</v>
      </c>
      <c r="L387" s="251">
        <f t="shared" si="240"/>
        <v>0</v>
      </c>
      <c r="M387" s="251">
        <f t="shared" si="241"/>
        <v>0</v>
      </c>
      <c r="N387" s="324">
        <f t="shared" si="261"/>
        <v>0</v>
      </c>
      <c r="O387" s="324">
        <f t="shared" si="261"/>
        <v>0</v>
      </c>
      <c r="P387" s="324">
        <f t="shared" si="261"/>
        <v>0</v>
      </c>
      <c r="Q387" s="324"/>
      <c r="R387" s="324">
        <f t="shared" si="261"/>
        <v>0</v>
      </c>
      <c r="S387" s="324">
        <f t="shared" si="261"/>
        <v>0</v>
      </c>
      <c r="T387" s="324">
        <f t="shared" si="261"/>
        <v>0</v>
      </c>
      <c r="U387" s="324"/>
      <c r="V387" s="324"/>
      <c r="W387" s="324">
        <f t="shared" si="262"/>
        <v>0</v>
      </c>
      <c r="X387" s="324"/>
      <c r="Y387" s="324">
        <f t="shared" si="263"/>
        <v>0</v>
      </c>
      <c r="Z387" s="319"/>
      <c r="AA387" s="319"/>
      <c r="AB387" s="320">
        <f t="shared" si="251"/>
        <v>0</v>
      </c>
      <c r="AC387" s="320">
        <f t="shared" si="252"/>
        <v>0</v>
      </c>
      <c r="AD387" s="321"/>
      <c r="AE387" s="323"/>
      <c r="AF387" s="324">
        <f t="shared" si="264"/>
        <v>0</v>
      </c>
      <c r="AG387" s="323"/>
      <c r="AH387" s="324">
        <f t="shared" si="265"/>
        <v>0</v>
      </c>
      <c r="AI387" s="323"/>
      <c r="AJ387" s="324">
        <f t="shared" si="266"/>
        <v>0</v>
      </c>
      <c r="AK387" s="323"/>
      <c r="AL387" s="324">
        <f t="shared" si="267"/>
        <v>0</v>
      </c>
    </row>
    <row r="388" spans="2:38">
      <c r="B388" s="95"/>
      <c r="C388" s="72"/>
      <c r="D388" s="73" t="s">
        <v>487</v>
      </c>
      <c r="E388" s="499" t="s">
        <v>190</v>
      </c>
      <c r="F388" s="500"/>
      <c r="G388" s="74" t="s">
        <v>474</v>
      </c>
      <c r="H388" s="324">
        <f t="shared" si="259"/>
        <v>0</v>
      </c>
      <c r="I388" s="324"/>
      <c r="J388" s="324">
        <f t="shared" si="260"/>
        <v>0</v>
      </c>
      <c r="K388" s="324">
        <f t="shared" si="260"/>
        <v>0</v>
      </c>
      <c r="L388" s="251">
        <f t="shared" si="240"/>
        <v>0</v>
      </c>
      <c r="M388" s="251">
        <f t="shared" si="241"/>
        <v>0</v>
      </c>
      <c r="N388" s="324">
        <f t="shared" si="261"/>
        <v>0</v>
      </c>
      <c r="O388" s="324">
        <f t="shared" si="261"/>
        <v>0</v>
      </c>
      <c r="P388" s="324">
        <f t="shared" si="261"/>
        <v>0</v>
      </c>
      <c r="Q388" s="324"/>
      <c r="R388" s="324">
        <f t="shared" si="261"/>
        <v>0</v>
      </c>
      <c r="S388" s="324">
        <f t="shared" si="261"/>
        <v>0</v>
      </c>
      <c r="T388" s="324">
        <f t="shared" si="261"/>
        <v>0</v>
      </c>
      <c r="U388" s="324"/>
      <c r="V388" s="324"/>
      <c r="W388" s="324">
        <f t="shared" si="262"/>
        <v>0</v>
      </c>
      <c r="X388" s="324"/>
      <c r="Y388" s="324">
        <f t="shared" si="263"/>
        <v>0</v>
      </c>
      <c r="Z388" s="319"/>
      <c r="AA388" s="319"/>
      <c r="AB388" s="320">
        <f t="shared" si="251"/>
        <v>0</v>
      </c>
      <c r="AC388" s="320">
        <f t="shared" si="252"/>
        <v>0</v>
      </c>
      <c r="AD388" s="321"/>
      <c r="AE388" s="323"/>
      <c r="AF388" s="324">
        <f t="shared" si="264"/>
        <v>0</v>
      </c>
      <c r="AG388" s="323"/>
      <c r="AH388" s="324">
        <f t="shared" si="265"/>
        <v>0</v>
      </c>
      <c r="AI388" s="323"/>
      <c r="AJ388" s="324">
        <f t="shared" si="266"/>
        <v>0</v>
      </c>
      <c r="AK388" s="323"/>
      <c r="AL388" s="324">
        <f t="shared" si="267"/>
        <v>0</v>
      </c>
    </row>
    <row r="389" spans="2:38">
      <c r="B389" s="95"/>
      <c r="C389" s="72"/>
      <c r="D389" s="73" t="s">
        <v>488</v>
      </c>
      <c r="E389" s="499" t="s">
        <v>190</v>
      </c>
      <c r="F389" s="500"/>
      <c r="G389" s="74" t="s">
        <v>474</v>
      </c>
      <c r="H389" s="324">
        <f t="shared" si="259"/>
        <v>0</v>
      </c>
      <c r="I389" s="324"/>
      <c r="J389" s="324">
        <f t="shared" si="260"/>
        <v>0</v>
      </c>
      <c r="K389" s="324">
        <f t="shared" si="260"/>
        <v>0</v>
      </c>
      <c r="L389" s="251">
        <f t="shared" si="240"/>
        <v>0</v>
      </c>
      <c r="M389" s="251">
        <f t="shared" si="241"/>
        <v>0</v>
      </c>
      <c r="N389" s="324">
        <f t="shared" si="261"/>
        <v>0</v>
      </c>
      <c r="O389" s="324">
        <f t="shared" si="261"/>
        <v>0</v>
      </c>
      <c r="P389" s="324">
        <f t="shared" si="261"/>
        <v>0</v>
      </c>
      <c r="Q389" s="324"/>
      <c r="R389" s="324">
        <f t="shared" si="261"/>
        <v>0</v>
      </c>
      <c r="S389" s="324">
        <f t="shared" si="261"/>
        <v>0</v>
      </c>
      <c r="T389" s="324">
        <f t="shared" si="261"/>
        <v>0</v>
      </c>
      <c r="U389" s="324"/>
      <c r="V389" s="324"/>
      <c r="W389" s="324">
        <f t="shared" si="262"/>
        <v>0</v>
      </c>
      <c r="X389" s="324"/>
      <c r="Y389" s="324">
        <f t="shared" si="263"/>
        <v>0</v>
      </c>
      <c r="Z389" s="319"/>
      <c r="AA389" s="319"/>
      <c r="AB389" s="320">
        <f t="shared" si="251"/>
        <v>0</v>
      </c>
      <c r="AC389" s="320">
        <f t="shared" si="252"/>
        <v>0</v>
      </c>
      <c r="AD389" s="321"/>
      <c r="AE389" s="323"/>
      <c r="AF389" s="324">
        <f t="shared" si="264"/>
        <v>0</v>
      </c>
      <c r="AG389" s="323"/>
      <c r="AH389" s="324">
        <f t="shared" si="265"/>
        <v>0</v>
      </c>
      <c r="AI389" s="323"/>
      <c r="AJ389" s="324">
        <f t="shared" si="266"/>
        <v>0</v>
      </c>
      <c r="AK389" s="323"/>
      <c r="AL389" s="324">
        <f t="shared" si="267"/>
        <v>0</v>
      </c>
    </row>
    <row r="390" spans="2:38">
      <c r="B390" s="177"/>
      <c r="C390" s="178"/>
      <c r="D390" s="179" t="s">
        <v>489</v>
      </c>
      <c r="E390" s="501" t="s">
        <v>190</v>
      </c>
      <c r="F390" s="502"/>
      <c r="G390" s="180" t="s">
        <v>474</v>
      </c>
      <c r="H390" s="332">
        <f t="shared" si="259"/>
        <v>0</v>
      </c>
      <c r="I390" s="332"/>
      <c r="J390" s="332">
        <f t="shared" si="260"/>
        <v>0</v>
      </c>
      <c r="K390" s="332">
        <f t="shared" si="260"/>
        <v>0</v>
      </c>
      <c r="L390" s="251">
        <f t="shared" si="240"/>
        <v>0</v>
      </c>
      <c r="M390" s="251">
        <f t="shared" si="241"/>
        <v>0</v>
      </c>
      <c r="N390" s="332">
        <f t="shared" si="261"/>
        <v>0</v>
      </c>
      <c r="O390" s="332">
        <f t="shared" si="261"/>
        <v>0</v>
      </c>
      <c r="P390" s="332">
        <f t="shared" si="261"/>
        <v>0</v>
      </c>
      <c r="Q390" s="332"/>
      <c r="R390" s="332">
        <f t="shared" si="261"/>
        <v>0</v>
      </c>
      <c r="S390" s="332">
        <f t="shared" si="261"/>
        <v>0</v>
      </c>
      <c r="T390" s="332">
        <f t="shared" si="261"/>
        <v>0</v>
      </c>
      <c r="U390" s="332"/>
      <c r="V390" s="332"/>
      <c r="W390" s="332">
        <f t="shared" si="262"/>
        <v>0</v>
      </c>
      <c r="X390" s="332"/>
      <c r="Y390" s="332">
        <f t="shared" si="263"/>
        <v>0</v>
      </c>
      <c r="Z390" s="333"/>
      <c r="AA390" s="333"/>
      <c r="AB390" s="334">
        <f t="shared" si="251"/>
        <v>0</v>
      </c>
      <c r="AC390" s="334">
        <f t="shared" si="252"/>
        <v>0</v>
      </c>
      <c r="AD390" s="335"/>
      <c r="AE390" s="336"/>
      <c r="AF390" s="332">
        <f t="shared" si="264"/>
        <v>0</v>
      </c>
      <c r="AG390" s="336"/>
      <c r="AH390" s="332">
        <f t="shared" si="265"/>
        <v>0</v>
      </c>
      <c r="AI390" s="336"/>
      <c r="AJ390" s="332">
        <f t="shared" si="266"/>
        <v>0</v>
      </c>
      <c r="AK390" s="336"/>
      <c r="AL390" s="332">
        <f t="shared" si="267"/>
        <v>0</v>
      </c>
    </row>
  </sheetData>
  <mergeCells count="183">
    <mergeCell ref="G2:N2"/>
    <mergeCell ref="B4:E4"/>
    <mergeCell ref="G4:J4"/>
    <mergeCell ref="B5:E5"/>
    <mergeCell ref="G5:J5"/>
    <mergeCell ref="B6:J6"/>
    <mergeCell ref="B13:F13"/>
    <mergeCell ref="B14:F14"/>
    <mergeCell ref="B15:F15"/>
    <mergeCell ref="B17:B20"/>
    <mergeCell ref="C17:F20"/>
    <mergeCell ref="G17:G20"/>
    <mergeCell ref="B7:F7"/>
    <mergeCell ref="B8:F8"/>
    <mergeCell ref="B9:F9"/>
    <mergeCell ref="B10:F10"/>
    <mergeCell ref="B11:F11"/>
    <mergeCell ref="B12:F12"/>
    <mergeCell ref="H17:H18"/>
    <mergeCell ref="I17:I18"/>
    <mergeCell ref="AA19:AA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J17:M17"/>
    <mergeCell ref="N17:O17"/>
    <mergeCell ref="P17:AD17"/>
    <mergeCell ref="AE17:AF17"/>
    <mergeCell ref="AI18:AI20"/>
    <mergeCell ref="AJ18:AJ20"/>
    <mergeCell ref="AK18:AK20"/>
    <mergeCell ref="AL18:AL20"/>
    <mergeCell ref="AB19:AC19"/>
    <mergeCell ref="AD19:AD20"/>
    <mergeCell ref="C21:F21"/>
    <mergeCell ref="C22:F22"/>
    <mergeCell ref="C23:F23"/>
    <mergeCell ref="O19:O20"/>
    <mergeCell ref="P19:P20"/>
    <mergeCell ref="Q19:Q20"/>
    <mergeCell ref="R19:T19"/>
    <mergeCell ref="U19:Y19"/>
    <mergeCell ref="Z19:Z20"/>
    <mergeCell ref="H19:H20"/>
    <mergeCell ref="I19:I20"/>
    <mergeCell ref="J19:J20"/>
    <mergeCell ref="K19:K20"/>
    <mergeCell ref="L19:M19"/>
    <mergeCell ref="N19:N20"/>
    <mergeCell ref="E78:F78"/>
    <mergeCell ref="E79:F79"/>
    <mergeCell ref="E80:F80"/>
    <mergeCell ref="E81:F81"/>
    <mergeCell ref="E82:F82"/>
    <mergeCell ref="C92:F92"/>
    <mergeCell ref="C24:F24"/>
    <mergeCell ref="C26:F26"/>
    <mergeCell ref="E74:F74"/>
    <mergeCell ref="E75:F75"/>
    <mergeCell ref="E76:F76"/>
    <mergeCell ref="E77:F77"/>
    <mergeCell ref="E107:F107"/>
    <mergeCell ref="C108:F108"/>
    <mergeCell ref="C118:F118"/>
    <mergeCell ref="C121:F121"/>
    <mergeCell ref="C122:F122"/>
    <mergeCell ref="C123:F123"/>
    <mergeCell ref="E97:F97"/>
    <mergeCell ref="E98:F98"/>
    <mergeCell ref="E99:F99"/>
    <mergeCell ref="C100:F100"/>
    <mergeCell ref="E105:F105"/>
    <mergeCell ref="E106:F106"/>
    <mergeCell ref="E164:F164"/>
    <mergeCell ref="E165:F165"/>
    <mergeCell ref="E168:F168"/>
    <mergeCell ref="E169:F169"/>
    <mergeCell ref="E170:F170"/>
    <mergeCell ref="E171:F171"/>
    <mergeCell ref="C124:F124"/>
    <mergeCell ref="C125:F125"/>
    <mergeCell ref="C126:F126"/>
    <mergeCell ref="E133:F133"/>
    <mergeCell ref="E134:F134"/>
    <mergeCell ref="E135:F135"/>
    <mergeCell ref="E181:F181"/>
    <mergeCell ref="E197:F197"/>
    <mergeCell ref="E198:F198"/>
    <mergeCell ref="E199:F199"/>
    <mergeCell ref="E200:F200"/>
    <mergeCell ref="C201:F201"/>
    <mergeCell ref="E172:F172"/>
    <mergeCell ref="E173:F173"/>
    <mergeCell ref="E177:F177"/>
    <mergeCell ref="E178:F178"/>
    <mergeCell ref="E179:F179"/>
    <mergeCell ref="E180:F180"/>
    <mergeCell ref="D237:F237"/>
    <mergeCell ref="D244:F244"/>
    <mergeCell ref="D251:F251"/>
    <mergeCell ref="E253:F253"/>
    <mergeCell ref="C255:F255"/>
    <mergeCell ref="D260:F260"/>
    <mergeCell ref="C202:F202"/>
    <mergeCell ref="D212:F212"/>
    <mergeCell ref="D222:F222"/>
    <mergeCell ref="D223:F223"/>
    <mergeCell ref="D224:F224"/>
    <mergeCell ref="D230:F230"/>
    <mergeCell ref="D279:F279"/>
    <mergeCell ref="D280:F280"/>
    <mergeCell ref="D281:F281"/>
    <mergeCell ref="D282:F282"/>
    <mergeCell ref="D283:F283"/>
    <mergeCell ref="C286:F286"/>
    <mergeCell ref="D261:F261"/>
    <mergeCell ref="D262:F262"/>
    <mergeCell ref="D275:F275"/>
    <mergeCell ref="D276:F276"/>
    <mergeCell ref="D277:F277"/>
    <mergeCell ref="D278:F278"/>
    <mergeCell ref="C287:F287"/>
    <mergeCell ref="C288:F288"/>
    <mergeCell ref="B295:B298"/>
    <mergeCell ref="C295:F298"/>
    <mergeCell ref="G295:G298"/>
    <mergeCell ref="J295:M295"/>
    <mergeCell ref="J296:M296"/>
    <mergeCell ref="H297:H298"/>
    <mergeCell ref="J297:J298"/>
    <mergeCell ref="K297:K298"/>
    <mergeCell ref="N296:O296"/>
    <mergeCell ref="P296:AD296"/>
    <mergeCell ref="AE296:AF296"/>
    <mergeCell ref="AG296:AH296"/>
    <mergeCell ref="AI296:AJ296"/>
    <mergeCell ref="AK296:AL296"/>
    <mergeCell ref="N295:O295"/>
    <mergeCell ref="P295:AD295"/>
    <mergeCell ref="AE295:AF295"/>
    <mergeCell ref="AG295:AH295"/>
    <mergeCell ref="AI295:AJ295"/>
    <mergeCell ref="AK295:AL295"/>
    <mergeCell ref="D363:F363"/>
    <mergeCell ref="D364:F364"/>
    <mergeCell ref="D365:F365"/>
    <mergeCell ref="D366:F366"/>
    <mergeCell ref="D367:F367"/>
    <mergeCell ref="D368:F368"/>
    <mergeCell ref="AI297:AJ297"/>
    <mergeCell ref="AK297:AL297"/>
    <mergeCell ref="E310:F310"/>
    <mergeCell ref="E321:F321"/>
    <mergeCell ref="E338:F338"/>
    <mergeCell ref="E344:F344"/>
    <mergeCell ref="Z297:Z298"/>
    <mergeCell ref="AA297:AA298"/>
    <mergeCell ref="AB297:AC297"/>
    <mergeCell ref="AD297:AD298"/>
    <mergeCell ref="AE297:AF297"/>
    <mergeCell ref="AG297:AH297"/>
    <mergeCell ref="L297:M297"/>
    <mergeCell ref="N297:N298"/>
    <mergeCell ref="P297:P298"/>
    <mergeCell ref="R297:R298"/>
    <mergeCell ref="S297:T297"/>
    <mergeCell ref="W297:Y297"/>
    <mergeCell ref="E388:F388"/>
    <mergeCell ref="E389:F389"/>
    <mergeCell ref="E390:F390"/>
    <mergeCell ref="C372:F372"/>
    <mergeCell ref="E382:F382"/>
    <mergeCell ref="E384:F384"/>
    <mergeCell ref="E385:F385"/>
    <mergeCell ref="E386:F386"/>
    <mergeCell ref="E387:F387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E390"/>
  <sheetViews>
    <sheetView topLeftCell="A59" zoomScale="60" zoomScaleNormal="60" workbookViewId="0">
      <selection activeCell="A85" sqref="A85:XFD85"/>
    </sheetView>
  </sheetViews>
  <sheetFormatPr defaultRowHeight="15.75" outlineLevelRow="1" outlineLevelCol="1"/>
  <cols>
    <col min="1" max="1" width="11.140625" style="148" customWidth="1"/>
    <col min="2" max="2" width="9.42578125" style="147" customWidth="1"/>
    <col min="3" max="3" width="8.85546875" style="148" customWidth="1"/>
    <col min="4" max="4" width="13.140625" style="148" customWidth="1"/>
    <col min="5" max="5" width="8.85546875" style="148" customWidth="1"/>
    <col min="6" max="6" width="58.85546875" style="148" customWidth="1"/>
    <col min="7" max="7" width="13.140625" style="149" customWidth="1"/>
    <col min="8" max="11" width="15.42578125" style="148" customWidth="1"/>
    <col min="12" max="12" width="16" style="148" customWidth="1"/>
    <col min="13" max="13" width="12" style="148" customWidth="1"/>
    <col min="14" max="21" width="15.42578125" style="148" customWidth="1"/>
    <col min="22" max="22" width="10.28515625" style="148" customWidth="1"/>
    <col min="23" max="23" width="15.42578125" style="148" customWidth="1" outlineLevel="1"/>
    <col min="24" max="24" width="8.7109375" style="148" customWidth="1" outlineLevel="1"/>
    <col min="25" max="25" width="15.42578125" style="148" customWidth="1" outlineLevel="1"/>
    <col min="26" max="27" width="13" style="148" customWidth="1"/>
    <col min="28" max="28" width="15" style="148" customWidth="1"/>
    <col min="29" max="29" width="21" style="148" customWidth="1"/>
    <col min="30" max="30" width="10.5703125" style="148" customWidth="1"/>
    <col min="31" max="31" width="10.5703125" style="148" customWidth="1" outlineLevel="1"/>
    <col min="32" max="32" width="15.42578125" style="148" customWidth="1"/>
    <col min="33" max="33" width="9.85546875" style="148" customWidth="1" outlineLevel="1"/>
    <col min="34" max="34" width="19" style="148" customWidth="1"/>
    <col min="35" max="35" width="9.5703125" style="148" customWidth="1" outlineLevel="1"/>
    <col min="36" max="36" width="15.42578125" style="148" customWidth="1"/>
    <col min="37" max="37" width="10.28515625" style="148" customWidth="1" outlineLevel="1"/>
    <col min="38" max="38" width="15.42578125" style="148" customWidth="1"/>
    <col min="39" max="39" width="7.28515625" style="148" customWidth="1"/>
    <col min="40" max="43" width="9.140625" style="148" customWidth="1"/>
    <col min="44" max="44" width="18.7109375" style="148" customWidth="1"/>
    <col min="45" max="45" width="15.28515625" style="148" customWidth="1"/>
    <col min="46" max="54" width="9.140625" style="148" customWidth="1"/>
    <col min="55" max="56" width="9.140625" style="148"/>
    <col min="57" max="57" width="13.42578125" style="148" customWidth="1"/>
    <col min="58" max="16384" width="9.140625" style="148"/>
  </cols>
  <sheetData>
    <row r="1" spans="1:45">
      <c r="A1" s="148" t="str">
        <f ca="1">MID(CELL("ИМЯФАЙЛА",A1),SEARCH("]",CELL("ИМЯФАЙЛА",A1))+1,255)</f>
        <v>Унифиц. Айхал вода</v>
      </c>
      <c r="B1" s="147" t="s">
        <v>495</v>
      </c>
      <c r="AM1" s="148" t="s">
        <v>577</v>
      </c>
      <c r="AS1" s="160" t="s">
        <v>578</v>
      </c>
    </row>
    <row r="2" spans="1:45">
      <c r="A2" s="148" t="s">
        <v>1483</v>
      </c>
      <c r="B2" s="220" t="str">
        <f>"Форма 1. Расчет тарифа на услуги в сфере холодного водоснабжения "&amp;G10&amp;" "&amp;G12&amp;" "&amp;F5&amp;"на"&amp;" "&amp;G7</f>
        <v>Форма 1. Расчет тарифа на услуги в сфере холодного водоснабжения ООО "ПТВС" Айхальское отделение (с учетом химочистки Мирнинский улус (район)на 2019</v>
      </c>
      <c r="C2" s="220"/>
      <c r="D2" s="220"/>
      <c r="E2" s="220"/>
      <c r="F2" s="220"/>
      <c r="G2" s="570"/>
      <c r="H2" s="570"/>
      <c r="I2" s="570"/>
      <c r="J2" s="570"/>
      <c r="K2" s="570"/>
      <c r="L2" s="570"/>
      <c r="M2" s="570"/>
      <c r="N2" s="570"/>
      <c r="O2" s="221" t="s">
        <v>496</v>
      </c>
      <c r="P2" s="221"/>
      <c r="Q2" s="221"/>
      <c r="AM2" s="148" t="s">
        <v>580</v>
      </c>
      <c r="AS2" s="160" t="str">
        <f>$A$3&amp;$A$2&amp;"'"&amp;AM2</f>
        <v>|'[УФ ВС 2018.xlsx]АЛРОСА АГОК пит'!b1</v>
      </c>
    </row>
    <row r="3" spans="1:45">
      <c r="A3" s="148" t="s">
        <v>581</v>
      </c>
      <c r="B3" s="150"/>
      <c r="C3" s="151"/>
      <c r="D3" s="151"/>
      <c r="E3" s="151"/>
      <c r="F3" s="151"/>
      <c r="G3" s="152"/>
      <c r="H3" s="222"/>
      <c r="I3" s="222"/>
      <c r="J3" s="222"/>
      <c r="K3" s="151"/>
      <c r="L3" s="223"/>
      <c r="M3" s="224"/>
      <c r="N3" s="151"/>
      <c r="O3" s="151"/>
      <c r="P3" s="151"/>
      <c r="Q3" s="151"/>
    </row>
    <row r="4" spans="1:45" outlineLevel="1">
      <c r="A4" s="148" t="e">
        <f ca="1">VLOOKUP($A$1,#REF!,2,FALSE)</f>
        <v>#REF!</v>
      </c>
      <c r="B4" s="571" t="s">
        <v>374</v>
      </c>
      <c r="C4" s="571"/>
      <c r="D4" s="571"/>
      <c r="E4" s="571"/>
      <c r="F4" s="358" t="s">
        <v>375</v>
      </c>
      <c r="G4" s="572" t="s">
        <v>376</v>
      </c>
      <c r="H4" s="572"/>
      <c r="I4" s="572"/>
      <c r="J4" s="572"/>
      <c r="K4" s="225"/>
      <c r="L4" s="225"/>
      <c r="M4" s="226"/>
      <c r="N4" s="227"/>
      <c r="O4" s="228"/>
      <c r="P4" s="228"/>
      <c r="Q4" s="228"/>
      <c r="AM4" s="148" t="s">
        <v>582</v>
      </c>
      <c r="AP4" s="305" t="s">
        <v>583</v>
      </c>
      <c r="AS4" s="160" t="str">
        <f>$A$3&amp;$A$2&amp;"'"&amp;AM4</f>
        <v>|'[УФ ВС 2018.xlsx]АЛРОСА АГОК пит'!g3</v>
      </c>
    </row>
    <row r="5" spans="1:45" outlineLevel="1">
      <c r="B5" s="573" t="s">
        <v>377</v>
      </c>
      <c r="C5" s="573"/>
      <c r="D5" s="573"/>
      <c r="E5" s="573"/>
      <c r="F5" s="359" t="s">
        <v>497</v>
      </c>
      <c r="G5" s="574" t="str">
        <f>AP4</f>
        <v>98631000</v>
      </c>
      <c r="H5" s="574"/>
      <c r="I5" s="574"/>
      <c r="J5" s="574"/>
      <c r="K5" s="229"/>
      <c r="L5" s="229"/>
      <c r="M5" s="230"/>
      <c r="N5" s="227"/>
      <c r="O5" s="228"/>
      <c r="P5" s="228"/>
      <c r="Q5" s="228"/>
      <c r="AM5" s="227" t="s">
        <v>584</v>
      </c>
      <c r="AS5" s="160" t="str">
        <f>$A$3&amp;$A$2&amp;"'"&amp;AM5</f>
        <v>|'[УФ ВС 2018.xlsx]АЛРОСА АГОК пит'!f5</v>
      </c>
    </row>
    <row r="6" spans="1:45" outlineLevel="1">
      <c r="B6" s="571"/>
      <c r="C6" s="571"/>
      <c r="D6" s="571"/>
      <c r="E6" s="571"/>
      <c r="F6" s="571"/>
      <c r="G6" s="571"/>
      <c r="H6" s="571"/>
      <c r="I6" s="571"/>
      <c r="J6" s="571"/>
      <c r="K6" s="229"/>
      <c r="L6" s="229"/>
      <c r="M6" s="230"/>
      <c r="N6" s="227"/>
      <c r="O6" s="228"/>
      <c r="P6" s="228"/>
      <c r="Q6" s="228"/>
      <c r="AS6" s="160"/>
    </row>
    <row r="7" spans="1:45" outlineLevel="1">
      <c r="A7" s="148" t="s">
        <v>585</v>
      </c>
      <c r="B7" s="620" t="s">
        <v>378</v>
      </c>
      <c r="C7" s="621"/>
      <c r="D7" s="621"/>
      <c r="E7" s="621"/>
      <c r="F7" s="622"/>
      <c r="G7" s="153" t="s">
        <v>498</v>
      </c>
      <c r="H7" s="231"/>
      <c r="I7" s="231"/>
      <c r="J7" s="231"/>
      <c r="K7" s="231"/>
      <c r="L7" s="231"/>
      <c r="M7" s="232"/>
      <c r="N7" s="233"/>
      <c r="O7" s="228" t="str">
        <f>IF(P286=0,"долгосрочка","корр")</f>
        <v>долгосрочка</v>
      </c>
      <c r="P7" s="228"/>
      <c r="Q7" s="228"/>
      <c r="AS7" s="160"/>
    </row>
    <row r="8" spans="1:45" outlineLevel="1">
      <c r="A8" s="148">
        <v>0.5</v>
      </c>
      <c r="B8" s="578" t="s">
        <v>379</v>
      </c>
      <c r="C8" s="578"/>
      <c r="D8" s="578"/>
      <c r="E8" s="578"/>
      <c r="F8" s="616"/>
      <c r="G8" s="154" t="s">
        <v>499</v>
      </c>
      <c r="H8" s="234"/>
      <c r="I8" s="234"/>
      <c r="J8" s="234"/>
      <c r="K8" s="234"/>
      <c r="L8" s="234"/>
      <c r="M8" s="235"/>
      <c r="N8" s="236"/>
      <c r="O8" s="228"/>
      <c r="P8" s="228"/>
      <c r="Q8" s="228"/>
      <c r="AM8" s="227" t="s">
        <v>586</v>
      </c>
      <c r="AS8" s="160" t="str">
        <f t="shared" ref="AS8:AS15" si="0">$A$3&amp;$A$2&amp;"'"&amp;AM8</f>
        <v>|'[УФ ВС 2018.xlsx]АЛРОСА АГОК пит'!g8</v>
      </c>
    </row>
    <row r="9" spans="1:45" outlineLevel="1">
      <c r="A9" s="148">
        <f>1-A8</f>
        <v>0.5</v>
      </c>
      <c r="B9" s="578" t="s">
        <v>380</v>
      </c>
      <c r="C9" s="578"/>
      <c r="D9" s="578"/>
      <c r="E9" s="578"/>
      <c r="F9" s="616"/>
      <c r="G9" s="154" t="s">
        <v>1482</v>
      </c>
      <c r="H9" s="234"/>
      <c r="I9" s="234"/>
      <c r="J9" s="234"/>
      <c r="K9" s="234"/>
      <c r="L9" s="234"/>
      <c r="M9" s="235"/>
      <c r="N9" s="236"/>
      <c r="O9" s="228"/>
      <c r="P9" s="228"/>
      <c r="Q9" s="228"/>
      <c r="AM9" s="227" t="s">
        <v>588</v>
      </c>
      <c r="AS9" s="160" t="str">
        <f t="shared" si="0"/>
        <v>|'[УФ ВС 2018.xlsx]АЛРОСА АГОК пит'!g9</v>
      </c>
    </row>
    <row r="10" spans="1:45" outlineLevel="1">
      <c r="B10" s="578" t="s">
        <v>381</v>
      </c>
      <c r="C10" s="578"/>
      <c r="D10" s="578"/>
      <c r="E10" s="578"/>
      <c r="F10" s="616"/>
      <c r="G10" s="154" t="s">
        <v>501</v>
      </c>
      <c r="H10" s="234"/>
      <c r="I10" s="234"/>
      <c r="J10" s="234"/>
      <c r="K10" s="234"/>
      <c r="L10" s="234"/>
      <c r="M10" s="235"/>
      <c r="N10" s="236"/>
      <c r="O10" s="228"/>
      <c r="P10" s="228"/>
      <c r="Q10" s="228"/>
      <c r="AM10" s="227" t="s">
        <v>589</v>
      </c>
      <c r="AS10" s="160" t="str">
        <f t="shared" si="0"/>
        <v>|'[УФ ВС 2018.xlsx]АЛРОСА АГОК пит'!g10</v>
      </c>
    </row>
    <row r="11" spans="1:45" outlineLevel="1">
      <c r="B11" s="578" t="s">
        <v>382</v>
      </c>
      <c r="C11" s="578"/>
      <c r="D11" s="578"/>
      <c r="E11" s="578"/>
      <c r="F11" s="616"/>
      <c r="G11" s="154" t="s">
        <v>502</v>
      </c>
      <c r="H11" s="234"/>
      <c r="I11" s="234"/>
      <c r="J11" s="234"/>
      <c r="K11" s="234"/>
      <c r="L11" s="234"/>
      <c r="M11" s="235"/>
      <c r="N11" s="236"/>
      <c r="O11" s="228"/>
      <c r="P11" s="228"/>
      <c r="Q11" s="228"/>
      <c r="AM11" s="227" t="s">
        <v>590</v>
      </c>
      <c r="AS11" s="160" t="str">
        <f t="shared" si="0"/>
        <v>|'[УФ ВС 2018.xlsx]АЛРОСА АГОК пит'!g11</v>
      </c>
    </row>
    <row r="12" spans="1:45" outlineLevel="1">
      <c r="B12" s="578" t="s">
        <v>383</v>
      </c>
      <c r="C12" s="578"/>
      <c r="D12" s="578"/>
      <c r="E12" s="578"/>
      <c r="F12" s="616"/>
      <c r="G12" s="154" t="s">
        <v>1484</v>
      </c>
      <c r="H12" s="234"/>
      <c r="I12" s="234"/>
      <c r="J12" s="234"/>
      <c r="K12" s="234"/>
      <c r="L12" s="234"/>
      <c r="M12" s="235"/>
      <c r="N12" s="236"/>
      <c r="O12" s="228"/>
      <c r="P12" s="228"/>
      <c r="Q12" s="228"/>
      <c r="AM12" s="227" t="s">
        <v>592</v>
      </c>
      <c r="AS12" s="160" t="str">
        <f t="shared" si="0"/>
        <v>|'[УФ ВС 2018.xlsx]АЛРОСА АГОК пит'!g12</v>
      </c>
    </row>
    <row r="13" spans="1:45" outlineLevel="1">
      <c r="B13" s="578" t="s">
        <v>384</v>
      </c>
      <c r="C13" s="578"/>
      <c r="D13" s="578"/>
      <c r="E13" s="578"/>
      <c r="F13" s="616"/>
      <c r="G13" s="154" t="s">
        <v>504</v>
      </c>
      <c r="H13" s="234"/>
      <c r="I13" s="234"/>
      <c r="J13" s="234"/>
      <c r="K13" s="234"/>
      <c r="L13" s="234"/>
      <c r="M13" s="235"/>
      <c r="N13" s="236"/>
      <c r="O13" s="228"/>
      <c r="P13" s="228"/>
      <c r="Q13" s="228"/>
      <c r="AM13" s="227" t="s">
        <v>593</v>
      </c>
      <c r="AS13" s="160" t="str">
        <f t="shared" si="0"/>
        <v>|'[УФ ВС 2018.xlsx]АЛРОСА АГОК пит'!g13</v>
      </c>
    </row>
    <row r="14" spans="1:45" s="151" customFormat="1" outlineLevel="1">
      <c r="B14" s="612" t="s">
        <v>385</v>
      </c>
      <c r="C14" s="612"/>
      <c r="D14" s="612"/>
      <c r="E14" s="612"/>
      <c r="F14" s="617"/>
      <c r="G14" s="154" t="s">
        <v>161</v>
      </c>
      <c r="H14" s="234"/>
      <c r="I14" s="234"/>
      <c r="J14" s="234"/>
      <c r="K14" s="234"/>
      <c r="L14" s="234"/>
      <c r="M14" s="235"/>
      <c r="N14" s="236"/>
      <c r="O14" s="228"/>
      <c r="P14" s="228"/>
      <c r="Q14" s="228"/>
      <c r="Z14" s="148"/>
      <c r="AA14" s="148"/>
      <c r="AB14" s="148"/>
      <c r="AC14" s="148"/>
      <c r="AD14" s="148"/>
      <c r="AE14" s="237"/>
      <c r="AF14" s="237"/>
      <c r="AM14" s="227" t="s">
        <v>594</v>
      </c>
      <c r="AS14" s="160" t="str">
        <f t="shared" si="0"/>
        <v>|'[УФ ВС 2018.xlsx]АЛРОСА АГОК пит'!g14</v>
      </c>
    </row>
    <row r="15" spans="1:45" ht="15.75" customHeight="1" outlineLevel="1">
      <c r="B15" s="614" t="s">
        <v>386</v>
      </c>
      <c r="C15" s="614"/>
      <c r="D15" s="614"/>
      <c r="E15" s="614"/>
      <c r="F15" s="618"/>
      <c r="G15" s="155" t="s">
        <v>502</v>
      </c>
      <c r="H15" s="238"/>
      <c r="I15" s="238"/>
      <c r="J15" s="238"/>
      <c r="K15" s="238"/>
      <c r="L15" s="238"/>
      <c r="M15" s="239"/>
      <c r="N15" s="240"/>
      <c r="O15" s="228"/>
      <c r="P15" s="228"/>
      <c r="Q15" s="228"/>
      <c r="R15" s="151"/>
      <c r="S15" s="151"/>
      <c r="T15" s="151"/>
      <c r="U15" s="151"/>
      <c r="V15" s="151"/>
      <c r="W15" s="151"/>
      <c r="X15" s="151"/>
      <c r="Y15" s="151"/>
      <c r="AE15" s="237"/>
      <c r="AF15" s="237"/>
      <c r="AG15" s="151"/>
      <c r="AH15" s="151"/>
      <c r="AI15" s="151"/>
      <c r="AJ15" s="151"/>
      <c r="AK15" s="151"/>
      <c r="AL15" s="151"/>
      <c r="AM15" s="227" t="s">
        <v>595</v>
      </c>
      <c r="AS15" s="160" t="str">
        <f t="shared" si="0"/>
        <v>|'[УФ ВС 2018.xlsx]АЛРОСА АГОК пит'!g15</v>
      </c>
    </row>
    <row r="16" spans="1:45" s="158" customFormat="1" ht="27.75" customHeight="1"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4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48"/>
      <c r="AF16" s="148"/>
      <c r="AG16" s="148"/>
      <c r="AH16" s="148"/>
      <c r="AI16" s="148"/>
      <c r="AJ16" s="148"/>
      <c r="AK16" s="148"/>
      <c r="AL16" s="148"/>
    </row>
    <row r="17" spans="1:57" s="150" customFormat="1" ht="30.75" customHeight="1">
      <c r="B17" s="619" t="s">
        <v>20</v>
      </c>
      <c r="C17" s="529" t="s">
        <v>165</v>
      </c>
      <c r="D17" s="529"/>
      <c r="E17" s="529"/>
      <c r="F17" s="529"/>
      <c r="G17" s="530" t="s">
        <v>166</v>
      </c>
      <c r="H17" s="623" t="s">
        <v>505</v>
      </c>
      <c r="I17" s="623" t="s">
        <v>506</v>
      </c>
      <c r="J17" s="634" t="s">
        <v>507</v>
      </c>
      <c r="K17" s="624"/>
      <c r="L17" s="624"/>
      <c r="M17" s="625"/>
      <c r="N17" s="634" t="s">
        <v>508</v>
      </c>
      <c r="O17" s="624"/>
      <c r="P17" s="519" t="s">
        <v>158</v>
      </c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19"/>
      <c r="AB17" s="519"/>
      <c r="AC17" s="519"/>
      <c r="AD17" s="519"/>
      <c r="AE17" s="624" t="s">
        <v>159</v>
      </c>
      <c r="AF17" s="625"/>
      <c r="AG17" s="624" t="s">
        <v>493</v>
      </c>
      <c r="AH17" s="625"/>
      <c r="AI17" s="624" t="s">
        <v>509</v>
      </c>
      <c r="AJ17" s="625"/>
      <c r="AK17" s="624" t="s">
        <v>510</v>
      </c>
      <c r="AL17" s="625"/>
    </row>
    <row r="18" spans="1:57" s="150" customFormat="1" ht="32.25" customHeight="1">
      <c r="B18" s="619"/>
      <c r="C18" s="529"/>
      <c r="D18" s="529"/>
      <c r="E18" s="529"/>
      <c r="F18" s="529"/>
      <c r="G18" s="530"/>
      <c r="H18" s="611"/>
      <c r="I18" s="611"/>
      <c r="J18" s="626" t="str">
        <f>IF(G7=0,"Введите регулируемый период",G7-2&amp;" год")</f>
        <v>2017 год</v>
      </c>
      <c r="K18" s="627"/>
      <c r="L18" s="627"/>
      <c r="M18" s="628"/>
      <c r="N18" s="629" t="str">
        <f>IF(G7=0,"Введите регулируемый период",G7-1&amp;" год")</f>
        <v>2018 год</v>
      </c>
      <c r="O18" s="630"/>
      <c r="P18" s="519" t="s">
        <v>511</v>
      </c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631" t="s">
        <v>512</v>
      </c>
      <c r="AF18" s="632" t="s">
        <v>513</v>
      </c>
      <c r="AG18" s="631" t="s">
        <v>512</v>
      </c>
      <c r="AH18" s="633" t="s">
        <v>513</v>
      </c>
      <c r="AI18" s="631" t="s">
        <v>512</v>
      </c>
      <c r="AJ18" s="633" t="s">
        <v>513</v>
      </c>
      <c r="AK18" s="631" t="s">
        <v>512</v>
      </c>
      <c r="AL18" s="633" t="s">
        <v>513</v>
      </c>
    </row>
    <row r="19" spans="1:57" s="150" customFormat="1" ht="45.75" customHeight="1">
      <c r="B19" s="619"/>
      <c r="C19" s="529"/>
      <c r="D19" s="529"/>
      <c r="E19" s="529"/>
      <c r="F19" s="529"/>
      <c r="G19" s="530"/>
      <c r="H19" s="644" t="s">
        <v>514</v>
      </c>
      <c r="I19" s="644" t="s">
        <v>514</v>
      </c>
      <c r="J19" s="644" t="s">
        <v>514</v>
      </c>
      <c r="K19" s="633" t="s">
        <v>515</v>
      </c>
      <c r="L19" s="510" t="s">
        <v>516</v>
      </c>
      <c r="M19" s="510"/>
      <c r="N19" s="633" t="s">
        <v>517</v>
      </c>
      <c r="O19" s="633" t="s">
        <v>518</v>
      </c>
      <c r="P19" s="513" t="s">
        <v>517</v>
      </c>
      <c r="Q19" s="513" t="s">
        <v>519</v>
      </c>
      <c r="R19" s="641" t="s">
        <v>520</v>
      </c>
      <c r="S19" s="642"/>
      <c r="T19" s="643"/>
      <c r="U19" s="641" t="s">
        <v>521</v>
      </c>
      <c r="V19" s="642"/>
      <c r="W19" s="642"/>
      <c r="X19" s="642"/>
      <c r="Y19" s="643"/>
      <c r="Z19" s="510" t="s">
        <v>522</v>
      </c>
      <c r="AA19" s="510" t="s">
        <v>523</v>
      </c>
      <c r="AB19" s="510" t="s">
        <v>524</v>
      </c>
      <c r="AC19" s="510"/>
      <c r="AD19" s="510" t="s">
        <v>525</v>
      </c>
      <c r="AE19" s="565"/>
      <c r="AF19" s="568"/>
      <c r="AG19" s="565"/>
      <c r="AH19" s="513"/>
      <c r="AI19" s="565"/>
      <c r="AJ19" s="513"/>
      <c r="AK19" s="565"/>
      <c r="AL19" s="513"/>
    </row>
    <row r="20" spans="1:57" s="159" customFormat="1" ht="53.25" customHeight="1">
      <c r="B20" s="619"/>
      <c r="C20" s="529"/>
      <c r="D20" s="529"/>
      <c r="E20" s="529"/>
      <c r="F20" s="529"/>
      <c r="G20" s="530"/>
      <c r="H20" s="536"/>
      <c r="I20" s="536"/>
      <c r="J20" s="536"/>
      <c r="K20" s="512"/>
      <c r="L20" s="241" t="s">
        <v>526</v>
      </c>
      <c r="M20" s="347" t="s">
        <v>11</v>
      </c>
      <c r="N20" s="512"/>
      <c r="O20" s="512"/>
      <c r="P20" s="512"/>
      <c r="Q20" s="512"/>
      <c r="R20" s="365" t="s">
        <v>527</v>
      </c>
      <c r="S20" s="365" t="s">
        <v>528</v>
      </c>
      <c r="T20" s="365" t="s">
        <v>529</v>
      </c>
      <c r="U20" s="365" t="s">
        <v>527</v>
      </c>
      <c r="V20" s="366" t="s">
        <v>389</v>
      </c>
      <c r="W20" s="367" t="s">
        <v>528</v>
      </c>
      <c r="X20" s="366" t="s">
        <v>389</v>
      </c>
      <c r="Y20" s="368" t="s">
        <v>529</v>
      </c>
      <c r="Z20" s="510"/>
      <c r="AA20" s="510"/>
      <c r="AB20" s="241" t="s">
        <v>526</v>
      </c>
      <c r="AC20" s="347" t="s">
        <v>11</v>
      </c>
      <c r="AD20" s="510"/>
      <c r="AE20" s="566"/>
      <c r="AF20" s="569"/>
      <c r="AG20" s="566"/>
      <c r="AH20" s="512"/>
      <c r="AI20" s="566"/>
      <c r="AJ20" s="512"/>
      <c r="AK20" s="566"/>
      <c r="AL20" s="512"/>
      <c r="AM20" s="150">
        <v>2015</v>
      </c>
      <c r="AN20" s="150">
        <v>2016</v>
      </c>
      <c r="AO20" s="150">
        <v>2017</v>
      </c>
      <c r="AP20" s="150">
        <v>2018</v>
      </c>
      <c r="AQ20" s="150">
        <v>2019</v>
      </c>
      <c r="AR20" s="150" t="s">
        <v>389</v>
      </c>
      <c r="AS20" s="150">
        <v>2015</v>
      </c>
      <c r="AT20" s="150">
        <v>2016</v>
      </c>
      <c r="AU20" s="150">
        <v>2017</v>
      </c>
      <c r="AV20" s="150">
        <v>2018</v>
      </c>
      <c r="AW20" s="150">
        <v>2019</v>
      </c>
      <c r="AX20" s="150" t="s">
        <v>389</v>
      </c>
    </row>
    <row r="21" spans="1:57" s="160" customFormat="1">
      <c r="A21" s="156" t="s">
        <v>597</v>
      </c>
      <c r="B21" s="369">
        <v>1</v>
      </c>
      <c r="C21" s="635">
        <f>B21+1</f>
        <v>2</v>
      </c>
      <c r="D21" s="636"/>
      <c r="E21" s="636"/>
      <c r="F21" s="637"/>
      <c r="G21" s="369">
        <f>C21+1</f>
        <v>3</v>
      </c>
      <c r="H21" s="369">
        <v>4</v>
      </c>
      <c r="I21" s="369">
        <f t="shared" ref="I21:AL21" si="1">+H21+1</f>
        <v>5</v>
      </c>
      <c r="J21" s="369">
        <f t="shared" si="1"/>
        <v>6</v>
      </c>
      <c r="K21" s="369">
        <f t="shared" si="1"/>
        <v>7</v>
      </c>
      <c r="L21" s="369">
        <f t="shared" si="1"/>
        <v>8</v>
      </c>
      <c r="M21" s="369">
        <f t="shared" si="1"/>
        <v>9</v>
      </c>
      <c r="N21" s="369">
        <f t="shared" si="1"/>
        <v>10</v>
      </c>
      <c r="O21" s="369">
        <f t="shared" si="1"/>
        <v>11</v>
      </c>
      <c r="P21" s="369">
        <f t="shared" si="1"/>
        <v>12</v>
      </c>
      <c r="Q21" s="369">
        <f t="shared" si="1"/>
        <v>13</v>
      </c>
      <c r="R21" s="369">
        <f t="shared" si="1"/>
        <v>14</v>
      </c>
      <c r="S21" s="369">
        <f t="shared" si="1"/>
        <v>15</v>
      </c>
      <c r="T21" s="369">
        <f t="shared" si="1"/>
        <v>16</v>
      </c>
      <c r="U21" s="369">
        <f t="shared" si="1"/>
        <v>17</v>
      </c>
      <c r="V21" s="369">
        <f t="shared" si="1"/>
        <v>18</v>
      </c>
      <c r="W21" s="369">
        <f t="shared" si="1"/>
        <v>19</v>
      </c>
      <c r="X21" s="369">
        <f t="shared" si="1"/>
        <v>20</v>
      </c>
      <c r="Y21" s="369">
        <f t="shared" si="1"/>
        <v>21</v>
      </c>
      <c r="Z21" s="369">
        <f t="shared" si="1"/>
        <v>22</v>
      </c>
      <c r="AA21" s="369">
        <f t="shared" si="1"/>
        <v>23</v>
      </c>
      <c r="AB21" s="369">
        <f t="shared" si="1"/>
        <v>24</v>
      </c>
      <c r="AC21" s="369">
        <f t="shared" si="1"/>
        <v>25</v>
      </c>
      <c r="AD21" s="369">
        <f t="shared" si="1"/>
        <v>26</v>
      </c>
      <c r="AE21" s="369">
        <f t="shared" si="1"/>
        <v>27</v>
      </c>
      <c r="AF21" s="369">
        <f t="shared" si="1"/>
        <v>28</v>
      </c>
      <c r="AG21" s="369">
        <f t="shared" si="1"/>
        <v>29</v>
      </c>
      <c r="AH21" s="369">
        <f t="shared" si="1"/>
        <v>30</v>
      </c>
      <c r="AI21" s="369">
        <f t="shared" si="1"/>
        <v>31</v>
      </c>
      <c r="AJ21" s="369">
        <f t="shared" si="1"/>
        <v>32</v>
      </c>
      <c r="AK21" s="369">
        <f t="shared" si="1"/>
        <v>33</v>
      </c>
      <c r="AL21" s="369">
        <f t="shared" si="1"/>
        <v>34</v>
      </c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</row>
    <row r="22" spans="1:57" s="160" customFormat="1">
      <c r="A22" s="156" t="s">
        <v>598</v>
      </c>
      <c r="B22" s="370"/>
      <c r="C22" s="638" t="s">
        <v>167</v>
      </c>
      <c r="D22" s="639"/>
      <c r="E22" s="639"/>
      <c r="F22" s="640"/>
      <c r="G22" s="66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371"/>
      <c r="AE22" s="248"/>
      <c r="AF22" s="248"/>
      <c r="AG22" s="248"/>
      <c r="AH22" s="248"/>
      <c r="AI22" s="248"/>
      <c r="AJ22" s="248"/>
      <c r="AK22" s="248"/>
      <c r="AL22" s="248"/>
    </row>
    <row r="23" spans="1:57" s="160" customFormat="1">
      <c r="A23" s="156" t="str">
        <f>IF(SUM(J23,N23,P23,R23,S23,T23)=0,"скр","пок")</f>
        <v>скр</v>
      </c>
      <c r="B23" s="67">
        <v>1</v>
      </c>
      <c r="C23" s="546" t="s">
        <v>168</v>
      </c>
      <c r="D23" s="562"/>
      <c r="E23" s="562"/>
      <c r="F23" s="563"/>
      <c r="G23" s="68" t="s">
        <v>169</v>
      </c>
      <c r="H23" s="250">
        <v>0</v>
      </c>
      <c r="I23" s="250">
        <v>0</v>
      </c>
      <c r="J23" s="250">
        <v>0</v>
      </c>
      <c r="K23" s="250"/>
      <c r="L23" s="251">
        <f t="shared" ref="L23:L86" si="2">K23-J23</f>
        <v>0</v>
      </c>
      <c r="M23" s="251">
        <f t="shared" ref="M23:M86" si="3">IF(J23=0,0,K23/J23*100)</f>
        <v>0</v>
      </c>
      <c r="N23" s="250">
        <v>0</v>
      </c>
      <c r="O23" s="250"/>
      <c r="P23" s="250">
        <v>0</v>
      </c>
      <c r="Q23" s="250">
        <v>0</v>
      </c>
      <c r="R23" s="250">
        <f>N23</f>
        <v>0</v>
      </c>
      <c r="S23" s="250">
        <f>R23*$A$8</f>
        <v>0</v>
      </c>
      <c r="T23" s="250">
        <f>R23*$A$9</f>
        <v>0</v>
      </c>
      <c r="U23" s="251">
        <f>+W23+Y23</f>
        <v>0</v>
      </c>
      <c r="V23" s="253">
        <f>[40]Лист1!$O23</f>
        <v>1</v>
      </c>
      <c r="W23" s="250">
        <f>S23*V23</f>
        <v>0</v>
      </c>
      <c r="X23" s="253">
        <f>[40]Лист1!$P23</f>
        <v>1</v>
      </c>
      <c r="Y23" s="250">
        <f>W23*X23</f>
        <v>0</v>
      </c>
      <c r="Z23" s="251"/>
      <c r="AA23" s="251"/>
      <c r="AB23" s="251">
        <f t="shared" ref="AB23:AB86" si="4">U23-N23</f>
        <v>0</v>
      </c>
      <c r="AC23" s="251">
        <f t="shared" ref="AC23:AC86" si="5">IF(N23=0,0,U23/N23*100)</f>
        <v>0</v>
      </c>
      <c r="AD23" s="254"/>
      <c r="AE23" s="253">
        <f>+[41]Лист1!Q23</f>
        <v>1</v>
      </c>
      <c r="AF23" s="250">
        <f>IF($P$287=0,U23*AE23,0)</f>
        <v>0</v>
      </c>
      <c r="AG23" s="253">
        <f>+[41]Лист1!R23</f>
        <v>1</v>
      </c>
      <c r="AH23" s="250">
        <f>AF23*AG23</f>
        <v>0</v>
      </c>
      <c r="AI23" s="253">
        <f>+[41]Лист1!S23</f>
        <v>1</v>
      </c>
      <c r="AJ23" s="250">
        <f>AH23*AI23</f>
        <v>0</v>
      </c>
      <c r="AK23" s="253">
        <f>+[41]Лист1!T23</f>
        <v>1</v>
      </c>
      <c r="AL23" s="250">
        <f>AJ23*AK23</f>
        <v>0</v>
      </c>
      <c r="AM23" s="227" t="s">
        <v>599</v>
      </c>
      <c r="AN23" s="227" t="s">
        <v>600</v>
      </c>
      <c r="AO23" s="227" t="s">
        <v>601</v>
      </c>
      <c r="AP23" s="227" t="s">
        <v>602</v>
      </c>
      <c r="AQ23" s="227" t="s">
        <v>603</v>
      </c>
      <c r="AR23" s="227" t="s">
        <v>604</v>
      </c>
      <c r="AS23" s="160" t="str">
        <f t="shared" ref="AS23:AX25" si="6">$A$3&amp;$A$2&amp;"'"&amp;AM23</f>
        <v>|'[УФ ВС 2018.xlsx]АЛРОСА АГОК пит'!i23</v>
      </c>
      <c r="AT23" s="160" t="str">
        <f t="shared" si="6"/>
        <v>|'[УФ ВС 2018.xlsx]АЛРОСА АГОК пит'!j23</v>
      </c>
      <c r="AU23" s="160" t="str">
        <f t="shared" si="6"/>
        <v>|'[УФ ВС 2018.xlsx]АЛРОСА АГОК пит'!q23</v>
      </c>
      <c r="AV23" s="160" t="str">
        <f t="shared" si="6"/>
        <v>|'[УФ ВС 2018.xlsx]АЛРОСА АГОК пит'!aa23</v>
      </c>
      <c r="AW23" s="160" t="str">
        <f t="shared" si="6"/>
        <v>|'[УФ ВС 2018.xlsx]АЛРОСА АГОК пит'!al23</v>
      </c>
      <c r="AX23" s="160" t="str">
        <f t="shared" si="6"/>
        <v>|'[УФ ВС 2018.xlsx]АЛРОСА АГОК пит'!ak23</v>
      </c>
    </row>
    <row r="24" spans="1:57" s="160" customFormat="1">
      <c r="A24" s="156" t="str">
        <f>IF(SUM(J24,N24,P24,R24,S24,T24)=0,"скр","пок")</f>
        <v>скр</v>
      </c>
      <c r="B24" s="69">
        <v>2</v>
      </c>
      <c r="C24" s="549" t="s">
        <v>170</v>
      </c>
      <c r="D24" s="547"/>
      <c r="E24" s="547"/>
      <c r="F24" s="548"/>
      <c r="G24" s="70" t="s">
        <v>169</v>
      </c>
      <c r="H24" s="255">
        <v>0</v>
      </c>
      <c r="I24" s="255">
        <v>0</v>
      </c>
      <c r="J24" s="255">
        <v>0</v>
      </c>
      <c r="K24" s="255"/>
      <c r="L24" s="251">
        <f t="shared" si="2"/>
        <v>0</v>
      </c>
      <c r="M24" s="251">
        <f t="shared" si="3"/>
        <v>0</v>
      </c>
      <c r="N24" s="255">
        <v>0</v>
      </c>
      <c r="O24" s="255"/>
      <c r="P24" s="255">
        <v>0</v>
      </c>
      <c r="Q24" s="250">
        <v>0</v>
      </c>
      <c r="R24" s="250">
        <f>N24</f>
        <v>0</v>
      </c>
      <c r="S24" s="250">
        <f>R24</f>
        <v>0</v>
      </c>
      <c r="T24" s="250">
        <f>R24</f>
        <v>0</v>
      </c>
      <c r="U24" s="251">
        <f>+W24+Y24</f>
        <v>0</v>
      </c>
      <c r="V24" s="253">
        <f>[40]Лист1!$O24</f>
        <v>1</v>
      </c>
      <c r="W24" s="250">
        <f>S24*V24</f>
        <v>0</v>
      </c>
      <c r="X24" s="253">
        <f>[40]Лист1!$P24</f>
        <v>1</v>
      </c>
      <c r="Y24" s="250">
        <f>W24*X24</f>
        <v>0</v>
      </c>
      <c r="Z24" s="256"/>
      <c r="AA24" s="256"/>
      <c r="AB24" s="256">
        <f t="shared" si="4"/>
        <v>0</v>
      </c>
      <c r="AC24" s="256">
        <f t="shared" si="5"/>
        <v>0</v>
      </c>
      <c r="AD24" s="257"/>
      <c r="AE24" s="253">
        <f>+[41]Лист1!Q24</f>
        <v>1</v>
      </c>
      <c r="AF24" s="250">
        <f>IF($P$287=0,U24*AE24,0)</f>
        <v>0</v>
      </c>
      <c r="AG24" s="253">
        <f>+[41]Лист1!R24</f>
        <v>1</v>
      </c>
      <c r="AH24" s="250">
        <f>AF24*AG24</f>
        <v>0</v>
      </c>
      <c r="AI24" s="253">
        <f>+[41]Лист1!S24</f>
        <v>1</v>
      </c>
      <c r="AJ24" s="250">
        <f>AH24*AI24</f>
        <v>0</v>
      </c>
      <c r="AK24" s="253">
        <f>+[41]Лист1!T24</f>
        <v>1</v>
      </c>
      <c r="AL24" s="250">
        <f>AJ24*AK24</f>
        <v>0</v>
      </c>
      <c r="AM24" s="227" t="s">
        <v>605</v>
      </c>
      <c r="AN24" s="227" t="s">
        <v>606</v>
      </c>
      <c r="AO24" s="227" t="s">
        <v>607</v>
      </c>
      <c r="AP24" s="227" t="s">
        <v>608</v>
      </c>
      <c r="AQ24" s="227" t="s">
        <v>609</v>
      </c>
      <c r="AR24" s="227" t="s">
        <v>610</v>
      </c>
      <c r="AS24" s="160" t="str">
        <f t="shared" si="6"/>
        <v>|'[УФ ВС 2018.xlsx]АЛРОСА АГОК пит'!i24</v>
      </c>
      <c r="AT24" s="160" t="str">
        <f t="shared" si="6"/>
        <v>|'[УФ ВС 2018.xlsx]АЛРОСА АГОК пит'!j24</v>
      </c>
      <c r="AU24" s="160" t="str">
        <f t="shared" si="6"/>
        <v>|'[УФ ВС 2018.xlsx]АЛРОСА АГОК пит'!q24</v>
      </c>
      <c r="AV24" s="160" t="str">
        <f t="shared" si="6"/>
        <v>|'[УФ ВС 2018.xlsx]АЛРОСА АГОК пит'!aa24</v>
      </c>
      <c r="AW24" s="160" t="str">
        <f t="shared" si="6"/>
        <v>|'[УФ ВС 2018.xlsx]АЛРОСА АГОК пит'!al24</v>
      </c>
      <c r="AX24" s="160" t="str">
        <f t="shared" si="6"/>
        <v>|'[УФ ВС 2018.xlsx]АЛРОСА АГОК пит'!ak24</v>
      </c>
    </row>
    <row r="25" spans="1:57" s="160" customFormat="1">
      <c r="A25" s="156" t="str">
        <f>IF(SUM(J25,N25,P25,R25,S25,T25)=0,"скр","пок")</f>
        <v>пок</v>
      </c>
      <c r="B25" s="69">
        <v>3</v>
      </c>
      <c r="C25" s="356" t="s">
        <v>171</v>
      </c>
      <c r="D25" s="354"/>
      <c r="E25" s="354"/>
      <c r="F25" s="355"/>
      <c r="G25" s="70" t="s">
        <v>17</v>
      </c>
      <c r="H25" s="255">
        <v>0</v>
      </c>
      <c r="I25" s="255">
        <v>39.765819999999991</v>
      </c>
      <c r="J25" s="255">
        <v>39.765819999999991</v>
      </c>
      <c r="K25" s="255">
        <v>39.765819999999991</v>
      </c>
      <c r="L25" s="251">
        <f t="shared" si="2"/>
        <v>0</v>
      </c>
      <c r="M25" s="251">
        <f t="shared" si="3"/>
        <v>100</v>
      </c>
      <c r="N25" s="255">
        <v>39.765999999999998</v>
      </c>
      <c r="O25" s="255">
        <v>39.765999999999998</v>
      </c>
      <c r="P25" s="255">
        <v>0</v>
      </c>
      <c r="Q25" s="250">
        <v>39.765999999999998</v>
      </c>
      <c r="R25" s="252">
        <v>39.765999999999998</v>
      </c>
      <c r="S25" s="250">
        <f>R25</f>
        <v>39.765999999999998</v>
      </c>
      <c r="T25" s="250">
        <f>R25</f>
        <v>39.765999999999998</v>
      </c>
      <c r="U25" s="251">
        <f>+R25</f>
        <v>39.765999999999998</v>
      </c>
      <c r="V25" s="253">
        <f>[40]Лист1!$O25</f>
        <v>1</v>
      </c>
      <c r="W25" s="250">
        <f>S25*V25</f>
        <v>39.765999999999998</v>
      </c>
      <c r="X25" s="253">
        <f>[40]Лист1!$P25</f>
        <v>1</v>
      </c>
      <c r="Y25" s="250">
        <f>W25*X25</f>
        <v>39.765999999999998</v>
      </c>
      <c r="Z25" s="256"/>
      <c r="AA25" s="256"/>
      <c r="AB25" s="256">
        <f t="shared" si="4"/>
        <v>0</v>
      </c>
      <c r="AC25" s="256">
        <f t="shared" si="5"/>
        <v>100</v>
      </c>
      <c r="AD25" s="257"/>
      <c r="AE25" s="253">
        <f>+[41]Лист1!Q25</f>
        <v>1</v>
      </c>
      <c r="AF25" s="250">
        <f>IF($P$287=0,U25*AE25,0)</f>
        <v>39.765999999999998</v>
      </c>
      <c r="AG25" s="253">
        <f>+[41]Лист1!R25</f>
        <v>1</v>
      </c>
      <c r="AH25" s="250">
        <f>AF25*AG25</f>
        <v>39.765999999999998</v>
      </c>
      <c r="AI25" s="253">
        <f>+[41]Лист1!S25</f>
        <v>1</v>
      </c>
      <c r="AJ25" s="250">
        <f>AH25*AI25</f>
        <v>39.765999999999998</v>
      </c>
      <c r="AK25" s="253">
        <f>+[41]Лист1!T25</f>
        <v>1</v>
      </c>
      <c r="AL25" s="250">
        <f>AJ25*AK25</f>
        <v>39.765999999999998</v>
      </c>
      <c r="AM25" s="227" t="s">
        <v>611</v>
      </c>
      <c r="AN25" s="227" t="s">
        <v>612</v>
      </c>
      <c r="AO25" s="227" t="s">
        <v>613</v>
      </c>
      <c r="AP25" s="227" t="s">
        <v>614</v>
      </c>
      <c r="AQ25" s="227" t="s">
        <v>615</v>
      </c>
      <c r="AR25" s="227" t="s">
        <v>616</v>
      </c>
      <c r="AS25" s="160" t="str">
        <f t="shared" si="6"/>
        <v>|'[УФ ВС 2018.xlsx]АЛРОСА АГОК пит'!i25</v>
      </c>
      <c r="AT25" s="160" t="str">
        <f t="shared" si="6"/>
        <v>|'[УФ ВС 2018.xlsx]АЛРОСА АГОК пит'!j25</v>
      </c>
      <c r="AU25" s="160" t="str">
        <f t="shared" si="6"/>
        <v>|'[УФ ВС 2018.xlsx]АЛРОСА АГОК пит'!q25</v>
      </c>
      <c r="AV25" s="160" t="str">
        <f t="shared" si="6"/>
        <v>|'[УФ ВС 2018.xlsx]АЛРОСА АГОК пит'!aa25</v>
      </c>
      <c r="AW25" s="160" t="str">
        <f t="shared" si="6"/>
        <v>|'[УФ ВС 2018.xlsx]АЛРОСА АГОК пит'!al25</v>
      </c>
      <c r="AX25" s="160" t="str">
        <f t="shared" si="6"/>
        <v>|'[УФ ВС 2018.xlsx]АЛРОСА АГОК пит'!ak25</v>
      </c>
      <c r="BC25" s="160">
        <v>39.765999999999998</v>
      </c>
      <c r="BE25" s="339">
        <f>+U25-'[43]АЛРОСА АГОК пит'!$T25</f>
        <v>39.765999999999998</v>
      </c>
    </row>
    <row r="26" spans="1:57" s="160" customFormat="1">
      <c r="A26" s="156" t="s">
        <v>598</v>
      </c>
      <c r="B26" s="69">
        <v>4</v>
      </c>
      <c r="C26" s="503" t="s">
        <v>172</v>
      </c>
      <c r="D26" s="504"/>
      <c r="E26" s="504"/>
      <c r="F26" s="505"/>
      <c r="G26" s="70" t="s">
        <v>173</v>
      </c>
      <c r="H26" s="258">
        <f>H27+H68+H73</f>
        <v>0</v>
      </c>
      <c r="I26" s="258">
        <f>I27+I68+I73</f>
        <v>2848.1959999999999</v>
      </c>
      <c r="J26" s="258">
        <f>J27+J68+J73</f>
        <v>2756.6652615310068</v>
      </c>
      <c r="K26" s="259">
        <v>2217.6695</v>
      </c>
      <c r="L26" s="251">
        <f t="shared" si="2"/>
        <v>-538.99576153100679</v>
      </c>
      <c r="M26" s="251">
        <f t="shared" si="3"/>
        <v>80.447544028916397</v>
      </c>
      <c r="N26" s="259">
        <f t="shared" ref="N26:U26" si="7">N27+N68+N73</f>
        <v>2428.9116139702455</v>
      </c>
      <c r="O26" s="259">
        <v>2362.1029999999996</v>
      </c>
      <c r="P26" s="259">
        <f t="shared" si="7"/>
        <v>0</v>
      </c>
      <c r="Q26" s="259">
        <v>2292.2979999999998</v>
      </c>
      <c r="R26" s="252">
        <v>2217.6695</v>
      </c>
      <c r="S26" s="259">
        <f t="shared" si="7"/>
        <v>1108.83475</v>
      </c>
      <c r="T26" s="259">
        <f t="shared" si="7"/>
        <v>1108.83475</v>
      </c>
      <c r="U26" s="256">
        <f t="shared" si="7"/>
        <v>2217.6695</v>
      </c>
      <c r="V26" s="253">
        <f>[40]Лист1!$O26</f>
        <v>1</v>
      </c>
      <c r="W26" s="259">
        <f>W27+W68+W73</f>
        <v>1108.83475</v>
      </c>
      <c r="X26" s="253">
        <f>[40]Лист1!$P26</f>
        <v>1</v>
      </c>
      <c r="Y26" s="259">
        <f>Y27+Y68+Y73</f>
        <v>1108.83475</v>
      </c>
      <c r="Z26" s="256"/>
      <c r="AA26" s="256"/>
      <c r="AB26" s="256">
        <f t="shared" si="4"/>
        <v>-211.24211397024555</v>
      </c>
      <c r="AC26" s="256">
        <f t="shared" si="5"/>
        <v>91.303013549144595</v>
      </c>
      <c r="AD26" s="257">
        <f>IF(N286=0,0,(-AB26*U287/N286*100))</f>
        <v>5.6315531074272904</v>
      </c>
      <c r="AE26" s="253">
        <f>+[41]Лист1!Q26</f>
        <v>1</v>
      </c>
      <c r="AF26" s="259">
        <f>AF27+AF68+AF73</f>
        <v>2217.6695</v>
      </c>
      <c r="AG26" s="253">
        <f>+[41]Лист1!R26</f>
        <v>1</v>
      </c>
      <c r="AH26" s="259">
        <f>AH27+AH68+AH73</f>
        <v>2217.6695</v>
      </c>
      <c r="AI26" s="253">
        <f>+[41]Лист1!S26</f>
        <v>1</v>
      </c>
      <c r="AJ26" s="259">
        <f>AJ27+AJ68+AJ73</f>
        <v>2217.6695</v>
      </c>
      <c r="AK26" s="253">
        <f>+[41]Лист1!T26</f>
        <v>1</v>
      </c>
      <c r="AL26" s="259">
        <f>AL27+AL68+AL73</f>
        <v>2217.6695</v>
      </c>
      <c r="BC26" s="160">
        <v>2337.6917500000004</v>
      </c>
      <c r="BE26" s="339">
        <f>+U26-'[43]АЛРОСА АГОК пит'!$T26</f>
        <v>2217.6695</v>
      </c>
    </row>
    <row r="27" spans="1:57" s="156" customFormat="1">
      <c r="A27" s="156" t="str">
        <f t="shared" ref="A27:A90" si="8">IF(SUM(J27,N27,P27,R27,S27,T27)=0,"скр","пок")</f>
        <v>пок</v>
      </c>
      <c r="B27" s="69"/>
      <c r="C27" s="71" t="s">
        <v>174</v>
      </c>
      <c r="D27" s="354" t="s">
        <v>175</v>
      </c>
      <c r="E27" s="354"/>
      <c r="F27" s="355"/>
      <c r="G27" s="70" t="s">
        <v>173</v>
      </c>
      <c r="H27" s="260">
        <f>H28+H33+H63</f>
        <v>0</v>
      </c>
      <c r="I27" s="260">
        <f>I28+I33+I63</f>
        <v>1969.3440000000001</v>
      </c>
      <c r="J27" s="260">
        <f>J28+J33+J63</f>
        <v>1877.8132615310069</v>
      </c>
      <c r="K27" s="256">
        <v>1425.5065</v>
      </c>
      <c r="L27" s="251">
        <f t="shared" si="2"/>
        <v>-452.30676153100694</v>
      </c>
      <c r="M27" s="251">
        <f t="shared" si="3"/>
        <v>75.913112831984421</v>
      </c>
      <c r="N27" s="256">
        <f t="shared" ref="N27:U27" si="9">N28+N33+N63</f>
        <v>1641.356088</v>
      </c>
      <c r="O27" s="256">
        <v>1573.3109999999997</v>
      </c>
      <c r="P27" s="256">
        <f t="shared" si="9"/>
        <v>0</v>
      </c>
      <c r="Q27" s="256">
        <v>1507.614</v>
      </c>
      <c r="R27" s="252">
        <v>1425.5065</v>
      </c>
      <c r="S27" s="256">
        <f t="shared" si="9"/>
        <v>712.75324999999998</v>
      </c>
      <c r="T27" s="256">
        <f t="shared" si="9"/>
        <v>712.75324999999998</v>
      </c>
      <c r="U27" s="256">
        <f t="shared" si="9"/>
        <v>1425.5065</v>
      </c>
      <c r="V27" s="253">
        <f>[40]Лист1!$O27</f>
        <v>1</v>
      </c>
      <c r="W27" s="256">
        <f>W28+W33+W63</f>
        <v>712.75324999999998</v>
      </c>
      <c r="X27" s="253">
        <f>[40]Лист1!$P27</f>
        <v>1</v>
      </c>
      <c r="Y27" s="256">
        <f>Y28+Y33+Y63</f>
        <v>712.75324999999998</v>
      </c>
      <c r="Z27" s="256"/>
      <c r="AA27" s="256"/>
      <c r="AB27" s="256">
        <f t="shared" si="4"/>
        <v>-215.84958800000004</v>
      </c>
      <c r="AC27" s="256">
        <f t="shared" si="5"/>
        <v>86.849313833964345</v>
      </c>
      <c r="AD27" s="257"/>
      <c r="AE27" s="253">
        <f>+[41]Лист1!Q27</f>
        <v>1</v>
      </c>
      <c r="AF27" s="256">
        <f>AF28+AF33+AF63</f>
        <v>1425.5065</v>
      </c>
      <c r="AG27" s="253">
        <f>+[41]Лист1!R27</f>
        <v>1</v>
      </c>
      <c r="AH27" s="256">
        <f>AH28+AH33+AH63</f>
        <v>1425.5065</v>
      </c>
      <c r="AI27" s="253">
        <f>+[41]Лист1!S27</f>
        <v>1</v>
      </c>
      <c r="AJ27" s="256">
        <f>AJ28+AJ33+AJ63</f>
        <v>1425.5065</v>
      </c>
      <c r="AK27" s="253">
        <f>+[41]Лист1!T27</f>
        <v>1</v>
      </c>
      <c r="AL27" s="256">
        <f>AL28+AL33+AL63</f>
        <v>1425.5065</v>
      </c>
      <c r="AS27" s="160"/>
      <c r="AT27" s="160"/>
      <c r="AU27" s="160"/>
      <c r="AV27" s="160"/>
      <c r="AW27" s="160"/>
      <c r="AX27" s="160"/>
      <c r="BC27" s="156">
        <v>1545.5287500000004</v>
      </c>
      <c r="BE27" s="339">
        <f>+U27-'[43]АЛРОСА АГОК пит'!$T27</f>
        <v>1425.5065</v>
      </c>
    </row>
    <row r="28" spans="1:57" s="156" customFormat="1">
      <c r="A28" s="156" t="str">
        <f t="shared" si="8"/>
        <v>пок</v>
      </c>
      <c r="B28" s="69"/>
      <c r="C28" s="356"/>
      <c r="D28" s="99" t="s">
        <v>176</v>
      </c>
      <c r="E28" s="354" t="s">
        <v>530</v>
      </c>
      <c r="F28" s="355"/>
      <c r="G28" s="74" t="s">
        <v>173</v>
      </c>
      <c r="H28" s="260">
        <f>+H29+H30+H31+H32</f>
        <v>0</v>
      </c>
      <c r="I28" s="260">
        <f>+I29+I30+I31+I32</f>
        <v>1339.7730000000001</v>
      </c>
      <c r="J28" s="260">
        <f>+J29+J30+J31+J32</f>
        <v>1333.2727439999999</v>
      </c>
      <c r="K28" s="256">
        <v>1164.5174999999999</v>
      </c>
      <c r="L28" s="251">
        <f t="shared" si="2"/>
        <v>-168.75524399999995</v>
      </c>
      <c r="M28" s="251">
        <f t="shared" si="3"/>
        <v>87.342781530678309</v>
      </c>
      <c r="N28" s="256">
        <f t="shared" ref="N28:T28" si="10">+N29+N30+N31+N32</f>
        <v>1334.4988080000001</v>
      </c>
      <c r="O28" s="256">
        <v>1231.768194</v>
      </c>
      <c r="P28" s="256">
        <f t="shared" si="10"/>
        <v>0</v>
      </c>
      <c r="Q28" s="256">
        <v>1236.655</v>
      </c>
      <c r="R28" s="252">
        <v>1164.5174999999999</v>
      </c>
      <c r="S28" s="256">
        <f t="shared" si="10"/>
        <v>582.25874999999996</v>
      </c>
      <c r="T28" s="256">
        <f t="shared" si="10"/>
        <v>582.25874999999996</v>
      </c>
      <c r="U28" s="256">
        <f>+W28+Y28</f>
        <v>1164.5174999999999</v>
      </c>
      <c r="V28" s="253">
        <f>[40]Лист1!$O28</f>
        <v>1</v>
      </c>
      <c r="W28" s="256">
        <f>+W29+W30+W31+W32</f>
        <v>582.25874999999996</v>
      </c>
      <c r="X28" s="253">
        <f>[40]Лист1!$P28</f>
        <v>1</v>
      </c>
      <c r="Y28" s="256">
        <f>+Y29+Y30+Y31+Y32</f>
        <v>582.25874999999996</v>
      </c>
      <c r="Z28" s="256"/>
      <c r="AA28" s="256"/>
      <c r="AB28" s="256">
        <f t="shared" si="4"/>
        <v>-169.98130800000013</v>
      </c>
      <c r="AC28" s="256">
        <f t="shared" si="5"/>
        <v>87.262535793887338</v>
      </c>
      <c r="AD28" s="256"/>
      <c r="AE28" s="253">
        <f>+[41]Лист1!Q28</f>
        <v>1</v>
      </c>
      <c r="AF28" s="256">
        <f>+AF29+AF30+AF31+AF32</f>
        <v>1164.5174999999999</v>
      </c>
      <c r="AG28" s="253">
        <f>+[41]Лист1!R28</f>
        <v>1</v>
      </c>
      <c r="AH28" s="256">
        <f>+AH29+AH30+AH31+AH32</f>
        <v>1164.5174999999999</v>
      </c>
      <c r="AI28" s="253">
        <f>+[41]Лист1!S28</f>
        <v>1</v>
      </c>
      <c r="AJ28" s="256">
        <f>+AJ29+AJ30+AJ31+AJ32</f>
        <v>1164.5174999999999</v>
      </c>
      <c r="AK28" s="253">
        <f>+[41]Лист1!T28</f>
        <v>1</v>
      </c>
      <c r="AL28" s="256">
        <f>+AL29+AL30+AL31+AL32</f>
        <v>1164.5174999999999</v>
      </c>
      <c r="AM28" s="227"/>
      <c r="AN28" s="227"/>
      <c r="AO28" s="227"/>
      <c r="AP28" s="227"/>
      <c r="AQ28" s="227"/>
      <c r="AR28" s="227"/>
      <c r="AS28" s="160"/>
      <c r="AT28" s="160"/>
      <c r="AU28" s="160"/>
      <c r="AV28" s="160"/>
      <c r="AW28" s="160"/>
      <c r="AX28" s="160"/>
      <c r="BC28" s="156">
        <v>1228.3965890000004</v>
      </c>
      <c r="BE28" s="339">
        <f>+U28-'[43]АЛРОСА АГОК пит'!$T28</f>
        <v>1164.5174999999999</v>
      </c>
    </row>
    <row r="29" spans="1:57" s="156" customFormat="1">
      <c r="A29" s="156" t="str">
        <f t="shared" si="8"/>
        <v>пок</v>
      </c>
      <c r="B29" s="69"/>
      <c r="C29" s="72"/>
      <c r="D29" s="73"/>
      <c r="E29" s="261" t="s">
        <v>531</v>
      </c>
      <c r="F29" s="353"/>
      <c r="G29" s="74" t="s">
        <v>173</v>
      </c>
      <c r="H29" s="262">
        <v>0</v>
      </c>
      <c r="I29" s="262">
        <v>1339.7730000000001</v>
      </c>
      <c r="J29" s="262">
        <v>1333.2727439999999</v>
      </c>
      <c r="K29" s="262">
        <v>795.83199999999999</v>
      </c>
      <c r="L29" s="251">
        <f t="shared" si="2"/>
        <v>-537.44074399999988</v>
      </c>
      <c r="M29" s="251">
        <f t="shared" si="3"/>
        <v>59.690112438089415</v>
      </c>
      <c r="N29" s="262">
        <v>1334.4988080000001</v>
      </c>
      <c r="O29" s="262">
        <v>830.44819400000006</v>
      </c>
      <c r="P29" s="262">
        <v>0</v>
      </c>
      <c r="Q29" s="253">
        <v>1236.655</v>
      </c>
      <c r="R29" s="252">
        <v>795.83199999999999</v>
      </c>
      <c r="S29" s="250">
        <f>R29*$A$8</f>
        <v>397.916</v>
      </c>
      <c r="T29" s="250">
        <f>R29*$A$9</f>
        <v>397.916</v>
      </c>
      <c r="U29" s="256">
        <f>+W29+Y29</f>
        <v>795.83199999999999</v>
      </c>
      <c r="V29" s="253">
        <f>[40]Лист1!$O29</f>
        <v>1</v>
      </c>
      <c r="W29" s="250">
        <f>S29*V29</f>
        <v>397.916</v>
      </c>
      <c r="X29" s="253">
        <f>[40]Лист1!$P29</f>
        <v>1</v>
      </c>
      <c r="Y29" s="250">
        <f>W29*X29</f>
        <v>397.916</v>
      </c>
      <c r="Z29" s="263"/>
      <c r="AA29" s="263"/>
      <c r="AB29" s="256">
        <f t="shared" si="4"/>
        <v>-538.66680800000006</v>
      </c>
      <c r="AC29" s="256">
        <f t="shared" si="5"/>
        <v>59.635272450539347</v>
      </c>
      <c r="AD29" s="264"/>
      <c r="AE29" s="253">
        <f>+[41]Лист1!Q29</f>
        <v>1</v>
      </c>
      <c r="AF29" s="250">
        <f>IF($P$287=0,U29*AE29,0)</f>
        <v>795.83199999999999</v>
      </c>
      <c r="AG29" s="253">
        <f>+[41]Лист1!R29</f>
        <v>1</v>
      </c>
      <c r="AH29" s="250">
        <f>AF29*AG29</f>
        <v>795.83199999999999</v>
      </c>
      <c r="AI29" s="253">
        <f>+[41]Лист1!S29</f>
        <v>1</v>
      </c>
      <c r="AJ29" s="250">
        <f>AH29*AI29</f>
        <v>795.83199999999999</v>
      </c>
      <c r="AK29" s="253">
        <f>+[41]Лист1!T29</f>
        <v>1</v>
      </c>
      <c r="AL29" s="250">
        <f>AJ29*AK29</f>
        <v>795.83199999999999</v>
      </c>
      <c r="AM29" s="227" t="s">
        <v>617</v>
      </c>
      <c r="AN29" s="227" t="s">
        <v>618</v>
      </c>
      <c r="AO29" s="227" t="s">
        <v>619</v>
      </c>
      <c r="AP29" s="227" t="s">
        <v>620</v>
      </c>
      <c r="AQ29" s="227" t="s">
        <v>621</v>
      </c>
      <c r="AR29" s="227" t="s">
        <v>622</v>
      </c>
      <c r="AS29" s="160" t="str">
        <f t="shared" ref="AS29:AX29" si="11">$A$3&amp;$A$2&amp;"'"&amp;AM29</f>
        <v>|'[УФ ВС 2018.xlsx]АЛРОСА АГОК пит'!i28</v>
      </c>
      <c r="AT29" s="160" t="str">
        <f t="shared" si="11"/>
        <v>|'[УФ ВС 2018.xlsx]АЛРОСА АГОК пит'!j28</v>
      </c>
      <c r="AU29" s="160" t="str">
        <f t="shared" si="11"/>
        <v>|'[УФ ВС 2018.xlsx]АЛРОСА АГОК пит'!q28</v>
      </c>
      <c r="AV29" s="160" t="str">
        <f t="shared" si="11"/>
        <v>|'[УФ ВС 2018.xlsx]АЛРОСА АГОК пит'!aa28</v>
      </c>
      <c r="AW29" s="160" t="str">
        <f t="shared" si="11"/>
        <v>|'[УФ ВС 2018.xlsx]АЛРОСА АГОК пит'!al28</v>
      </c>
      <c r="AX29" s="160" t="str">
        <f t="shared" si="11"/>
        <v>|'[УФ ВС 2018.xlsx]АЛРОСА АГОК пит'!ak28</v>
      </c>
      <c r="BC29" s="156">
        <v>848.69816100000037</v>
      </c>
      <c r="BD29" s="156" t="s">
        <v>1485</v>
      </c>
      <c r="BE29" s="339">
        <f>+U29-'[43]АЛРОСА АГОК пит'!$T29</f>
        <v>795.83199999999999</v>
      </c>
    </row>
    <row r="30" spans="1:57" s="156" customFormat="1">
      <c r="A30" s="156" t="str">
        <f t="shared" si="8"/>
        <v>пок</v>
      </c>
      <c r="B30" s="69"/>
      <c r="C30" s="72"/>
      <c r="D30" s="73"/>
      <c r="E30" s="261" t="s">
        <v>532</v>
      </c>
      <c r="F30" s="353"/>
      <c r="G30" s="74" t="s">
        <v>173</v>
      </c>
      <c r="H30" s="262"/>
      <c r="I30" s="262"/>
      <c r="J30" s="262"/>
      <c r="K30" s="262">
        <v>368.68549999999999</v>
      </c>
      <c r="L30" s="251">
        <f t="shared" si="2"/>
        <v>368.68549999999999</v>
      </c>
      <c r="M30" s="251">
        <f t="shared" si="3"/>
        <v>0</v>
      </c>
      <c r="N30" s="262"/>
      <c r="O30" s="262">
        <v>401.32</v>
      </c>
      <c r="P30" s="262"/>
      <c r="Q30" s="253">
        <v>0</v>
      </c>
      <c r="R30" s="252">
        <v>368.68549999999999</v>
      </c>
      <c r="S30" s="250">
        <f>R30*$A$8</f>
        <v>184.34275</v>
      </c>
      <c r="T30" s="250">
        <f>R30*$A$9</f>
        <v>184.34275</v>
      </c>
      <c r="U30" s="256">
        <f>+W30+Y30</f>
        <v>368.68549999999999</v>
      </c>
      <c r="V30" s="253">
        <f>[40]Лист1!$O30</f>
        <v>1</v>
      </c>
      <c r="W30" s="250">
        <f>S30*V30</f>
        <v>184.34275</v>
      </c>
      <c r="X30" s="253">
        <f>[40]Лист1!$P30</f>
        <v>1</v>
      </c>
      <c r="Y30" s="250">
        <f>W30*X30</f>
        <v>184.34275</v>
      </c>
      <c r="Z30" s="263"/>
      <c r="AA30" s="263"/>
      <c r="AB30" s="256">
        <f t="shared" si="4"/>
        <v>368.68549999999999</v>
      </c>
      <c r="AC30" s="256">
        <f t="shared" si="5"/>
        <v>0</v>
      </c>
      <c r="AD30" s="264"/>
      <c r="AE30" s="253">
        <f>+[41]Лист1!Q30</f>
        <v>1</v>
      </c>
      <c r="AF30" s="250">
        <f>IF($P$287=0,U30*AE30,0)</f>
        <v>368.68549999999999</v>
      </c>
      <c r="AG30" s="253">
        <f>+[41]Лист1!R30</f>
        <v>1</v>
      </c>
      <c r="AH30" s="250">
        <f>AF30*AG30</f>
        <v>368.68549999999999</v>
      </c>
      <c r="AI30" s="253">
        <f>+[41]Лист1!S30</f>
        <v>1</v>
      </c>
      <c r="AJ30" s="250">
        <f>AH30*AI30</f>
        <v>368.68549999999999</v>
      </c>
      <c r="AK30" s="253">
        <f>+[41]Лист1!T30</f>
        <v>1</v>
      </c>
      <c r="AL30" s="250">
        <f>AJ30*AK30</f>
        <v>368.68549999999999</v>
      </c>
      <c r="AS30" s="160"/>
      <c r="AT30" s="160"/>
      <c r="AU30" s="160"/>
      <c r="AV30" s="160"/>
      <c r="AW30" s="160"/>
      <c r="AX30" s="160"/>
      <c r="BC30" s="156">
        <v>379.69842800000015</v>
      </c>
      <c r="BE30" s="339">
        <f>+U30-'[43]АЛРОСА АГОК пит'!$T30</f>
        <v>368.68549999999999</v>
      </c>
    </row>
    <row r="31" spans="1:57" s="156" customFormat="1">
      <c r="A31" s="156" t="str">
        <f t="shared" si="8"/>
        <v>скр</v>
      </c>
      <c r="B31" s="69"/>
      <c r="C31" s="72"/>
      <c r="D31" s="73"/>
      <c r="E31" s="261" t="s">
        <v>533</v>
      </c>
      <c r="F31" s="353"/>
      <c r="G31" s="74" t="s">
        <v>173</v>
      </c>
      <c r="H31" s="262"/>
      <c r="I31" s="262"/>
      <c r="J31" s="262"/>
      <c r="K31" s="262"/>
      <c r="L31" s="251">
        <f t="shared" si="2"/>
        <v>0</v>
      </c>
      <c r="M31" s="251">
        <f t="shared" si="3"/>
        <v>0</v>
      </c>
      <c r="N31" s="262"/>
      <c r="O31" s="262"/>
      <c r="P31" s="262"/>
      <c r="Q31" s="253">
        <v>0</v>
      </c>
      <c r="R31" s="252">
        <v>0</v>
      </c>
      <c r="S31" s="250">
        <f>R31*$A$8</f>
        <v>0</v>
      </c>
      <c r="T31" s="250">
        <f>R31*$A$9</f>
        <v>0</v>
      </c>
      <c r="U31" s="256">
        <f>+W31+Y31</f>
        <v>0</v>
      </c>
      <c r="V31" s="253">
        <f>[40]Лист1!$O31</f>
        <v>1</v>
      </c>
      <c r="W31" s="250">
        <f>S31*V31</f>
        <v>0</v>
      </c>
      <c r="X31" s="253">
        <f>[40]Лист1!$P31</f>
        <v>1</v>
      </c>
      <c r="Y31" s="250">
        <f>W31*X31</f>
        <v>0</v>
      </c>
      <c r="Z31" s="263"/>
      <c r="AA31" s="263"/>
      <c r="AB31" s="256">
        <f t="shared" si="4"/>
        <v>0</v>
      </c>
      <c r="AC31" s="256">
        <f t="shared" si="5"/>
        <v>0</v>
      </c>
      <c r="AD31" s="264"/>
      <c r="AE31" s="253">
        <f>+[41]Лист1!Q31</f>
        <v>1</v>
      </c>
      <c r="AF31" s="250">
        <f>IF($P$287=0,U31*AE31,0)</f>
        <v>0</v>
      </c>
      <c r="AG31" s="253">
        <f>+[41]Лист1!R31</f>
        <v>1</v>
      </c>
      <c r="AH31" s="250">
        <f>AF31*AG31</f>
        <v>0</v>
      </c>
      <c r="AI31" s="253">
        <f>+[41]Лист1!S31</f>
        <v>1</v>
      </c>
      <c r="AJ31" s="250">
        <f>AH31*AI31</f>
        <v>0</v>
      </c>
      <c r="AK31" s="253">
        <f>+[41]Лист1!T31</f>
        <v>1</v>
      </c>
      <c r="AL31" s="250">
        <f>AJ31*AK31</f>
        <v>0</v>
      </c>
      <c r="AS31" s="160"/>
      <c r="AT31" s="160"/>
      <c r="AU31" s="160"/>
      <c r="AV31" s="160"/>
      <c r="AW31" s="160"/>
      <c r="AX31" s="160"/>
      <c r="BC31" s="156">
        <v>0</v>
      </c>
      <c r="BE31" s="339">
        <f>+U31-'[43]АЛРОСА АГОК пит'!$T31</f>
        <v>0</v>
      </c>
    </row>
    <row r="32" spans="1:57" s="156" customFormat="1">
      <c r="A32" s="156" t="str">
        <f t="shared" si="8"/>
        <v>скр</v>
      </c>
      <c r="B32" s="69"/>
      <c r="C32" s="72"/>
      <c r="D32" s="73"/>
      <c r="E32" s="261" t="s">
        <v>534</v>
      </c>
      <c r="F32" s="353"/>
      <c r="G32" s="74" t="s">
        <v>173</v>
      </c>
      <c r="H32" s="262"/>
      <c r="I32" s="262"/>
      <c r="J32" s="262"/>
      <c r="K32" s="262"/>
      <c r="L32" s="251">
        <f t="shared" si="2"/>
        <v>0</v>
      </c>
      <c r="M32" s="251">
        <f t="shared" si="3"/>
        <v>0</v>
      </c>
      <c r="N32" s="262"/>
      <c r="O32" s="262"/>
      <c r="P32" s="262"/>
      <c r="Q32" s="253">
        <v>0</v>
      </c>
      <c r="R32" s="252">
        <v>0</v>
      </c>
      <c r="S32" s="250">
        <f>R32*$A$8</f>
        <v>0</v>
      </c>
      <c r="T32" s="250">
        <f>R32*$A$9</f>
        <v>0</v>
      </c>
      <c r="U32" s="256">
        <f>+W32+Y32</f>
        <v>0</v>
      </c>
      <c r="V32" s="253">
        <f>[40]Лист1!$O32</f>
        <v>1</v>
      </c>
      <c r="W32" s="250">
        <f>S32*V32</f>
        <v>0</v>
      </c>
      <c r="X32" s="253">
        <f>[40]Лист1!$P32</f>
        <v>1</v>
      </c>
      <c r="Y32" s="250">
        <f>W32*X32</f>
        <v>0</v>
      </c>
      <c r="Z32" s="263"/>
      <c r="AA32" s="263"/>
      <c r="AB32" s="256">
        <f t="shared" si="4"/>
        <v>0</v>
      </c>
      <c r="AC32" s="256">
        <f t="shared" si="5"/>
        <v>0</v>
      </c>
      <c r="AD32" s="264"/>
      <c r="AE32" s="253">
        <f>+[41]Лист1!Q32</f>
        <v>1</v>
      </c>
      <c r="AF32" s="250">
        <f>IF($P$287=0,U32*AE32,0)</f>
        <v>0</v>
      </c>
      <c r="AG32" s="253">
        <f>+[41]Лист1!R32</f>
        <v>1</v>
      </c>
      <c r="AH32" s="250">
        <f>AF32*AG32</f>
        <v>0</v>
      </c>
      <c r="AI32" s="253">
        <f>+[41]Лист1!S32</f>
        <v>1</v>
      </c>
      <c r="AJ32" s="250">
        <f>AH32*AI32</f>
        <v>0</v>
      </c>
      <c r="AK32" s="253">
        <f>+[41]Лист1!T32</f>
        <v>1</v>
      </c>
      <c r="AL32" s="250">
        <f>AJ32*AK32</f>
        <v>0</v>
      </c>
      <c r="AS32" s="160"/>
      <c r="AT32" s="160"/>
      <c r="AU32" s="160"/>
      <c r="AV32" s="160"/>
      <c r="AW32" s="160"/>
      <c r="AX32" s="160"/>
      <c r="BC32" s="156">
        <v>0</v>
      </c>
      <c r="BE32" s="339">
        <f>+U32-'[43]АЛРОСА АГОК пит'!$T32</f>
        <v>0</v>
      </c>
    </row>
    <row r="33" spans="1:57" s="156" customFormat="1">
      <c r="A33" s="156" t="str">
        <f t="shared" si="8"/>
        <v>пок</v>
      </c>
      <c r="B33" s="69"/>
      <c r="C33" s="72"/>
      <c r="D33" s="99" t="s">
        <v>178</v>
      </c>
      <c r="E33" s="265" t="s">
        <v>535</v>
      </c>
      <c r="F33" s="355"/>
      <c r="G33" s="74" t="s">
        <v>173</v>
      </c>
      <c r="H33" s="263">
        <f t="shared" ref="H33:J37" si="12">H38+H53+H58</f>
        <v>0</v>
      </c>
      <c r="I33" s="263">
        <f t="shared" si="12"/>
        <v>51.1</v>
      </c>
      <c r="J33" s="263">
        <f t="shared" si="12"/>
        <v>59.282447000000005</v>
      </c>
      <c r="K33" s="263">
        <v>36.084999999999994</v>
      </c>
      <c r="L33" s="251">
        <f t="shared" si="2"/>
        <v>-23.197447000000011</v>
      </c>
      <c r="M33" s="251">
        <f t="shared" si="3"/>
        <v>60.86961963631493</v>
      </c>
      <c r="N33" s="263">
        <f t="shared" ref="N33:U37" si="13">N38+N53+N58</f>
        <v>55.279640000000001</v>
      </c>
      <c r="O33" s="263">
        <v>48.042000000000002</v>
      </c>
      <c r="P33" s="263">
        <f t="shared" si="13"/>
        <v>0</v>
      </c>
      <c r="Q33" s="263">
        <v>45.064000000000007</v>
      </c>
      <c r="R33" s="252">
        <v>36.084999999999994</v>
      </c>
      <c r="S33" s="263">
        <f>S38+S53+S58</f>
        <v>18.042499999999997</v>
      </c>
      <c r="T33" s="263">
        <f t="shared" si="13"/>
        <v>18.042499999999997</v>
      </c>
      <c r="U33" s="263">
        <f t="shared" si="13"/>
        <v>36.084999999999994</v>
      </c>
      <c r="V33" s="253">
        <f>[40]Лист1!$O33</f>
        <v>1</v>
      </c>
      <c r="W33" s="263">
        <f>W38+W53+W58</f>
        <v>18.042499999999997</v>
      </c>
      <c r="X33" s="253">
        <f>[40]Лист1!$P33</f>
        <v>1</v>
      </c>
      <c r="Y33" s="263">
        <f>Y38+Y53+Y58</f>
        <v>18.042499999999997</v>
      </c>
      <c r="Z33" s="263"/>
      <c r="AA33" s="263"/>
      <c r="AB33" s="256">
        <f t="shared" si="4"/>
        <v>-19.194640000000007</v>
      </c>
      <c r="AC33" s="256">
        <f t="shared" si="5"/>
        <v>65.277197897815526</v>
      </c>
      <c r="AD33" s="264"/>
      <c r="AE33" s="253">
        <f>+[41]Лист1!Q33</f>
        <v>1</v>
      </c>
      <c r="AF33" s="263">
        <f>AF38+AF53+AF58</f>
        <v>36.084999999999994</v>
      </c>
      <c r="AG33" s="253">
        <f>+[41]Лист1!R33</f>
        <v>1</v>
      </c>
      <c r="AH33" s="263">
        <f>AH38+AH53+AH58</f>
        <v>36.084999999999994</v>
      </c>
      <c r="AI33" s="253">
        <f>+[41]Лист1!S33</f>
        <v>1</v>
      </c>
      <c r="AJ33" s="263">
        <f>AJ38+AJ53+AJ58</f>
        <v>36.084999999999994</v>
      </c>
      <c r="AK33" s="253">
        <f>+[41]Лист1!T33</f>
        <v>1</v>
      </c>
      <c r="AL33" s="263">
        <f>AL38+AL53+AL58</f>
        <v>36.084999999999994</v>
      </c>
      <c r="AS33" s="160"/>
      <c r="AT33" s="160"/>
      <c r="AU33" s="160"/>
      <c r="AV33" s="160"/>
      <c r="AW33" s="160"/>
      <c r="AX33" s="160"/>
      <c r="BC33" s="156">
        <v>54.671239999999997</v>
      </c>
      <c r="BE33" s="339">
        <f>+U33-'[43]АЛРОСА АГОК пит'!$T33</f>
        <v>36.084999999999994</v>
      </c>
    </row>
    <row r="34" spans="1:57" s="156" customFormat="1">
      <c r="A34" s="156" t="str">
        <f t="shared" si="8"/>
        <v>пок</v>
      </c>
      <c r="B34" s="69"/>
      <c r="C34" s="72"/>
      <c r="D34" s="99"/>
      <c r="E34" s="75" t="s">
        <v>531</v>
      </c>
      <c r="F34" s="355"/>
      <c r="G34" s="74" t="s">
        <v>173</v>
      </c>
      <c r="H34" s="263">
        <f t="shared" si="12"/>
        <v>0</v>
      </c>
      <c r="I34" s="263">
        <f t="shared" si="12"/>
        <v>51.1</v>
      </c>
      <c r="J34" s="263">
        <f t="shared" si="12"/>
        <v>59.282447000000005</v>
      </c>
      <c r="K34" s="263">
        <v>29.93</v>
      </c>
      <c r="L34" s="251">
        <f t="shared" si="2"/>
        <v>-29.352447000000005</v>
      </c>
      <c r="M34" s="251">
        <f t="shared" si="3"/>
        <v>50.487119737145804</v>
      </c>
      <c r="N34" s="263">
        <f t="shared" si="13"/>
        <v>55.279640000000001</v>
      </c>
      <c r="O34" s="263">
        <v>37.562000000000005</v>
      </c>
      <c r="P34" s="263">
        <f t="shared" si="13"/>
        <v>0</v>
      </c>
      <c r="Q34" s="263">
        <v>33.900999999999996</v>
      </c>
      <c r="R34" s="252">
        <v>29.93</v>
      </c>
      <c r="S34" s="263">
        <f t="shared" si="13"/>
        <v>14.965</v>
      </c>
      <c r="T34" s="263">
        <f t="shared" si="13"/>
        <v>14.965</v>
      </c>
      <c r="U34" s="263">
        <f t="shared" ref="U34:U72" si="14">+W34+Y34</f>
        <v>29.93</v>
      </c>
      <c r="V34" s="253">
        <f>[40]Лист1!$O34</f>
        <v>1</v>
      </c>
      <c r="W34" s="263">
        <f>W39+W54+W59</f>
        <v>14.965</v>
      </c>
      <c r="X34" s="253">
        <f>[40]Лист1!$P34</f>
        <v>1</v>
      </c>
      <c r="Y34" s="263">
        <f>Y39+Y54+Y59</f>
        <v>14.965</v>
      </c>
      <c r="Z34" s="263"/>
      <c r="AA34" s="263"/>
      <c r="AB34" s="256">
        <f t="shared" si="4"/>
        <v>-25.349640000000001</v>
      </c>
      <c r="AC34" s="256">
        <f t="shared" si="5"/>
        <v>54.142899628145194</v>
      </c>
      <c r="AD34" s="264"/>
      <c r="AE34" s="253">
        <f>+[41]Лист1!Q34</f>
        <v>1</v>
      </c>
      <c r="AF34" s="263">
        <f>AF39+AF54+AF59</f>
        <v>29.93</v>
      </c>
      <c r="AG34" s="253">
        <f>+[41]Лист1!R34</f>
        <v>1</v>
      </c>
      <c r="AH34" s="263">
        <f>AH39+AH54+AH59</f>
        <v>29.93</v>
      </c>
      <c r="AI34" s="253">
        <f>+[41]Лист1!S34</f>
        <v>1</v>
      </c>
      <c r="AJ34" s="263">
        <f>AJ39+AJ54+AJ59</f>
        <v>29.93</v>
      </c>
      <c r="AK34" s="253">
        <f>+[41]Лист1!T34</f>
        <v>1</v>
      </c>
      <c r="AL34" s="263">
        <f>AL39+AL54+AL59</f>
        <v>29.93</v>
      </c>
      <c r="AS34" s="160"/>
      <c r="AT34" s="160"/>
      <c r="AU34" s="160"/>
      <c r="AV34" s="160"/>
      <c r="AW34" s="160"/>
      <c r="AX34" s="160"/>
      <c r="BC34" s="156">
        <v>41.962400000000002</v>
      </c>
      <c r="BE34" s="339">
        <f>+U34-'[43]АЛРОСА АГОК пит'!$T34</f>
        <v>29.93</v>
      </c>
    </row>
    <row r="35" spans="1:57" s="156" customFormat="1">
      <c r="A35" s="156" t="str">
        <f t="shared" si="8"/>
        <v>пок</v>
      </c>
      <c r="B35" s="69"/>
      <c r="C35" s="72"/>
      <c r="D35" s="99"/>
      <c r="E35" s="75" t="s">
        <v>532</v>
      </c>
      <c r="F35" s="355"/>
      <c r="G35" s="74" t="s">
        <v>173</v>
      </c>
      <c r="H35" s="263">
        <f t="shared" si="12"/>
        <v>0</v>
      </c>
      <c r="I35" s="263">
        <f t="shared" si="12"/>
        <v>0</v>
      </c>
      <c r="J35" s="263">
        <f t="shared" si="12"/>
        <v>0</v>
      </c>
      <c r="K35" s="263">
        <v>6.1550000000000002</v>
      </c>
      <c r="L35" s="251">
        <f t="shared" si="2"/>
        <v>6.1550000000000002</v>
      </c>
      <c r="M35" s="251">
        <f t="shared" si="3"/>
        <v>0</v>
      </c>
      <c r="N35" s="263">
        <f t="shared" si="13"/>
        <v>0</v>
      </c>
      <c r="O35" s="263">
        <v>10.48</v>
      </c>
      <c r="P35" s="263">
        <f t="shared" si="13"/>
        <v>0</v>
      </c>
      <c r="Q35" s="263">
        <v>11.163</v>
      </c>
      <c r="R35" s="252">
        <v>6.1550000000000002</v>
      </c>
      <c r="S35" s="263">
        <f t="shared" si="13"/>
        <v>3.0775000000000001</v>
      </c>
      <c r="T35" s="263">
        <f t="shared" si="13"/>
        <v>3.0775000000000001</v>
      </c>
      <c r="U35" s="263">
        <f t="shared" si="14"/>
        <v>6.1550000000000002</v>
      </c>
      <c r="V35" s="253">
        <f>[40]Лист1!$O35</f>
        <v>1</v>
      </c>
      <c r="W35" s="263">
        <f>W40+W55+W60</f>
        <v>3.0775000000000001</v>
      </c>
      <c r="X35" s="253">
        <f>[40]Лист1!$P35</f>
        <v>1</v>
      </c>
      <c r="Y35" s="263">
        <f>Y40+Y55+Y60</f>
        <v>3.0775000000000001</v>
      </c>
      <c r="Z35" s="263"/>
      <c r="AA35" s="263"/>
      <c r="AB35" s="256">
        <f t="shared" si="4"/>
        <v>6.1550000000000002</v>
      </c>
      <c r="AC35" s="256">
        <f t="shared" si="5"/>
        <v>0</v>
      </c>
      <c r="AD35" s="264"/>
      <c r="AE35" s="253">
        <f>+[41]Лист1!Q35</f>
        <v>1</v>
      </c>
      <c r="AF35" s="263">
        <f>AF40+AF55+AF60</f>
        <v>6.1550000000000002</v>
      </c>
      <c r="AG35" s="253">
        <f>+[41]Лист1!R35</f>
        <v>1</v>
      </c>
      <c r="AH35" s="263">
        <f>AH40+AH55+AH60</f>
        <v>6.1550000000000002</v>
      </c>
      <c r="AI35" s="253">
        <f>+[41]Лист1!S35</f>
        <v>1</v>
      </c>
      <c r="AJ35" s="263">
        <f>AJ40+AJ55+AJ60</f>
        <v>6.1550000000000002</v>
      </c>
      <c r="AK35" s="253">
        <f>+[41]Лист1!T35</f>
        <v>1</v>
      </c>
      <c r="AL35" s="263">
        <f>AL40+AL55+AL60</f>
        <v>6.1550000000000002</v>
      </c>
      <c r="AS35" s="160"/>
      <c r="AT35" s="160"/>
      <c r="AU35" s="160"/>
      <c r="AV35" s="160"/>
      <c r="AW35" s="160"/>
      <c r="AX35" s="160"/>
      <c r="BC35" s="156">
        <v>12.70884</v>
      </c>
      <c r="BE35" s="339">
        <f>+U35-'[43]АЛРОСА АГОК пит'!$T35</f>
        <v>6.1550000000000002</v>
      </c>
    </row>
    <row r="36" spans="1:57" s="156" customFormat="1">
      <c r="A36" s="156" t="str">
        <f t="shared" si="8"/>
        <v>скр</v>
      </c>
      <c r="B36" s="69"/>
      <c r="C36" s="72"/>
      <c r="D36" s="99"/>
      <c r="E36" s="75" t="s">
        <v>533</v>
      </c>
      <c r="F36" s="355"/>
      <c r="G36" s="74" t="s">
        <v>173</v>
      </c>
      <c r="H36" s="263">
        <f t="shared" si="12"/>
        <v>0</v>
      </c>
      <c r="I36" s="263">
        <f t="shared" si="12"/>
        <v>0</v>
      </c>
      <c r="J36" s="263">
        <f t="shared" si="12"/>
        <v>0</v>
      </c>
      <c r="K36" s="263">
        <v>0</v>
      </c>
      <c r="L36" s="251">
        <f t="shared" si="2"/>
        <v>0</v>
      </c>
      <c r="M36" s="251">
        <f t="shared" si="3"/>
        <v>0</v>
      </c>
      <c r="N36" s="263">
        <f t="shared" si="13"/>
        <v>0</v>
      </c>
      <c r="O36" s="263">
        <v>0</v>
      </c>
      <c r="P36" s="263">
        <f t="shared" si="13"/>
        <v>0</v>
      </c>
      <c r="Q36" s="263">
        <v>0</v>
      </c>
      <c r="R36" s="252">
        <v>0</v>
      </c>
      <c r="S36" s="263">
        <f t="shared" si="13"/>
        <v>0</v>
      </c>
      <c r="T36" s="263">
        <f t="shared" si="13"/>
        <v>0</v>
      </c>
      <c r="U36" s="263">
        <f t="shared" si="14"/>
        <v>0</v>
      </c>
      <c r="V36" s="253">
        <f>[40]Лист1!$O36</f>
        <v>1</v>
      </c>
      <c r="W36" s="263">
        <f>W41+W56+W61</f>
        <v>0</v>
      </c>
      <c r="X36" s="253">
        <f>[40]Лист1!$P36</f>
        <v>1</v>
      </c>
      <c r="Y36" s="263">
        <f>Y41+Y56+Y61</f>
        <v>0</v>
      </c>
      <c r="Z36" s="263"/>
      <c r="AA36" s="263"/>
      <c r="AB36" s="256">
        <f t="shared" si="4"/>
        <v>0</v>
      </c>
      <c r="AC36" s="256">
        <f t="shared" si="5"/>
        <v>0</v>
      </c>
      <c r="AD36" s="264"/>
      <c r="AE36" s="253">
        <f>+[41]Лист1!Q36</f>
        <v>1</v>
      </c>
      <c r="AF36" s="263">
        <f>AF41+AF56+AF61</f>
        <v>0</v>
      </c>
      <c r="AG36" s="253">
        <f>+[41]Лист1!R36</f>
        <v>1</v>
      </c>
      <c r="AH36" s="263">
        <f>AH41+AH56+AH61</f>
        <v>0</v>
      </c>
      <c r="AI36" s="253">
        <f>+[41]Лист1!S36</f>
        <v>1</v>
      </c>
      <c r="AJ36" s="263">
        <f>AJ41+AJ56+AJ61</f>
        <v>0</v>
      </c>
      <c r="AK36" s="253">
        <f>+[41]Лист1!T36</f>
        <v>1</v>
      </c>
      <c r="AL36" s="263">
        <f>AL41+AL56+AL61</f>
        <v>0</v>
      </c>
      <c r="AS36" s="160"/>
      <c r="AT36" s="160"/>
      <c r="AU36" s="160"/>
      <c r="AV36" s="160"/>
      <c r="AW36" s="160"/>
      <c r="AX36" s="160"/>
      <c r="BC36" s="156">
        <v>0</v>
      </c>
      <c r="BE36" s="339">
        <f>+U36-'[43]АЛРОСА АГОК пит'!$T36</f>
        <v>0</v>
      </c>
    </row>
    <row r="37" spans="1:57" s="156" customFormat="1">
      <c r="A37" s="156" t="str">
        <f t="shared" si="8"/>
        <v>скр</v>
      </c>
      <c r="B37" s="69"/>
      <c r="C37" s="72"/>
      <c r="D37" s="99"/>
      <c r="E37" s="75" t="s">
        <v>534</v>
      </c>
      <c r="F37" s="355"/>
      <c r="G37" s="74" t="s">
        <v>173</v>
      </c>
      <c r="H37" s="263">
        <f t="shared" si="12"/>
        <v>0</v>
      </c>
      <c r="I37" s="263">
        <f t="shared" si="12"/>
        <v>0</v>
      </c>
      <c r="J37" s="263">
        <f t="shared" si="12"/>
        <v>0</v>
      </c>
      <c r="K37" s="263">
        <v>0</v>
      </c>
      <c r="L37" s="251">
        <f t="shared" si="2"/>
        <v>0</v>
      </c>
      <c r="M37" s="251">
        <f t="shared" si="3"/>
        <v>0</v>
      </c>
      <c r="N37" s="263">
        <f t="shared" si="13"/>
        <v>0</v>
      </c>
      <c r="O37" s="263">
        <v>0</v>
      </c>
      <c r="P37" s="263">
        <f t="shared" si="13"/>
        <v>0</v>
      </c>
      <c r="Q37" s="263">
        <v>0</v>
      </c>
      <c r="R37" s="252">
        <v>0</v>
      </c>
      <c r="S37" s="263">
        <f t="shared" si="13"/>
        <v>0</v>
      </c>
      <c r="T37" s="263">
        <f t="shared" si="13"/>
        <v>0</v>
      </c>
      <c r="U37" s="263">
        <f t="shared" si="14"/>
        <v>0</v>
      </c>
      <c r="V37" s="253">
        <f>[40]Лист1!$O37</f>
        <v>1</v>
      </c>
      <c r="W37" s="263">
        <f>W42+W57+W62</f>
        <v>0</v>
      </c>
      <c r="X37" s="253">
        <f>[40]Лист1!$P37</f>
        <v>1</v>
      </c>
      <c r="Y37" s="263">
        <f>Y42+Y57+Y62</f>
        <v>0</v>
      </c>
      <c r="Z37" s="263"/>
      <c r="AA37" s="263"/>
      <c r="AB37" s="256">
        <f t="shared" si="4"/>
        <v>0</v>
      </c>
      <c r="AC37" s="256">
        <f t="shared" si="5"/>
        <v>0</v>
      </c>
      <c r="AD37" s="264"/>
      <c r="AE37" s="253">
        <f>+[41]Лист1!Q37</f>
        <v>1</v>
      </c>
      <c r="AF37" s="263">
        <f>AF42+AF57+AF62</f>
        <v>0</v>
      </c>
      <c r="AG37" s="253">
        <f>+[41]Лист1!R37</f>
        <v>1</v>
      </c>
      <c r="AH37" s="263">
        <f>AH42+AH57+AH62</f>
        <v>0</v>
      </c>
      <c r="AI37" s="253">
        <f>+[41]Лист1!S37</f>
        <v>1</v>
      </c>
      <c r="AJ37" s="263">
        <f>AJ42+AJ57+AJ62</f>
        <v>0</v>
      </c>
      <c r="AK37" s="253">
        <f>+[41]Лист1!T37</f>
        <v>1</v>
      </c>
      <c r="AL37" s="263">
        <f>AL42+AL57+AL62</f>
        <v>0</v>
      </c>
      <c r="AS37" s="160"/>
      <c r="AT37" s="160"/>
      <c r="AU37" s="160"/>
      <c r="AV37" s="160"/>
      <c r="AW37" s="160"/>
      <c r="AX37" s="160"/>
      <c r="BC37" s="156">
        <v>0</v>
      </c>
      <c r="BE37" s="339">
        <f>+U37-'[43]АЛРОСА АГОК пит'!$T37</f>
        <v>0</v>
      </c>
    </row>
    <row r="38" spans="1:57" s="156" customFormat="1">
      <c r="A38" s="156" t="str">
        <f t="shared" si="8"/>
        <v>пок</v>
      </c>
      <c r="B38" s="69"/>
      <c r="C38" s="72"/>
      <c r="D38" s="352"/>
      <c r="E38" s="98" t="s">
        <v>536</v>
      </c>
      <c r="F38" s="355"/>
      <c r="G38" s="74" t="s">
        <v>173</v>
      </c>
      <c r="H38" s="263">
        <f t="shared" ref="H38:J42" si="15">+H43+H48</f>
        <v>0</v>
      </c>
      <c r="I38" s="263">
        <f t="shared" si="15"/>
        <v>18.562999999999999</v>
      </c>
      <c r="J38" s="263">
        <f t="shared" si="15"/>
        <v>27.134160000000005</v>
      </c>
      <c r="K38" s="263">
        <v>18.273</v>
      </c>
      <c r="L38" s="251">
        <f t="shared" si="2"/>
        <v>-8.8611600000000053</v>
      </c>
      <c r="M38" s="251">
        <f t="shared" si="3"/>
        <v>67.343157112657977</v>
      </c>
      <c r="N38" s="263">
        <f t="shared" ref="N38:T42" si="16">+N43+N48</f>
        <v>24.339730000000003</v>
      </c>
      <c r="O38" s="263">
        <v>25.193000000000001</v>
      </c>
      <c r="P38" s="263">
        <f t="shared" si="16"/>
        <v>0</v>
      </c>
      <c r="Q38" s="263">
        <v>22.337000000000003</v>
      </c>
      <c r="R38" s="252">
        <v>18.273</v>
      </c>
      <c r="S38" s="263">
        <f>+S43+S48</f>
        <v>9.1364999999999998</v>
      </c>
      <c r="T38" s="263">
        <f t="shared" si="16"/>
        <v>9.1364999999999998</v>
      </c>
      <c r="U38" s="263">
        <f t="shared" si="14"/>
        <v>18.273</v>
      </c>
      <c r="V38" s="253">
        <f>[40]Лист1!$O38</f>
        <v>1</v>
      </c>
      <c r="W38" s="263">
        <f>+W43+W48</f>
        <v>9.1364999999999998</v>
      </c>
      <c r="X38" s="253">
        <f>[40]Лист1!$P38</f>
        <v>1</v>
      </c>
      <c r="Y38" s="263">
        <f>+Y43+Y48</f>
        <v>9.1364999999999998</v>
      </c>
      <c r="Z38" s="263"/>
      <c r="AA38" s="263"/>
      <c r="AB38" s="256">
        <f t="shared" si="4"/>
        <v>-6.0667300000000033</v>
      </c>
      <c r="AC38" s="256">
        <f t="shared" si="5"/>
        <v>75.074785135250053</v>
      </c>
      <c r="AD38" s="263"/>
      <c r="AE38" s="253">
        <f>+[41]Лист1!Q38</f>
        <v>1</v>
      </c>
      <c r="AF38" s="263">
        <f>+AF43+AF48</f>
        <v>18.273</v>
      </c>
      <c r="AG38" s="253">
        <f>+[41]Лист1!R38</f>
        <v>1</v>
      </c>
      <c r="AH38" s="263">
        <f>+AH43+AH48</f>
        <v>18.273</v>
      </c>
      <c r="AI38" s="253">
        <f>+[41]Лист1!S38</f>
        <v>1</v>
      </c>
      <c r="AJ38" s="263">
        <f>+AJ43+AJ48</f>
        <v>18.273</v>
      </c>
      <c r="AK38" s="253">
        <f>+[41]Лист1!T38</f>
        <v>1</v>
      </c>
      <c r="AL38" s="263">
        <f>+AL43+AL48</f>
        <v>18.273</v>
      </c>
      <c r="AS38" s="160"/>
      <c r="AT38" s="160"/>
      <c r="AU38" s="160"/>
      <c r="AV38" s="160"/>
      <c r="AW38" s="160"/>
      <c r="AX38" s="160"/>
      <c r="BC38" s="156">
        <v>23.731330000000003</v>
      </c>
      <c r="BE38" s="339">
        <f>+U38-'[43]АЛРОСА АГОК пит'!$T38</f>
        <v>18.273</v>
      </c>
    </row>
    <row r="39" spans="1:57" s="156" customFormat="1">
      <c r="A39" s="156" t="str">
        <f t="shared" si="8"/>
        <v>пок</v>
      </c>
      <c r="B39" s="69"/>
      <c r="C39" s="72"/>
      <c r="D39" s="352"/>
      <c r="E39" s="76" t="s">
        <v>531</v>
      </c>
      <c r="F39" s="353"/>
      <c r="G39" s="74" t="s">
        <v>173</v>
      </c>
      <c r="H39" s="263">
        <f t="shared" si="15"/>
        <v>0</v>
      </c>
      <c r="I39" s="263">
        <f t="shared" si="15"/>
        <v>18.562999999999999</v>
      </c>
      <c r="J39" s="263">
        <f t="shared" si="15"/>
        <v>27.134160000000005</v>
      </c>
      <c r="K39" s="263">
        <v>14.750999999999999</v>
      </c>
      <c r="L39" s="251">
        <f t="shared" si="2"/>
        <v>-12.383160000000005</v>
      </c>
      <c r="M39" s="251">
        <f t="shared" si="3"/>
        <v>54.363208590205105</v>
      </c>
      <c r="N39" s="263">
        <f t="shared" si="16"/>
        <v>24.339730000000003</v>
      </c>
      <c r="O39" s="263">
        <v>18.873000000000001</v>
      </c>
      <c r="P39" s="263">
        <f t="shared" si="16"/>
        <v>0</v>
      </c>
      <c r="Q39" s="263">
        <v>16.013000000000002</v>
      </c>
      <c r="R39" s="252">
        <v>14.750999999999999</v>
      </c>
      <c r="S39" s="263">
        <f t="shared" si="16"/>
        <v>7.3754999999999997</v>
      </c>
      <c r="T39" s="263">
        <f t="shared" si="16"/>
        <v>7.3754999999999997</v>
      </c>
      <c r="U39" s="263">
        <f t="shared" si="14"/>
        <v>14.750999999999999</v>
      </c>
      <c r="V39" s="253">
        <f>[40]Лист1!$O39</f>
        <v>1</v>
      </c>
      <c r="W39" s="263">
        <f>+W44+W49</f>
        <v>7.3754999999999997</v>
      </c>
      <c r="X39" s="253">
        <f>[40]Лист1!$P39</f>
        <v>1</v>
      </c>
      <c r="Y39" s="263">
        <f>+Y44+Y49</f>
        <v>7.3754999999999997</v>
      </c>
      <c r="Z39" s="263"/>
      <c r="AA39" s="263"/>
      <c r="AB39" s="256">
        <f t="shared" si="4"/>
        <v>-9.5887300000000035</v>
      </c>
      <c r="AC39" s="256">
        <f t="shared" si="5"/>
        <v>60.604616402893527</v>
      </c>
      <c r="AD39" s="263"/>
      <c r="AE39" s="253">
        <f>+[41]Лист1!Q39</f>
        <v>1</v>
      </c>
      <c r="AF39" s="263">
        <f>+AF44+AF49</f>
        <v>14.750999999999999</v>
      </c>
      <c r="AG39" s="253">
        <f>+[41]Лист1!R39</f>
        <v>1</v>
      </c>
      <c r="AH39" s="263">
        <f>+AH44+AH49</f>
        <v>14.750999999999999</v>
      </c>
      <c r="AI39" s="253">
        <f>+[41]Лист1!S39</f>
        <v>1</v>
      </c>
      <c r="AJ39" s="263">
        <f>+AJ44+AJ49</f>
        <v>14.750999999999999</v>
      </c>
      <c r="AK39" s="253">
        <f>+[41]Лист1!T39</f>
        <v>1</v>
      </c>
      <c r="AL39" s="263">
        <f>+AL44+AL49</f>
        <v>14.750999999999999</v>
      </c>
      <c r="AS39" s="160"/>
      <c r="AT39" s="160"/>
      <c r="AU39" s="160"/>
      <c r="AV39" s="160"/>
      <c r="AW39" s="160"/>
      <c r="AX39" s="160"/>
      <c r="BC39" s="156">
        <v>16.757180000000002</v>
      </c>
      <c r="BE39" s="339">
        <f>+U39-'[43]АЛРОСА АГОК пит'!$T39</f>
        <v>14.750999999999999</v>
      </c>
    </row>
    <row r="40" spans="1:57" s="156" customFormat="1">
      <c r="A40" s="156" t="str">
        <f t="shared" si="8"/>
        <v>пок</v>
      </c>
      <c r="B40" s="69"/>
      <c r="C40" s="72"/>
      <c r="D40" s="352"/>
      <c r="E40" s="76" t="s">
        <v>532</v>
      </c>
      <c r="F40" s="353"/>
      <c r="G40" s="74" t="s">
        <v>173</v>
      </c>
      <c r="H40" s="263">
        <f t="shared" si="15"/>
        <v>0</v>
      </c>
      <c r="I40" s="263">
        <f t="shared" si="15"/>
        <v>0</v>
      </c>
      <c r="J40" s="263">
        <f t="shared" si="15"/>
        <v>0</v>
      </c>
      <c r="K40" s="263">
        <v>3.5219999999999998</v>
      </c>
      <c r="L40" s="251">
        <f t="shared" si="2"/>
        <v>3.5219999999999998</v>
      </c>
      <c r="M40" s="251">
        <f t="shared" si="3"/>
        <v>0</v>
      </c>
      <c r="N40" s="263">
        <f t="shared" si="16"/>
        <v>0</v>
      </c>
      <c r="O40" s="263">
        <v>6.32</v>
      </c>
      <c r="P40" s="263">
        <f t="shared" si="16"/>
        <v>0</v>
      </c>
      <c r="Q40" s="263">
        <v>6.3239999999999998</v>
      </c>
      <c r="R40" s="252">
        <v>3.5219999999999998</v>
      </c>
      <c r="S40" s="263">
        <f t="shared" si="16"/>
        <v>1.7609999999999999</v>
      </c>
      <c r="T40" s="263">
        <f t="shared" si="16"/>
        <v>1.7609999999999999</v>
      </c>
      <c r="U40" s="263">
        <f t="shared" si="14"/>
        <v>3.5219999999999998</v>
      </c>
      <c r="V40" s="253">
        <f>[40]Лист1!$O40</f>
        <v>1</v>
      </c>
      <c r="W40" s="263">
        <f>+W45+W50</f>
        <v>1.7609999999999999</v>
      </c>
      <c r="X40" s="253">
        <f>[40]Лист1!$P40</f>
        <v>1</v>
      </c>
      <c r="Y40" s="263">
        <f>+Y45+Y50</f>
        <v>1.7609999999999999</v>
      </c>
      <c r="Z40" s="263"/>
      <c r="AA40" s="263"/>
      <c r="AB40" s="256">
        <f t="shared" si="4"/>
        <v>3.5219999999999998</v>
      </c>
      <c r="AC40" s="256">
        <f t="shared" si="5"/>
        <v>0</v>
      </c>
      <c r="AD40" s="263"/>
      <c r="AE40" s="253">
        <f>+[41]Лист1!Q40</f>
        <v>1</v>
      </c>
      <c r="AF40" s="263">
        <f>+AF45+AF50</f>
        <v>3.5219999999999998</v>
      </c>
      <c r="AG40" s="253">
        <f>+[41]Лист1!R40</f>
        <v>1</v>
      </c>
      <c r="AH40" s="263">
        <f>+AH45+AH50</f>
        <v>3.5219999999999998</v>
      </c>
      <c r="AI40" s="253">
        <f>+[41]Лист1!S40</f>
        <v>1</v>
      </c>
      <c r="AJ40" s="263">
        <f>+AJ45+AJ50</f>
        <v>3.5219999999999998</v>
      </c>
      <c r="AK40" s="253">
        <f>+[41]Лист1!T40</f>
        <v>1</v>
      </c>
      <c r="AL40" s="263">
        <f>+AL45+AL50</f>
        <v>3.5219999999999998</v>
      </c>
      <c r="AS40" s="160"/>
      <c r="AT40" s="160"/>
      <c r="AU40" s="160"/>
      <c r="AV40" s="160"/>
      <c r="AW40" s="160"/>
      <c r="AX40" s="160"/>
      <c r="BC40" s="156">
        <v>6.9741500000000007</v>
      </c>
      <c r="BE40" s="339">
        <f>+U40-'[43]АЛРОСА АГОК пит'!$T40</f>
        <v>3.5219999999999998</v>
      </c>
    </row>
    <row r="41" spans="1:57" s="156" customFormat="1">
      <c r="A41" s="156" t="str">
        <f t="shared" si="8"/>
        <v>скр</v>
      </c>
      <c r="B41" s="69"/>
      <c r="C41" s="72"/>
      <c r="D41" s="352"/>
      <c r="E41" s="76" t="s">
        <v>533</v>
      </c>
      <c r="F41" s="353"/>
      <c r="G41" s="74" t="s">
        <v>173</v>
      </c>
      <c r="H41" s="263">
        <f t="shared" si="15"/>
        <v>0</v>
      </c>
      <c r="I41" s="263">
        <f t="shared" si="15"/>
        <v>0</v>
      </c>
      <c r="J41" s="263">
        <f t="shared" si="15"/>
        <v>0</v>
      </c>
      <c r="K41" s="263">
        <v>0</v>
      </c>
      <c r="L41" s="251">
        <f t="shared" si="2"/>
        <v>0</v>
      </c>
      <c r="M41" s="251">
        <f t="shared" si="3"/>
        <v>0</v>
      </c>
      <c r="N41" s="263">
        <f t="shared" si="16"/>
        <v>0</v>
      </c>
      <c r="O41" s="263">
        <v>0</v>
      </c>
      <c r="P41" s="263">
        <f t="shared" si="16"/>
        <v>0</v>
      </c>
      <c r="Q41" s="263">
        <v>0</v>
      </c>
      <c r="R41" s="252">
        <v>0</v>
      </c>
      <c r="S41" s="263">
        <f t="shared" si="16"/>
        <v>0</v>
      </c>
      <c r="T41" s="263">
        <f t="shared" si="16"/>
        <v>0</v>
      </c>
      <c r="U41" s="263">
        <f t="shared" si="14"/>
        <v>0</v>
      </c>
      <c r="V41" s="253">
        <f>[40]Лист1!$O41</f>
        <v>1</v>
      </c>
      <c r="W41" s="263">
        <f>+W46+W51</f>
        <v>0</v>
      </c>
      <c r="X41" s="253">
        <f>[40]Лист1!$P41</f>
        <v>1</v>
      </c>
      <c r="Y41" s="263">
        <f>+Y46+Y51</f>
        <v>0</v>
      </c>
      <c r="Z41" s="263"/>
      <c r="AA41" s="263"/>
      <c r="AB41" s="256">
        <f t="shared" si="4"/>
        <v>0</v>
      </c>
      <c r="AC41" s="256">
        <f t="shared" si="5"/>
        <v>0</v>
      </c>
      <c r="AD41" s="263"/>
      <c r="AE41" s="253">
        <f>+[41]Лист1!Q41</f>
        <v>1</v>
      </c>
      <c r="AF41" s="263">
        <f>+AF46+AF51</f>
        <v>0</v>
      </c>
      <c r="AG41" s="253">
        <f>+[41]Лист1!R41</f>
        <v>1</v>
      </c>
      <c r="AH41" s="263">
        <f>+AH46+AH51</f>
        <v>0</v>
      </c>
      <c r="AI41" s="253">
        <f>+[41]Лист1!S41</f>
        <v>1</v>
      </c>
      <c r="AJ41" s="263">
        <f>+AJ46+AJ51</f>
        <v>0</v>
      </c>
      <c r="AK41" s="253">
        <f>+[41]Лист1!T41</f>
        <v>1</v>
      </c>
      <c r="AL41" s="263">
        <f>+AL46+AL51</f>
        <v>0</v>
      </c>
      <c r="AS41" s="160"/>
      <c r="AT41" s="160"/>
      <c r="AU41" s="160"/>
      <c r="AV41" s="160"/>
      <c r="AW41" s="160"/>
      <c r="AX41" s="160"/>
      <c r="BC41" s="156">
        <v>0</v>
      </c>
      <c r="BE41" s="339">
        <f>+U41-'[43]АЛРОСА АГОК пит'!$T41</f>
        <v>0</v>
      </c>
    </row>
    <row r="42" spans="1:57" s="156" customFormat="1">
      <c r="A42" s="156" t="str">
        <f t="shared" si="8"/>
        <v>скр</v>
      </c>
      <c r="B42" s="69"/>
      <c r="C42" s="72"/>
      <c r="D42" s="352"/>
      <c r="E42" s="76" t="s">
        <v>534</v>
      </c>
      <c r="F42" s="353"/>
      <c r="G42" s="74" t="s">
        <v>173</v>
      </c>
      <c r="H42" s="263">
        <f t="shared" si="15"/>
        <v>0</v>
      </c>
      <c r="I42" s="263">
        <f t="shared" si="15"/>
        <v>0</v>
      </c>
      <c r="J42" s="263">
        <f t="shared" si="15"/>
        <v>0</v>
      </c>
      <c r="K42" s="263">
        <v>0</v>
      </c>
      <c r="L42" s="251">
        <f t="shared" si="2"/>
        <v>0</v>
      </c>
      <c r="M42" s="251">
        <f t="shared" si="3"/>
        <v>0</v>
      </c>
      <c r="N42" s="263">
        <f t="shared" si="16"/>
        <v>0</v>
      </c>
      <c r="O42" s="263">
        <v>0</v>
      </c>
      <c r="P42" s="263">
        <f t="shared" si="16"/>
        <v>0</v>
      </c>
      <c r="Q42" s="263">
        <v>0</v>
      </c>
      <c r="R42" s="252">
        <v>0</v>
      </c>
      <c r="S42" s="263">
        <f t="shared" si="16"/>
        <v>0</v>
      </c>
      <c r="T42" s="263">
        <f t="shared" si="16"/>
        <v>0</v>
      </c>
      <c r="U42" s="263">
        <f t="shared" si="14"/>
        <v>0</v>
      </c>
      <c r="V42" s="253">
        <f>[40]Лист1!$O42</f>
        <v>1</v>
      </c>
      <c r="W42" s="263">
        <f>+W47+W52</f>
        <v>0</v>
      </c>
      <c r="X42" s="253">
        <f>[40]Лист1!$P42</f>
        <v>1</v>
      </c>
      <c r="Y42" s="263">
        <f>+Y47+Y52</f>
        <v>0</v>
      </c>
      <c r="Z42" s="263"/>
      <c r="AA42" s="263"/>
      <c r="AB42" s="256">
        <f t="shared" si="4"/>
        <v>0</v>
      </c>
      <c r="AC42" s="256">
        <f t="shared" si="5"/>
        <v>0</v>
      </c>
      <c r="AD42" s="263"/>
      <c r="AE42" s="253">
        <f>+[41]Лист1!Q42</f>
        <v>1</v>
      </c>
      <c r="AF42" s="263">
        <f>+AF47+AF52</f>
        <v>0</v>
      </c>
      <c r="AG42" s="253">
        <f>+[41]Лист1!R42</f>
        <v>1</v>
      </c>
      <c r="AH42" s="263">
        <f>+AH47+AH52</f>
        <v>0</v>
      </c>
      <c r="AI42" s="253">
        <f>+[41]Лист1!S42</f>
        <v>1</v>
      </c>
      <c r="AJ42" s="263">
        <f>+AJ47+AJ52</f>
        <v>0</v>
      </c>
      <c r="AK42" s="253">
        <f>+[41]Лист1!T42</f>
        <v>1</v>
      </c>
      <c r="AL42" s="263">
        <f>+AL47+AL52</f>
        <v>0</v>
      </c>
      <c r="AS42" s="160"/>
      <c r="AT42" s="160"/>
      <c r="AU42" s="160"/>
      <c r="AV42" s="160"/>
      <c r="AW42" s="160"/>
      <c r="AX42" s="160"/>
      <c r="BC42" s="156">
        <v>0</v>
      </c>
      <c r="BE42" s="339">
        <f>+U42-'[43]АЛРОСА АГОК пит'!$T42</f>
        <v>0</v>
      </c>
    </row>
    <row r="43" spans="1:57" s="156" customFormat="1">
      <c r="A43" s="156" t="str">
        <f t="shared" si="8"/>
        <v>пок</v>
      </c>
      <c r="B43" s="69"/>
      <c r="C43" s="72"/>
      <c r="D43" s="352"/>
      <c r="E43" s="266" t="s">
        <v>537</v>
      </c>
      <c r="F43" s="353"/>
      <c r="G43" s="74" t="s">
        <v>173</v>
      </c>
      <c r="H43" s="263">
        <f>+H44+H45+H46+H47</f>
        <v>0</v>
      </c>
      <c r="I43" s="263">
        <f>+I44+I45+I46+I47</f>
        <v>18.562999999999999</v>
      </c>
      <c r="J43" s="263">
        <f>+J44+J45+J46+J47</f>
        <v>27.134160000000005</v>
      </c>
      <c r="K43" s="263">
        <v>0</v>
      </c>
      <c r="L43" s="251">
        <f t="shared" si="2"/>
        <v>-27.134160000000005</v>
      </c>
      <c r="M43" s="251">
        <f t="shared" si="3"/>
        <v>0</v>
      </c>
      <c r="N43" s="263">
        <f t="shared" ref="N43:T43" si="17">+N44+N45+N46+N47</f>
        <v>24.339730000000003</v>
      </c>
      <c r="O43" s="263">
        <v>0</v>
      </c>
      <c r="P43" s="263">
        <f t="shared" si="17"/>
        <v>0</v>
      </c>
      <c r="Q43" s="263">
        <v>0</v>
      </c>
      <c r="R43" s="252">
        <v>0</v>
      </c>
      <c r="S43" s="263">
        <f>+S44+S45+S46+S47</f>
        <v>0</v>
      </c>
      <c r="T43" s="263">
        <f t="shared" si="17"/>
        <v>0</v>
      </c>
      <c r="U43" s="263">
        <f t="shared" si="14"/>
        <v>0</v>
      </c>
      <c r="V43" s="253">
        <f>[40]Лист1!$O43</f>
        <v>1</v>
      </c>
      <c r="W43" s="263">
        <f>+W44+W45+W46+W47</f>
        <v>0</v>
      </c>
      <c r="X43" s="253">
        <f>[40]Лист1!$P43</f>
        <v>1</v>
      </c>
      <c r="Y43" s="263">
        <f>+Y44+Y45+Y46+Y47</f>
        <v>0</v>
      </c>
      <c r="Z43" s="263"/>
      <c r="AA43" s="263"/>
      <c r="AB43" s="256">
        <f t="shared" si="4"/>
        <v>-24.339730000000003</v>
      </c>
      <c r="AC43" s="256">
        <f t="shared" si="5"/>
        <v>0</v>
      </c>
      <c r="AD43" s="263"/>
      <c r="AE43" s="253">
        <f>+[41]Лист1!Q43</f>
        <v>1</v>
      </c>
      <c r="AF43" s="263">
        <f>+AF44+AF45+AF46+AF47</f>
        <v>0</v>
      </c>
      <c r="AG43" s="253">
        <f>+[41]Лист1!R43</f>
        <v>1</v>
      </c>
      <c r="AH43" s="263">
        <f>+AH44+AH45+AH46+AH47</f>
        <v>0</v>
      </c>
      <c r="AI43" s="253">
        <f>+[41]Лист1!S43</f>
        <v>1</v>
      </c>
      <c r="AJ43" s="263">
        <f>+AJ44+AJ45+AJ46+AJ47</f>
        <v>0</v>
      </c>
      <c r="AK43" s="253">
        <f>+[41]Лист1!T43</f>
        <v>1</v>
      </c>
      <c r="AL43" s="263">
        <f>+AL44+AL45+AL46+AL47</f>
        <v>0</v>
      </c>
      <c r="AM43" s="227"/>
      <c r="AN43" s="227"/>
      <c r="AO43" s="227"/>
      <c r="AP43" s="227"/>
      <c r="AQ43" s="227"/>
      <c r="AR43" s="227"/>
      <c r="AS43" s="160"/>
      <c r="AT43" s="160"/>
      <c r="AU43" s="160"/>
      <c r="AV43" s="160"/>
      <c r="AW43" s="160"/>
      <c r="AX43" s="160"/>
      <c r="BC43" s="156">
        <v>0</v>
      </c>
      <c r="BE43" s="339">
        <f>+U43-'[43]АЛРОСА АГОК пит'!$T43</f>
        <v>0</v>
      </c>
    </row>
    <row r="44" spans="1:57" s="156" customFormat="1">
      <c r="A44" s="156" t="str">
        <f t="shared" si="8"/>
        <v>пок</v>
      </c>
      <c r="B44" s="69"/>
      <c r="C44" s="72"/>
      <c r="D44" s="352"/>
      <c r="E44" s="76"/>
      <c r="F44" s="353" t="s">
        <v>531</v>
      </c>
      <c r="G44" s="74" t="s">
        <v>173</v>
      </c>
      <c r="H44" s="262">
        <v>0</v>
      </c>
      <c r="I44" s="262">
        <v>18.562999999999999</v>
      </c>
      <c r="J44" s="262">
        <v>27.134160000000005</v>
      </c>
      <c r="K44" s="262"/>
      <c r="L44" s="251">
        <f t="shared" si="2"/>
        <v>-27.134160000000005</v>
      </c>
      <c r="M44" s="251">
        <f t="shared" si="3"/>
        <v>0</v>
      </c>
      <c r="N44" s="262">
        <v>24.339730000000003</v>
      </c>
      <c r="O44" s="262"/>
      <c r="P44" s="262">
        <v>0</v>
      </c>
      <c r="Q44" s="253">
        <v>0</v>
      </c>
      <c r="R44" s="252">
        <v>0</v>
      </c>
      <c r="S44" s="250">
        <f>R44*$A$8</f>
        <v>0</v>
      </c>
      <c r="T44" s="250">
        <f>R44*$A$9</f>
        <v>0</v>
      </c>
      <c r="U44" s="263">
        <f t="shared" si="14"/>
        <v>0</v>
      </c>
      <c r="V44" s="253">
        <f>[40]Лист1!$O44</f>
        <v>1</v>
      </c>
      <c r="W44" s="250">
        <f>S44*V44</f>
        <v>0</v>
      </c>
      <c r="X44" s="253">
        <f>[40]Лист1!$P44</f>
        <v>1</v>
      </c>
      <c r="Y44" s="250">
        <f>W44*X44</f>
        <v>0</v>
      </c>
      <c r="Z44" s="263"/>
      <c r="AA44" s="263"/>
      <c r="AB44" s="256">
        <f t="shared" si="4"/>
        <v>-24.339730000000003</v>
      </c>
      <c r="AC44" s="256">
        <f t="shared" si="5"/>
        <v>0</v>
      </c>
      <c r="AD44" s="264"/>
      <c r="AE44" s="253">
        <f>+[41]Лист1!Q44</f>
        <v>1</v>
      </c>
      <c r="AF44" s="250">
        <f>IF($P$287=0,U44*AE44,0)</f>
        <v>0</v>
      </c>
      <c r="AG44" s="253">
        <f>+[41]Лист1!R44</f>
        <v>1</v>
      </c>
      <c r="AH44" s="250">
        <f>AF44*AG44</f>
        <v>0</v>
      </c>
      <c r="AI44" s="253">
        <f>+[41]Лист1!S44</f>
        <v>1</v>
      </c>
      <c r="AJ44" s="250">
        <f>AH44*AI44</f>
        <v>0</v>
      </c>
      <c r="AK44" s="253">
        <f>+[41]Лист1!T44</f>
        <v>1</v>
      </c>
      <c r="AL44" s="250">
        <f>AJ44*AK44</f>
        <v>0</v>
      </c>
      <c r="AM44" s="227" t="s">
        <v>623</v>
      </c>
      <c r="AN44" s="227" t="s">
        <v>624</v>
      </c>
      <c r="AO44" s="227" t="s">
        <v>625</v>
      </c>
      <c r="AP44" s="227" t="s">
        <v>626</v>
      </c>
      <c r="AQ44" s="227" t="s">
        <v>627</v>
      </c>
      <c r="AR44" s="227" t="s">
        <v>628</v>
      </c>
      <c r="AS44" s="160" t="str">
        <f t="shared" ref="AS44:AX44" si="18">$A$3&amp;$A$2&amp;"'"&amp;AM44</f>
        <v>|'[УФ ВС 2018.xlsx]АЛРОСА АГОК пит'!i30</v>
      </c>
      <c r="AT44" s="160" t="str">
        <f t="shared" si="18"/>
        <v>|'[УФ ВС 2018.xlsx]АЛРОСА АГОК пит'!j30</v>
      </c>
      <c r="AU44" s="160" t="str">
        <f t="shared" si="18"/>
        <v>|'[УФ ВС 2018.xlsx]АЛРОСА АГОК пит'!q30</v>
      </c>
      <c r="AV44" s="160" t="str">
        <f t="shared" si="18"/>
        <v>|'[УФ ВС 2018.xlsx]АЛРОСА АГОК пит'!aa30</v>
      </c>
      <c r="AW44" s="160" t="str">
        <f t="shared" si="18"/>
        <v>|'[УФ ВС 2018.xlsx]АЛРОСА АГОК пит'!al30</v>
      </c>
      <c r="AX44" s="160" t="str">
        <f t="shared" si="18"/>
        <v>|'[УФ ВС 2018.xlsx]АЛРОСА АГОК пит'!ak30</v>
      </c>
      <c r="BC44" s="156">
        <v>0</v>
      </c>
      <c r="BE44" s="339">
        <f>+U44-'[43]АЛРОСА АГОК пит'!$T44</f>
        <v>0</v>
      </c>
    </row>
    <row r="45" spans="1:57" s="156" customFormat="1">
      <c r="A45" s="156" t="str">
        <f t="shared" si="8"/>
        <v>скр</v>
      </c>
      <c r="B45" s="69"/>
      <c r="C45" s="72"/>
      <c r="D45" s="352"/>
      <c r="E45" s="76"/>
      <c r="F45" s="353" t="s">
        <v>532</v>
      </c>
      <c r="G45" s="74" t="s">
        <v>173</v>
      </c>
      <c r="H45" s="262"/>
      <c r="I45" s="262"/>
      <c r="J45" s="262"/>
      <c r="K45" s="262"/>
      <c r="L45" s="251">
        <f t="shared" si="2"/>
        <v>0</v>
      </c>
      <c r="M45" s="251">
        <f t="shared" si="3"/>
        <v>0</v>
      </c>
      <c r="N45" s="262"/>
      <c r="O45" s="262"/>
      <c r="P45" s="262"/>
      <c r="Q45" s="253">
        <v>0</v>
      </c>
      <c r="R45" s="252">
        <v>0</v>
      </c>
      <c r="S45" s="250">
        <f>R45*$A$8</f>
        <v>0</v>
      </c>
      <c r="T45" s="250">
        <f>R45*$A$9</f>
        <v>0</v>
      </c>
      <c r="U45" s="263">
        <f t="shared" si="14"/>
        <v>0</v>
      </c>
      <c r="V45" s="253">
        <f>[40]Лист1!$O45</f>
        <v>1</v>
      </c>
      <c r="W45" s="250">
        <f>S45*V45</f>
        <v>0</v>
      </c>
      <c r="X45" s="253">
        <f>[40]Лист1!$P45</f>
        <v>1</v>
      </c>
      <c r="Y45" s="250">
        <f>W45*X45</f>
        <v>0</v>
      </c>
      <c r="Z45" s="263"/>
      <c r="AA45" s="263"/>
      <c r="AB45" s="256">
        <f t="shared" si="4"/>
        <v>0</v>
      </c>
      <c r="AC45" s="256">
        <f t="shared" si="5"/>
        <v>0</v>
      </c>
      <c r="AD45" s="264"/>
      <c r="AE45" s="253">
        <f>+[41]Лист1!Q45</f>
        <v>1</v>
      </c>
      <c r="AF45" s="250">
        <f>IF($P$287=0,U45*AE45,0)</f>
        <v>0</v>
      </c>
      <c r="AG45" s="253">
        <f>+[41]Лист1!R45</f>
        <v>1</v>
      </c>
      <c r="AH45" s="250">
        <f>AF45*AG45</f>
        <v>0</v>
      </c>
      <c r="AI45" s="253">
        <f>+[41]Лист1!S45</f>
        <v>1</v>
      </c>
      <c r="AJ45" s="250">
        <f>AH45*AI45</f>
        <v>0</v>
      </c>
      <c r="AK45" s="253">
        <f>+[41]Лист1!T45</f>
        <v>1</v>
      </c>
      <c r="AL45" s="250">
        <f>AJ45*AK45</f>
        <v>0</v>
      </c>
      <c r="AS45" s="160"/>
      <c r="AT45" s="160"/>
      <c r="AU45" s="160"/>
      <c r="AV45" s="160"/>
      <c r="AW45" s="160"/>
      <c r="AX45" s="160"/>
      <c r="BC45" s="156">
        <v>0</v>
      </c>
      <c r="BE45" s="339">
        <f>+U45-'[43]АЛРОСА АГОК пит'!$T45</f>
        <v>0</v>
      </c>
    </row>
    <row r="46" spans="1:57" s="156" customFormat="1">
      <c r="A46" s="156" t="str">
        <f t="shared" si="8"/>
        <v>скр</v>
      </c>
      <c r="B46" s="69"/>
      <c r="C46" s="72"/>
      <c r="D46" s="352"/>
      <c r="E46" s="76"/>
      <c r="F46" s="353" t="s">
        <v>533</v>
      </c>
      <c r="G46" s="74" t="s">
        <v>173</v>
      </c>
      <c r="H46" s="262"/>
      <c r="I46" s="262"/>
      <c r="J46" s="262"/>
      <c r="K46" s="262"/>
      <c r="L46" s="251">
        <f t="shared" si="2"/>
        <v>0</v>
      </c>
      <c r="M46" s="251">
        <f t="shared" si="3"/>
        <v>0</v>
      </c>
      <c r="N46" s="262"/>
      <c r="O46" s="262"/>
      <c r="P46" s="262"/>
      <c r="Q46" s="253">
        <v>0</v>
      </c>
      <c r="R46" s="252">
        <v>0</v>
      </c>
      <c r="S46" s="250">
        <f>R46*$A$8</f>
        <v>0</v>
      </c>
      <c r="T46" s="250">
        <f>R46*$A$9</f>
        <v>0</v>
      </c>
      <c r="U46" s="263">
        <f t="shared" si="14"/>
        <v>0</v>
      </c>
      <c r="V46" s="253">
        <f>[40]Лист1!$O46</f>
        <v>1</v>
      </c>
      <c r="W46" s="250">
        <f>S46*V46</f>
        <v>0</v>
      </c>
      <c r="X46" s="253">
        <f>[40]Лист1!$P46</f>
        <v>1</v>
      </c>
      <c r="Y46" s="250">
        <f>W46*X46</f>
        <v>0</v>
      </c>
      <c r="Z46" s="263"/>
      <c r="AA46" s="263"/>
      <c r="AB46" s="256">
        <f t="shared" si="4"/>
        <v>0</v>
      </c>
      <c r="AC46" s="256">
        <f t="shared" si="5"/>
        <v>0</v>
      </c>
      <c r="AD46" s="264"/>
      <c r="AE46" s="253">
        <f>+[41]Лист1!Q46</f>
        <v>1</v>
      </c>
      <c r="AF46" s="250">
        <f>IF($P$287=0,U46*AE46,0)</f>
        <v>0</v>
      </c>
      <c r="AG46" s="253">
        <f>+[41]Лист1!R46</f>
        <v>1</v>
      </c>
      <c r="AH46" s="250">
        <f>AF46*AG46</f>
        <v>0</v>
      </c>
      <c r="AI46" s="253">
        <f>+[41]Лист1!S46</f>
        <v>1</v>
      </c>
      <c r="AJ46" s="250">
        <f>AH46*AI46</f>
        <v>0</v>
      </c>
      <c r="AK46" s="253">
        <f>+[41]Лист1!T46</f>
        <v>1</v>
      </c>
      <c r="AL46" s="250">
        <f>AJ46*AK46</f>
        <v>0</v>
      </c>
      <c r="AS46" s="160"/>
      <c r="AT46" s="160"/>
      <c r="AU46" s="160"/>
      <c r="AV46" s="160"/>
      <c r="AW46" s="160"/>
      <c r="AX46" s="160"/>
      <c r="BC46" s="156">
        <v>0</v>
      </c>
      <c r="BE46" s="339">
        <f>+U46-'[43]АЛРОСА АГОК пит'!$T46</f>
        <v>0</v>
      </c>
    </row>
    <row r="47" spans="1:57" s="156" customFormat="1">
      <c r="A47" s="156" t="str">
        <f t="shared" si="8"/>
        <v>скр</v>
      </c>
      <c r="B47" s="69"/>
      <c r="C47" s="72"/>
      <c r="D47" s="352"/>
      <c r="E47" s="76"/>
      <c r="F47" s="353" t="s">
        <v>534</v>
      </c>
      <c r="G47" s="74" t="s">
        <v>173</v>
      </c>
      <c r="H47" s="262"/>
      <c r="I47" s="262"/>
      <c r="J47" s="262"/>
      <c r="K47" s="262"/>
      <c r="L47" s="251">
        <f t="shared" si="2"/>
        <v>0</v>
      </c>
      <c r="M47" s="251">
        <f t="shared" si="3"/>
        <v>0</v>
      </c>
      <c r="N47" s="262"/>
      <c r="O47" s="262"/>
      <c r="P47" s="262"/>
      <c r="Q47" s="253">
        <v>0</v>
      </c>
      <c r="R47" s="252">
        <v>0</v>
      </c>
      <c r="S47" s="250">
        <f>R47*$A$8</f>
        <v>0</v>
      </c>
      <c r="T47" s="250">
        <f>R47*$A$9</f>
        <v>0</v>
      </c>
      <c r="U47" s="263">
        <f t="shared" si="14"/>
        <v>0</v>
      </c>
      <c r="V47" s="253">
        <f>[40]Лист1!$O47</f>
        <v>1</v>
      </c>
      <c r="W47" s="250">
        <f>S47*V47</f>
        <v>0</v>
      </c>
      <c r="X47" s="253">
        <f>[40]Лист1!$P47</f>
        <v>1</v>
      </c>
      <c r="Y47" s="250">
        <f>W47*X47</f>
        <v>0</v>
      </c>
      <c r="Z47" s="263"/>
      <c r="AA47" s="263"/>
      <c r="AB47" s="256">
        <f t="shared" si="4"/>
        <v>0</v>
      </c>
      <c r="AC47" s="256">
        <f t="shared" si="5"/>
        <v>0</v>
      </c>
      <c r="AD47" s="264"/>
      <c r="AE47" s="253">
        <f>+[41]Лист1!Q47</f>
        <v>1</v>
      </c>
      <c r="AF47" s="250">
        <f>IF($P$287=0,U47*AE47,0)</f>
        <v>0</v>
      </c>
      <c r="AG47" s="253">
        <f>+[41]Лист1!R47</f>
        <v>1</v>
      </c>
      <c r="AH47" s="250">
        <f>AF47*AG47</f>
        <v>0</v>
      </c>
      <c r="AI47" s="253">
        <f>+[41]Лист1!S47</f>
        <v>1</v>
      </c>
      <c r="AJ47" s="250">
        <f>AH47*AI47</f>
        <v>0</v>
      </c>
      <c r="AK47" s="253">
        <f>+[41]Лист1!T47</f>
        <v>1</v>
      </c>
      <c r="AL47" s="250">
        <f>AJ47*AK47</f>
        <v>0</v>
      </c>
      <c r="AS47" s="160"/>
      <c r="AT47" s="160"/>
      <c r="AU47" s="160"/>
      <c r="AV47" s="160"/>
      <c r="AW47" s="160"/>
      <c r="AX47" s="160"/>
      <c r="BC47" s="156">
        <v>0</v>
      </c>
      <c r="BE47" s="339">
        <f>+U47-'[43]АЛРОСА АГОК пит'!$T47</f>
        <v>0</v>
      </c>
    </row>
    <row r="48" spans="1:57" s="156" customFormat="1">
      <c r="A48" s="156" t="str">
        <f t="shared" si="8"/>
        <v>пок</v>
      </c>
      <c r="B48" s="69"/>
      <c r="C48" s="72"/>
      <c r="D48" s="352"/>
      <c r="E48" s="266" t="s">
        <v>538</v>
      </c>
      <c r="F48" s="353"/>
      <c r="G48" s="74" t="s">
        <v>173</v>
      </c>
      <c r="H48" s="263">
        <f>+H49+H50+H51+H52</f>
        <v>0</v>
      </c>
      <c r="I48" s="263">
        <f>+I49+I50+I51+I52</f>
        <v>0</v>
      </c>
      <c r="J48" s="263">
        <f>+J49+J50+J51+J52</f>
        <v>0</v>
      </c>
      <c r="K48" s="263">
        <v>18.273</v>
      </c>
      <c r="L48" s="251">
        <f t="shared" si="2"/>
        <v>18.273</v>
      </c>
      <c r="M48" s="251">
        <f t="shared" si="3"/>
        <v>0</v>
      </c>
      <c r="N48" s="263">
        <f t="shared" ref="N48:T48" si="19">+N49+N50+N51+N52</f>
        <v>0</v>
      </c>
      <c r="O48" s="263">
        <v>25.193000000000001</v>
      </c>
      <c r="P48" s="263">
        <f t="shared" si="19"/>
        <v>0</v>
      </c>
      <c r="Q48" s="263">
        <v>22.337000000000003</v>
      </c>
      <c r="R48" s="252">
        <v>18.273</v>
      </c>
      <c r="S48" s="263">
        <f t="shared" si="19"/>
        <v>9.1364999999999998</v>
      </c>
      <c r="T48" s="263">
        <f t="shared" si="19"/>
        <v>9.1364999999999998</v>
      </c>
      <c r="U48" s="263">
        <f t="shared" si="14"/>
        <v>18.273</v>
      </c>
      <c r="V48" s="253">
        <f>[40]Лист1!$O48</f>
        <v>1</v>
      </c>
      <c r="W48" s="263">
        <f>+W49+W50+W51+W52</f>
        <v>9.1364999999999998</v>
      </c>
      <c r="X48" s="253">
        <f>[40]Лист1!$P48</f>
        <v>1</v>
      </c>
      <c r="Y48" s="263">
        <f>+Y49+Y50+Y51+Y52</f>
        <v>9.1364999999999998</v>
      </c>
      <c r="Z48" s="263"/>
      <c r="AA48" s="263"/>
      <c r="AB48" s="256">
        <f t="shared" si="4"/>
        <v>18.273</v>
      </c>
      <c r="AC48" s="256">
        <f t="shared" si="5"/>
        <v>0</v>
      </c>
      <c r="AD48" s="263"/>
      <c r="AE48" s="253">
        <f>+[41]Лист1!Q48</f>
        <v>1</v>
      </c>
      <c r="AF48" s="263">
        <f>+AF49+AF50+AF51+AF52</f>
        <v>18.273</v>
      </c>
      <c r="AG48" s="253">
        <f>+[41]Лист1!R48</f>
        <v>1</v>
      </c>
      <c r="AH48" s="263">
        <f>+AH49+AH50+AH51+AH52</f>
        <v>18.273</v>
      </c>
      <c r="AI48" s="253">
        <f>+[41]Лист1!S48</f>
        <v>1</v>
      </c>
      <c r="AJ48" s="263">
        <f>+AJ49+AJ50+AJ51+AJ52</f>
        <v>18.273</v>
      </c>
      <c r="AK48" s="253">
        <f>+[41]Лист1!T48</f>
        <v>1</v>
      </c>
      <c r="AL48" s="263">
        <f>+AL49+AL50+AL51+AL52</f>
        <v>18.273</v>
      </c>
      <c r="AS48" s="160"/>
      <c r="AT48" s="160"/>
      <c r="AU48" s="160"/>
      <c r="AV48" s="160"/>
      <c r="AW48" s="160"/>
      <c r="AX48" s="160"/>
      <c r="BC48" s="156">
        <v>23.731330000000003</v>
      </c>
      <c r="BE48" s="339">
        <f>+U48-'[43]АЛРОСА АГОК пит'!$T48</f>
        <v>18.273</v>
      </c>
    </row>
    <row r="49" spans="1:57" s="156" customFormat="1">
      <c r="A49" s="156" t="str">
        <f t="shared" si="8"/>
        <v>пок</v>
      </c>
      <c r="B49" s="69"/>
      <c r="C49" s="72"/>
      <c r="D49" s="352"/>
      <c r="E49" s="76"/>
      <c r="F49" s="353" t="s">
        <v>531</v>
      </c>
      <c r="G49" s="74" t="s">
        <v>173</v>
      </c>
      <c r="H49" s="262"/>
      <c r="I49" s="262"/>
      <c r="J49" s="262"/>
      <c r="K49" s="262">
        <v>14.750999999999999</v>
      </c>
      <c r="L49" s="251">
        <f t="shared" si="2"/>
        <v>14.750999999999999</v>
      </c>
      <c r="M49" s="251">
        <f t="shared" si="3"/>
        <v>0</v>
      </c>
      <c r="N49" s="262"/>
      <c r="O49" s="262">
        <v>18.873000000000001</v>
      </c>
      <c r="P49" s="262"/>
      <c r="Q49" s="253">
        <v>16.013000000000002</v>
      </c>
      <c r="R49" s="252">
        <v>14.750999999999999</v>
      </c>
      <c r="S49" s="250">
        <f>R49*$A$8</f>
        <v>7.3754999999999997</v>
      </c>
      <c r="T49" s="250">
        <f>R49*$A$9</f>
        <v>7.3754999999999997</v>
      </c>
      <c r="U49" s="263">
        <f t="shared" si="14"/>
        <v>14.750999999999999</v>
      </c>
      <c r="V49" s="253">
        <f>[40]Лист1!$O49</f>
        <v>1</v>
      </c>
      <c r="W49" s="250">
        <f>S49*V49</f>
        <v>7.3754999999999997</v>
      </c>
      <c r="X49" s="253">
        <f>[40]Лист1!$P49</f>
        <v>1</v>
      </c>
      <c r="Y49" s="250">
        <f>W49*X49</f>
        <v>7.3754999999999997</v>
      </c>
      <c r="Z49" s="263"/>
      <c r="AA49" s="263"/>
      <c r="AB49" s="256">
        <f t="shared" si="4"/>
        <v>14.750999999999999</v>
      </c>
      <c r="AC49" s="256">
        <f t="shared" si="5"/>
        <v>0</v>
      </c>
      <c r="AD49" s="264"/>
      <c r="AE49" s="253">
        <f>+[41]Лист1!Q49</f>
        <v>1</v>
      </c>
      <c r="AF49" s="250">
        <f>IF($P$287=0,U49*AE49,0)</f>
        <v>14.750999999999999</v>
      </c>
      <c r="AG49" s="253">
        <f>+[41]Лист1!R49</f>
        <v>1</v>
      </c>
      <c r="AH49" s="250">
        <f>AF49*AG49</f>
        <v>14.750999999999999</v>
      </c>
      <c r="AI49" s="253">
        <f>+[41]Лист1!S49</f>
        <v>1</v>
      </c>
      <c r="AJ49" s="250">
        <f>AH49*AI49</f>
        <v>14.750999999999999</v>
      </c>
      <c r="AK49" s="253">
        <f>+[41]Лист1!T49</f>
        <v>1</v>
      </c>
      <c r="AL49" s="250">
        <f>AJ49*AK49</f>
        <v>14.750999999999999</v>
      </c>
      <c r="AS49" s="160"/>
      <c r="AT49" s="160"/>
      <c r="AU49" s="160"/>
      <c r="AV49" s="160"/>
      <c r="AW49" s="160"/>
      <c r="AX49" s="160"/>
      <c r="BC49" s="156">
        <v>16.757180000000002</v>
      </c>
      <c r="BE49" s="339">
        <f>+U49-'[43]АЛРОСА АГОК пит'!$T49</f>
        <v>14.750999999999999</v>
      </c>
    </row>
    <row r="50" spans="1:57" s="156" customFormat="1">
      <c r="A50" s="156" t="str">
        <f t="shared" si="8"/>
        <v>пок</v>
      </c>
      <c r="B50" s="69"/>
      <c r="C50" s="72"/>
      <c r="D50" s="352"/>
      <c r="E50" s="76"/>
      <c r="F50" s="353" t="s">
        <v>532</v>
      </c>
      <c r="G50" s="74" t="s">
        <v>173</v>
      </c>
      <c r="H50" s="262"/>
      <c r="I50" s="262"/>
      <c r="J50" s="262"/>
      <c r="K50" s="262">
        <v>3.5219999999999998</v>
      </c>
      <c r="L50" s="251">
        <f t="shared" si="2"/>
        <v>3.5219999999999998</v>
      </c>
      <c r="M50" s="251">
        <f t="shared" si="3"/>
        <v>0</v>
      </c>
      <c r="N50" s="262"/>
      <c r="O50" s="262">
        <v>6.32</v>
      </c>
      <c r="P50" s="262"/>
      <c r="Q50" s="253">
        <v>6.3239999999999998</v>
      </c>
      <c r="R50" s="252">
        <v>3.5219999999999998</v>
      </c>
      <c r="S50" s="250">
        <f>R50*$A$8</f>
        <v>1.7609999999999999</v>
      </c>
      <c r="T50" s="250">
        <f>R50*$A$9</f>
        <v>1.7609999999999999</v>
      </c>
      <c r="U50" s="263">
        <f t="shared" si="14"/>
        <v>3.5219999999999998</v>
      </c>
      <c r="V50" s="253">
        <f>[40]Лист1!$O50</f>
        <v>1</v>
      </c>
      <c r="W50" s="250">
        <f>S50*V50</f>
        <v>1.7609999999999999</v>
      </c>
      <c r="X50" s="253">
        <f>[40]Лист1!$P50</f>
        <v>1</v>
      </c>
      <c r="Y50" s="250">
        <f>W50*X50</f>
        <v>1.7609999999999999</v>
      </c>
      <c r="Z50" s="263"/>
      <c r="AA50" s="263"/>
      <c r="AB50" s="256">
        <f t="shared" si="4"/>
        <v>3.5219999999999998</v>
      </c>
      <c r="AC50" s="256">
        <f t="shared" si="5"/>
        <v>0</v>
      </c>
      <c r="AD50" s="264"/>
      <c r="AE50" s="253">
        <f>+[41]Лист1!Q50</f>
        <v>1</v>
      </c>
      <c r="AF50" s="250">
        <f>IF($P$287=0,U50*AE50,0)</f>
        <v>3.5219999999999998</v>
      </c>
      <c r="AG50" s="253">
        <f>+[41]Лист1!R50</f>
        <v>1</v>
      </c>
      <c r="AH50" s="250">
        <f>AF50*AG50</f>
        <v>3.5219999999999998</v>
      </c>
      <c r="AI50" s="253">
        <f>+[41]Лист1!S50</f>
        <v>1</v>
      </c>
      <c r="AJ50" s="250">
        <f>AH50*AI50</f>
        <v>3.5219999999999998</v>
      </c>
      <c r="AK50" s="253">
        <f>+[41]Лист1!T50</f>
        <v>1</v>
      </c>
      <c r="AL50" s="250">
        <f>AJ50*AK50</f>
        <v>3.5219999999999998</v>
      </c>
      <c r="AS50" s="160"/>
      <c r="AT50" s="160"/>
      <c r="AU50" s="160"/>
      <c r="AV50" s="160"/>
      <c r="AW50" s="160"/>
      <c r="AX50" s="160"/>
      <c r="BC50" s="156">
        <v>6.9741500000000007</v>
      </c>
      <c r="BE50" s="339">
        <f>+U50-'[43]АЛРОСА АГОК пит'!$T50</f>
        <v>3.5219999999999998</v>
      </c>
    </row>
    <row r="51" spans="1:57" s="156" customFormat="1">
      <c r="A51" s="156" t="str">
        <f t="shared" si="8"/>
        <v>скр</v>
      </c>
      <c r="B51" s="69"/>
      <c r="C51" s="72"/>
      <c r="D51" s="352"/>
      <c r="E51" s="76"/>
      <c r="F51" s="353" t="s">
        <v>533</v>
      </c>
      <c r="G51" s="74" t="s">
        <v>173</v>
      </c>
      <c r="H51" s="262"/>
      <c r="I51" s="262"/>
      <c r="J51" s="262"/>
      <c r="K51" s="262"/>
      <c r="L51" s="251">
        <f t="shared" si="2"/>
        <v>0</v>
      </c>
      <c r="M51" s="251">
        <f t="shared" si="3"/>
        <v>0</v>
      </c>
      <c r="N51" s="262"/>
      <c r="O51" s="262"/>
      <c r="P51" s="262"/>
      <c r="Q51" s="253">
        <v>0</v>
      </c>
      <c r="R51" s="252">
        <v>0</v>
      </c>
      <c r="S51" s="250">
        <f>R51*$A$8</f>
        <v>0</v>
      </c>
      <c r="T51" s="250">
        <f>R51*$A$9</f>
        <v>0</v>
      </c>
      <c r="U51" s="263">
        <f t="shared" si="14"/>
        <v>0</v>
      </c>
      <c r="V51" s="253">
        <f>[40]Лист1!$O51</f>
        <v>1</v>
      </c>
      <c r="W51" s="250">
        <f>S51*V51</f>
        <v>0</v>
      </c>
      <c r="X51" s="253">
        <f>[40]Лист1!$P51</f>
        <v>1</v>
      </c>
      <c r="Y51" s="250">
        <f>W51*X51</f>
        <v>0</v>
      </c>
      <c r="Z51" s="263"/>
      <c r="AA51" s="263"/>
      <c r="AB51" s="256">
        <f t="shared" si="4"/>
        <v>0</v>
      </c>
      <c r="AC51" s="256">
        <f t="shared" si="5"/>
        <v>0</v>
      </c>
      <c r="AD51" s="264"/>
      <c r="AE51" s="253">
        <f>+[41]Лист1!Q51</f>
        <v>1</v>
      </c>
      <c r="AF51" s="250">
        <f>IF($P$287=0,U51*AE51,0)</f>
        <v>0</v>
      </c>
      <c r="AG51" s="253">
        <f>+[41]Лист1!R51</f>
        <v>1</v>
      </c>
      <c r="AH51" s="250">
        <f>AF51*AG51</f>
        <v>0</v>
      </c>
      <c r="AI51" s="253">
        <f>+[41]Лист1!S51</f>
        <v>1</v>
      </c>
      <c r="AJ51" s="250">
        <f>AH51*AI51</f>
        <v>0</v>
      </c>
      <c r="AK51" s="253">
        <f>+[41]Лист1!T51</f>
        <v>1</v>
      </c>
      <c r="AL51" s="250">
        <f>AJ51*AK51</f>
        <v>0</v>
      </c>
      <c r="AS51" s="160"/>
      <c r="AT51" s="160"/>
      <c r="AU51" s="160"/>
      <c r="AV51" s="160"/>
      <c r="AW51" s="160"/>
      <c r="AX51" s="160"/>
      <c r="BC51" s="156">
        <v>0</v>
      </c>
      <c r="BE51" s="339">
        <f>+U51-'[43]АЛРОСА АГОК пит'!$T51</f>
        <v>0</v>
      </c>
    </row>
    <row r="52" spans="1:57" s="156" customFormat="1">
      <c r="A52" s="156" t="str">
        <f t="shared" si="8"/>
        <v>скр</v>
      </c>
      <c r="B52" s="69"/>
      <c r="C52" s="72"/>
      <c r="D52" s="352"/>
      <c r="E52" s="76"/>
      <c r="F52" s="353" t="s">
        <v>534</v>
      </c>
      <c r="G52" s="74" t="s">
        <v>173</v>
      </c>
      <c r="H52" s="262"/>
      <c r="I52" s="262"/>
      <c r="J52" s="262"/>
      <c r="K52" s="262"/>
      <c r="L52" s="251">
        <f t="shared" si="2"/>
        <v>0</v>
      </c>
      <c r="M52" s="251">
        <f t="shared" si="3"/>
        <v>0</v>
      </c>
      <c r="N52" s="262"/>
      <c r="O52" s="262"/>
      <c r="P52" s="262"/>
      <c r="Q52" s="253">
        <v>0</v>
      </c>
      <c r="R52" s="252">
        <v>0</v>
      </c>
      <c r="S52" s="250">
        <f>R52*$A$8</f>
        <v>0</v>
      </c>
      <c r="T52" s="250">
        <f>R52*$A$9</f>
        <v>0</v>
      </c>
      <c r="U52" s="263">
        <f t="shared" si="14"/>
        <v>0</v>
      </c>
      <c r="V52" s="253">
        <f>[40]Лист1!$O52</f>
        <v>1</v>
      </c>
      <c r="W52" s="250">
        <f>S52*V52</f>
        <v>0</v>
      </c>
      <c r="X52" s="253">
        <f>[40]Лист1!$P52</f>
        <v>1</v>
      </c>
      <c r="Y52" s="250">
        <f>W52*X52</f>
        <v>0</v>
      </c>
      <c r="Z52" s="263"/>
      <c r="AA52" s="263"/>
      <c r="AB52" s="256">
        <f t="shared" si="4"/>
        <v>0</v>
      </c>
      <c r="AC52" s="256">
        <f t="shared" si="5"/>
        <v>0</v>
      </c>
      <c r="AD52" s="264"/>
      <c r="AE52" s="253">
        <f>+[41]Лист1!Q52</f>
        <v>1</v>
      </c>
      <c r="AF52" s="250">
        <f>IF($P$287=0,U52*AE52,0)</f>
        <v>0</v>
      </c>
      <c r="AG52" s="253">
        <f>+[41]Лист1!R52</f>
        <v>1</v>
      </c>
      <c r="AH52" s="250">
        <f>AF52*AG52</f>
        <v>0</v>
      </c>
      <c r="AI52" s="253">
        <f>+[41]Лист1!S52</f>
        <v>1</v>
      </c>
      <c r="AJ52" s="250">
        <f>AH52*AI52</f>
        <v>0</v>
      </c>
      <c r="AK52" s="253">
        <f>+[41]Лист1!T52</f>
        <v>1</v>
      </c>
      <c r="AL52" s="250">
        <f>AJ52*AK52</f>
        <v>0</v>
      </c>
      <c r="AS52" s="160"/>
      <c r="AT52" s="160"/>
      <c r="AU52" s="160"/>
      <c r="AV52" s="160"/>
      <c r="AW52" s="160"/>
      <c r="AX52" s="160"/>
      <c r="BC52" s="156">
        <v>0</v>
      </c>
      <c r="BE52" s="339">
        <f>+U52-'[43]АЛРОСА АГОК пит'!$T52</f>
        <v>0</v>
      </c>
    </row>
    <row r="53" spans="1:57" s="156" customFormat="1">
      <c r="A53" s="156" t="str">
        <f t="shared" si="8"/>
        <v>пок</v>
      </c>
      <c r="B53" s="69"/>
      <c r="C53" s="72"/>
      <c r="D53" s="352"/>
      <c r="E53" s="98" t="s">
        <v>539</v>
      </c>
      <c r="F53" s="355"/>
      <c r="G53" s="74" t="s">
        <v>173</v>
      </c>
      <c r="H53" s="263">
        <f>+H54+H55+H56+H57</f>
        <v>0</v>
      </c>
      <c r="I53" s="263">
        <f>+I54+I55+I56+I57</f>
        <v>30.806000000000001</v>
      </c>
      <c r="J53" s="263">
        <f>+J54+J55+J56+J57</f>
        <v>30.406457</v>
      </c>
      <c r="K53" s="263">
        <v>17.262</v>
      </c>
      <c r="L53" s="251">
        <f t="shared" si="2"/>
        <v>-13.144456999999999</v>
      </c>
      <c r="M53" s="251">
        <f t="shared" si="3"/>
        <v>56.7708365364633</v>
      </c>
      <c r="N53" s="263">
        <f t="shared" ref="N53:T53" si="20">+N54+N55+N56+N57</f>
        <v>30.406610000000001</v>
      </c>
      <c r="O53" s="263">
        <v>22.186</v>
      </c>
      <c r="P53" s="263">
        <f t="shared" si="20"/>
        <v>0</v>
      </c>
      <c r="Q53" s="263">
        <v>22.200000000000003</v>
      </c>
      <c r="R53" s="252">
        <v>17.262</v>
      </c>
      <c r="S53" s="263">
        <f t="shared" si="20"/>
        <v>8.6310000000000002</v>
      </c>
      <c r="T53" s="263">
        <f t="shared" si="20"/>
        <v>8.6310000000000002</v>
      </c>
      <c r="U53" s="263">
        <f t="shared" si="14"/>
        <v>17.262</v>
      </c>
      <c r="V53" s="253">
        <f>[40]Лист1!$O53</f>
        <v>1</v>
      </c>
      <c r="W53" s="263">
        <f>+W54+W55+W56+W57</f>
        <v>8.6310000000000002</v>
      </c>
      <c r="X53" s="253">
        <f>[40]Лист1!$P53</f>
        <v>1</v>
      </c>
      <c r="Y53" s="263">
        <f>+Y54+Y55+Y56+Y57</f>
        <v>8.6310000000000002</v>
      </c>
      <c r="Z53" s="263"/>
      <c r="AA53" s="263"/>
      <c r="AB53" s="256">
        <f t="shared" si="4"/>
        <v>-13.14461</v>
      </c>
      <c r="AC53" s="256">
        <f t="shared" si="5"/>
        <v>56.77055087693104</v>
      </c>
      <c r="AD53" s="263"/>
      <c r="AE53" s="253">
        <f>+[41]Лист1!Q53</f>
        <v>1</v>
      </c>
      <c r="AF53" s="263">
        <f>+AF54+AF55+AF56+AF57</f>
        <v>17.262</v>
      </c>
      <c r="AG53" s="253">
        <f>+[41]Лист1!R53</f>
        <v>1</v>
      </c>
      <c r="AH53" s="263">
        <f>+AH54+AH55+AH56+AH57</f>
        <v>17.262</v>
      </c>
      <c r="AI53" s="253">
        <f>+[41]Лист1!S53</f>
        <v>1</v>
      </c>
      <c r="AJ53" s="263">
        <f>+AJ54+AJ55+AJ56+AJ57</f>
        <v>17.262</v>
      </c>
      <c r="AK53" s="253">
        <f>+[41]Лист1!T53</f>
        <v>1</v>
      </c>
      <c r="AL53" s="263">
        <f>+AL54+AL55+AL56+AL57</f>
        <v>17.262</v>
      </c>
      <c r="AM53" s="227"/>
      <c r="AN53" s="227"/>
      <c r="AO53" s="227"/>
      <c r="AP53" s="227"/>
      <c r="AQ53" s="227"/>
      <c r="AR53" s="227"/>
      <c r="AS53" s="160"/>
      <c r="AT53" s="160"/>
      <c r="AU53" s="160"/>
      <c r="AV53" s="160"/>
      <c r="AW53" s="160"/>
      <c r="AX53" s="160"/>
      <c r="BC53" s="156">
        <v>30.406610000000001</v>
      </c>
      <c r="BE53" s="339">
        <f>+U53-'[43]АЛРОСА АГОК пит'!$T53</f>
        <v>17.262</v>
      </c>
    </row>
    <row r="54" spans="1:57" s="156" customFormat="1">
      <c r="A54" s="156" t="str">
        <f t="shared" si="8"/>
        <v>пок</v>
      </c>
      <c r="B54" s="69"/>
      <c r="C54" s="72"/>
      <c r="D54" s="352"/>
      <c r="E54" s="76" t="s">
        <v>531</v>
      </c>
      <c r="F54" s="353"/>
      <c r="G54" s="74" t="s">
        <v>173</v>
      </c>
      <c r="H54" s="262">
        <v>0</v>
      </c>
      <c r="I54" s="262">
        <v>30.806000000000001</v>
      </c>
      <c r="J54" s="262">
        <v>30.406457</v>
      </c>
      <c r="K54" s="262">
        <v>14.71</v>
      </c>
      <c r="L54" s="251">
        <f t="shared" si="2"/>
        <v>-15.696456999999999</v>
      </c>
      <c r="M54" s="251">
        <f t="shared" si="3"/>
        <v>48.377882368866587</v>
      </c>
      <c r="N54" s="262">
        <v>30.406610000000001</v>
      </c>
      <c r="O54" s="262">
        <v>18.116</v>
      </c>
      <c r="P54" s="262">
        <v>0</v>
      </c>
      <c r="Q54" s="253">
        <v>17.454000000000001</v>
      </c>
      <c r="R54" s="252">
        <v>14.71</v>
      </c>
      <c r="S54" s="250">
        <f>R54*$A$8</f>
        <v>7.3550000000000004</v>
      </c>
      <c r="T54" s="250">
        <f>R54*$A$9</f>
        <v>7.3550000000000004</v>
      </c>
      <c r="U54" s="263">
        <f t="shared" si="14"/>
        <v>14.71</v>
      </c>
      <c r="V54" s="253">
        <f>[40]Лист1!$O54</f>
        <v>1</v>
      </c>
      <c r="W54" s="250">
        <f>S54*V54</f>
        <v>7.3550000000000004</v>
      </c>
      <c r="X54" s="253">
        <f>[40]Лист1!$P54</f>
        <v>1</v>
      </c>
      <c r="Y54" s="250">
        <f>W54*X54</f>
        <v>7.3550000000000004</v>
      </c>
      <c r="Z54" s="263"/>
      <c r="AA54" s="263"/>
      <c r="AB54" s="256">
        <f t="shared" si="4"/>
        <v>-15.69661</v>
      </c>
      <c r="AC54" s="256">
        <f t="shared" si="5"/>
        <v>48.37763894100658</v>
      </c>
      <c r="AD54" s="264"/>
      <c r="AE54" s="253">
        <f>+[41]Лист1!Q54</f>
        <v>1</v>
      </c>
      <c r="AF54" s="250">
        <f>IF($P$287=0,U54*AE54,0)</f>
        <v>14.71</v>
      </c>
      <c r="AG54" s="253">
        <f>+[41]Лист1!R54</f>
        <v>1</v>
      </c>
      <c r="AH54" s="250">
        <f>AF54*AG54</f>
        <v>14.71</v>
      </c>
      <c r="AI54" s="253">
        <f>+[41]Лист1!S54</f>
        <v>1</v>
      </c>
      <c r="AJ54" s="250">
        <f>AH54*AI54</f>
        <v>14.71</v>
      </c>
      <c r="AK54" s="253">
        <f>+[41]Лист1!T54</f>
        <v>1</v>
      </c>
      <c r="AL54" s="250">
        <f>AJ54*AK54</f>
        <v>14.71</v>
      </c>
      <c r="AM54" s="227" t="s">
        <v>629</v>
      </c>
      <c r="AN54" s="227" t="s">
        <v>630</v>
      </c>
      <c r="AO54" s="227" t="s">
        <v>631</v>
      </c>
      <c r="AP54" s="227" t="s">
        <v>632</v>
      </c>
      <c r="AQ54" s="227" t="s">
        <v>633</v>
      </c>
      <c r="AR54" s="227" t="s">
        <v>634</v>
      </c>
      <c r="AS54" s="160" t="str">
        <f t="shared" ref="AS54:AX54" si="21">$A$3&amp;$A$2&amp;"'"&amp;AM54</f>
        <v>|'[УФ ВС 2018.xlsx]АЛРОСА АГОК пит'!i31</v>
      </c>
      <c r="AT54" s="160" t="str">
        <f t="shared" si="21"/>
        <v>|'[УФ ВС 2018.xlsx]АЛРОСА АГОК пит'!j31</v>
      </c>
      <c r="AU54" s="160" t="str">
        <f t="shared" si="21"/>
        <v>|'[УФ ВС 2018.xlsx]АЛРОСА АГОК пит'!q31</v>
      </c>
      <c r="AV54" s="160" t="str">
        <f t="shared" si="21"/>
        <v>|'[УФ ВС 2018.xlsx]АЛРОСА АГОК пит'!aa31</v>
      </c>
      <c r="AW54" s="160" t="str">
        <f t="shared" si="21"/>
        <v>|'[УФ ВС 2018.xlsx]АЛРОСА АГОК пит'!al31</v>
      </c>
      <c r="AX54" s="160" t="str">
        <f t="shared" si="21"/>
        <v>|'[УФ ВС 2018.xlsx]АЛРОСА АГОК пит'!ak31</v>
      </c>
      <c r="BC54" s="156">
        <v>24.76155</v>
      </c>
      <c r="BE54" s="339">
        <f>+U54-'[43]АЛРОСА АГОК пит'!$T54</f>
        <v>14.71</v>
      </c>
    </row>
    <row r="55" spans="1:57" s="156" customFormat="1">
      <c r="A55" s="156" t="str">
        <f t="shared" si="8"/>
        <v>пок</v>
      </c>
      <c r="B55" s="69"/>
      <c r="C55" s="72"/>
      <c r="D55" s="352"/>
      <c r="E55" s="76" t="s">
        <v>532</v>
      </c>
      <c r="F55" s="353"/>
      <c r="G55" s="74" t="s">
        <v>173</v>
      </c>
      <c r="H55" s="262"/>
      <c r="I55" s="262"/>
      <c r="J55" s="262"/>
      <c r="K55" s="262">
        <v>2.552</v>
      </c>
      <c r="L55" s="251">
        <f t="shared" si="2"/>
        <v>2.552</v>
      </c>
      <c r="M55" s="251">
        <f t="shared" si="3"/>
        <v>0</v>
      </c>
      <c r="N55" s="262"/>
      <c r="O55" s="262">
        <v>4.07</v>
      </c>
      <c r="P55" s="262"/>
      <c r="Q55" s="253">
        <v>4.7460000000000004</v>
      </c>
      <c r="R55" s="252">
        <v>2.552</v>
      </c>
      <c r="S55" s="250">
        <f>R55*$A$8</f>
        <v>1.276</v>
      </c>
      <c r="T55" s="250">
        <f>R55*$A$9</f>
        <v>1.276</v>
      </c>
      <c r="U55" s="263">
        <f t="shared" si="14"/>
        <v>2.552</v>
      </c>
      <c r="V55" s="253">
        <f>[40]Лист1!$O55</f>
        <v>1</v>
      </c>
      <c r="W55" s="250">
        <f>S55*V55</f>
        <v>1.276</v>
      </c>
      <c r="X55" s="253">
        <f>[40]Лист1!$P55</f>
        <v>1</v>
      </c>
      <c r="Y55" s="250">
        <f>W55*X55</f>
        <v>1.276</v>
      </c>
      <c r="Z55" s="263"/>
      <c r="AA55" s="263"/>
      <c r="AB55" s="256">
        <f t="shared" si="4"/>
        <v>2.552</v>
      </c>
      <c r="AC55" s="256">
        <f t="shared" si="5"/>
        <v>0</v>
      </c>
      <c r="AD55" s="264"/>
      <c r="AE55" s="253">
        <f>+[41]Лист1!Q55</f>
        <v>1</v>
      </c>
      <c r="AF55" s="250">
        <f>IF($P$287=0,U55*AE55,0)</f>
        <v>2.552</v>
      </c>
      <c r="AG55" s="253">
        <f>+[41]Лист1!R55</f>
        <v>1</v>
      </c>
      <c r="AH55" s="250">
        <f>AF55*AG55</f>
        <v>2.552</v>
      </c>
      <c r="AI55" s="253">
        <f>+[41]Лист1!S55</f>
        <v>1</v>
      </c>
      <c r="AJ55" s="250">
        <f>AH55*AI55</f>
        <v>2.552</v>
      </c>
      <c r="AK55" s="253">
        <f>+[41]Лист1!T55</f>
        <v>1</v>
      </c>
      <c r="AL55" s="250">
        <f>AJ55*AK55</f>
        <v>2.552</v>
      </c>
      <c r="AS55" s="160"/>
      <c r="AT55" s="160"/>
      <c r="AU55" s="160"/>
      <c r="AV55" s="160"/>
      <c r="AW55" s="160"/>
      <c r="AX55" s="160"/>
      <c r="BC55" s="156">
        <v>5.64506</v>
      </c>
      <c r="BE55" s="339">
        <f>+U55-'[43]АЛРОСА АГОК пит'!$T55</f>
        <v>2.552</v>
      </c>
    </row>
    <row r="56" spans="1:57" s="156" customFormat="1">
      <c r="A56" s="156" t="str">
        <f t="shared" si="8"/>
        <v>скр</v>
      </c>
      <c r="B56" s="69"/>
      <c r="C56" s="72"/>
      <c r="D56" s="352"/>
      <c r="E56" s="76" t="s">
        <v>533</v>
      </c>
      <c r="F56" s="353"/>
      <c r="G56" s="74" t="s">
        <v>173</v>
      </c>
      <c r="H56" s="262"/>
      <c r="I56" s="262"/>
      <c r="J56" s="262"/>
      <c r="K56" s="262"/>
      <c r="L56" s="251">
        <f t="shared" si="2"/>
        <v>0</v>
      </c>
      <c r="M56" s="251">
        <f t="shared" si="3"/>
        <v>0</v>
      </c>
      <c r="N56" s="262"/>
      <c r="O56" s="262"/>
      <c r="P56" s="262"/>
      <c r="Q56" s="253">
        <v>0</v>
      </c>
      <c r="R56" s="252">
        <v>0</v>
      </c>
      <c r="S56" s="250">
        <f>R56*$A$8</f>
        <v>0</v>
      </c>
      <c r="T56" s="250">
        <f>R56*$A$9</f>
        <v>0</v>
      </c>
      <c r="U56" s="263">
        <f t="shared" si="14"/>
        <v>0</v>
      </c>
      <c r="V56" s="253">
        <f>[40]Лист1!$O56</f>
        <v>1</v>
      </c>
      <c r="W56" s="250">
        <f>S56*V56</f>
        <v>0</v>
      </c>
      <c r="X56" s="253">
        <f>[40]Лист1!$P56</f>
        <v>1</v>
      </c>
      <c r="Y56" s="250">
        <f>W56*X56</f>
        <v>0</v>
      </c>
      <c r="Z56" s="263"/>
      <c r="AA56" s="263"/>
      <c r="AB56" s="256">
        <f t="shared" si="4"/>
        <v>0</v>
      </c>
      <c r="AC56" s="256">
        <f t="shared" si="5"/>
        <v>0</v>
      </c>
      <c r="AD56" s="264"/>
      <c r="AE56" s="253">
        <f>+[41]Лист1!Q56</f>
        <v>1</v>
      </c>
      <c r="AF56" s="250">
        <f>IF($P$287=0,U56*AE56,0)</f>
        <v>0</v>
      </c>
      <c r="AG56" s="253">
        <f>+[41]Лист1!R56</f>
        <v>1</v>
      </c>
      <c r="AH56" s="250">
        <f>AF56*AG56</f>
        <v>0</v>
      </c>
      <c r="AI56" s="253">
        <f>+[41]Лист1!S56</f>
        <v>1</v>
      </c>
      <c r="AJ56" s="250">
        <f>AH56*AI56</f>
        <v>0</v>
      </c>
      <c r="AK56" s="253">
        <f>+[41]Лист1!T56</f>
        <v>1</v>
      </c>
      <c r="AL56" s="250">
        <f>AJ56*AK56</f>
        <v>0</v>
      </c>
      <c r="AS56" s="160"/>
      <c r="AT56" s="160"/>
      <c r="AU56" s="160"/>
      <c r="AV56" s="160"/>
      <c r="AW56" s="160"/>
      <c r="AX56" s="160"/>
      <c r="BC56" s="156">
        <v>0</v>
      </c>
      <c r="BE56" s="339">
        <f>+U56-'[43]АЛРОСА АГОК пит'!$T56</f>
        <v>0</v>
      </c>
    </row>
    <row r="57" spans="1:57" s="156" customFormat="1">
      <c r="A57" s="156" t="str">
        <f t="shared" si="8"/>
        <v>скр</v>
      </c>
      <c r="B57" s="69"/>
      <c r="C57" s="72"/>
      <c r="D57" s="352"/>
      <c r="E57" s="76" t="s">
        <v>534</v>
      </c>
      <c r="F57" s="353"/>
      <c r="G57" s="74" t="s">
        <v>173</v>
      </c>
      <c r="H57" s="262"/>
      <c r="I57" s="262"/>
      <c r="J57" s="262"/>
      <c r="K57" s="262"/>
      <c r="L57" s="251">
        <f t="shared" si="2"/>
        <v>0</v>
      </c>
      <c r="M57" s="251">
        <f t="shared" si="3"/>
        <v>0</v>
      </c>
      <c r="N57" s="262"/>
      <c r="O57" s="262"/>
      <c r="P57" s="262"/>
      <c r="Q57" s="253">
        <v>0</v>
      </c>
      <c r="R57" s="252">
        <v>0</v>
      </c>
      <c r="S57" s="250">
        <f>R57*$A$8</f>
        <v>0</v>
      </c>
      <c r="T57" s="250">
        <f>R57*$A$9</f>
        <v>0</v>
      </c>
      <c r="U57" s="263">
        <f t="shared" si="14"/>
        <v>0</v>
      </c>
      <c r="V57" s="253">
        <f>[40]Лист1!$O57</f>
        <v>1</v>
      </c>
      <c r="W57" s="250">
        <f>S57*V57</f>
        <v>0</v>
      </c>
      <c r="X57" s="253">
        <f>[40]Лист1!$P57</f>
        <v>1</v>
      </c>
      <c r="Y57" s="250">
        <f>W57*X57</f>
        <v>0</v>
      </c>
      <c r="Z57" s="263"/>
      <c r="AA57" s="263"/>
      <c r="AB57" s="256">
        <f t="shared" si="4"/>
        <v>0</v>
      </c>
      <c r="AC57" s="256">
        <f t="shared" si="5"/>
        <v>0</v>
      </c>
      <c r="AD57" s="264"/>
      <c r="AE57" s="253">
        <f>+[41]Лист1!Q57</f>
        <v>1</v>
      </c>
      <c r="AF57" s="250">
        <f>IF($P$287=0,U57*AE57,0)</f>
        <v>0</v>
      </c>
      <c r="AG57" s="253">
        <f>+[41]Лист1!R57</f>
        <v>1</v>
      </c>
      <c r="AH57" s="250">
        <f>AF57*AG57</f>
        <v>0</v>
      </c>
      <c r="AI57" s="253">
        <f>+[41]Лист1!S57</f>
        <v>1</v>
      </c>
      <c r="AJ57" s="250">
        <f>AH57*AI57</f>
        <v>0</v>
      </c>
      <c r="AK57" s="253">
        <f>+[41]Лист1!T57</f>
        <v>1</v>
      </c>
      <c r="AL57" s="250">
        <f>AJ57*AK57</f>
        <v>0</v>
      </c>
      <c r="AS57" s="160"/>
      <c r="AT57" s="160"/>
      <c r="AU57" s="160"/>
      <c r="AV57" s="160"/>
      <c r="AW57" s="160"/>
      <c r="AX57" s="160"/>
      <c r="BC57" s="156">
        <v>0</v>
      </c>
      <c r="BE57" s="339">
        <f>+U57-'[43]АЛРОСА АГОК пит'!$T57</f>
        <v>0</v>
      </c>
    </row>
    <row r="58" spans="1:57" s="156" customFormat="1">
      <c r="A58" s="156" t="str">
        <f t="shared" si="8"/>
        <v>пок</v>
      </c>
      <c r="B58" s="69"/>
      <c r="C58" s="72"/>
      <c r="D58" s="352"/>
      <c r="E58" s="98" t="s">
        <v>540</v>
      </c>
      <c r="F58" s="355"/>
      <c r="G58" s="74" t="s">
        <v>173</v>
      </c>
      <c r="H58" s="263">
        <f>+H59+H60+H61+H62</f>
        <v>0</v>
      </c>
      <c r="I58" s="263">
        <f>+I59+I60+I61+I62</f>
        <v>1.7310000000000001</v>
      </c>
      <c r="J58" s="263">
        <f>+J59+J60+J61+J62</f>
        <v>1.74183</v>
      </c>
      <c r="K58" s="263">
        <v>0.54999999999999993</v>
      </c>
      <c r="L58" s="251">
        <f t="shared" si="2"/>
        <v>-1.1918299999999999</v>
      </c>
      <c r="M58" s="251">
        <f t="shared" si="3"/>
        <v>31.575986175459143</v>
      </c>
      <c r="N58" s="263">
        <f t="shared" ref="N58:T58" si="22">+N59+N60+N61+N62</f>
        <v>0.53330000000000011</v>
      </c>
      <c r="O58" s="263">
        <v>0.66299999999999992</v>
      </c>
      <c r="P58" s="263">
        <f t="shared" si="22"/>
        <v>0</v>
      </c>
      <c r="Q58" s="263">
        <v>0.52700000000000002</v>
      </c>
      <c r="R58" s="252">
        <v>0.54999999999999993</v>
      </c>
      <c r="S58" s="263">
        <f t="shared" si="22"/>
        <v>0.27499999999999997</v>
      </c>
      <c r="T58" s="263">
        <f t="shared" si="22"/>
        <v>0.27499999999999997</v>
      </c>
      <c r="U58" s="263">
        <f t="shared" si="14"/>
        <v>0.54999999999999993</v>
      </c>
      <c r="V58" s="253">
        <f>[40]Лист1!$O58</f>
        <v>1</v>
      </c>
      <c r="W58" s="263">
        <f>+W59+W60+W61+W62</f>
        <v>0.27499999999999997</v>
      </c>
      <c r="X58" s="253">
        <f>[40]Лист1!$P58</f>
        <v>1</v>
      </c>
      <c r="Y58" s="263">
        <f>+Y59+Y60+Y61+Y62</f>
        <v>0.27499999999999997</v>
      </c>
      <c r="Z58" s="263"/>
      <c r="AA58" s="263"/>
      <c r="AB58" s="256">
        <f t="shared" si="4"/>
        <v>1.6699999999999826E-2</v>
      </c>
      <c r="AC58" s="256">
        <f t="shared" si="5"/>
        <v>103.13144571535717</v>
      </c>
      <c r="AD58" s="263"/>
      <c r="AE58" s="253">
        <f>+[41]Лист1!Q58</f>
        <v>1</v>
      </c>
      <c r="AF58" s="263">
        <f>+AF59+AF60+AF61+AF62</f>
        <v>0.54999999999999993</v>
      </c>
      <c r="AG58" s="253">
        <f>+[41]Лист1!R58</f>
        <v>1</v>
      </c>
      <c r="AH58" s="263">
        <f>+AH59+AH60+AH61+AH62</f>
        <v>0.54999999999999993</v>
      </c>
      <c r="AI58" s="253">
        <f>+[41]Лист1!S58</f>
        <v>1</v>
      </c>
      <c r="AJ58" s="263">
        <f>+AJ59+AJ60+AJ61+AJ62</f>
        <v>0.54999999999999993</v>
      </c>
      <c r="AK58" s="253">
        <f>+[41]Лист1!T58</f>
        <v>1</v>
      </c>
      <c r="AL58" s="263">
        <f>+AL59+AL60+AL61+AL62</f>
        <v>0.54999999999999993</v>
      </c>
      <c r="AM58" s="227"/>
      <c r="AN58" s="227"/>
      <c r="AO58" s="227"/>
      <c r="AP58" s="227"/>
      <c r="AQ58" s="227"/>
      <c r="AR58" s="227"/>
      <c r="AS58" s="160"/>
      <c r="AT58" s="160"/>
      <c r="AU58" s="160"/>
      <c r="AV58" s="160"/>
      <c r="AW58" s="160"/>
      <c r="AX58" s="160"/>
      <c r="BC58" s="156">
        <v>0.5333</v>
      </c>
      <c r="BE58" s="339">
        <f>+U58-'[43]АЛРОСА АГОК пит'!$T58</f>
        <v>0.54999999999999993</v>
      </c>
    </row>
    <row r="59" spans="1:57" s="156" customFormat="1">
      <c r="A59" s="156" t="str">
        <f t="shared" si="8"/>
        <v>пок</v>
      </c>
      <c r="B59" s="69"/>
      <c r="C59" s="72"/>
      <c r="D59" s="352"/>
      <c r="E59" s="76" t="s">
        <v>531</v>
      </c>
      <c r="F59" s="355"/>
      <c r="G59" s="74" t="s">
        <v>173</v>
      </c>
      <c r="H59" s="262">
        <v>0</v>
      </c>
      <c r="I59" s="262">
        <v>1.7310000000000001</v>
      </c>
      <c r="J59" s="262">
        <v>1.74183</v>
      </c>
      <c r="K59" s="262">
        <v>0.46899999999999997</v>
      </c>
      <c r="L59" s="251">
        <f t="shared" si="2"/>
        <v>-1.2728299999999999</v>
      </c>
      <c r="M59" s="251">
        <f t="shared" si="3"/>
        <v>26.92570457507334</v>
      </c>
      <c r="N59" s="262">
        <v>0.53330000000000011</v>
      </c>
      <c r="O59" s="262">
        <v>0.57299999999999995</v>
      </c>
      <c r="P59" s="262">
        <v>0</v>
      </c>
      <c r="Q59" s="253">
        <v>0.434</v>
      </c>
      <c r="R59" s="252">
        <v>0.46899999999999997</v>
      </c>
      <c r="S59" s="250">
        <f>R59*$A$8</f>
        <v>0.23449999999999999</v>
      </c>
      <c r="T59" s="250">
        <f>R59*$A$9</f>
        <v>0.23449999999999999</v>
      </c>
      <c r="U59" s="263">
        <f t="shared" si="14"/>
        <v>0.46899999999999997</v>
      </c>
      <c r="V59" s="253">
        <f>[40]Лист1!$O59</f>
        <v>1</v>
      </c>
      <c r="W59" s="250">
        <f>S59*V59</f>
        <v>0.23449999999999999</v>
      </c>
      <c r="X59" s="253">
        <f>[40]Лист1!$P59</f>
        <v>1</v>
      </c>
      <c r="Y59" s="250">
        <f>W59*X59</f>
        <v>0.23449999999999999</v>
      </c>
      <c r="Z59" s="263"/>
      <c r="AA59" s="263"/>
      <c r="AB59" s="256">
        <f t="shared" si="4"/>
        <v>-6.4300000000000135E-2</v>
      </c>
      <c r="AC59" s="256">
        <f t="shared" si="5"/>
        <v>87.942996437277316</v>
      </c>
      <c r="AD59" s="264"/>
      <c r="AE59" s="253">
        <f>+[41]Лист1!Q59</f>
        <v>1</v>
      </c>
      <c r="AF59" s="250">
        <f>IF($P$287=0,U59*AE59,0)</f>
        <v>0.46899999999999997</v>
      </c>
      <c r="AG59" s="253">
        <f>+[41]Лист1!R59</f>
        <v>1</v>
      </c>
      <c r="AH59" s="250">
        <f>AF59*AG59</f>
        <v>0.46899999999999997</v>
      </c>
      <c r="AI59" s="253">
        <f>+[41]Лист1!S59</f>
        <v>1</v>
      </c>
      <c r="AJ59" s="250">
        <f>AH59*AI59</f>
        <v>0.46899999999999997</v>
      </c>
      <c r="AK59" s="253">
        <f>+[41]Лист1!T59</f>
        <v>1</v>
      </c>
      <c r="AL59" s="250">
        <f>AJ59*AK59</f>
        <v>0.46899999999999997</v>
      </c>
      <c r="AM59" s="227" t="s">
        <v>635</v>
      </c>
      <c r="AN59" s="227" t="s">
        <v>636</v>
      </c>
      <c r="AO59" s="227" t="s">
        <v>637</v>
      </c>
      <c r="AP59" s="227" t="s">
        <v>638</v>
      </c>
      <c r="AQ59" s="227" t="s">
        <v>639</v>
      </c>
      <c r="AR59" s="227" t="s">
        <v>640</v>
      </c>
      <c r="AS59" s="160" t="str">
        <f t="shared" ref="AS59:AX59" si="23">$A$3&amp;$A$2&amp;"'"&amp;AM59</f>
        <v>|'[УФ ВС 2018.xlsx]АЛРОСА АГОК пит'!i32</v>
      </c>
      <c r="AT59" s="160" t="str">
        <f t="shared" si="23"/>
        <v>|'[УФ ВС 2018.xlsx]АЛРОСА АГОК пит'!j32</v>
      </c>
      <c r="AU59" s="160" t="str">
        <f t="shared" si="23"/>
        <v>|'[УФ ВС 2018.xlsx]АЛРОСА АГОК пит'!q32</v>
      </c>
      <c r="AV59" s="160" t="str">
        <f t="shared" si="23"/>
        <v>|'[УФ ВС 2018.xlsx]АЛРОСА АГОК пит'!aa32</v>
      </c>
      <c r="AW59" s="160" t="str">
        <f t="shared" si="23"/>
        <v>|'[УФ ВС 2018.xlsx]АЛРОСА АГОК пит'!al32</v>
      </c>
      <c r="AX59" s="160" t="str">
        <f t="shared" si="23"/>
        <v>|'[УФ ВС 2018.xlsx]АЛРОСА АГОК пит'!ak32</v>
      </c>
      <c r="BC59" s="156">
        <v>0.44367000000000001</v>
      </c>
      <c r="BE59" s="339">
        <f>+U59-'[43]АЛРОСА АГОК пит'!$T59</f>
        <v>0.46899999999999997</v>
      </c>
    </row>
    <row r="60" spans="1:57" s="156" customFormat="1">
      <c r="A60" s="156" t="str">
        <f t="shared" si="8"/>
        <v>пок</v>
      </c>
      <c r="B60" s="69"/>
      <c r="C60" s="72"/>
      <c r="D60" s="352"/>
      <c r="E60" s="76" t="s">
        <v>532</v>
      </c>
      <c r="F60" s="355"/>
      <c r="G60" s="74" t="s">
        <v>173</v>
      </c>
      <c r="H60" s="262"/>
      <c r="I60" s="262"/>
      <c r="J60" s="262"/>
      <c r="K60" s="262">
        <v>8.1000000000000003E-2</v>
      </c>
      <c r="L60" s="251">
        <f t="shared" si="2"/>
        <v>8.1000000000000003E-2</v>
      </c>
      <c r="M60" s="251">
        <f t="shared" si="3"/>
        <v>0</v>
      </c>
      <c r="N60" s="262"/>
      <c r="O60" s="262">
        <v>0.09</v>
      </c>
      <c r="P60" s="262"/>
      <c r="Q60" s="253">
        <v>9.2999999999999999E-2</v>
      </c>
      <c r="R60" s="252">
        <v>8.1000000000000003E-2</v>
      </c>
      <c r="S60" s="250">
        <f>R60*$A$8</f>
        <v>4.0500000000000001E-2</v>
      </c>
      <c r="T60" s="250">
        <f>R60*$A$9</f>
        <v>4.0500000000000001E-2</v>
      </c>
      <c r="U60" s="263">
        <f t="shared" si="14"/>
        <v>8.1000000000000003E-2</v>
      </c>
      <c r="V60" s="253">
        <f>[40]Лист1!$O60</f>
        <v>1</v>
      </c>
      <c r="W60" s="250">
        <f>S60*V60</f>
        <v>4.0500000000000001E-2</v>
      </c>
      <c r="X60" s="253">
        <f>[40]Лист1!$P60</f>
        <v>1</v>
      </c>
      <c r="Y60" s="250">
        <f>W60*X60</f>
        <v>4.0500000000000001E-2</v>
      </c>
      <c r="Z60" s="263"/>
      <c r="AA60" s="263"/>
      <c r="AB60" s="256">
        <f t="shared" si="4"/>
        <v>8.1000000000000003E-2</v>
      </c>
      <c r="AC60" s="256">
        <f t="shared" si="5"/>
        <v>0</v>
      </c>
      <c r="AD60" s="264"/>
      <c r="AE60" s="253">
        <f>+[41]Лист1!Q60</f>
        <v>1</v>
      </c>
      <c r="AF60" s="250">
        <f>IF($P$287=0,U60*AE60,0)</f>
        <v>8.1000000000000003E-2</v>
      </c>
      <c r="AG60" s="253">
        <f>+[41]Лист1!R60</f>
        <v>1</v>
      </c>
      <c r="AH60" s="250">
        <f>AF60*AG60</f>
        <v>8.1000000000000003E-2</v>
      </c>
      <c r="AI60" s="253">
        <f>+[41]Лист1!S60</f>
        <v>1</v>
      </c>
      <c r="AJ60" s="250">
        <f>AH60*AI60</f>
        <v>8.1000000000000003E-2</v>
      </c>
      <c r="AK60" s="253">
        <f>+[41]Лист1!T60</f>
        <v>1</v>
      </c>
      <c r="AL60" s="250">
        <f>AJ60*AK60</f>
        <v>8.1000000000000003E-2</v>
      </c>
      <c r="AS60" s="160"/>
      <c r="AT60" s="160"/>
      <c r="AU60" s="160"/>
      <c r="AV60" s="160"/>
      <c r="AW60" s="160"/>
      <c r="AX60" s="160"/>
      <c r="BC60" s="156">
        <v>8.9630000000000001E-2</v>
      </c>
      <c r="BE60" s="339">
        <f>+U60-'[43]АЛРОСА АГОК пит'!$T60</f>
        <v>8.1000000000000003E-2</v>
      </c>
    </row>
    <row r="61" spans="1:57" s="156" customFormat="1">
      <c r="A61" s="156" t="str">
        <f t="shared" si="8"/>
        <v>скр</v>
      </c>
      <c r="B61" s="69"/>
      <c r="C61" s="72"/>
      <c r="D61" s="352"/>
      <c r="E61" s="76" t="s">
        <v>533</v>
      </c>
      <c r="F61" s="355"/>
      <c r="G61" s="74" t="s">
        <v>173</v>
      </c>
      <c r="H61" s="262"/>
      <c r="I61" s="262"/>
      <c r="J61" s="262"/>
      <c r="K61" s="262"/>
      <c r="L61" s="251">
        <f t="shared" si="2"/>
        <v>0</v>
      </c>
      <c r="M61" s="251">
        <f t="shared" si="3"/>
        <v>0</v>
      </c>
      <c r="N61" s="262"/>
      <c r="O61" s="262"/>
      <c r="P61" s="262"/>
      <c r="Q61" s="253">
        <v>0</v>
      </c>
      <c r="R61" s="252">
        <v>0</v>
      </c>
      <c r="S61" s="250">
        <f>R61*$A$8</f>
        <v>0</v>
      </c>
      <c r="T61" s="250">
        <f>R61*$A$9</f>
        <v>0</v>
      </c>
      <c r="U61" s="263">
        <f t="shared" si="14"/>
        <v>0</v>
      </c>
      <c r="V61" s="253">
        <f>[40]Лист1!$O61</f>
        <v>1</v>
      </c>
      <c r="W61" s="250">
        <f>S61*V61</f>
        <v>0</v>
      </c>
      <c r="X61" s="253">
        <f>[40]Лист1!$P61</f>
        <v>1</v>
      </c>
      <c r="Y61" s="250">
        <f>W61*X61</f>
        <v>0</v>
      </c>
      <c r="Z61" s="263"/>
      <c r="AA61" s="263"/>
      <c r="AB61" s="256">
        <f t="shared" si="4"/>
        <v>0</v>
      </c>
      <c r="AC61" s="256">
        <f t="shared" si="5"/>
        <v>0</v>
      </c>
      <c r="AD61" s="264"/>
      <c r="AE61" s="253">
        <f>+[41]Лист1!Q61</f>
        <v>1</v>
      </c>
      <c r="AF61" s="250">
        <f>IF($P$287=0,U61*AE61,0)</f>
        <v>0</v>
      </c>
      <c r="AG61" s="253">
        <f>+[41]Лист1!R61</f>
        <v>1</v>
      </c>
      <c r="AH61" s="250">
        <f>AF61*AG61</f>
        <v>0</v>
      </c>
      <c r="AI61" s="253">
        <f>+[41]Лист1!S61</f>
        <v>1</v>
      </c>
      <c r="AJ61" s="250">
        <f>AH61*AI61</f>
        <v>0</v>
      </c>
      <c r="AK61" s="253">
        <f>+[41]Лист1!T61</f>
        <v>1</v>
      </c>
      <c r="AL61" s="250">
        <f>AJ61*AK61</f>
        <v>0</v>
      </c>
      <c r="AS61" s="160"/>
      <c r="AT61" s="160"/>
      <c r="AU61" s="160"/>
      <c r="AV61" s="160"/>
      <c r="AW61" s="160"/>
      <c r="AX61" s="160"/>
      <c r="BC61" s="156">
        <v>0</v>
      </c>
      <c r="BE61" s="339">
        <f>+U61-'[43]АЛРОСА АГОК пит'!$T61</f>
        <v>0</v>
      </c>
    </row>
    <row r="62" spans="1:57" s="156" customFormat="1">
      <c r="A62" s="156" t="str">
        <f t="shared" si="8"/>
        <v>скр</v>
      </c>
      <c r="B62" s="69"/>
      <c r="C62" s="72"/>
      <c r="D62" s="352"/>
      <c r="E62" s="76" t="s">
        <v>534</v>
      </c>
      <c r="F62" s="355"/>
      <c r="G62" s="74" t="s">
        <v>173</v>
      </c>
      <c r="H62" s="262"/>
      <c r="I62" s="262"/>
      <c r="J62" s="262"/>
      <c r="K62" s="262"/>
      <c r="L62" s="251">
        <f t="shared" si="2"/>
        <v>0</v>
      </c>
      <c r="M62" s="251">
        <f t="shared" si="3"/>
        <v>0</v>
      </c>
      <c r="N62" s="262"/>
      <c r="O62" s="262"/>
      <c r="P62" s="262"/>
      <c r="Q62" s="253">
        <v>0</v>
      </c>
      <c r="R62" s="252">
        <v>0</v>
      </c>
      <c r="S62" s="250">
        <f>R62*$A$8</f>
        <v>0</v>
      </c>
      <c r="T62" s="250">
        <f>R62*$A$9</f>
        <v>0</v>
      </c>
      <c r="U62" s="263">
        <f t="shared" si="14"/>
        <v>0</v>
      </c>
      <c r="V62" s="253">
        <f>[40]Лист1!$O62</f>
        <v>1</v>
      </c>
      <c r="W62" s="250">
        <f>S62*V62</f>
        <v>0</v>
      </c>
      <c r="X62" s="253">
        <f>[40]Лист1!$P62</f>
        <v>1</v>
      </c>
      <c r="Y62" s="250">
        <f>W62*X62</f>
        <v>0</v>
      </c>
      <c r="Z62" s="263"/>
      <c r="AA62" s="263"/>
      <c r="AB62" s="256">
        <f t="shared" si="4"/>
        <v>0</v>
      </c>
      <c r="AC62" s="256">
        <f t="shared" si="5"/>
        <v>0</v>
      </c>
      <c r="AD62" s="264"/>
      <c r="AE62" s="253">
        <f>+[41]Лист1!Q62</f>
        <v>1</v>
      </c>
      <c r="AF62" s="250">
        <f>IF($P$287=0,U62*AE62,0)</f>
        <v>0</v>
      </c>
      <c r="AG62" s="253">
        <f>+[41]Лист1!R62</f>
        <v>1</v>
      </c>
      <c r="AH62" s="250">
        <f>AF62*AG62</f>
        <v>0</v>
      </c>
      <c r="AI62" s="253">
        <f>+[41]Лист1!S62</f>
        <v>1</v>
      </c>
      <c r="AJ62" s="250">
        <f>AH62*AI62</f>
        <v>0</v>
      </c>
      <c r="AK62" s="253">
        <f>+[41]Лист1!T62</f>
        <v>1</v>
      </c>
      <c r="AL62" s="250">
        <f>AJ62*AK62</f>
        <v>0</v>
      </c>
      <c r="AS62" s="160"/>
      <c r="AT62" s="160"/>
      <c r="AU62" s="160"/>
      <c r="AV62" s="160"/>
      <c r="AW62" s="160"/>
      <c r="AX62" s="160"/>
      <c r="BC62" s="156">
        <v>0</v>
      </c>
      <c r="BE62" s="339">
        <f>+U62-'[43]АЛРОСА АГОК пит'!$T62</f>
        <v>0</v>
      </c>
    </row>
    <row r="63" spans="1:57" s="160" customFormat="1">
      <c r="A63" s="156" t="str">
        <f t="shared" si="8"/>
        <v>пок</v>
      </c>
      <c r="B63" s="69"/>
      <c r="C63" s="356"/>
      <c r="D63" s="99" t="s">
        <v>183</v>
      </c>
      <c r="E63" s="98" t="s">
        <v>541</v>
      </c>
      <c r="F63" s="355"/>
      <c r="G63" s="74" t="s">
        <v>173</v>
      </c>
      <c r="H63" s="263">
        <f>+H64+H65+H66+H67</f>
        <v>0</v>
      </c>
      <c r="I63" s="263">
        <f>+I64+I65+I66+I67</f>
        <v>578.471</v>
      </c>
      <c r="J63" s="263">
        <f>+J64+J65+J66+J67</f>
        <v>485.25807053100709</v>
      </c>
      <c r="K63" s="263">
        <v>224.904</v>
      </c>
      <c r="L63" s="251">
        <f t="shared" si="2"/>
        <v>-260.3540705310071</v>
      </c>
      <c r="M63" s="251">
        <f t="shared" si="3"/>
        <v>46.347297171975434</v>
      </c>
      <c r="N63" s="263">
        <f t="shared" ref="N63:T63" si="24">+N64+N65+N66+N67</f>
        <v>251.57763999999997</v>
      </c>
      <c r="O63" s="263">
        <v>293.50080599999967</v>
      </c>
      <c r="P63" s="263">
        <f t="shared" si="24"/>
        <v>0</v>
      </c>
      <c r="Q63" s="263">
        <v>225.89500000000001</v>
      </c>
      <c r="R63" s="252">
        <v>224.904</v>
      </c>
      <c r="S63" s="263">
        <f t="shared" si="24"/>
        <v>112.452</v>
      </c>
      <c r="T63" s="263">
        <f t="shared" si="24"/>
        <v>112.452</v>
      </c>
      <c r="U63" s="263">
        <f t="shared" si="14"/>
        <v>224.904</v>
      </c>
      <c r="V63" s="253">
        <f>[40]Лист1!$O63</f>
        <v>1</v>
      </c>
      <c r="W63" s="263">
        <f>+W64+W65+W66+W67</f>
        <v>112.452</v>
      </c>
      <c r="X63" s="253">
        <f>[40]Лист1!$P63</f>
        <v>1</v>
      </c>
      <c r="Y63" s="263">
        <f>+Y64+Y65+Y66+Y67</f>
        <v>112.452</v>
      </c>
      <c r="Z63" s="263"/>
      <c r="AA63" s="263"/>
      <c r="AB63" s="256">
        <f t="shared" si="4"/>
        <v>-26.673639999999978</v>
      </c>
      <c r="AC63" s="256">
        <f t="shared" si="5"/>
        <v>89.397452015210902</v>
      </c>
      <c r="AD63" s="263"/>
      <c r="AE63" s="253">
        <f>+[41]Лист1!Q63</f>
        <v>1</v>
      </c>
      <c r="AF63" s="263">
        <f>+AF64+AF65+AF66+AF67</f>
        <v>224.904</v>
      </c>
      <c r="AG63" s="253">
        <f>+[41]Лист1!R63</f>
        <v>1</v>
      </c>
      <c r="AH63" s="263">
        <f>+AH64+AH65+AH66+AH67</f>
        <v>224.904</v>
      </c>
      <c r="AI63" s="253">
        <f>+[41]Лист1!S63</f>
        <v>1</v>
      </c>
      <c r="AJ63" s="263">
        <f>+AJ64+AJ65+AJ66+AJ67</f>
        <v>224.904</v>
      </c>
      <c r="AK63" s="253">
        <f>+[41]Лист1!T63</f>
        <v>1</v>
      </c>
      <c r="AL63" s="263">
        <f>+AL64+AL65+AL66+AL67</f>
        <v>224.904</v>
      </c>
      <c r="AM63" s="227"/>
      <c r="AN63" s="227"/>
      <c r="AO63" s="227"/>
      <c r="AP63" s="227"/>
      <c r="AQ63" s="227"/>
      <c r="AR63" s="227"/>
      <c r="BC63" s="160">
        <v>262.46092099999998</v>
      </c>
      <c r="BE63" s="339">
        <f>+U63-'[43]АЛРОСА АГОК пит'!$T63</f>
        <v>224.904</v>
      </c>
    </row>
    <row r="64" spans="1:57" s="160" customFormat="1">
      <c r="A64" s="156" t="str">
        <f t="shared" si="8"/>
        <v>пок</v>
      </c>
      <c r="B64" s="69"/>
      <c r="C64" s="356"/>
      <c r="D64" s="99"/>
      <c r="E64" s="76" t="s">
        <v>531</v>
      </c>
      <c r="F64" s="355"/>
      <c r="G64" s="74" t="s">
        <v>173</v>
      </c>
      <c r="H64" s="262">
        <v>0</v>
      </c>
      <c r="I64" s="262">
        <v>578.471</v>
      </c>
      <c r="J64" s="262">
        <v>485.25807053100709</v>
      </c>
      <c r="K64" s="262">
        <v>133.40700000000001</v>
      </c>
      <c r="L64" s="251">
        <f t="shared" si="2"/>
        <v>-351.85107053100705</v>
      </c>
      <c r="M64" s="251">
        <f t="shared" si="3"/>
        <v>27.491969346128691</v>
      </c>
      <c r="N64" s="262">
        <v>251.57763999999997</v>
      </c>
      <c r="O64" s="262">
        <v>188.33080599999971</v>
      </c>
      <c r="P64" s="262">
        <v>0</v>
      </c>
      <c r="Q64" s="253">
        <v>225.89500000000001</v>
      </c>
      <c r="R64" s="252">
        <v>133.40700000000001</v>
      </c>
      <c r="S64" s="250">
        <f>R64*$A$8</f>
        <v>66.703500000000005</v>
      </c>
      <c r="T64" s="250">
        <f>R64*$A$9</f>
        <v>66.703500000000005</v>
      </c>
      <c r="U64" s="263">
        <f t="shared" si="14"/>
        <v>133.40700000000001</v>
      </c>
      <c r="V64" s="253">
        <f>[40]Лист1!$O64</f>
        <v>1</v>
      </c>
      <c r="W64" s="250">
        <f>S64*V64</f>
        <v>66.703500000000005</v>
      </c>
      <c r="X64" s="253">
        <f>[40]Лист1!$P64</f>
        <v>1</v>
      </c>
      <c r="Y64" s="250">
        <f>W64*X64</f>
        <v>66.703500000000005</v>
      </c>
      <c r="Z64" s="263"/>
      <c r="AA64" s="263"/>
      <c r="AB64" s="256">
        <f t="shared" si="4"/>
        <v>-118.17063999999996</v>
      </c>
      <c r="AC64" s="256">
        <f t="shared" si="5"/>
        <v>53.028162598234097</v>
      </c>
      <c r="AD64" s="264"/>
      <c r="AE64" s="253">
        <f>+[41]Лист1!Q64</f>
        <v>1</v>
      </c>
      <c r="AF64" s="250">
        <f>IF($P$287=0,U64*AE64,0)</f>
        <v>133.40700000000001</v>
      </c>
      <c r="AG64" s="253">
        <f>+[41]Лист1!R64</f>
        <v>1</v>
      </c>
      <c r="AH64" s="250">
        <f>AF64*AG64</f>
        <v>133.40700000000001</v>
      </c>
      <c r="AI64" s="253">
        <f>+[41]Лист1!S64</f>
        <v>1</v>
      </c>
      <c r="AJ64" s="250">
        <f>AH64*AI64</f>
        <v>133.40700000000001</v>
      </c>
      <c r="AK64" s="253">
        <f>+[41]Лист1!T64</f>
        <v>1</v>
      </c>
      <c r="AL64" s="250">
        <f>AJ64*AK64</f>
        <v>133.40700000000001</v>
      </c>
      <c r="AM64" s="227" t="s">
        <v>641</v>
      </c>
      <c r="AN64" s="227" t="s">
        <v>642</v>
      </c>
      <c r="AO64" s="227" t="s">
        <v>643</v>
      </c>
      <c r="AP64" s="227" t="s">
        <v>644</v>
      </c>
      <c r="AQ64" s="227" t="s">
        <v>645</v>
      </c>
      <c r="AR64" s="227" t="s">
        <v>646</v>
      </c>
      <c r="AS64" s="160" t="str">
        <f t="shared" ref="AS64:AX64" si="25">$A$3&amp;$A$2&amp;"'"&amp;AM64</f>
        <v>|'[УФ ВС 2018.xlsx]АЛРОСА АГОК пит'!i33</v>
      </c>
      <c r="AT64" s="160" t="str">
        <f t="shared" si="25"/>
        <v>|'[УФ ВС 2018.xlsx]АЛРОСА АГОК пит'!j33</v>
      </c>
      <c r="AU64" s="160" t="str">
        <f t="shared" si="25"/>
        <v>|'[УФ ВС 2018.xlsx]АЛРОСА АГОК пит'!q33</v>
      </c>
      <c r="AV64" s="160" t="str">
        <f t="shared" si="25"/>
        <v>|'[УФ ВС 2018.xlsx]АЛРОСА АГОК пит'!aa33</v>
      </c>
      <c r="AW64" s="160" t="str">
        <f t="shared" si="25"/>
        <v>|'[УФ ВС 2018.xlsx]АЛРОСА АГОК пит'!al33</v>
      </c>
      <c r="AX64" s="160" t="str">
        <f t="shared" si="25"/>
        <v>|'[УФ ВС 2018.xlsx]АЛРОСА АГОК пит'!ak33</v>
      </c>
      <c r="BC64" s="160">
        <v>160.04574600000001</v>
      </c>
      <c r="BE64" s="339">
        <f>+U64-'[43]АЛРОСА АГОК пит'!$T64</f>
        <v>133.40700000000001</v>
      </c>
    </row>
    <row r="65" spans="1:57" s="160" customFormat="1">
      <c r="A65" s="156" t="str">
        <f t="shared" si="8"/>
        <v>пок</v>
      </c>
      <c r="B65" s="69"/>
      <c r="C65" s="356"/>
      <c r="D65" s="99"/>
      <c r="E65" s="76" t="s">
        <v>532</v>
      </c>
      <c r="F65" s="355"/>
      <c r="G65" s="74" t="s">
        <v>173</v>
      </c>
      <c r="H65" s="262"/>
      <c r="I65" s="262"/>
      <c r="J65" s="262"/>
      <c r="K65" s="262">
        <v>91.497</v>
      </c>
      <c r="L65" s="251">
        <f t="shared" si="2"/>
        <v>91.497</v>
      </c>
      <c r="M65" s="251">
        <f t="shared" si="3"/>
        <v>0</v>
      </c>
      <c r="N65" s="262"/>
      <c r="O65" s="262">
        <v>105.16999999999996</v>
      </c>
      <c r="P65" s="262"/>
      <c r="Q65" s="253">
        <v>0</v>
      </c>
      <c r="R65" s="252">
        <v>91.497</v>
      </c>
      <c r="S65" s="250">
        <f>R65*$A$8</f>
        <v>45.7485</v>
      </c>
      <c r="T65" s="250">
        <f>R65*$A$9</f>
        <v>45.7485</v>
      </c>
      <c r="U65" s="263">
        <f t="shared" si="14"/>
        <v>91.497</v>
      </c>
      <c r="V65" s="253">
        <f>[40]Лист1!$O65</f>
        <v>1</v>
      </c>
      <c r="W65" s="250">
        <f>S65*V65</f>
        <v>45.7485</v>
      </c>
      <c r="X65" s="253">
        <f>[40]Лист1!$P65</f>
        <v>1</v>
      </c>
      <c r="Y65" s="250">
        <f>W65*X65</f>
        <v>45.7485</v>
      </c>
      <c r="Z65" s="263"/>
      <c r="AA65" s="263"/>
      <c r="AB65" s="256">
        <f t="shared" si="4"/>
        <v>91.497</v>
      </c>
      <c r="AC65" s="256">
        <f t="shared" si="5"/>
        <v>0</v>
      </c>
      <c r="AD65" s="264"/>
      <c r="AE65" s="253">
        <f>+[41]Лист1!Q65</f>
        <v>1</v>
      </c>
      <c r="AF65" s="250">
        <f>IF($P$287=0,U65*AE65,0)</f>
        <v>91.497</v>
      </c>
      <c r="AG65" s="253">
        <f>+[41]Лист1!R65</f>
        <v>1</v>
      </c>
      <c r="AH65" s="250">
        <f>AF65*AG65</f>
        <v>91.497</v>
      </c>
      <c r="AI65" s="253">
        <f>+[41]Лист1!S65</f>
        <v>1</v>
      </c>
      <c r="AJ65" s="250">
        <f>AH65*AI65</f>
        <v>91.497</v>
      </c>
      <c r="AK65" s="253">
        <f>+[41]Лист1!T65</f>
        <v>1</v>
      </c>
      <c r="AL65" s="250">
        <f>AJ65*AK65</f>
        <v>91.497</v>
      </c>
      <c r="AM65" s="156"/>
      <c r="AN65" s="156"/>
      <c r="AO65" s="156"/>
      <c r="AP65" s="156"/>
      <c r="AQ65" s="156"/>
      <c r="AR65" s="156"/>
      <c r="BC65" s="160">
        <v>102.41517499999999</v>
      </c>
      <c r="BE65" s="339">
        <f>+U65-'[43]АЛРОСА АГОК пит'!$T65</f>
        <v>91.497</v>
      </c>
    </row>
    <row r="66" spans="1:57" s="160" customFormat="1">
      <c r="A66" s="156" t="str">
        <f t="shared" si="8"/>
        <v>скр</v>
      </c>
      <c r="B66" s="69"/>
      <c r="C66" s="356"/>
      <c r="D66" s="99"/>
      <c r="E66" s="76" t="s">
        <v>533</v>
      </c>
      <c r="F66" s="355"/>
      <c r="G66" s="74" t="s">
        <v>173</v>
      </c>
      <c r="H66" s="262"/>
      <c r="I66" s="262"/>
      <c r="J66" s="262"/>
      <c r="K66" s="262"/>
      <c r="L66" s="251">
        <f t="shared" si="2"/>
        <v>0</v>
      </c>
      <c r="M66" s="251">
        <f t="shared" si="3"/>
        <v>0</v>
      </c>
      <c r="N66" s="262"/>
      <c r="O66" s="262"/>
      <c r="P66" s="262"/>
      <c r="Q66" s="253">
        <v>0</v>
      </c>
      <c r="R66" s="252">
        <v>0</v>
      </c>
      <c r="S66" s="250">
        <f>R66*$A$8</f>
        <v>0</v>
      </c>
      <c r="T66" s="250">
        <f>R66*$A$9</f>
        <v>0</v>
      </c>
      <c r="U66" s="263">
        <f t="shared" si="14"/>
        <v>0</v>
      </c>
      <c r="V66" s="253">
        <f>[40]Лист1!$O66</f>
        <v>1</v>
      </c>
      <c r="W66" s="250">
        <f>S66*V66</f>
        <v>0</v>
      </c>
      <c r="X66" s="253">
        <f>[40]Лист1!$P66</f>
        <v>1</v>
      </c>
      <c r="Y66" s="250">
        <f>W66*X66</f>
        <v>0</v>
      </c>
      <c r="Z66" s="263"/>
      <c r="AA66" s="263"/>
      <c r="AB66" s="256">
        <f t="shared" si="4"/>
        <v>0</v>
      </c>
      <c r="AC66" s="256">
        <f t="shared" si="5"/>
        <v>0</v>
      </c>
      <c r="AD66" s="264"/>
      <c r="AE66" s="253">
        <f>+[41]Лист1!Q66</f>
        <v>1</v>
      </c>
      <c r="AF66" s="250">
        <f>IF($P$287=0,U66*AE66,0)</f>
        <v>0</v>
      </c>
      <c r="AG66" s="253">
        <f>+[41]Лист1!R66</f>
        <v>1</v>
      </c>
      <c r="AH66" s="250">
        <f>AF66*AG66</f>
        <v>0</v>
      </c>
      <c r="AI66" s="253">
        <f>+[41]Лист1!S66</f>
        <v>1</v>
      </c>
      <c r="AJ66" s="250">
        <f>AH66*AI66</f>
        <v>0</v>
      </c>
      <c r="AK66" s="253">
        <f>+[41]Лист1!T66</f>
        <v>1</v>
      </c>
      <c r="AL66" s="250">
        <f>AJ66*AK66</f>
        <v>0</v>
      </c>
      <c r="AM66" s="156"/>
      <c r="AN66" s="156"/>
      <c r="AO66" s="156"/>
      <c r="AP66" s="156"/>
      <c r="AQ66" s="156"/>
      <c r="AR66" s="156"/>
      <c r="BC66" s="160">
        <v>0</v>
      </c>
      <c r="BE66" s="339">
        <f>+U66-'[43]АЛРОСА АГОК пит'!$T66</f>
        <v>0</v>
      </c>
    </row>
    <row r="67" spans="1:57" s="160" customFormat="1">
      <c r="A67" s="156" t="str">
        <f t="shared" si="8"/>
        <v>скр</v>
      </c>
      <c r="B67" s="69"/>
      <c r="C67" s="356"/>
      <c r="D67" s="99"/>
      <c r="E67" s="76" t="s">
        <v>534</v>
      </c>
      <c r="F67" s="355"/>
      <c r="G67" s="74" t="s">
        <v>173</v>
      </c>
      <c r="H67" s="262"/>
      <c r="I67" s="262"/>
      <c r="J67" s="262"/>
      <c r="K67" s="262"/>
      <c r="L67" s="251">
        <f t="shared" si="2"/>
        <v>0</v>
      </c>
      <c r="M67" s="251">
        <f t="shared" si="3"/>
        <v>0</v>
      </c>
      <c r="N67" s="262"/>
      <c r="O67" s="262"/>
      <c r="P67" s="262"/>
      <c r="Q67" s="253">
        <v>0</v>
      </c>
      <c r="R67" s="252">
        <v>0</v>
      </c>
      <c r="S67" s="250">
        <f>R67*$A$8</f>
        <v>0</v>
      </c>
      <c r="T67" s="250">
        <f>R67*$A$9</f>
        <v>0</v>
      </c>
      <c r="U67" s="263">
        <f t="shared" si="14"/>
        <v>0</v>
      </c>
      <c r="V67" s="253">
        <f>[40]Лист1!$O67</f>
        <v>1</v>
      </c>
      <c r="W67" s="250">
        <f>S67*V67</f>
        <v>0</v>
      </c>
      <c r="X67" s="253">
        <f>[40]Лист1!$P67</f>
        <v>1</v>
      </c>
      <c r="Y67" s="250">
        <f>W67*X67</f>
        <v>0</v>
      </c>
      <c r="Z67" s="263"/>
      <c r="AA67" s="263"/>
      <c r="AB67" s="256">
        <f t="shared" si="4"/>
        <v>0</v>
      </c>
      <c r="AC67" s="256">
        <f t="shared" si="5"/>
        <v>0</v>
      </c>
      <c r="AD67" s="264"/>
      <c r="AE67" s="253">
        <f>+[41]Лист1!Q67</f>
        <v>1</v>
      </c>
      <c r="AF67" s="250">
        <f>IF($P$287=0,U67*AE67,0)</f>
        <v>0</v>
      </c>
      <c r="AG67" s="253">
        <f>+[41]Лист1!R67</f>
        <v>1</v>
      </c>
      <c r="AH67" s="250">
        <f>AF67*AG67</f>
        <v>0</v>
      </c>
      <c r="AI67" s="253">
        <f>+[41]Лист1!S67</f>
        <v>1</v>
      </c>
      <c r="AJ67" s="250">
        <f>AH67*AI67</f>
        <v>0</v>
      </c>
      <c r="AK67" s="253">
        <f>+[41]Лист1!T67</f>
        <v>1</v>
      </c>
      <c r="AL67" s="250">
        <f>AJ67*AK67</f>
        <v>0</v>
      </c>
      <c r="AM67" s="156"/>
      <c r="AN67" s="156"/>
      <c r="AO67" s="156"/>
      <c r="AP67" s="156"/>
      <c r="AQ67" s="156"/>
      <c r="AR67" s="156"/>
      <c r="BC67" s="160">
        <v>0</v>
      </c>
      <c r="BE67" s="339">
        <f>+U67-'[43]АЛРОСА АГОК пит'!$T67</f>
        <v>0</v>
      </c>
    </row>
    <row r="68" spans="1:57" s="160" customFormat="1">
      <c r="A68" s="156" t="str">
        <f t="shared" si="8"/>
        <v>пок</v>
      </c>
      <c r="B68" s="69"/>
      <c r="C68" s="71" t="s">
        <v>185</v>
      </c>
      <c r="D68" s="354" t="s">
        <v>186</v>
      </c>
      <c r="E68" s="354"/>
      <c r="F68" s="355"/>
      <c r="G68" s="70" t="s">
        <v>173</v>
      </c>
      <c r="H68" s="263">
        <f>+H69+H70+H71+H72</f>
        <v>0</v>
      </c>
      <c r="I68" s="263">
        <f>+I69+I70+I71+I72</f>
        <v>878.85199999999998</v>
      </c>
      <c r="J68" s="263">
        <f>+J69+J70+J71+J72</f>
        <v>878.85199999999998</v>
      </c>
      <c r="K68" s="263">
        <v>792.16300000000001</v>
      </c>
      <c r="L68" s="251">
        <f t="shared" si="2"/>
        <v>-86.688999999999965</v>
      </c>
      <c r="M68" s="251">
        <f t="shared" si="3"/>
        <v>90.136109379053579</v>
      </c>
      <c r="N68" s="263">
        <f t="shared" ref="N68:T68" si="26">+N69+N70+N71+N72</f>
        <v>787.55552597024575</v>
      </c>
      <c r="O68" s="263">
        <v>788.79199999999992</v>
      </c>
      <c r="P68" s="263">
        <f t="shared" si="26"/>
        <v>0</v>
      </c>
      <c r="Q68" s="263">
        <v>784.68399999999997</v>
      </c>
      <c r="R68" s="252">
        <v>792.16300000000001</v>
      </c>
      <c r="S68" s="263">
        <f t="shared" si="26"/>
        <v>396.08150000000001</v>
      </c>
      <c r="T68" s="263">
        <f t="shared" si="26"/>
        <v>396.08150000000001</v>
      </c>
      <c r="U68" s="263">
        <f t="shared" si="14"/>
        <v>792.16300000000001</v>
      </c>
      <c r="V68" s="253">
        <f>[40]Лист1!$O68</f>
        <v>1</v>
      </c>
      <c r="W68" s="263">
        <f>+W69+W70+W71+W72</f>
        <v>396.08150000000001</v>
      </c>
      <c r="X68" s="253">
        <f>[40]Лист1!$P68</f>
        <v>1</v>
      </c>
      <c r="Y68" s="263">
        <f>+Y69+Y70+Y71+Y72</f>
        <v>396.08150000000001</v>
      </c>
      <c r="Z68" s="263"/>
      <c r="AA68" s="263"/>
      <c r="AB68" s="256">
        <f t="shared" si="4"/>
        <v>4.6074740297542576</v>
      </c>
      <c r="AC68" s="256">
        <f t="shared" si="5"/>
        <v>100.58503481695185</v>
      </c>
      <c r="AD68" s="263"/>
      <c r="AE68" s="253">
        <f>+[41]Лист1!Q68</f>
        <v>1</v>
      </c>
      <c r="AF68" s="263">
        <f>+AF69+AF70+AF71+AF72</f>
        <v>792.16300000000001</v>
      </c>
      <c r="AG68" s="253">
        <f>+[41]Лист1!R68</f>
        <v>1</v>
      </c>
      <c r="AH68" s="263">
        <f>+AH69+AH70+AH71+AH72</f>
        <v>792.16300000000001</v>
      </c>
      <c r="AI68" s="253">
        <f>+[41]Лист1!S68</f>
        <v>1</v>
      </c>
      <c r="AJ68" s="263">
        <f>+AJ69+AJ70+AJ71+AJ72</f>
        <v>792.16300000000001</v>
      </c>
      <c r="AK68" s="253">
        <f>+[41]Лист1!T68</f>
        <v>1</v>
      </c>
      <c r="AL68" s="263">
        <f>+AL69+AL70+AL71+AL72</f>
        <v>792.16300000000001</v>
      </c>
      <c r="AM68" s="227"/>
      <c r="AN68" s="227"/>
      <c r="AO68" s="227"/>
      <c r="AP68" s="227"/>
      <c r="AQ68" s="227"/>
      <c r="AR68" s="227"/>
      <c r="BC68" s="160">
        <v>792.16300000000001</v>
      </c>
      <c r="BE68" s="339">
        <f>+U68-'[43]АЛРОСА АГОК пит'!$T68</f>
        <v>792.16300000000001</v>
      </c>
    </row>
    <row r="69" spans="1:57" s="160" customFormat="1">
      <c r="A69" s="156" t="str">
        <f t="shared" si="8"/>
        <v>пок</v>
      </c>
      <c r="B69" s="69"/>
      <c r="C69" s="71"/>
      <c r="D69" s="354"/>
      <c r="E69" s="352" t="s">
        <v>531</v>
      </c>
      <c r="F69" s="355"/>
      <c r="G69" s="74" t="s">
        <v>173</v>
      </c>
      <c r="H69" s="255">
        <v>0</v>
      </c>
      <c r="I69" s="255">
        <v>878.85199999999998</v>
      </c>
      <c r="J69" s="255">
        <v>878.85199999999998</v>
      </c>
      <c r="K69" s="255">
        <v>789.48699999999997</v>
      </c>
      <c r="L69" s="251">
        <f t="shared" si="2"/>
        <v>-89.365000000000009</v>
      </c>
      <c r="M69" s="251">
        <f t="shared" si="3"/>
        <v>89.831621251359735</v>
      </c>
      <c r="N69" s="255">
        <v>787.55552597024575</v>
      </c>
      <c r="O69" s="255">
        <v>786.11199999999997</v>
      </c>
      <c r="P69" s="255">
        <v>0</v>
      </c>
      <c r="Q69" s="250">
        <v>784.68399999999997</v>
      </c>
      <c r="R69" s="252">
        <v>789.48699999999997</v>
      </c>
      <c r="S69" s="250">
        <f>R69*$A$8</f>
        <v>394.74349999999998</v>
      </c>
      <c r="T69" s="250">
        <f>R69*$A$9</f>
        <v>394.74349999999998</v>
      </c>
      <c r="U69" s="263">
        <f t="shared" si="14"/>
        <v>789.48699999999997</v>
      </c>
      <c r="V69" s="253">
        <f>[40]Лист1!$O69</f>
        <v>1</v>
      </c>
      <c r="W69" s="250">
        <f>S69*V69</f>
        <v>394.74349999999998</v>
      </c>
      <c r="X69" s="253">
        <f>[40]Лист1!$P69</f>
        <v>1</v>
      </c>
      <c r="Y69" s="250">
        <f>W69*X69</f>
        <v>394.74349999999998</v>
      </c>
      <c r="Z69" s="256"/>
      <c r="AA69" s="256"/>
      <c r="AB69" s="256">
        <f t="shared" si="4"/>
        <v>1.931474029754213</v>
      </c>
      <c r="AC69" s="256">
        <f t="shared" si="5"/>
        <v>100.24524925114007</v>
      </c>
      <c r="AD69" s="257"/>
      <c r="AE69" s="253">
        <f>+[41]Лист1!Q69</f>
        <v>1</v>
      </c>
      <c r="AF69" s="250">
        <f>IF($P$287=0,U69*AE69,0)</f>
        <v>789.48699999999997</v>
      </c>
      <c r="AG69" s="253">
        <f>+[41]Лист1!R69</f>
        <v>1</v>
      </c>
      <c r="AH69" s="250">
        <f>AF69*AG69</f>
        <v>789.48699999999997</v>
      </c>
      <c r="AI69" s="253">
        <f>+[41]Лист1!S69</f>
        <v>1</v>
      </c>
      <c r="AJ69" s="250">
        <f>AH69*AI69</f>
        <v>789.48699999999997</v>
      </c>
      <c r="AK69" s="253">
        <f>+[41]Лист1!T69</f>
        <v>1</v>
      </c>
      <c r="AL69" s="250">
        <f>AJ69*AK69</f>
        <v>789.48699999999997</v>
      </c>
      <c r="AM69" s="227" t="s">
        <v>647</v>
      </c>
      <c r="AN69" s="227" t="s">
        <v>648</v>
      </c>
      <c r="AO69" s="227" t="s">
        <v>649</v>
      </c>
      <c r="AP69" s="227" t="s">
        <v>650</v>
      </c>
      <c r="AQ69" s="227" t="s">
        <v>651</v>
      </c>
      <c r="AR69" s="227" t="s">
        <v>652</v>
      </c>
      <c r="AS69" s="160" t="str">
        <f t="shared" ref="AS69:AX69" si="27">$A$3&amp;$A$2&amp;"'"&amp;AM69</f>
        <v>|'[УФ ВС 2018.xlsx]АЛРОСА АГОК пит'!i34</v>
      </c>
      <c r="AT69" s="160" t="str">
        <f t="shared" si="27"/>
        <v>|'[УФ ВС 2018.xlsx]АЛРОСА АГОК пит'!j34</v>
      </c>
      <c r="AU69" s="160" t="str">
        <f t="shared" si="27"/>
        <v>|'[УФ ВС 2018.xlsx]АЛРОСА АГОК пит'!q34</v>
      </c>
      <c r="AV69" s="160" t="str">
        <f t="shared" si="27"/>
        <v>|'[УФ ВС 2018.xlsx]АЛРОСА АГОК пит'!aa34</v>
      </c>
      <c r="AW69" s="160" t="str">
        <f t="shared" si="27"/>
        <v>|'[УФ ВС 2018.xlsx]АЛРОСА АГОК пит'!al34</v>
      </c>
      <c r="AX69" s="160" t="str">
        <f t="shared" si="27"/>
        <v>|'[УФ ВС 2018.xlsx]АЛРОСА АГОК пит'!ak34</v>
      </c>
      <c r="BC69" s="160">
        <v>789.48699999999997</v>
      </c>
      <c r="BD69" s="160" t="s">
        <v>1480</v>
      </c>
      <c r="BE69" s="339">
        <f>+U69-'[43]АЛРОСА АГОК пит'!$T69</f>
        <v>789.48699999999997</v>
      </c>
    </row>
    <row r="70" spans="1:57" s="160" customFormat="1">
      <c r="A70" s="156" t="str">
        <f t="shared" si="8"/>
        <v>пок</v>
      </c>
      <c r="B70" s="69"/>
      <c r="C70" s="71"/>
      <c r="D70" s="354"/>
      <c r="E70" s="352" t="s">
        <v>532</v>
      </c>
      <c r="F70" s="355"/>
      <c r="G70" s="74" t="s">
        <v>173</v>
      </c>
      <c r="H70" s="255"/>
      <c r="I70" s="255"/>
      <c r="J70" s="255"/>
      <c r="K70" s="255">
        <v>2.6760000000000002</v>
      </c>
      <c r="L70" s="251">
        <f t="shared" si="2"/>
        <v>2.6760000000000002</v>
      </c>
      <c r="M70" s="251">
        <f t="shared" si="3"/>
        <v>0</v>
      </c>
      <c r="N70" s="255"/>
      <c r="O70" s="255">
        <v>2.68</v>
      </c>
      <c r="P70" s="255"/>
      <c r="Q70" s="250">
        <v>0</v>
      </c>
      <c r="R70" s="252">
        <v>2.6760000000000002</v>
      </c>
      <c r="S70" s="250">
        <f>R70*$A$8</f>
        <v>1.3380000000000001</v>
      </c>
      <c r="T70" s="250">
        <f>R70*$A$9</f>
        <v>1.3380000000000001</v>
      </c>
      <c r="U70" s="263">
        <f t="shared" si="14"/>
        <v>2.6760000000000002</v>
      </c>
      <c r="V70" s="253">
        <f>[40]Лист1!$O70</f>
        <v>1</v>
      </c>
      <c r="W70" s="250">
        <f>S70*V70</f>
        <v>1.3380000000000001</v>
      </c>
      <c r="X70" s="253">
        <f>[40]Лист1!$P70</f>
        <v>1</v>
      </c>
      <c r="Y70" s="250">
        <f>W70*X70</f>
        <v>1.3380000000000001</v>
      </c>
      <c r="Z70" s="256"/>
      <c r="AA70" s="256"/>
      <c r="AB70" s="256">
        <f t="shared" si="4"/>
        <v>2.6760000000000002</v>
      </c>
      <c r="AC70" s="256">
        <f t="shared" si="5"/>
        <v>0</v>
      </c>
      <c r="AD70" s="257"/>
      <c r="AE70" s="253">
        <f>+[41]Лист1!Q70</f>
        <v>1</v>
      </c>
      <c r="AF70" s="250">
        <f>IF($P$287=0,U70*AE70,0)</f>
        <v>2.6760000000000002</v>
      </c>
      <c r="AG70" s="253">
        <f>+[41]Лист1!R70</f>
        <v>1</v>
      </c>
      <c r="AH70" s="250">
        <f>AF70*AG70</f>
        <v>2.6760000000000002</v>
      </c>
      <c r="AI70" s="253">
        <f>+[41]Лист1!S70</f>
        <v>1</v>
      </c>
      <c r="AJ70" s="250">
        <f>AH70*AI70</f>
        <v>2.6760000000000002</v>
      </c>
      <c r="AK70" s="253">
        <f>+[41]Лист1!T70</f>
        <v>1</v>
      </c>
      <c r="AL70" s="250">
        <f>AJ70*AK70</f>
        <v>2.6760000000000002</v>
      </c>
      <c r="AM70" s="156"/>
      <c r="AN70" s="156"/>
      <c r="AO70" s="156"/>
      <c r="AP70" s="156"/>
      <c r="AQ70" s="156"/>
      <c r="AR70" s="156"/>
      <c r="BC70" s="160">
        <v>2.6760000000000002</v>
      </c>
      <c r="BE70" s="339">
        <f>+U70-'[43]АЛРОСА АГОК пит'!$T70</f>
        <v>2.6760000000000002</v>
      </c>
    </row>
    <row r="71" spans="1:57" s="160" customFormat="1">
      <c r="A71" s="156" t="str">
        <f t="shared" si="8"/>
        <v>скр</v>
      </c>
      <c r="B71" s="69"/>
      <c r="C71" s="71"/>
      <c r="D71" s="354"/>
      <c r="E71" s="352" t="s">
        <v>533</v>
      </c>
      <c r="F71" s="355"/>
      <c r="G71" s="74" t="s">
        <v>173</v>
      </c>
      <c r="H71" s="255"/>
      <c r="I71" s="255"/>
      <c r="J71" s="255"/>
      <c r="K71" s="255"/>
      <c r="L71" s="251">
        <f t="shared" si="2"/>
        <v>0</v>
      </c>
      <c r="M71" s="251">
        <f t="shared" si="3"/>
        <v>0</v>
      </c>
      <c r="N71" s="255"/>
      <c r="O71" s="255"/>
      <c r="P71" s="255"/>
      <c r="Q71" s="250">
        <v>0</v>
      </c>
      <c r="R71" s="252">
        <v>0</v>
      </c>
      <c r="S71" s="250">
        <f>R71*$A$8</f>
        <v>0</v>
      </c>
      <c r="T71" s="250">
        <f>R71*$A$9</f>
        <v>0</v>
      </c>
      <c r="U71" s="263">
        <f t="shared" si="14"/>
        <v>0</v>
      </c>
      <c r="V71" s="253">
        <f>[40]Лист1!$O71</f>
        <v>1</v>
      </c>
      <c r="W71" s="250">
        <f>S71*V71</f>
        <v>0</v>
      </c>
      <c r="X71" s="253">
        <f>[40]Лист1!$P71</f>
        <v>1</v>
      </c>
      <c r="Y71" s="250">
        <f>W71*X71</f>
        <v>0</v>
      </c>
      <c r="Z71" s="256"/>
      <c r="AA71" s="256"/>
      <c r="AB71" s="256">
        <f t="shared" si="4"/>
        <v>0</v>
      </c>
      <c r="AC71" s="256">
        <f t="shared" si="5"/>
        <v>0</v>
      </c>
      <c r="AD71" s="257"/>
      <c r="AE71" s="253">
        <f>+[41]Лист1!Q71</f>
        <v>1</v>
      </c>
      <c r="AF71" s="250">
        <f>IF($P$287=0,U71*AE71,0)</f>
        <v>0</v>
      </c>
      <c r="AG71" s="253">
        <f>+[41]Лист1!R71</f>
        <v>1</v>
      </c>
      <c r="AH71" s="250">
        <f>AF71*AG71</f>
        <v>0</v>
      </c>
      <c r="AI71" s="253">
        <f>+[41]Лист1!S71</f>
        <v>1</v>
      </c>
      <c r="AJ71" s="250">
        <f>AH71*AI71</f>
        <v>0</v>
      </c>
      <c r="AK71" s="253">
        <f>+[41]Лист1!T71</f>
        <v>1</v>
      </c>
      <c r="AL71" s="250">
        <f>AJ71*AK71</f>
        <v>0</v>
      </c>
      <c r="AM71" s="156"/>
      <c r="AN71" s="156"/>
      <c r="AO71" s="156"/>
      <c r="AP71" s="156"/>
      <c r="AQ71" s="156"/>
      <c r="AR71" s="156"/>
      <c r="BC71" s="160">
        <v>0</v>
      </c>
      <c r="BE71" s="339">
        <f>+U71-'[43]АЛРОСА АГОК пит'!$T71</f>
        <v>0</v>
      </c>
    </row>
    <row r="72" spans="1:57" s="160" customFormat="1">
      <c r="A72" s="156" t="str">
        <f t="shared" si="8"/>
        <v>скр</v>
      </c>
      <c r="B72" s="69"/>
      <c r="C72" s="71"/>
      <c r="D72" s="354"/>
      <c r="E72" s="352" t="s">
        <v>534</v>
      </c>
      <c r="F72" s="355"/>
      <c r="G72" s="74" t="s">
        <v>173</v>
      </c>
      <c r="H72" s="255"/>
      <c r="I72" s="255"/>
      <c r="J72" s="255"/>
      <c r="K72" s="255"/>
      <c r="L72" s="251">
        <f t="shared" si="2"/>
        <v>0</v>
      </c>
      <c r="M72" s="251">
        <f t="shared" si="3"/>
        <v>0</v>
      </c>
      <c r="N72" s="255"/>
      <c r="O72" s="255"/>
      <c r="P72" s="255"/>
      <c r="Q72" s="250">
        <v>0</v>
      </c>
      <c r="R72" s="252">
        <v>0</v>
      </c>
      <c r="S72" s="250">
        <f>R72*$A$8</f>
        <v>0</v>
      </c>
      <c r="T72" s="250">
        <f>R72*$A$9</f>
        <v>0</v>
      </c>
      <c r="U72" s="263">
        <f t="shared" si="14"/>
        <v>0</v>
      </c>
      <c r="V72" s="253">
        <f>[40]Лист1!$O72</f>
        <v>1</v>
      </c>
      <c r="W72" s="250">
        <f>S72*V72</f>
        <v>0</v>
      </c>
      <c r="X72" s="253">
        <f>[40]Лист1!$P72</f>
        <v>1</v>
      </c>
      <c r="Y72" s="250">
        <f>W72*X72</f>
        <v>0</v>
      </c>
      <c r="Z72" s="256"/>
      <c r="AA72" s="256"/>
      <c r="AB72" s="256">
        <f t="shared" si="4"/>
        <v>0</v>
      </c>
      <c r="AC72" s="256">
        <f t="shared" si="5"/>
        <v>0</v>
      </c>
      <c r="AD72" s="257"/>
      <c r="AE72" s="253">
        <f>+[41]Лист1!Q72</f>
        <v>1</v>
      </c>
      <c r="AF72" s="250">
        <f>IF($P$287=0,U72*AE72,0)</f>
        <v>0</v>
      </c>
      <c r="AG72" s="253">
        <f>+[41]Лист1!R72</f>
        <v>1</v>
      </c>
      <c r="AH72" s="250">
        <f>AF72*AG72</f>
        <v>0</v>
      </c>
      <c r="AI72" s="253">
        <f>+[41]Лист1!S72</f>
        <v>1</v>
      </c>
      <c r="AJ72" s="250">
        <f>AH72*AI72</f>
        <v>0</v>
      </c>
      <c r="AK72" s="253">
        <f>+[41]Лист1!T72</f>
        <v>1</v>
      </c>
      <c r="AL72" s="250">
        <f>AJ72*AK72</f>
        <v>0</v>
      </c>
      <c r="AM72" s="227"/>
      <c r="AN72" s="227"/>
      <c r="AO72" s="227"/>
      <c r="AP72" s="227"/>
      <c r="AQ72" s="227"/>
      <c r="AR72" s="227"/>
      <c r="BC72" s="160">
        <v>0</v>
      </c>
      <c r="BE72" s="339">
        <f>+U72-'[43]АЛРОСА АГОК пит'!$T72</f>
        <v>0</v>
      </c>
    </row>
    <row r="73" spans="1:57" s="156" customFormat="1">
      <c r="A73" s="156" t="str">
        <f t="shared" si="8"/>
        <v>скр</v>
      </c>
      <c r="B73" s="69"/>
      <c r="C73" s="71" t="s">
        <v>187</v>
      </c>
      <c r="D73" s="354" t="s">
        <v>188</v>
      </c>
      <c r="E73" s="354"/>
      <c r="F73" s="355"/>
      <c r="G73" s="70" t="s">
        <v>173</v>
      </c>
      <c r="H73" s="256">
        <f>SUM(H74:H82)</f>
        <v>0</v>
      </c>
      <c r="I73" s="256">
        <f>SUM(I74:I82)</f>
        <v>0</v>
      </c>
      <c r="J73" s="256">
        <f>SUM(J74:J82)</f>
        <v>0</v>
      </c>
      <c r="K73" s="256">
        <v>0</v>
      </c>
      <c r="L73" s="251">
        <f t="shared" si="2"/>
        <v>0</v>
      </c>
      <c r="M73" s="251">
        <f t="shared" si="3"/>
        <v>0</v>
      </c>
      <c r="N73" s="256">
        <f t="shared" ref="N73:U73" si="28">SUM(N74:N82)</f>
        <v>0</v>
      </c>
      <c r="O73" s="256">
        <v>0</v>
      </c>
      <c r="P73" s="256">
        <f t="shared" si="28"/>
        <v>0</v>
      </c>
      <c r="Q73" s="256">
        <v>0</v>
      </c>
      <c r="R73" s="252">
        <v>0</v>
      </c>
      <c r="S73" s="256">
        <f t="shared" si="28"/>
        <v>0</v>
      </c>
      <c r="T73" s="256">
        <f t="shared" si="28"/>
        <v>0</v>
      </c>
      <c r="U73" s="256">
        <f t="shared" si="28"/>
        <v>0</v>
      </c>
      <c r="V73" s="253">
        <f>[40]Лист1!$O73</f>
        <v>1</v>
      </c>
      <c r="W73" s="256">
        <f>SUM(W74:W82)</f>
        <v>0</v>
      </c>
      <c r="X73" s="253">
        <f>[40]Лист1!$P73</f>
        <v>1</v>
      </c>
      <c r="Y73" s="256">
        <f>SUM(Y74:Y82)</f>
        <v>0</v>
      </c>
      <c r="Z73" s="256"/>
      <c r="AA73" s="256"/>
      <c r="AB73" s="256">
        <f t="shared" si="4"/>
        <v>0</v>
      </c>
      <c r="AC73" s="256">
        <f t="shared" si="5"/>
        <v>0</v>
      </c>
      <c r="AD73" s="257"/>
      <c r="AE73" s="253">
        <f>+[41]Лист1!Q73</f>
        <v>1</v>
      </c>
      <c r="AF73" s="256">
        <f>SUM(AF74:AF82)</f>
        <v>0</v>
      </c>
      <c r="AG73" s="253">
        <f>+[41]Лист1!R73</f>
        <v>1</v>
      </c>
      <c r="AH73" s="256">
        <f>SUM(AH74:AH82)</f>
        <v>0</v>
      </c>
      <c r="AI73" s="253">
        <f>+[41]Лист1!S73</f>
        <v>1</v>
      </c>
      <c r="AJ73" s="256">
        <f>SUM(AJ74:AJ82)</f>
        <v>0</v>
      </c>
      <c r="AK73" s="253">
        <f>+[41]Лист1!T73</f>
        <v>1</v>
      </c>
      <c r="AL73" s="256">
        <f>SUM(AL74:AL82)</f>
        <v>0</v>
      </c>
      <c r="AM73" s="227"/>
      <c r="AN73" s="227"/>
      <c r="AO73" s="227"/>
      <c r="AP73" s="227"/>
      <c r="AQ73" s="227"/>
      <c r="AR73" s="227"/>
      <c r="AS73" s="160"/>
      <c r="AT73" s="160"/>
      <c r="AU73" s="160"/>
      <c r="AV73" s="160"/>
      <c r="AW73" s="160"/>
      <c r="AX73" s="160"/>
      <c r="BC73" s="156">
        <v>0</v>
      </c>
      <c r="BE73" s="339">
        <f>+U73-'[43]АЛРОСА АГОК пит'!$T73</f>
        <v>0</v>
      </c>
    </row>
    <row r="74" spans="1:57" s="156" customFormat="1">
      <c r="A74" s="156" t="str">
        <f t="shared" si="8"/>
        <v>скр</v>
      </c>
      <c r="B74" s="69"/>
      <c r="C74" s="72"/>
      <c r="D74" s="73" t="s">
        <v>189</v>
      </c>
      <c r="E74" s="499" t="s">
        <v>190</v>
      </c>
      <c r="F74" s="500"/>
      <c r="G74" s="74" t="s">
        <v>173</v>
      </c>
      <c r="H74" s="262">
        <v>0</v>
      </c>
      <c r="I74" s="262">
        <v>0</v>
      </c>
      <c r="J74" s="262">
        <v>0</v>
      </c>
      <c r="K74" s="262"/>
      <c r="L74" s="251">
        <f t="shared" si="2"/>
        <v>0</v>
      </c>
      <c r="M74" s="251">
        <f t="shared" si="3"/>
        <v>0</v>
      </c>
      <c r="N74" s="262">
        <v>0</v>
      </c>
      <c r="O74" s="262"/>
      <c r="P74" s="262">
        <v>0</v>
      </c>
      <c r="Q74" s="253">
        <v>0</v>
      </c>
      <c r="R74" s="252">
        <v>0</v>
      </c>
      <c r="S74" s="250">
        <f t="shared" ref="S74:S84" si="29">R74*$A$8</f>
        <v>0</v>
      </c>
      <c r="T74" s="250">
        <f t="shared" ref="T74:T84" si="30">R74*$A$9</f>
        <v>0</v>
      </c>
      <c r="U74" s="263">
        <f t="shared" ref="U74:U84" si="31">+W74+Y74</f>
        <v>0</v>
      </c>
      <c r="V74" s="253">
        <f>[40]Лист1!$O74</f>
        <v>1</v>
      </c>
      <c r="W74" s="250">
        <f t="shared" ref="W74:W84" si="32">S74*V74</f>
        <v>0</v>
      </c>
      <c r="X74" s="253">
        <f>[40]Лист1!$P74</f>
        <v>1</v>
      </c>
      <c r="Y74" s="250">
        <f t="shared" ref="Y74:Y84" si="33">W74*X74</f>
        <v>0</v>
      </c>
      <c r="Z74" s="263"/>
      <c r="AA74" s="263"/>
      <c r="AB74" s="263">
        <f t="shared" si="4"/>
        <v>0</v>
      </c>
      <c r="AC74" s="263">
        <f t="shared" si="5"/>
        <v>0</v>
      </c>
      <c r="AD74" s="264"/>
      <c r="AE74" s="253">
        <f>+[41]Лист1!Q74</f>
        <v>1</v>
      </c>
      <c r="AF74" s="250">
        <f t="shared" ref="AF74:AF84" si="34">IF($P$287=0,U74*AE74,0)</f>
        <v>0</v>
      </c>
      <c r="AG74" s="253">
        <f>+[41]Лист1!R74</f>
        <v>1</v>
      </c>
      <c r="AH74" s="250">
        <f t="shared" ref="AH74:AH84" si="35">AF74*AG74</f>
        <v>0</v>
      </c>
      <c r="AI74" s="253">
        <f>+[41]Лист1!S74</f>
        <v>1</v>
      </c>
      <c r="AJ74" s="250">
        <f t="shared" ref="AJ74:AJ84" si="36">AH74*AI74</f>
        <v>0</v>
      </c>
      <c r="AK74" s="253">
        <f>+[41]Лист1!T74</f>
        <v>1</v>
      </c>
      <c r="AL74" s="250">
        <f t="shared" ref="AL74:AL84" si="37">AJ74*AK74</f>
        <v>0</v>
      </c>
      <c r="AM74" s="227" t="s">
        <v>653</v>
      </c>
      <c r="AN74" s="227" t="s">
        <v>654</v>
      </c>
      <c r="AO74" s="227" t="s">
        <v>655</v>
      </c>
      <c r="AP74" s="227" t="s">
        <v>656</v>
      </c>
      <c r="AQ74" s="227" t="s">
        <v>657</v>
      </c>
      <c r="AR74" s="227" t="s">
        <v>658</v>
      </c>
      <c r="AS74" s="160" t="str">
        <f t="shared" ref="AS74:AX84" si="38">$A$3&amp;$A$2&amp;"'"&amp;AM74</f>
        <v>|'[УФ ВС 2018.xlsx]АЛРОСА АГОК пит'!i36</v>
      </c>
      <c r="AT74" s="160" t="str">
        <f t="shared" si="38"/>
        <v>|'[УФ ВС 2018.xlsx]АЛРОСА АГОК пит'!j36</v>
      </c>
      <c r="AU74" s="160" t="str">
        <f t="shared" si="38"/>
        <v>|'[УФ ВС 2018.xlsx]АЛРОСА АГОК пит'!q36</v>
      </c>
      <c r="AV74" s="160" t="str">
        <f t="shared" si="38"/>
        <v>|'[УФ ВС 2018.xlsx]АЛРОСА АГОК пит'!aa36</v>
      </c>
      <c r="AW74" s="160" t="str">
        <f t="shared" si="38"/>
        <v>|'[УФ ВС 2018.xlsx]АЛРОСА АГОК пит'!al36</v>
      </c>
      <c r="AX74" s="160" t="str">
        <f t="shared" si="38"/>
        <v>|'[УФ ВС 2018.xlsx]АЛРОСА АГОК пит'!ak36</v>
      </c>
      <c r="BE74" s="339">
        <f>+U74-'[43]АЛРОСА АГОК пит'!$T74</f>
        <v>0</v>
      </c>
    </row>
    <row r="75" spans="1:57" s="156" customFormat="1">
      <c r="A75" s="156" t="str">
        <f t="shared" si="8"/>
        <v>скр</v>
      </c>
      <c r="B75" s="69"/>
      <c r="C75" s="72"/>
      <c r="D75" s="73" t="s">
        <v>191</v>
      </c>
      <c r="E75" s="499" t="s">
        <v>190</v>
      </c>
      <c r="F75" s="500"/>
      <c r="G75" s="74" t="s">
        <v>173</v>
      </c>
      <c r="H75" s="262">
        <v>0</v>
      </c>
      <c r="I75" s="262">
        <v>0</v>
      </c>
      <c r="J75" s="262">
        <v>0</v>
      </c>
      <c r="K75" s="262"/>
      <c r="L75" s="251">
        <f t="shared" si="2"/>
        <v>0</v>
      </c>
      <c r="M75" s="251">
        <f t="shared" si="3"/>
        <v>0</v>
      </c>
      <c r="N75" s="262">
        <v>0</v>
      </c>
      <c r="O75" s="262"/>
      <c r="P75" s="262">
        <v>0</v>
      </c>
      <c r="Q75" s="253">
        <v>0</v>
      </c>
      <c r="R75" s="252">
        <v>0</v>
      </c>
      <c r="S75" s="250">
        <f t="shared" si="29"/>
        <v>0</v>
      </c>
      <c r="T75" s="250">
        <f t="shared" si="30"/>
        <v>0</v>
      </c>
      <c r="U75" s="263">
        <f t="shared" si="31"/>
        <v>0</v>
      </c>
      <c r="V75" s="253">
        <f>[40]Лист1!$O75</f>
        <v>1</v>
      </c>
      <c r="W75" s="250">
        <f t="shared" si="32"/>
        <v>0</v>
      </c>
      <c r="X75" s="253">
        <f>[40]Лист1!$P75</f>
        <v>1</v>
      </c>
      <c r="Y75" s="250">
        <f t="shared" si="33"/>
        <v>0</v>
      </c>
      <c r="Z75" s="263"/>
      <c r="AA75" s="263"/>
      <c r="AB75" s="263">
        <f t="shared" si="4"/>
        <v>0</v>
      </c>
      <c r="AC75" s="263">
        <f t="shared" si="5"/>
        <v>0</v>
      </c>
      <c r="AD75" s="264"/>
      <c r="AE75" s="253">
        <f>+[41]Лист1!Q75</f>
        <v>1</v>
      </c>
      <c r="AF75" s="250">
        <f t="shared" si="34"/>
        <v>0</v>
      </c>
      <c r="AG75" s="253">
        <f>+[41]Лист1!R75</f>
        <v>1</v>
      </c>
      <c r="AH75" s="250">
        <f t="shared" si="35"/>
        <v>0</v>
      </c>
      <c r="AI75" s="253">
        <f>+[41]Лист1!S75</f>
        <v>1</v>
      </c>
      <c r="AJ75" s="250">
        <f t="shared" si="36"/>
        <v>0</v>
      </c>
      <c r="AK75" s="253">
        <f>+[41]Лист1!T75</f>
        <v>1</v>
      </c>
      <c r="AL75" s="250">
        <f t="shared" si="37"/>
        <v>0</v>
      </c>
      <c r="AM75" s="227" t="s">
        <v>659</v>
      </c>
      <c r="AN75" s="227" t="s">
        <v>660</v>
      </c>
      <c r="AO75" s="227" t="s">
        <v>661</v>
      </c>
      <c r="AP75" s="227" t="s">
        <v>662</v>
      </c>
      <c r="AQ75" s="227" t="s">
        <v>663</v>
      </c>
      <c r="AR75" s="227" t="s">
        <v>664</v>
      </c>
      <c r="AS75" s="160" t="str">
        <f t="shared" si="38"/>
        <v>|'[УФ ВС 2018.xlsx]АЛРОСА АГОК пит'!i37</v>
      </c>
      <c r="AT75" s="160" t="str">
        <f t="shared" si="38"/>
        <v>|'[УФ ВС 2018.xlsx]АЛРОСА АГОК пит'!j37</v>
      </c>
      <c r="AU75" s="160" t="str">
        <f t="shared" si="38"/>
        <v>|'[УФ ВС 2018.xlsx]АЛРОСА АГОК пит'!q37</v>
      </c>
      <c r="AV75" s="160" t="str">
        <f t="shared" si="38"/>
        <v>|'[УФ ВС 2018.xlsx]АЛРОСА АГОК пит'!aa37</v>
      </c>
      <c r="AW75" s="160" t="str">
        <f t="shared" si="38"/>
        <v>|'[УФ ВС 2018.xlsx]АЛРОСА АГОК пит'!al37</v>
      </c>
      <c r="AX75" s="160" t="str">
        <f t="shared" si="38"/>
        <v>|'[УФ ВС 2018.xlsx]АЛРОСА АГОК пит'!ak37</v>
      </c>
      <c r="BE75" s="339">
        <f>+U75-'[43]АЛРОСА АГОК пит'!$T75</f>
        <v>0</v>
      </c>
    </row>
    <row r="76" spans="1:57" s="156" customFormat="1">
      <c r="A76" s="156" t="str">
        <f t="shared" si="8"/>
        <v>скр</v>
      </c>
      <c r="B76" s="69"/>
      <c r="C76" s="72"/>
      <c r="D76" s="73" t="s">
        <v>192</v>
      </c>
      <c r="E76" s="499" t="s">
        <v>190</v>
      </c>
      <c r="F76" s="500"/>
      <c r="G76" s="74" t="s">
        <v>173</v>
      </c>
      <c r="H76" s="262">
        <v>0</v>
      </c>
      <c r="I76" s="262">
        <v>0</v>
      </c>
      <c r="J76" s="262">
        <v>0</v>
      </c>
      <c r="K76" s="262"/>
      <c r="L76" s="251">
        <f t="shared" si="2"/>
        <v>0</v>
      </c>
      <c r="M76" s="251">
        <f t="shared" si="3"/>
        <v>0</v>
      </c>
      <c r="N76" s="262">
        <v>0</v>
      </c>
      <c r="O76" s="262"/>
      <c r="P76" s="262">
        <v>0</v>
      </c>
      <c r="Q76" s="253">
        <v>0</v>
      </c>
      <c r="R76" s="252">
        <v>0</v>
      </c>
      <c r="S76" s="250">
        <f t="shared" si="29"/>
        <v>0</v>
      </c>
      <c r="T76" s="250">
        <f t="shared" si="30"/>
        <v>0</v>
      </c>
      <c r="U76" s="263">
        <f t="shared" si="31"/>
        <v>0</v>
      </c>
      <c r="V76" s="253">
        <f>[40]Лист1!$O76</f>
        <v>1</v>
      </c>
      <c r="W76" s="250">
        <f t="shared" si="32"/>
        <v>0</v>
      </c>
      <c r="X76" s="253">
        <f>[40]Лист1!$P76</f>
        <v>1</v>
      </c>
      <c r="Y76" s="250">
        <f t="shared" si="33"/>
        <v>0</v>
      </c>
      <c r="Z76" s="263"/>
      <c r="AA76" s="263"/>
      <c r="AB76" s="263">
        <f t="shared" si="4"/>
        <v>0</v>
      </c>
      <c r="AC76" s="263">
        <f t="shared" si="5"/>
        <v>0</v>
      </c>
      <c r="AD76" s="264"/>
      <c r="AE76" s="253">
        <f>+[41]Лист1!Q76</f>
        <v>1</v>
      </c>
      <c r="AF76" s="250">
        <f t="shared" si="34"/>
        <v>0</v>
      </c>
      <c r="AG76" s="253">
        <f>+[41]Лист1!R76</f>
        <v>1</v>
      </c>
      <c r="AH76" s="250">
        <f t="shared" si="35"/>
        <v>0</v>
      </c>
      <c r="AI76" s="253">
        <f>+[41]Лист1!S76</f>
        <v>1</v>
      </c>
      <c r="AJ76" s="250">
        <f t="shared" si="36"/>
        <v>0</v>
      </c>
      <c r="AK76" s="253">
        <f>+[41]Лист1!T76</f>
        <v>1</v>
      </c>
      <c r="AL76" s="250">
        <f t="shared" si="37"/>
        <v>0</v>
      </c>
      <c r="AM76" s="227" t="s">
        <v>665</v>
      </c>
      <c r="AN76" s="227" t="s">
        <v>666</v>
      </c>
      <c r="AO76" s="227" t="s">
        <v>667</v>
      </c>
      <c r="AP76" s="227" t="s">
        <v>668</v>
      </c>
      <c r="AQ76" s="227" t="s">
        <v>669</v>
      </c>
      <c r="AR76" s="227" t="s">
        <v>670</v>
      </c>
      <c r="AS76" s="160" t="str">
        <f t="shared" si="38"/>
        <v>|'[УФ ВС 2018.xlsx]АЛРОСА АГОК пит'!i38</v>
      </c>
      <c r="AT76" s="160" t="str">
        <f t="shared" si="38"/>
        <v>|'[УФ ВС 2018.xlsx]АЛРОСА АГОК пит'!j38</v>
      </c>
      <c r="AU76" s="160" t="str">
        <f t="shared" si="38"/>
        <v>|'[УФ ВС 2018.xlsx]АЛРОСА АГОК пит'!q38</v>
      </c>
      <c r="AV76" s="160" t="str">
        <f t="shared" si="38"/>
        <v>|'[УФ ВС 2018.xlsx]АЛРОСА АГОК пит'!aa38</v>
      </c>
      <c r="AW76" s="160" t="str">
        <f t="shared" si="38"/>
        <v>|'[УФ ВС 2018.xlsx]АЛРОСА АГОК пит'!al38</v>
      </c>
      <c r="AX76" s="160" t="str">
        <f t="shared" si="38"/>
        <v>|'[УФ ВС 2018.xlsx]АЛРОСА АГОК пит'!ak38</v>
      </c>
      <c r="BE76" s="339">
        <f>+U76-'[43]АЛРОСА АГОК пит'!$T76</f>
        <v>0</v>
      </c>
    </row>
    <row r="77" spans="1:57" s="156" customFormat="1">
      <c r="A77" s="156" t="str">
        <f t="shared" si="8"/>
        <v>скр</v>
      </c>
      <c r="B77" s="69"/>
      <c r="C77" s="72"/>
      <c r="D77" s="73" t="s">
        <v>193</v>
      </c>
      <c r="E77" s="499" t="s">
        <v>190</v>
      </c>
      <c r="F77" s="500"/>
      <c r="G77" s="74" t="s">
        <v>173</v>
      </c>
      <c r="H77" s="262">
        <v>0</v>
      </c>
      <c r="I77" s="262">
        <v>0</v>
      </c>
      <c r="J77" s="262">
        <v>0</v>
      </c>
      <c r="K77" s="262"/>
      <c r="L77" s="251">
        <f t="shared" si="2"/>
        <v>0</v>
      </c>
      <c r="M77" s="251">
        <f t="shared" si="3"/>
        <v>0</v>
      </c>
      <c r="N77" s="262">
        <v>0</v>
      </c>
      <c r="O77" s="262"/>
      <c r="P77" s="262">
        <v>0</v>
      </c>
      <c r="Q77" s="253">
        <v>0</v>
      </c>
      <c r="R77" s="252">
        <v>0</v>
      </c>
      <c r="S77" s="250">
        <f t="shared" si="29"/>
        <v>0</v>
      </c>
      <c r="T77" s="250">
        <f t="shared" si="30"/>
        <v>0</v>
      </c>
      <c r="U77" s="263">
        <f t="shared" si="31"/>
        <v>0</v>
      </c>
      <c r="V77" s="253">
        <f>[40]Лист1!$O77</f>
        <v>1</v>
      </c>
      <c r="W77" s="250">
        <f t="shared" si="32"/>
        <v>0</v>
      </c>
      <c r="X77" s="253">
        <f>[40]Лист1!$P77</f>
        <v>1</v>
      </c>
      <c r="Y77" s="250">
        <f t="shared" si="33"/>
        <v>0</v>
      </c>
      <c r="Z77" s="263"/>
      <c r="AA77" s="263"/>
      <c r="AB77" s="263">
        <f t="shared" si="4"/>
        <v>0</v>
      </c>
      <c r="AC77" s="263">
        <f t="shared" si="5"/>
        <v>0</v>
      </c>
      <c r="AD77" s="264"/>
      <c r="AE77" s="253">
        <f>+[41]Лист1!Q77</f>
        <v>1</v>
      </c>
      <c r="AF77" s="250">
        <f t="shared" si="34"/>
        <v>0</v>
      </c>
      <c r="AG77" s="253">
        <f>+[41]Лист1!R77</f>
        <v>1</v>
      </c>
      <c r="AH77" s="250">
        <f t="shared" si="35"/>
        <v>0</v>
      </c>
      <c r="AI77" s="253">
        <f>+[41]Лист1!S77</f>
        <v>1</v>
      </c>
      <c r="AJ77" s="250">
        <f t="shared" si="36"/>
        <v>0</v>
      </c>
      <c r="AK77" s="253">
        <f>+[41]Лист1!T77</f>
        <v>1</v>
      </c>
      <c r="AL77" s="250">
        <f t="shared" si="37"/>
        <v>0</v>
      </c>
      <c r="AM77" s="227" t="s">
        <v>671</v>
      </c>
      <c r="AN77" s="227" t="s">
        <v>672</v>
      </c>
      <c r="AO77" s="227" t="s">
        <v>673</v>
      </c>
      <c r="AP77" s="227" t="s">
        <v>674</v>
      </c>
      <c r="AQ77" s="227" t="s">
        <v>675</v>
      </c>
      <c r="AR77" s="227" t="s">
        <v>676</v>
      </c>
      <c r="AS77" s="160" t="str">
        <f t="shared" si="38"/>
        <v>|'[УФ ВС 2018.xlsx]АЛРОСА АГОК пит'!i39</v>
      </c>
      <c r="AT77" s="160" t="str">
        <f t="shared" si="38"/>
        <v>|'[УФ ВС 2018.xlsx]АЛРОСА АГОК пит'!j39</v>
      </c>
      <c r="AU77" s="160" t="str">
        <f t="shared" si="38"/>
        <v>|'[УФ ВС 2018.xlsx]АЛРОСА АГОК пит'!q39</v>
      </c>
      <c r="AV77" s="160" t="str">
        <f t="shared" si="38"/>
        <v>|'[УФ ВС 2018.xlsx]АЛРОСА АГОК пит'!aa39</v>
      </c>
      <c r="AW77" s="160" t="str">
        <f t="shared" si="38"/>
        <v>|'[УФ ВС 2018.xlsx]АЛРОСА АГОК пит'!al39</v>
      </c>
      <c r="AX77" s="160" t="str">
        <f t="shared" si="38"/>
        <v>|'[УФ ВС 2018.xlsx]АЛРОСА АГОК пит'!ak39</v>
      </c>
      <c r="BE77" s="339">
        <f>+U77-'[43]АЛРОСА АГОК пит'!$T77</f>
        <v>0</v>
      </c>
    </row>
    <row r="78" spans="1:57" s="156" customFormat="1">
      <c r="A78" s="156" t="str">
        <f t="shared" si="8"/>
        <v>скр</v>
      </c>
      <c r="B78" s="69"/>
      <c r="C78" s="72"/>
      <c r="D78" s="73" t="s">
        <v>194</v>
      </c>
      <c r="E78" s="499" t="s">
        <v>190</v>
      </c>
      <c r="F78" s="500"/>
      <c r="G78" s="74" t="s">
        <v>173</v>
      </c>
      <c r="H78" s="262">
        <v>0</v>
      </c>
      <c r="I78" s="262">
        <v>0</v>
      </c>
      <c r="J78" s="262">
        <v>0</v>
      </c>
      <c r="K78" s="262"/>
      <c r="L78" s="251">
        <f t="shared" si="2"/>
        <v>0</v>
      </c>
      <c r="M78" s="251">
        <f t="shared" si="3"/>
        <v>0</v>
      </c>
      <c r="N78" s="262">
        <v>0</v>
      </c>
      <c r="O78" s="262"/>
      <c r="P78" s="262">
        <v>0</v>
      </c>
      <c r="Q78" s="253">
        <v>0</v>
      </c>
      <c r="R78" s="252">
        <v>0</v>
      </c>
      <c r="S78" s="250">
        <f t="shared" si="29"/>
        <v>0</v>
      </c>
      <c r="T78" s="250">
        <f t="shared" si="30"/>
        <v>0</v>
      </c>
      <c r="U78" s="263">
        <f t="shared" si="31"/>
        <v>0</v>
      </c>
      <c r="V78" s="253">
        <f>[40]Лист1!$O78</f>
        <v>1</v>
      </c>
      <c r="W78" s="250">
        <f t="shared" si="32"/>
        <v>0</v>
      </c>
      <c r="X78" s="253">
        <f>[40]Лист1!$P78</f>
        <v>1</v>
      </c>
      <c r="Y78" s="250">
        <f t="shared" si="33"/>
        <v>0</v>
      </c>
      <c r="Z78" s="263"/>
      <c r="AA78" s="263"/>
      <c r="AB78" s="263">
        <f t="shared" si="4"/>
        <v>0</v>
      </c>
      <c r="AC78" s="263">
        <f t="shared" si="5"/>
        <v>0</v>
      </c>
      <c r="AD78" s="264"/>
      <c r="AE78" s="253">
        <f>+[41]Лист1!Q78</f>
        <v>1</v>
      </c>
      <c r="AF78" s="250">
        <f t="shared" si="34"/>
        <v>0</v>
      </c>
      <c r="AG78" s="253">
        <f>+[41]Лист1!R78</f>
        <v>1</v>
      </c>
      <c r="AH78" s="250">
        <f t="shared" si="35"/>
        <v>0</v>
      </c>
      <c r="AI78" s="253">
        <f>+[41]Лист1!S78</f>
        <v>1</v>
      </c>
      <c r="AJ78" s="250">
        <f t="shared" si="36"/>
        <v>0</v>
      </c>
      <c r="AK78" s="253">
        <f>+[41]Лист1!T78</f>
        <v>1</v>
      </c>
      <c r="AL78" s="250">
        <f t="shared" si="37"/>
        <v>0</v>
      </c>
      <c r="AM78" s="227" t="s">
        <v>677</v>
      </c>
      <c r="AN78" s="227" t="s">
        <v>678</v>
      </c>
      <c r="AO78" s="227" t="s">
        <v>679</v>
      </c>
      <c r="AP78" s="227" t="s">
        <v>680</v>
      </c>
      <c r="AQ78" s="227" t="s">
        <v>681</v>
      </c>
      <c r="AR78" s="227" t="s">
        <v>682</v>
      </c>
      <c r="AS78" s="160" t="str">
        <f t="shared" si="38"/>
        <v>|'[УФ ВС 2018.xlsx]АЛРОСА АГОК пит'!i40</v>
      </c>
      <c r="AT78" s="160" t="str">
        <f t="shared" si="38"/>
        <v>|'[УФ ВС 2018.xlsx]АЛРОСА АГОК пит'!j40</v>
      </c>
      <c r="AU78" s="160" t="str">
        <f t="shared" si="38"/>
        <v>|'[УФ ВС 2018.xlsx]АЛРОСА АГОК пит'!q40</v>
      </c>
      <c r="AV78" s="160" t="str">
        <f t="shared" si="38"/>
        <v>|'[УФ ВС 2018.xlsx]АЛРОСА АГОК пит'!aa40</v>
      </c>
      <c r="AW78" s="160" t="str">
        <f t="shared" si="38"/>
        <v>|'[УФ ВС 2018.xlsx]АЛРОСА АГОК пит'!al40</v>
      </c>
      <c r="AX78" s="160" t="str">
        <f t="shared" si="38"/>
        <v>|'[УФ ВС 2018.xlsx]АЛРОСА АГОК пит'!ak40</v>
      </c>
      <c r="BE78" s="339">
        <f>+U78-'[43]АЛРОСА АГОК пит'!$T78</f>
        <v>0</v>
      </c>
    </row>
    <row r="79" spans="1:57" s="156" customFormat="1">
      <c r="A79" s="156" t="str">
        <f t="shared" si="8"/>
        <v>скр</v>
      </c>
      <c r="B79" s="69"/>
      <c r="C79" s="72"/>
      <c r="D79" s="73" t="s">
        <v>195</v>
      </c>
      <c r="E79" s="499" t="s">
        <v>190</v>
      </c>
      <c r="F79" s="500"/>
      <c r="G79" s="74" t="s">
        <v>173</v>
      </c>
      <c r="H79" s="262">
        <v>0</v>
      </c>
      <c r="I79" s="262">
        <v>0</v>
      </c>
      <c r="J79" s="262">
        <v>0</v>
      </c>
      <c r="K79" s="262"/>
      <c r="L79" s="251">
        <f t="shared" si="2"/>
        <v>0</v>
      </c>
      <c r="M79" s="251">
        <f t="shared" si="3"/>
        <v>0</v>
      </c>
      <c r="N79" s="262">
        <v>0</v>
      </c>
      <c r="O79" s="262"/>
      <c r="P79" s="262">
        <v>0</v>
      </c>
      <c r="Q79" s="253">
        <v>0</v>
      </c>
      <c r="R79" s="252">
        <v>0</v>
      </c>
      <c r="S79" s="250">
        <f t="shared" si="29"/>
        <v>0</v>
      </c>
      <c r="T79" s="250">
        <f t="shared" si="30"/>
        <v>0</v>
      </c>
      <c r="U79" s="263">
        <f t="shared" si="31"/>
        <v>0</v>
      </c>
      <c r="V79" s="253">
        <f>[40]Лист1!$O79</f>
        <v>1</v>
      </c>
      <c r="W79" s="250">
        <f t="shared" si="32"/>
        <v>0</v>
      </c>
      <c r="X79" s="253">
        <f>[40]Лист1!$P79</f>
        <v>1</v>
      </c>
      <c r="Y79" s="250">
        <f t="shared" si="33"/>
        <v>0</v>
      </c>
      <c r="Z79" s="263"/>
      <c r="AA79" s="263"/>
      <c r="AB79" s="263">
        <f t="shared" si="4"/>
        <v>0</v>
      </c>
      <c r="AC79" s="263">
        <f t="shared" si="5"/>
        <v>0</v>
      </c>
      <c r="AD79" s="264"/>
      <c r="AE79" s="253">
        <f>+[41]Лист1!Q79</f>
        <v>1</v>
      </c>
      <c r="AF79" s="250">
        <f t="shared" si="34"/>
        <v>0</v>
      </c>
      <c r="AG79" s="253">
        <f>+[41]Лист1!R79</f>
        <v>1</v>
      </c>
      <c r="AH79" s="250">
        <f t="shared" si="35"/>
        <v>0</v>
      </c>
      <c r="AI79" s="253">
        <f>+[41]Лист1!S79</f>
        <v>1</v>
      </c>
      <c r="AJ79" s="250">
        <f t="shared" si="36"/>
        <v>0</v>
      </c>
      <c r="AK79" s="253">
        <f>+[41]Лист1!T79</f>
        <v>1</v>
      </c>
      <c r="AL79" s="250">
        <f t="shared" si="37"/>
        <v>0</v>
      </c>
      <c r="AM79" s="227" t="s">
        <v>683</v>
      </c>
      <c r="AN79" s="227" t="s">
        <v>684</v>
      </c>
      <c r="AO79" s="227" t="s">
        <v>685</v>
      </c>
      <c r="AP79" s="227" t="s">
        <v>686</v>
      </c>
      <c r="AQ79" s="227" t="s">
        <v>687</v>
      </c>
      <c r="AR79" s="227" t="s">
        <v>688</v>
      </c>
      <c r="AS79" s="160" t="str">
        <f t="shared" si="38"/>
        <v>|'[УФ ВС 2018.xlsx]АЛРОСА АГОК пит'!i41</v>
      </c>
      <c r="AT79" s="160" t="str">
        <f t="shared" si="38"/>
        <v>|'[УФ ВС 2018.xlsx]АЛРОСА АГОК пит'!j41</v>
      </c>
      <c r="AU79" s="160" t="str">
        <f t="shared" si="38"/>
        <v>|'[УФ ВС 2018.xlsx]АЛРОСА АГОК пит'!q41</v>
      </c>
      <c r="AV79" s="160" t="str">
        <f t="shared" si="38"/>
        <v>|'[УФ ВС 2018.xlsx]АЛРОСА АГОК пит'!aa41</v>
      </c>
      <c r="AW79" s="160" t="str">
        <f t="shared" si="38"/>
        <v>|'[УФ ВС 2018.xlsx]АЛРОСА АГОК пит'!al41</v>
      </c>
      <c r="AX79" s="160" t="str">
        <f t="shared" si="38"/>
        <v>|'[УФ ВС 2018.xlsx]АЛРОСА АГОК пит'!ak41</v>
      </c>
      <c r="BE79" s="339">
        <f>+U79-'[43]АЛРОСА АГОК пит'!$T79</f>
        <v>0</v>
      </c>
    </row>
    <row r="80" spans="1:57" s="156" customFormat="1">
      <c r="A80" s="156" t="str">
        <f t="shared" si="8"/>
        <v>скр</v>
      </c>
      <c r="B80" s="69"/>
      <c r="C80" s="72"/>
      <c r="D80" s="73" t="s">
        <v>196</v>
      </c>
      <c r="E80" s="499" t="s">
        <v>190</v>
      </c>
      <c r="F80" s="500"/>
      <c r="G80" s="74" t="s">
        <v>173</v>
      </c>
      <c r="H80" s="262">
        <v>0</v>
      </c>
      <c r="I80" s="262">
        <v>0</v>
      </c>
      <c r="J80" s="262">
        <v>0</v>
      </c>
      <c r="K80" s="262"/>
      <c r="L80" s="251">
        <f t="shared" si="2"/>
        <v>0</v>
      </c>
      <c r="M80" s="251">
        <f t="shared" si="3"/>
        <v>0</v>
      </c>
      <c r="N80" s="262">
        <v>0</v>
      </c>
      <c r="O80" s="262"/>
      <c r="P80" s="262">
        <v>0</v>
      </c>
      <c r="Q80" s="253">
        <v>0</v>
      </c>
      <c r="R80" s="252">
        <v>0</v>
      </c>
      <c r="S80" s="250">
        <f t="shared" si="29"/>
        <v>0</v>
      </c>
      <c r="T80" s="250">
        <f t="shared" si="30"/>
        <v>0</v>
      </c>
      <c r="U80" s="263">
        <f t="shared" si="31"/>
        <v>0</v>
      </c>
      <c r="V80" s="253">
        <f>[40]Лист1!$O80</f>
        <v>1</v>
      </c>
      <c r="W80" s="250">
        <f t="shared" si="32"/>
        <v>0</v>
      </c>
      <c r="X80" s="253">
        <f>[40]Лист1!$P80</f>
        <v>1</v>
      </c>
      <c r="Y80" s="250">
        <f t="shared" si="33"/>
        <v>0</v>
      </c>
      <c r="Z80" s="263"/>
      <c r="AA80" s="263"/>
      <c r="AB80" s="263">
        <f t="shared" si="4"/>
        <v>0</v>
      </c>
      <c r="AC80" s="263">
        <f t="shared" si="5"/>
        <v>0</v>
      </c>
      <c r="AD80" s="264"/>
      <c r="AE80" s="253">
        <f>+[41]Лист1!Q80</f>
        <v>1</v>
      </c>
      <c r="AF80" s="250">
        <f t="shared" si="34"/>
        <v>0</v>
      </c>
      <c r="AG80" s="253">
        <f>+[41]Лист1!R80</f>
        <v>1</v>
      </c>
      <c r="AH80" s="250">
        <f t="shared" si="35"/>
        <v>0</v>
      </c>
      <c r="AI80" s="253">
        <f>+[41]Лист1!S80</f>
        <v>1</v>
      </c>
      <c r="AJ80" s="250">
        <f t="shared" si="36"/>
        <v>0</v>
      </c>
      <c r="AK80" s="253">
        <f>+[41]Лист1!T80</f>
        <v>1</v>
      </c>
      <c r="AL80" s="250">
        <f t="shared" si="37"/>
        <v>0</v>
      </c>
      <c r="AM80" s="227" t="s">
        <v>689</v>
      </c>
      <c r="AN80" s="227" t="s">
        <v>690</v>
      </c>
      <c r="AO80" s="227" t="s">
        <v>691</v>
      </c>
      <c r="AP80" s="227" t="s">
        <v>692</v>
      </c>
      <c r="AQ80" s="227" t="s">
        <v>693</v>
      </c>
      <c r="AR80" s="227" t="s">
        <v>694</v>
      </c>
      <c r="AS80" s="160" t="str">
        <f t="shared" si="38"/>
        <v>|'[УФ ВС 2018.xlsx]АЛРОСА АГОК пит'!i42</v>
      </c>
      <c r="AT80" s="160" t="str">
        <f t="shared" si="38"/>
        <v>|'[УФ ВС 2018.xlsx]АЛРОСА АГОК пит'!j42</v>
      </c>
      <c r="AU80" s="160" t="str">
        <f t="shared" si="38"/>
        <v>|'[УФ ВС 2018.xlsx]АЛРОСА АГОК пит'!q42</v>
      </c>
      <c r="AV80" s="160" t="str">
        <f t="shared" si="38"/>
        <v>|'[УФ ВС 2018.xlsx]АЛРОСА АГОК пит'!aa42</v>
      </c>
      <c r="AW80" s="160" t="str">
        <f t="shared" si="38"/>
        <v>|'[УФ ВС 2018.xlsx]АЛРОСА АГОК пит'!al42</v>
      </c>
      <c r="AX80" s="160" t="str">
        <f t="shared" si="38"/>
        <v>|'[УФ ВС 2018.xlsx]АЛРОСА АГОК пит'!ak42</v>
      </c>
      <c r="BE80" s="339">
        <f>+U80-'[43]АЛРОСА АГОК пит'!$T80</f>
        <v>0</v>
      </c>
    </row>
    <row r="81" spans="1:57" s="156" customFormat="1">
      <c r="A81" s="156" t="str">
        <f t="shared" si="8"/>
        <v>скр</v>
      </c>
      <c r="B81" s="69"/>
      <c r="C81" s="72"/>
      <c r="D81" s="73" t="s">
        <v>197</v>
      </c>
      <c r="E81" s="499" t="s">
        <v>190</v>
      </c>
      <c r="F81" s="500"/>
      <c r="G81" s="74" t="s">
        <v>173</v>
      </c>
      <c r="H81" s="262">
        <v>0</v>
      </c>
      <c r="I81" s="262">
        <v>0</v>
      </c>
      <c r="J81" s="262">
        <v>0</v>
      </c>
      <c r="K81" s="262"/>
      <c r="L81" s="251">
        <f t="shared" si="2"/>
        <v>0</v>
      </c>
      <c r="M81" s="251">
        <f t="shared" si="3"/>
        <v>0</v>
      </c>
      <c r="N81" s="262">
        <v>0</v>
      </c>
      <c r="O81" s="262"/>
      <c r="P81" s="262">
        <v>0</v>
      </c>
      <c r="Q81" s="253">
        <v>0</v>
      </c>
      <c r="R81" s="252">
        <v>0</v>
      </c>
      <c r="S81" s="250">
        <f t="shared" si="29"/>
        <v>0</v>
      </c>
      <c r="T81" s="250">
        <f t="shared" si="30"/>
        <v>0</v>
      </c>
      <c r="U81" s="263">
        <f t="shared" si="31"/>
        <v>0</v>
      </c>
      <c r="V81" s="253">
        <f>[40]Лист1!$O81</f>
        <v>1</v>
      </c>
      <c r="W81" s="250">
        <f t="shared" si="32"/>
        <v>0</v>
      </c>
      <c r="X81" s="253">
        <f>[40]Лист1!$P81</f>
        <v>1</v>
      </c>
      <c r="Y81" s="250">
        <f t="shared" si="33"/>
        <v>0</v>
      </c>
      <c r="Z81" s="263"/>
      <c r="AA81" s="263"/>
      <c r="AB81" s="263">
        <f t="shared" si="4"/>
        <v>0</v>
      </c>
      <c r="AC81" s="263">
        <f t="shared" si="5"/>
        <v>0</v>
      </c>
      <c r="AD81" s="264"/>
      <c r="AE81" s="253">
        <f>+[41]Лист1!Q81</f>
        <v>1</v>
      </c>
      <c r="AF81" s="250">
        <f t="shared" si="34"/>
        <v>0</v>
      </c>
      <c r="AG81" s="253">
        <f>+[41]Лист1!R81</f>
        <v>1</v>
      </c>
      <c r="AH81" s="250">
        <f t="shared" si="35"/>
        <v>0</v>
      </c>
      <c r="AI81" s="253">
        <f>+[41]Лист1!S81</f>
        <v>1</v>
      </c>
      <c r="AJ81" s="250">
        <f t="shared" si="36"/>
        <v>0</v>
      </c>
      <c r="AK81" s="253">
        <f>+[41]Лист1!T81</f>
        <v>1</v>
      </c>
      <c r="AL81" s="250">
        <f t="shared" si="37"/>
        <v>0</v>
      </c>
      <c r="AM81" s="227" t="s">
        <v>695</v>
      </c>
      <c r="AN81" s="227" t="s">
        <v>696</v>
      </c>
      <c r="AO81" s="227" t="s">
        <v>697</v>
      </c>
      <c r="AP81" s="227" t="s">
        <v>698</v>
      </c>
      <c r="AQ81" s="227" t="s">
        <v>699</v>
      </c>
      <c r="AR81" s="227" t="s">
        <v>700</v>
      </c>
      <c r="AS81" s="160" t="str">
        <f t="shared" si="38"/>
        <v>|'[УФ ВС 2018.xlsx]АЛРОСА АГОК пит'!i43</v>
      </c>
      <c r="AT81" s="160" t="str">
        <f t="shared" si="38"/>
        <v>|'[УФ ВС 2018.xlsx]АЛРОСА АГОК пит'!j43</v>
      </c>
      <c r="AU81" s="160" t="str">
        <f t="shared" si="38"/>
        <v>|'[УФ ВС 2018.xlsx]АЛРОСА АГОК пит'!q43</v>
      </c>
      <c r="AV81" s="160" t="str">
        <f t="shared" si="38"/>
        <v>|'[УФ ВС 2018.xlsx]АЛРОСА АГОК пит'!aa43</v>
      </c>
      <c r="AW81" s="160" t="str">
        <f t="shared" si="38"/>
        <v>|'[УФ ВС 2018.xlsx]АЛРОСА АГОК пит'!al43</v>
      </c>
      <c r="AX81" s="160" t="str">
        <f t="shared" si="38"/>
        <v>|'[УФ ВС 2018.xlsx]АЛРОСА АГОК пит'!ak43</v>
      </c>
      <c r="BE81" s="339">
        <f>+U81-'[43]АЛРОСА АГОК пит'!$T81</f>
        <v>0</v>
      </c>
    </row>
    <row r="82" spans="1:57" s="156" customFormat="1">
      <c r="A82" s="156" t="str">
        <f t="shared" si="8"/>
        <v>скр</v>
      </c>
      <c r="B82" s="69"/>
      <c r="C82" s="72"/>
      <c r="D82" s="73" t="s">
        <v>198</v>
      </c>
      <c r="E82" s="499" t="s">
        <v>190</v>
      </c>
      <c r="F82" s="500"/>
      <c r="G82" s="74" t="s">
        <v>173</v>
      </c>
      <c r="H82" s="262">
        <v>0</v>
      </c>
      <c r="I82" s="262">
        <v>0</v>
      </c>
      <c r="J82" s="262">
        <v>0</v>
      </c>
      <c r="K82" s="262"/>
      <c r="L82" s="251">
        <f t="shared" si="2"/>
        <v>0</v>
      </c>
      <c r="M82" s="251">
        <f t="shared" si="3"/>
        <v>0</v>
      </c>
      <c r="N82" s="262">
        <v>0</v>
      </c>
      <c r="O82" s="262"/>
      <c r="P82" s="262">
        <v>0</v>
      </c>
      <c r="Q82" s="253">
        <v>0</v>
      </c>
      <c r="R82" s="252">
        <v>0</v>
      </c>
      <c r="S82" s="250">
        <f t="shared" si="29"/>
        <v>0</v>
      </c>
      <c r="T82" s="250">
        <f t="shared" si="30"/>
        <v>0</v>
      </c>
      <c r="U82" s="263">
        <f t="shared" si="31"/>
        <v>0</v>
      </c>
      <c r="V82" s="253">
        <f>[40]Лист1!$O82</f>
        <v>1</v>
      </c>
      <c r="W82" s="250">
        <f t="shared" si="32"/>
        <v>0</v>
      </c>
      <c r="X82" s="253">
        <f>[40]Лист1!$P82</f>
        <v>1</v>
      </c>
      <c r="Y82" s="250">
        <f t="shared" si="33"/>
        <v>0</v>
      </c>
      <c r="Z82" s="263"/>
      <c r="AA82" s="263"/>
      <c r="AB82" s="263">
        <f t="shared" si="4"/>
        <v>0</v>
      </c>
      <c r="AC82" s="263">
        <f t="shared" si="5"/>
        <v>0</v>
      </c>
      <c r="AD82" s="264"/>
      <c r="AE82" s="253">
        <f>+[41]Лист1!Q82</f>
        <v>1</v>
      </c>
      <c r="AF82" s="250">
        <f t="shared" si="34"/>
        <v>0</v>
      </c>
      <c r="AG82" s="253">
        <f>+[41]Лист1!R82</f>
        <v>1</v>
      </c>
      <c r="AH82" s="250">
        <f t="shared" si="35"/>
        <v>0</v>
      </c>
      <c r="AI82" s="253">
        <f>+[41]Лист1!S82</f>
        <v>1</v>
      </c>
      <c r="AJ82" s="250">
        <f t="shared" si="36"/>
        <v>0</v>
      </c>
      <c r="AK82" s="253">
        <f>+[41]Лист1!T82</f>
        <v>1</v>
      </c>
      <c r="AL82" s="250">
        <f t="shared" si="37"/>
        <v>0</v>
      </c>
      <c r="AM82" s="227" t="s">
        <v>701</v>
      </c>
      <c r="AN82" s="227" t="s">
        <v>702</v>
      </c>
      <c r="AO82" s="227" t="s">
        <v>703</v>
      </c>
      <c r="AP82" s="227" t="s">
        <v>704</v>
      </c>
      <c r="AQ82" s="227" t="s">
        <v>705</v>
      </c>
      <c r="AR82" s="227" t="s">
        <v>706</v>
      </c>
      <c r="AS82" s="160" t="str">
        <f t="shared" si="38"/>
        <v>|'[УФ ВС 2018.xlsx]АЛРОСА АГОК пит'!i44</v>
      </c>
      <c r="AT82" s="160" t="str">
        <f t="shared" si="38"/>
        <v>|'[УФ ВС 2018.xlsx]АЛРОСА АГОК пит'!j44</v>
      </c>
      <c r="AU82" s="160" t="str">
        <f t="shared" si="38"/>
        <v>|'[УФ ВС 2018.xlsx]АЛРОСА АГОК пит'!q44</v>
      </c>
      <c r="AV82" s="160" t="str">
        <f t="shared" si="38"/>
        <v>|'[УФ ВС 2018.xlsx]АЛРОСА АГОК пит'!aa44</v>
      </c>
      <c r="AW82" s="160" t="str">
        <f t="shared" si="38"/>
        <v>|'[УФ ВС 2018.xlsx]АЛРОСА АГОК пит'!al44</v>
      </c>
      <c r="AX82" s="160" t="str">
        <f t="shared" si="38"/>
        <v>|'[УФ ВС 2018.xlsx]АЛРОСА АГОК пит'!ak44</v>
      </c>
      <c r="BE82" s="339">
        <f>+U82-'[43]АЛРОСА АГОК пит'!$T82</f>
        <v>0</v>
      </c>
    </row>
    <row r="83" spans="1:57" s="160" customFormat="1" ht="15" customHeight="1">
      <c r="A83" s="156" t="str">
        <f t="shared" si="8"/>
        <v>скр</v>
      </c>
      <c r="B83" s="69" t="s">
        <v>367</v>
      </c>
      <c r="C83" s="356" t="s">
        <v>368</v>
      </c>
      <c r="D83" s="354"/>
      <c r="E83" s="354"/>
      <c r="F83" s="355"/>
      <c r="G83" s="70" t="s">
        <v>173</v>
      </c>
      <c r="H83" s="262">
        <v>0</v>
      </c>
      <c r="I83" s="262">
        <v>0</v>
      </c>
      <c r="J83" s="262">
        <v>0</v>
      </c>
      <c r="K83" s="262"/>
      <c r="L83" s="251">
        <f t="shared" si="2"/>
        <v>0</v>
      </c>
      <c r="M83" s="251">
        <f t="shared" si="3"/>
        <v>0</v>
      </c>
      <c r="N83" s="262">
        <v>0</v>
      </c>
      <c r="O83" s="262"/>
      <c r="P83" s="262">
        <v>0</v>
      </c>
      <c r="Q83" s="253">
        <v>0</v>
      </c>
      <c r="R83" s="252">
        <v>0</v>
      </c>
      <c r="S83" s="250">
        <f t="shared" si="29"/>
        <v>0</v>
      </c>
      <c r="T83" s="250">
        <f t="shared" si="30"/>
        <v>0</v>
      </c>
      <c r="U83" s="263">
        <f t="shared" si="31"/>
        <v>0</v>
      </c>
      <c r="V83" s="253">
        <f>[40]Лист1!$O83</f>
        <v>1</v>
      </c>
      <c r="W83" s="250">
        <f t="shared" si="32"/>
        <v>0</v>
      </c>
      <c r="X83" s="253">
        <f>[40]Лист1!$P83</f>
        <v>1</v>
      </c>
      <c r="Y83" s="250">
        <f t="shared" si="33"/>
        <v>0</v>
      </c>
      <c r="Z83" s="263"/>
      <c r="AA83" s="263"/>
      <c r="AB83" s="263">
        <f t="shared" si="4"/>
        <v>0</v>
      </c>
      <c r="AC83" s="263">
        <f t="shared" si="5"/>
        <v>0</v>
      </c>
      <c r="AD83" s="264"/>
      <c r="AE83" s="253">
        <f>+[41]Лист1!Q83</f>
        <v>1</v>
      </c>
      <c r="AF83" s="250">
        <f t="shared" si="34"/>
        <v>0</v>
      </c>
      <c r="AG83" s="253">
        <f>+[41]Лист1!R83</f>
        <v>1</v>
      </c>
      <c r="AH83" s="250">
        <f t="shared" si="35"/>
        <v>0</v>
      </c>
      <c r="AI83" s="253">
        <f>+[41]Лист1!S83</f>
        <v>1</v>
      </c>
      <c r="AJ83" s="250">
        <f t="shared" si="36"/>
        <v>0</v>
      </c>
      <c r="AK83" s="253">
        <f>+[41]Лист1!T83</f>
        <v>1</v>
      </c>
      <c r="AL83" s="250">
        <f t="shared" si="37"/>
        <v>0</v>
      </c>
      <c r="AM83" s="227" t="s">
        <v>707</v>
      </c>
      <c r="AN83" s="227" t="s">
        <v>708</v>
      </c>
      <c r="AO83" s="227" t="s">
        <v>709</v>
      </c>
      <c r="AP83" s="227" t="s">
        <v>710</v>
      </c>
      <c r="AQ83" s="227" t="s">
        <v>711</v>
      </c>
      <c r="AR83" s="227" t="s">
        <v>712</v>
      </c>
      <c r="AS83" s="160" t="str">
        <f t="shared" si="38"/>
        <v>|'[УФ ВС 2018.xlsx]АЛРОСА АГОК пит'!i45</v>
      </c>
      <c r="AT83" s="160" t="str">
        <f t="shared" si="38"/>
        <v>|'[УФ ВС 2018.xlsx]АЛРОСА АГОК пит'!j45</v>
      </c>
      <c r="AU83" s="160" t="str">
        <f t="shared" si="38"/>
        <v>|'[УФ ВС 2018.xlsx]АЛРОСА АГОК пит'!q45</v>
      </c>
      <c r="AV83" s="160" t="str">
        <f t="shared" si="38"/>
        <v>|'[УФ ВС 2018.xlsx]АЛРОСА АГОК пит'!aa45</v>
      </c>
      <c r="AW83" s="160" t="str">
        <f t="shared" si="38"/>
        <v>|'[УФ ВС 2018.xlsx]АЛРОСА АГОК пит'!al45</v>
      </c>
      <c r="AX83" s="160" t="str">
        <f t="shared" si="38"/>
        <v>|'[УФ ВС 2018.xlsx]АЛРОСА АГОК пит'!ak45</v>
      </c>
      <c r="BC83" s="160">
        <v>0</v>
      </c>
      <c r="BE83" s="339">
        <f>+U83-'[43]АЛРОСА АГОК пит'!$T83</f>
        <v>0</v>
      </c>
    </row>
    <row r="84" spans="1:57" s="156" customFormat="1" ht="15" customHeight="1">
      <c r="A84" s="156" t="str">
        <f t="shared" si="8"/>
        <v>пок</v>
      </c>
      <c r="B84" s="69">
        <v>5</v>
      </c>
      <c r="C84" s="356" t="s">
        <v>199</v>
      </c>
      <c r="D84" s="354"/>
      <c r="E84" s="354"/>
      <c r="F84" s="355"/>
      <c r="G84" s="70" t="s">
        <v>173</v>
      </c>
      <c r="H84" s="262">
        <v>0</v>
      </c>
      <c r="I84" s="255">
        <v>0</v>
      </c>
      <c r="J84" s="255">
        <v>0</v>
      </c>
      <c r="K84" s="255"/>
      <c r="L84" s="251">
        <f t="shared" si="2"/>
        <v>0</v>
      </c>
      <c r="M84" s="251">
        <f t="shared" si="3"/>
        <v>0</v>
      </c>
      <c r="N84" s="255">
        <v>122.779</v>
      </c>
      <c r="O84" s="255">
        <v>118</v>
      </c>
      <c r="P84" s="255">
        <v>122.779</v>
      </c>
      <c r="Q84" s="250">
        <v>116</v>
      </c>
      <c r="R84" s="252">
        <v>0</v>
      </c>
      <c r="S84" s="250">
        <f t="shared" si="29"/>
        <v>0</v>
      </c>
      <c r="T84" s="250">
        <f t="shared" si="30"/>
        <v>0</v>
      </c>
      <c r="U84" s="256">
        <f t="shared" si="31"/>
        <v>0</v>
      </c>
      <c r="V84" s="253">
        <f>[40]Лист1!$O84</f>
        <v>1</v>
      </c>
      <c r="W84" s="250">
        <f t="shared" si="32"/>
        <v>0</v>
      </c>
      <c r="X84" s="253">
        <f>[40]Лист1!$P84</f>
        <v>1</v>
      </c>
      <c r="Y84" s="250">
        <f t="shared" si="33"/>
        <v>0</v>
      </c>
      <c r="Z84" s="256"/>
      <c r="AA84" s="256"/>
      <c r="AB84" s="256">
        <f t="shared" si="4"/>
        <v>-122.779</v>
      </c>
      <c r="AC84" s="256">
        <f t="shared" si="5"/>
        <v>0</v>
      </c>
      <c r="AD84" s="257"/>
      <c r="AE84" s="253">
        <f>+[41]Лист1!Q84</f>
        <v>1</v>
      </c>
      <c r="AF84" s="250">
        <f t="shared" si="34"/>
        <v>0</v>
      </c>
      <c r="AG84" s="253">
        <f>+[41]Лист1!R84</f>
        <v>1</v>
      </c>
      <c r="AH84" s="250">
        <f t="shared" si="35"/>
        <v>0</v>
      </c>
      <c r="AI84" s="253">
        <f>+[41]Лист1!S84</f>
        <v>1</v>
      </c>
      <c r="AJ84" s="250">
        <f t="shared" si="36"/>
        <v>0</v>
      </c>
      <c r="AK84" s="253">
        <f>+[41]Лист1!T84</f>
        <v>1</v>
      </c>
      <c r="AL84" s="250">
        <f t="shared" si="37"/>
        <v>0</v>
      </c>
      <c r="AM84" s="227" t="s">
        <v>713</v>
      </c>
      <c r="AN84" s="227" t="s">
        <v>714</v>
      </c>
      <c r="AO84" s="227" t="s">
        <v>715</v>
      </c>
      <c r="AP84" s="227" t="s">
        <v>716</v>
      </c>
      <c r="AQ84" s="227" t="s">
        <v>717</v>
      </c>
      <c r="AR84" s="227" t="s">
        <v>718</v>
      </c>
      <c r="AS84" s="160" t="str">
        <f t="shared" si="38"/>
        <v>|'[УФ ВС 2018.xlsx]АЛРОСА АГОК пит'!i46</v>
      </c>
      <c r="AT84" s="160" t="str">
        <f t="shared" si="38"/>
        <v>|'[УФ ВС 2018.xlsx]АЛРОСА АГОК пит'!j46</v>
      </c>
      <c r="AU84" s="160" t="str">
        <f t="shared" si="38"/>
        <v>|'[УФ ВС 2018.xlsx]АЛРОСА АГОК пит'!q46</v>
      </c>
      <c r="AV84" s="160" t="str">
        <f t="shared" si="38"/>
        <v>|'[УФ ВС 2018.xlsx]АЛРОСА АГОК пит'!aa46</v>
      </c>
      <c r="AW84" s="160" t="str">
        <f t="shared" si="38"/>
        <v>|'[УФ ВС 2018.xlsx]АЛРОСА АГОК пит'!al46</v>
      </c>
      <c r="AX84" s="160" t="str">
        <f t="shared" si="38"/>
        <v>|'[УФ ВС 2018.xlsx]АЛРОСА АГОК пит'!ak46</v>
      </c>
      <c r="BC84" s="156">
        <v>118.16792909318522</v>
      </c>
      <c r="BD84" s="156" t="s">
        <v>1486</v>
      </c>
      <c r="BE84" s="339">
        <f>+U84-'[43]АЛРОСА АГОК пит'!$T84</f>
        <v>0</v>
      </c>
    </row>
    <row r="85" spans="1:57" s="160" customFormat="1" ht="15" customHeight="1">
      <c r="A85" s="156" t="str">
        <f t="shared" si="8"/>
        <v>пок</v>
      </c>
      <c r="B85" s="77"/>
      <c r="C85" s="72" t="s">
        <v>199</v>
      </c>
      <c r="D85" s="352"/>
      <c r="E85" s="352"/>
      <c r="F85" s="353"/>
      <c r="G85" s="74" t="s">
        <v>11</v>
      </c>
      <c r="H85" s="263">
        <f>IF(H86=0,0,H84*100/H86)</f>
        <v>0</v>
      </c>
      <c r="I85" s="263">
        <f>IF(I86=0,0,I84*100/I86)</f>
        <v>0</v>
      </c>
      <c r="J85" s="263">
        <f>IF(J86=0,0,J84*100/J86)</f>
        <v>0</v>
      </c>
      <c r="K85" s="263">
        <v>0</v>
      </c>
      <c r="L85" s="251">
        <f t="shared" si="2"/>
        <v>0</v>
      </c>
      <c r="M85" s="251">
        <f t="shared" si="3"/>
        <v>0</v>
      </c>
      <c r="N85" s="263">
        <f t="shared" ref="N85:U85" si="39">IF(N86=0,0,N84*100/N86)</f>
        <v>4.8116726741007518</v>
      </c>
      <c r="O85" s="263">
        <v>4.7578669111726413</v>
      </c>
      <c r="P85" s="263">
        <f t="shared" si="39"/>
        <v>100</v>
      </c>
      <c r="Q85" s="263">
        <v>4.8166796633971378</v>
      </c>
      <c r="R85" s="252">
        <v>0</v>
      </c>
      <c r="S85" s="263">
        <f t="shared" si="39"/>
        <v>0</v>
      </c>
      <c r="T85" s="263">
        <f t="shared" si="39"/>
        <v>0</v>
      </c>
      <c r="U85" s="263">
        <f t="shared" si="39"/>
        <v>0</v>
      </c>
      <c r="V85" s="253">
        <f>[40]Лист1!$O85</f>
        <v>1</v>
      </c>
      <c r="W85" s="263">
        <f>IF(W86=0,0,W84*100/W86)</f>
        <v>0</v>
      </c>
      <c r="X85" s="253">
        <f>[40]Лист1!$P85</f>
        <v>1</v>
      </c>
      <c r="Y85" s="263">
        <f>IF(Y86=0,0,Y84*100/Y86)</f>
        <v>0</v>
      </c>
      <c r="Z85" s="263"/>
      <c r="AA85" s="263"/>
      <c r="AB85" s="263">
        <f t="shared" si="4"/>
        <v>-4.8116726741007518</v>
      </c>
      <c r="AC85" s="263">
        <f t="shared" si="5"/>
        <v>0</v>
      </c>
      <c r="AD85" s="264"/>
      <c r="AE85" s="253">
        <f>+[41]Лист1!Q85</f>
        <v>1</v>
      </c>
      <c r="AF85" s="263">
        <f>IF(AF86=0,0,AF84*100/AF86)</f>
        <v>0</v>
      </c>
      <c r="AG85" s="253">
        <f>+[41]Лист1!R85</f>
        <v>1</v>
      </c>
      <c r="AH85" s="263">
        <f>IF(AH86=0,0,AH84*100/AH86)</f>
        <v>0</v>
      </c>
      <c r="AI85" s="253">
        <f>+[41]Лист1!S85</f>
        <v>1</v>
      </c>
      <c r="AJ85" s="263">
        <f>IF(AJ86=0,0,AJ84*100/AJ86)</f>
        <v>0</v>
      </c>
      <c r="AK85" s="253">
        <f>+[41]Лист1!T85</f>
        <v>1</v>
      </c>
      <c r="AL85" s="263">
        <f>IF(AL86=0,0,AL84*100/AL86)</f>
        <v>0</v>
      </c>
      <c r="AM85" s="227"/>
      <c r="AN85" s="227"/>
      <c r="AO85" s="227"/>
      <c r="AP85" s="227"/>
      <c r="AQ85" s="227"/>
      <c r="AR85" s="227"/>
      <c r="BC85" s="160">
        <v>4.8116726741007518</v>
      </c>
      <c r="BE85" s="339">
        <f>+U85-'[43]АЛРОСА АГОК пит'!$T85</f>
        <v>0</v>
      </c>
    </row>
    <row r="86" spans="1:57" s="160" customFormat="1" ht="15" customHeight="1">
      <c r="A86" s="156" t="str">
        <f t="shared" si="8"/>
        <v>пок</v>
      </c>
      <c r="B86" s="69">
        <v>6</v>
      </c>
      <c r="C86" s="356" t="s">
        <v>200</v>
      </c>
      <c r="D86" s="354"/>
      <c r="E86" s="354"/>
      <c r="F86" s="355"/>
      <c r="G86" s="70" t="s">
        <v>173</v>
      </c>
      <c r="H86" s="256">
        <f>H26+H84</f>
        <v>0</v>
      </c>
      <c r="I86" s="256">
        <f>I26+I84</f>
        <v>2848.1959999999999</v>
      </c>
      <c r="J86" s="256">
        <f>J26+J84</f>
        <v>2756.6652615310068</v>
      </c>
      <c r="K86" s="256">
        <v>2217.6695</v>
      </c>
      <c r="L86" s="251">
        <f t="shared" si="2"/>
        <v>-538.99576153100679</v>
      </c>
      <c r="M86" s="251">
        <f t="shared" si="3"/>
        <v>80.447544028916397</v>
      </c>
      <c r="N86" s="256">
        <f t="shared" ref="N86:U86" si="40">N26+N84</f>
        <v>2551.6906139702455</v>
      </c>
      <c r="O86" s="256">
        <v>2480.1029999999996</v>
      </c>
      <c r="P86" s="256">
        <f t="shared" si="40"/>
        <v>122.779</v>
      </c>
      <c r="Q86" s="256">
        <v>2408.2979999999998</v>
      </c>
      <c r="R86" s="252">
        <v>2217.6695</v>
      </c>
      <c r="S86" s="256">
        <f t="shared" si="40"/>
        <v>1108.83475</v>
      </c>
      <c r="T86" s="256">
        <f t="shared" si="40"/>
        <v>1108.83475</v>
      </c>
      <c r="U86" s="256">
        <f t="shared" si="40"/>
        <v>2217.6695</v>
      </c>
      <c r="V86" s="253">
        <f>[40]Лист1!$O86</f>
        <v>1</v>
      </c>
      <c r="W86" s="256">
        <f>W26+W84</f>
        <v>1108.83475</v>
      </c>
      <c r="X86" s="253">
        <f>[40]Лист1!$P86</f>
        <v>1</v>
      </c>
      <c r="Y86" s="256">
        <f>Y26+Y84</f>
        <v>1108.83475</v>
      </c>
      <c r="Z86" s="256"/>
      <c r="AA86" s="256"/>
      <c r="AB86" s="256">
        <f t="shared" si="4"/>
        <v>-334.02111397024555</v>
      </c>
      <c r="AC86" s="256">
        <f t="shared" si="5"/>
        <v>86.909811395569903</v>
      </c>
      <c r="AD86" s="257"/>
      <c r="AE86" s="253">
        <f>+[41]Лист1!Q86</f>
        <v>1</v>
      </c>
      <c r="AF86" s="256">
        <f>AF26+AF84</f>
        <v>2217.6695</v>
      </c>
      <c r="AG86" s="253">
        <f>+[41]Лист1!R86</f>
        <v>1</v>
      </c>
      <c r="AH86" s="256">
        <f>AH26+AH84</f>
        <v>2217.6695</v>
      </c>
      <c r="AI86" s="253">
        <f>+[41]Лист1!S86</f>
        <v>1</v>
      </c>
      <c r="AJ86" s="256">
        <f>AJ26+AJ84</f>
        <v>2217.6695</v>
      </c>
      <c r="AK86" s="253">
        <f>+[41]Лист1!T86</f>
        <v>1</v>
      </c>
      <c r="AL86" s="256">
        <f>AL26+AL84</f>
        <v>2217.6695</v>
      </c>
      <c r="AM86" s="227"/>
      <c r="AN86" s="227"/>
      <c r="AO86" s="227"/>
      <c r="AP86" s="227"/>
      <c r="AQ86" s="227"/>
      <c r="AR86" s="227"/>
      <c r="BC86" s="160">
        <v>2455.8596790931856</v>
      </c>
      <c r="BE86" s="339">
        <f>+U86-'[43]АЛРОСА АГОК пит'!$T86</f>
        <v>2217.6695</v>
      </c>
    </row>
    <row r="87" spans="1:57" s="160" customFormat="1">
      <c r="A87" s="156" t="str">
        <f t="shared" si="8"/>
        <v>скр</v>
      </c>
      <c r="B87" s="69">
        <v>7</v>
      </c>
      <c r="C87" s="356" t="s">
        <v>201</v>
      </c>
      <c r="D87" s="354"/>
      <c r="E87" s="354"/>
      <c r="F87" s="355"/>
      <c r="G87" s="70" t="s">
        <v>173</v>
      </c>
      <c r="H87" s="255">
        <v>0</v>
      </c>
      <c r="I87" s="255">
        <v>0</v>
      </c>
      <c r="J87" s="255">
        <v>0</v>
      </c>
      <c r="K87" s="255"/>
      <c r="L87" s="251">
        <f t="shared" ref="L87:L124" si="41">K87-J87</f>
        <v>0</v>
      </c>
      <c r="M87" s="251">
        <f t="shared" ref="M87:M124" si="42">IF(J87=0,0,K87/J87*100)</f>
        <v>0</v>
      </c>
      <c r="N87" s="255">
        <v>0</v>
      </c>
      <c r="O87" s="255"/>
      <c r="P87" s="255"/>
      <c r="Q87" s="250">
        <v>0</v>
      </c>
      <c r="R87" s="252">
        <v>0</v>
      </c>
      <c r="S87" s="250">
        <f>R87*$A$8</f>
        <v>0</v>
      </c>
      <c r="T87" s="250">
        <f>R87*$A$9</f>
        <v>0</v>
      </c>
      <c r="U87" s="256">
        <f>+W87+Y87</f>
        <v>0</v>
      </c>
      <c r="V87" s="253">
        <f>[40]Лист1!$O87</f>
        <v>1</v>
      </c>
      <c r="W87" s="250">
        <f>S87*V87</f>
        <v>0</v>
      </c>
      <c r="X87" s="253">
        <f>[40]Лист1!$P87</f>
        <v>1</v>
      </c>
      <c r="Y87" s="250">
        <f>W87*X87</f>
        <v>0</v>
      </c>
      <c r="Z87" s="256"/>
      <c r="AA87" s="256"/>
      <c r="AB87" s="256">
        <f t="shared" ref="AB87:AB124" si="43">U87-N87</f>
        <v>0</v>
      </c>
      <c r="AC87" s="256">
        <f t="shared" ref="AC87:AC124" si="44">IF(N87=0,0,U87/N87*100)</f>
        <v>0</v>
      </c>
      <c r="AD87" s="257"/>
      <c r="AE87" s="253">
        <f>+[41]Лист1!Q87</f>
        <v>1</v>
      </c>
      <c r="AF87" s="250">
        <f>IF($P$287=0,U87*AE87,0)</f>
        <v>0</v>
      </c>
      <c r="AG87" s="253">
        <f>+[41]Лист1!R87</f>
        <v>1</v>
      </c>
      <c r="AH87" s="250">
        <f>AF87*AG87</f>
        <v>0</v>
      </c>
      <c r="AI87" s="253">
        <f>+[41]Лист1!S87</f>
        <v>1</v>
      </c>
      <c r="AJ87" s="250">
        <f>AH87*AI87</f>
        <v>0</v>
      </c>
      <c r="AK87" s="253">
        <f>+[41]Лист1!T87</f>
        <v>1</v>
      </c>
      <c r="AL87" s="250">
        <f>AJ87*AK87</f>
        <v>0</v>
      </c>
      <c r="AM87" s="227" t="s">
        <v>719</v>
      </c>
      <c r="AN87" s="227" t="s">
        <v>720</v>
      </c>
      <c r="AO87" s="227" t="s">
        <v>721</v>
      </c>
      <c r="AP87" s="227" t="s">
        <v>722</v>
      </c>
      <c r="AQ87" s="227" t="s">
        <v>723</v>
      </c>
      <c r="AR87" s="227" t="s">
        <v>724</v>
      </c>
      <c r="AS87" s="160" t="str">
        <f t="shared" ref="AS87:AX90" si="45">$A$3&amp;$A$2&amp;"'"&amp;AM87</f>
        <v>|'[УФ ВС 2018.xlsx]АЛРОСА АГОК пит'!i49</v>
      </c>
      <c r="AT87" s="160" t="str">
        <f t="shared" si="45"/>
        <v>|'[УФ ВС 2018.xlsx]АЛРОСА АГОК пит'!j49</v>
      </c>
      <c r="AU87" s="160" t="str">
        <f t="shared" si="45"/>
        <v>|'[УФ ВС 2018.xlsx]АЛРОСА АГОК пит'!q49</v>
      </c>
      <c r="AV87" s="160" t="str">
        <f t="shared" si="45"/>
        <v>|'[УФ ВС 2018.xlsx]АЛРОСА АГОК пит'!aa49</v>
      </c>
      <c r="AW87" s="160" t="str">
        <f t="shared" si="45"/>
        <v>|'[УФ ВС 2018.xlsx]АЛРОСА АГОК пит'!al49</v>
      </c>
      <c r="AX87" s="160" t="str">
        <f t="shared" si="45"/>
        <v>|'[УФ ВС 2018.xlsx]АЛРОСА АГОК пит'!ak49</v>
      </c>
      <c r="BC87" s="160">
        <v>0</v>
      </c>
      <c r="BE87" s="339">
        <f>+U87-'[43]АЛРОСА АГОК пит'!$T87</f>
        <v>0</v>
      </c>
    </row>
    <row r="88" spans="1:57" s="156" customFormat="1">
      <c r="A88" s="156" t="str">
        <f t="shared" si="8"/>
        <v>пок</v>
      </c>
      <c r="B88" s="69">
        <v>8</v>
      </c>
      <c r="C88" s="356" t="s">
        <v>202</v>
      </c>
      <c r="D88" s="354"/>
      <c r="E88" s="354"/>
      <c r="F88" s="78" t="s">
        <v>203</v>
      </c>
      <c r="G88" s="70" t="s">
        <v>173</v>
      </c>
      <c r="H88" s="255">
        <v>0</v>
      </c>
      <c r="I88" s="255">
        <v>2848.1959999999999</v>
      </c>
      <c r="J88" s="255">
        <v>2756.6652615310068</v>
      </c>
      <c r="K88" s="255">
        <v>2217.6695</v>
      </c>
      <c r="L88" s="251">
        <f t="shared" si="41"/>
        <v>-538.99576153100679</v>
      </c>
      <c r="M88" s="251">
        <f t="shared" si="42"/>
        <v>80.447544028916397</v>
      </c>
      <c r="N88" s="255">
        <v>2551.6906139702455</v>
      </c>
      <c r="O88" s="255">
        <v>2480.1029999999996</v>
      </c>
      <c r="P88" s="255"/>
      <c r="Q88" s="250">
        <v>2408.297</v>
      </c>
      <c r="R88" s="252">
        <v>2217.6695</v>
      </c>
      <c r="S88" s="250">
        <f>R88*$A$8</f>
        <v>1108.83475</v>
      </c>
      <c r="T88" s="250">
        <f>R88*$A$9</f>
        <v>1108.83475</v>
      </c>
      <c r="U88" s="256">
        <f>+W88+Y88</f>
        <v>2217.6695</v>
      </c>
      <c r="V88" s="253">
        <f>[40]Лист1!$O88</f>
        <v>1</v>
      </c>
      <c r="W88" s="250">
        <f>S88*V88</f>
        <v>1108.83475</v>
      </c>
      <c r="X88" s="253">
        <f>[40]Лист1!$P88</f>
        <v>1</v>
      </c>
      <c r="Y88" s="250">
        <f>W88*X88</f>
        <v>1108.83475</v>
      </c>
      <c r="Z88" s="256"/>
      <c r="AA88" s="256"/>
      <c r="AB88" s="256">
        <f t="shared" si="43"/>
        <v>-334.02111397024555</v>
      </c>
      <c r="AC88" s="256">
        <f t="shared" si="44"/>
        <v>86.909811395569903</v>
      </c>
      <c r="AD88" s="257"/>
      <c r="AE88" s="253">
        <f>+[41]Лист1!Q88</f>
        <v>1</v>
      </c>
      <c r="AF88" s="250">
        <f>IF($P$287=0,U88*AE88,0)</f>
        <v>2217.6695</v>
      </c>
      <c r="AG88" s="253">
        <f>+[41]Лист1!R88</f>
        <v>1</v>
      </c>
      <c r="AH88" s="250">
        <f>AF88*AG88</f>
        <v>2217.6695</v>
      </c>
      <c r="AI88" s="253">
        <f>+[41]Лист1!S88</f>
        <v>1</v>
      </c>
      <c r="AJ88" s="250">
        <f>AH88*AI88</f>
        <v>2217.6695</v>
      </c>
      <c r="AK88" s="253">
        <f>+[41]Лист1!T88</f>
        <v>1</v>
      </c>
      <c r="AL88" s="250">
        <f>AJ88*AK88</f>
        <v>2217.6695</v>
      </c>
      <c r="AM88" s="227" t="s">
        <v>725</v>
      </c>
      <c r="AN88" s="227" t="s">
        <v>726</v>
      </c>
      <c r="AO88" s="227" t="s">
        <v>727</v>
      </c>
      <c r="AP88" s="227" t="s">
        <v>728</v>
      </c>
      <c r="AQ88" s="227" t="s">
        <v>729</v>
      </c>
      <c r="AR88" s="227" t="s">
        <v>730</v>
      </c>
      <c r="AS88" s="160" t="str">
        <f t="shared" si="45"/>
        <v>|'[УФ ВС 2018.xlsx]АЛРОСА АГОК пит'!i50</v>
      </c>
      <c r="AT88" s="160" t="str">
        <f t="shared" si="45"/>
        <v>|'[УФ ВС 2018.xlsx]АЛРОСА АГОК пит'!j50</v>
      </c>
      <c r="AU88" s="160" t="str">
        <f t="shared" si="45"/>
        <v>|'[УФ ВС 2018.xlsx]АЛРОСА АГОК пит'!q50</v>
      </c>
      <c r="AV88" s="160" t="str">
        <f t="shared" si="45"/>
        <v>|'[УФ ВС 2018.xlsx]АЛРОСА АГОК пит'!aa50</v>
      </c>
      <c r="AW88" s="160" t="str">
        <f t="shared" si="45"/>
        <v>|'[УФ ВС 2018.xlsx]АЛРОСА АГОК пит'!al50</v>
      </c>
      <c r="AX88" s="160" t="str">
        <f t="shared" si="45"/>
        <v>|'[УФ ВС 2018.xlsx]АЛРОСА АГОК пит'!ak50</v>
      </c>
      <c r="BC88" s="156">
        <v>2455.8596790931856</v>
      </c>
      <c r="BE88" s="339">
        <f>+U88-'[43]АЛРОСА АГОК пит'!$T88</f>
        <v>2217.6695</v>
      </c>
    </row>
    <row r="89" spans="1:57" s="160" customFormat="1">
      <c r="A89" s="156" t="str">
        <f t="shared" si="8"/>
        <v>скр</v>
      </c>
      <c r="B89" s="77"/>
      <c r="C89" s="72"/>
      <c r="D89" s="352" t="s">
        <v>204</v>
      </c>
      <c r="E89" s="352" t="s">
        <v>205</v>
      </c>
      <c r="F89" s="79"/>
      <c r="G89" s="74" t="s">
        <v>173</v>
      </c>
      <c r="H89" s="262">
        <v>0</v>
      </c>
      <c r="I89" s="262">
        <v>0</v>
      </c>
      <c r="J89" s="262">
        <v>0</v>
      </c>
      <c r="K89" s="262"/>
      <c r="L89" s="251">
        <f t="shared" si="41"/>
        <v>0</v>
      </c>
      <c r="M89" s="251">
        <f t="shared" si="42"/>
        <v>0</v>
      </c>
      <c r="N89" s="262">
        <v>0</v>
      </c>
      <c r="O89" s="262"/>
      <c r="P89" s="262"/>
      <c r="Q89" s="253">
        <v>0</v>
      </c>
      <c r="R89" s="252">
        <v>0</v>
      </c>
      <c r="S89" s="250">
        <f>R89*$A$8</f>
        <v>0</v>
      </c>
      <c r="T89" s="250">
        <f>R89*$A$9</f>
        <v>0</v>
      </c>
      <c r="U89" s="263">
        <f>+W89+Y89</f>
        <v>0</v>
      </c>
      <c r="V89" s="253">
        <f>[40]Лист1!$O89</f>
        <v>1</v>
      </c>
      <c r="W89" s="250">
        <f>S89*V89</f>
        <v>0</v>
      </c>
      <c r="X89" s="253">
        <f>[40]Лист1!$P89</f>
        <v>1</v>
      </c>
      <c r="Y89" s="250">
        <f>W89*X89</f>
        <v>0</v>
      </c>
      <c r="Z89" s="263"/>
      <c r="AA89" s="263"/>
      <c r="AB89" s="263">
        <f t="shared" si="43"/>
        <v>0</v>
      </c>
      <c r="AC89" s="263">
        <f t="shared" si="44"/>
        <v>0</v>
      </c>
      <c r="AD89" s="264"/>
      <c r="AE89" s="253">
        <f>+[41]Лист1!Q89</f>
        <v>1</v>
      </c>
      <c r="AF89" s="250">
        <f>IF($P$287=0,U89*AE89,0)</f>
        <v>0</v>
      </c>
      <c r="AG89" s="253">
        <f>+[41]Лист1!R89</f>
        <v>1</v>
      </c>
      <c r="AH89" s="250">
        <f>AF89*AG89</f>
        <v>0</v>
      </c>
      <c r="AI89" s="253">
        <f>+[41]Лист1!S89</f>
        <v>1</v>
      </c>
      <c r="AJ89" s="250">
        <f>AH89*AI89</f>
        <v>0</v>
      </c>
      <c r="AK89" s="253">
        <f>+[41]Лист1!T89</f>
        <v>1</v>
      </c>
      <c r="AL89" s="250">
        <f>AJ89*AK89</f>
        <v>0</v>
      </c>
      <c r="AM89" s="227" t="s">
        <v>731</v>
      </c>
      <c r="AN89" s="227" t="s">
        <v>732</v>
      </c>
      <c r="AO89" s="227" t="s">
        <v>733</v>
      </c>
      <c r="AP89" s="227" t="s">
        <v>734</v>
      </c>
      <c r="AQ89" s="227" t="s">
        <v>735</v>
      </c>
      <c r="AR89" s="227" t="s">
        <v>736</v>
      </c>
      <c r="AS89" s="160" t="str">
        <f t="shared" si="45"/>
        <v>|'[УФ ВС 2018.xlsx]АЛРОСА АГОК пит'!i51</v>
      </c>
      <c r="AT89" s="160" t="str">
        <f t="shared" si="45"/>
        <v>|'[УФ ВС 2018.xlsx]АЛРОСА АГОК пит'!j51</v>
      </c>
      <c r="AU89" s="160" t="str">
        <f t="shared" si="45"/>
        <v>|'[УФ ВС 2018.xlsx]АЛРОСА АГОК пит'!q51</v>
      </c>
      <c r="AV89" s="160" t="str">
        <f t="shared" si="45"/>
        <v>|'[УФ ВС 2018.xlsx]АЛРОСА АГОК пит'!aa51</v>
      </c>
      <c r="AW89" s="160" t="str">
        <f t="shared" si="45"/>
        <v>|'[УФ ВС 2018.xlsx]АЛРОСА АГОК пит'!al51</v>
      </c>
      <c r="AX89" s="160" t="str">
        <f t="shared" si="45"/>
        <v>|'[УФ ВС 2018.xlsx]АЛРОСА АГОК пит'!ak51</v>
      </c>
      <c r="BC89" s="160">
        <v>0</v>
      </c>
      <c r="BE89" s="339">
        <f>+U89-'[43]АЛРОСА АГОК пит'!$T89</f>
        <v>0</v>
      </c>
    </row>
    <row r="90" spans="1:57" s="160" customFormat="1" ht="15" customHeight="1">
      <c r="A90" s="156" t="str">
        <f t="shared" si="8"/>
        <v>скр</v>
      </c>
      <c r="B90" s="69">
        <v>9</v>
      </c>
      <c r="C90" s="356" t="s">
        <v>206</v>
      </c>
      <c r="D90" s="354"/>
      <c r="E90" s="354"/>
      <c r="F90" s="355"/>
      <c r="G90" s="70" t="s">
        <v>173</v>
      </c>
      <c r="H90" s="255">
        <v>0</v>
      </c>
      <c r="I90" s="255">
        <v>0</v>
      </c>
      <c r="J90" s="255">
        <v>0</v>
      </c>
      <c r="K90" s="255"/>
      <c r="L90" s="251">
        <f t="shared" si="41"/>
        <v>0</v>
      </c>
      <c r="M90" s="251">
        <f t="shared" si="42"/>
        <v>0</v>
      </c>
      <c r="N90" s="255">
        <v>0</v>
      </c>
      <c r="O90" s="255"/>
      <c r="P90" s="255"/>
      <c r="Q90" s="250">
        <v>0</v>
      </c>
      <c r="R90" s="252">
        <v>0</v>
      </c>
      <c r="S90" s="250">
        <f>R90*$A$8</f>
        <v>0</v>
      </c>
      <c r="T90" s="250">
        <f>R90*$A$9</f>
        <v>0</v>
      </c>
      <c r="U90" s="256">
        <f>+W90+Y90</f>
        <v>0</v>
      </c>
      <c r="V90" s="253">
        <f>[40]Лист1!$O90</f>
        <v>1</v>
      </c>
      <c r="W90" s="250">
        <f>S90*V90</f>
        <v>0</v>
      </c>
      <c r="X90" s="253">
        <f>[40]Лист1!$P90</f>
        <v>1</v>
      </c>
      <c r="Y90" s="250">
        <f>W90*X90</f>
        <v>0</v>
      </c>
      <c r="Z90" s="256"/>
      <c r="AA90" s="256"/>
      <c r="AB90" s="256">
        <f t="shared" si="43"/>
        <v>0</v>
      </c>
      <c r="AC90" s="256">
        <f t="shared" si="44"/>
        <v>0</v>
      </c>
      <c r="AD90" s="257"/>
      <c r="AE90" s="253">
        <f>+[41]Лист1!Q90</f>
        <v>1</v>
      </c>
      <c r="AF90" s="250">
        <f>IF($P$287=0,U90*AE90,0)</f>
        <v>0</v>
      </c>
      <c r="AG90" s="253">
        <f>+[41]Лист1!R90</f>
        <v>1</v>
      </c>
      <c r="AH90" s="250">
        <f>AF90*AG90</f>
        <v>0</v>
      </c>
      <c r="AI90" s="253">
        <f>+[41]Лист1!S90</f>
        <v>1</v>
      </c>
      <c r="AJ90" s="250">
        <f>AH90*AI90</f>
        <v>0</v>
      </c>
      <c r="AK90" s="253">
        <f>+[41]Лист1!T90</f>
        <v>1</v>
      </c>
      <c r="AL90" s="250">
        <f>AJ90*AK90</f>
        <v>0</v>
      </c>
      <c r="AM90" s="227" t="s">
        <v>737</v>
      </c>
      <c r="AN90" s="227" t="s">
        <v>738</v>
      </c>
      <c r="AO90" s="227" t="s">
        <v>739</v>
      </c>
      <c r="AP90" s="227" t="s">
        <v>740</v>
      </c>
      <c r="AQ90" s="227" t="s">
        <v>741</v>
      </c>
      <c r="AR90" s="227" t="s">
        <v>742</v>
      </c>
      <c r="AS90" s="160" t="str">
        <f t="shared" si="45"/>
        <v>|'[УФ ВС 2018.xlsx]АЛРОСА АГОК пит'!i52</v>
      </c>
      <c r="AT90" s="160" t="str">
        <f t="shared" si="45"/>
        <v>|'[УФ ВС 2018.xlsx]АЛРОСА АГОК пит'!j52</v>
      </c>
      <c r="AU90" s="160" t="str">
        <f t="shared" si="45"/>
        <v>|'[УФ ВС 2018.xlsx]АЛРОСА АГОК пит'!q52</v>
      </c>
      <c r="AV90" s="160" t="str">
        <f t="shared" si="45"/>
        <v>|'[УФ ВС 2018.xlsx]АЛРОСА АГОК пит'!aa52</v>
      </c>
      <c r="AW90" s="160" t="str">
        <f t="shared" si="45"/>
        <v>|'[УФ ВС 2018.xlsx]АЛРОСА АГОК пит'!al52</v>
      </c>
      <c r="AX90" s="160" t="str">
        <f t="shared" si="45"/>
        <v>|'[УФ ВС 2018.xlsx]АЛРОСА АГОК пит'!ak52</v>
      </c>
      <c r="BE90" s="339">
        <f>+U90-'[43]АЛРОСА АГОК пит'!$T90</f>
        <v>0</v>
      </c>
    </row>
    <row r="91" spans="1:57" s="160" customFormat="1">
      <c r="A91" s="156" t="str">
        <f>IF(SUM(J91,N91,P91,R91,S91,T91)=0,"скр","пок")</f>
        <v>пок</v>
      </c>
      <c r="B91" s="69">
        <v>10</v>
      </c>
      <c r="C91" s="356" t="s">
        <v>207</v>
      </c>
      <c r="D91" s="354"/>
      <c r="E91" s="354"/>
      <c r="F91" s="355"/>
      <c r="G91" s="70" t="s">
        <v>173</v>
      </c>
      <c r="H91" s="256">
        <f>H86+H90-H88</f>
        <v>0</v>
      </c>
      <c r="I91" s="256">
        <f>I86+I90-I88</f>
        <v>0</v>
      </c>
      <c r="J91" s="256">
        <f>J86+J90-J88</f>
        <v>0</v>
      </c>
      <c r="K91" s="256">
        <v>0</v>
      </c>
      <c r="L91" s="251">
        <f t="shared" si="41"/>
        <v>0</v>
      </c>
      <c r="M91" s="251">
        <f t="shared" si="42"/>
        <v>0</v>
      </c>
      <c r="N91" s="256">
        <f t="shared" ref="N91:U91" si="46">N86+N90-N88</f>
        <v>0</v>
      </c>
      <c r="O91" s="256">
        <v>0</v>
      </c>
      <c r="P91" s="256">
        <f t="shared" si="46"/>
        <v>122.779</v>
      </c>
      <c r="Q91" s="256">
        <v>9.9999999974897946E-4</v>
      </c>
      <c r="R91" s="252">
        <v>0</v>
      </c>
      <c r="S91" s="256">
        <f t="shared" si="46"/>
        <v>0</v>
      </c>
      <c r="T91" s="256">
        <f t="shared" si="46"/>
        <v>0</v>
      </c>
      <c r="U91" s="256">
        <f t="shared" si="46"/>
        <v>0</v>
      </c>
      <c r="V91" s="253">
        <f>[40]Лист1!$O91</f>
        <v>1</v>
      </c>
      <c r="W91" s="256">
        <f>W86+W90-W88</f>
        <v>0</v>
      </c>
      <c r="X91" s="253">
        <f>[40]Лист1!$P91</f>
        <v>1</v>
      </c>
      <c r="Y91" s="256">
        <f>Y86+Y90-Y88</f>
        <v>0</v>
      </c>
      <c r="Z91" s="256"/>
      <c r="AA91" s="256"/>
      <c r="AB91" s="256">
        <f t="shared" si="43"/>
        <v>0</v>
      </c>
      <c r="AC91" s="256">
        <f t="shared" si="44"/>
        <v>0</v>
      </c>
      <c r="AD91" s="257"/>
      <c r="AE91" s="253">
        <f>+[41]Лист1!Q91</f>
        <v>1</v>
      </c>
      <c r="AF91" s="256">
        <f>AF86+AF90-AF88</f>
        <v>0</v>
      </c>
      <c r="AG91" s="253">
        <f>+[41]Лист1!R91</f>
        <v>1</v>
      </c>
      <c r="AH91" s="256">
        <f>AH86+AH90-AH88</f>
        <v>0</v>
      </c>
      <c r="AI91" s="253">
        <f>+[41]Лист1!S91</f>
        <v>1</v>
      </c>
      <c r="AJ91" s="256">
        <f>AJ86+AJ90-AJ88</f>
        <v>0</v>
      </c>
      <c r="AK91" s="253">
        <f>+[41]Лист1!T91</f>
        <v>1</v>
      </c>
      <c r="AL91" s="256">
        <f>AL86+AL90-AL88</f>
        <v>0</v>
      </c>
      <c r="AM91" s="227"/>
      <c r="AN91" s="227"/>
      <c r="AO91" s="227"/>
      <c r="AP91" s="227"/>
      <c r="AQ91" s="227"/>
      <c r="AR91" s="227"/>
      <c r="BC91" s="160">
        <v>0</v>
      </c>
      <c r="BE91" s="339">
        <f>+U91-'[43]АЛРОСА АГОК пит'!$T91</f>
        <v>0</v>
      </c>
    </row>
    <row r="92" spans="1:57" s="156" customFormat="1">
      <c r="A92" s="156" t="s">
        <v>598</v>
      </c>
      <c r="B92" s="69">
        <v>11</v>
      </c>
      <c r="C92" s="549" t="s">
        <v>208</v>
      </c>
      <c r="D92" s="547"/>
      <c r="E92" s="547"/>
      <c r="F92" s="548"/>
      <c r="G92" s="70" t="s">
        <v>144</v>
      </c>
      <c r="H92" s="256"/>
      <c r="I92" s="256"/>
      <c r="J92" s="256"/>
      <c r="K92" s="256"/>
      <c r="L92" s="251">
        <f t="shared" si="41"/>
        <v>0</v>
      </c>
      <c r="M92" s="251">
        <f t="shared" si="42"/>
        <v>0</v>
      </c>
      <c r="N92" s="256"/>
      <c r="O92" s="256"/>
      <c r="P92" s="256"/>
      <c r="Q92" s="256"/>
      <c r="R92" s="252">
        <v>0</v>
      </c>
      <c r="S92" s="256"/>
      <c r="T92" s="256"/>
      <c r="U92" s="256"/>
      <c r="V92" s="253">
        <f>[40]Лист1!$O92</f>
        <v>1</v>
      </c>
      <c r="W92" s="256"/>
      <c r="X92" s="253">
        <f>[40]Лист1!$P92</f>
        <v>1</v>
      </c>
      <c r="Y92" s="256"/>
      <c r="Z92" s="256"/>
      <c r="AA92" s="256"/>
      <c r="AB92" s="256">
        <f t="shared" si="43"/>
        <v>0</v>
      </c>
      <c r="AC92" s="256">
        <f t="shared" si="44"/>
        <v>0</v>
      </c>
      <c r="AD92" s="257"/>
      <c r="AE92" s="253">
        <f>+[41]Лист1!Q92</f>
        <v>1</v>
      </c>
      <c r="AF92" s="256"/>
      <c r="AG92" s="253">
        <f>+[41]Лист1!R92</f>
        <v>1</v>
      </c>
      <c r="AH92" s="256"/>
      <c r="AI92" s="253">
        <f>+[41]Лист1!S92</f>
        <v>1</v>
      </c>
      <c r="AJ92" s="256"/>
      <c r="AK92" s="253">
        <f>+[41]Лист1!T92</f>
        <v>1</v>
      </c>
      <c r="AL92" s="256"/>
      <c r="AM92" s="227"/>
      <c r="AN92" s="227"/>
      <c r="AO92" s="227"/>
      <c r="AP92" s="227"/>
      <c r="AQ92" s="227"/>
      <c r="AR92" s="227"/>
      <c r="AS92" s="160"/>
      <c r="AT92" s="160"/>
      <c r="AU92" s="160"/>
      <c r="AV92" s="160"/>
      <c r="AW92" s="160"/>
      <c r="AX92" s="160"/>
      <c r="BE92" s="339">
        <f>+U92-'[43]АЛРОСА АГОК пит'!$T92</f>
        <v>0</v>
      </c>
    </row>
    <row r="93" spans="1:57" s="156" customFormat="1">
      <c r="A93" s="156" t="str">
        <f t="shared" ref="A93:A99" si="47">IF(SUM(J93,N93,P93,R93,S93,T93)=0,"скр","пок")</f>
        <v>скр</v>
      </c>
      <c r="B93" s="69"/>
      <c r="C93" s="80" t="s">
        <v>209</v>
      </c>
      <c r="D93" s="352" t="s">
        <v>210</v>
      </c>
      <c r="E93" s="352"/>
      <c r="F93" s="353"/>
      <c r="G93" s="74" t="s">
        <v>211</v>
      </c>
      <c r="H93" s="262">
        <v>0</v>
      </c>
      <c r="I93" s="262">
        <v>0</v>
      </c>
      <c r="J93" s="262">
        <v>0</v>
      </c>
      <c r="K93" s="262"/>
      <c r="L93" s="251">
        <f t="shared" si="41"/>
        <v>0</v>
      </c>
      <c r="M93" s="251">
        <f t="shared" si="42"/>
        <v>0</v>
      </c>
      <c r="N93" s="262">
        <v>0</v>
      </c>
      <c r="O93" s="262"/>
      <c r="P93" s="262">
        <v>0</v>
      </c>
      <c r="Q93" s="253">
        <v>0</v>
      </c>
      <c r="R93" s="252">
        <v>0</v>
      </c>
      <c r="S93" s="250">
        <f>R93*$A$8</f>
        <v>0</v>
      </c>
      <c r="T93" s="250">
        <f>R93*$A$9</f>
        <v>0</v>
      </c>
      <c r="U93" s="263">
        <f>+W93+Y93</f>
        <v>0</v>
      </c>
      <c r="V93" s="253">
        <f>[40]Лист1!$O93</f>
        <v>1</v>
      </c>
      <c r="W93" s="250">
        <f>S93*V93</f>
        <v>0</v>
      </c>
      <c r="X93" s="253">
        <f>[40]Лист1!$P93</f>
        <v>1</v>
      </c>
      <c r="Y93" s="250">
        <f>W93*X93</f>
        <v>0</v>
      </c>
      <c r="Z93" s="263"/>
      <c r="AA93" s="263"/>
      <c r="AB93" s="263">
        <f t="shared" si="43"/>
        <v>0</v>
      </c>
      <c r="AC93" s="263">
        <f t="shared" si="44"/>
        <v>0</v>
      </c>
      <c r="AD93" s="264"/>
      <c r="AE93" s="253">
        <f>+[41]Лист1!Q93</f>
        <v>1</v>
      </c>
      <c r="AF93" s="250">
        <f>IF($P$287=0,U93*AE93,0)</f>
        <v>0</v>
      </c>
      <c r="AG93" s="253">
        <f>+[41]Лист1!R93</f>
        <v>1</v>
      </c>
      <c r="AH93" s="250">
        <f>AF93*AG93</f>
        <v>0</v>
      </c>
      <c r="AI93" s="253">
        <f>+[41]Лист1!S93</f>
        <v>1</v>
      </c>
      <c r="AJ93" s="250">
        <f>AH93*AI93</f>
        <v>0</v>
      </c>
      <c r="AK93" s="253">
        <f>+[41]Лист1!T93</f>
        <v>1</v>
      </c>
      <c r="AL93" s="250">
        <f>AJ93*AK93</f>
        <v>0</v>
      </c>
      <c r="AM93" s="227" t="s">
        <v>743</v>
      </c>
      <c r="AN93" s="227" t="s">
        <v>744</v>
      </c>
      <c r="AO93" s="227" t="s">
        <v>745</v>
      </c>
      <c r="AP93" s="227" t="s">
        <v>746</v>
      </c>
      <c r="AQ93" s="227" t="s">
        <v>747</v>
      </c>
      <c r="AR93" s="227" t="s">
        <v>748</v>
      </c>
      <c r="AS93" s="160" t="str">
        <f t="shared" ref="AS93:AX95" si="48">$A$3&amp;$A$2&amp;"'"&amp;AM93</f>
        <v>|'[УФ ВС 2018.xlsx]АЛРОСА АГОК пит'!i55</v>
      </c>
      <c r="AT93" s="160" t="str">
        <f t="shared" si="48"/>
        <v>|'[УФ ВС 2018.xlsx]АЛРОСА АГОК пит'!j55</v>
      </c>
      <c r="AU93" s="160" t="str">
        <f t="shared" si="48"/>
        <v>|'[УФ ВС 2018.xlsx]АЛРОСА АГОК пит'!q55</v>
      </c>
      <c r="AV93" s="160" t="str">
        <f t="shared" si="48"/>
        <v>|'[УФ ВС 2018.xlsx]АЛРОСА АГОК пит'!aa55</v>
      </c>
      <c r="AW93" s="160" t="str">
        <f t="shared" si="48"/>
        <v>|'[УФ ВС 2018.xlsx]АЛРОСА АГОК пит'!al55</v>
      </c>
      <c r="AX93" s="160" t="str">
        <f t="shared" si="48"/>
        <v>|'[УФ ВС 2018.xlsx]АЛРОСА АГОК пит'!ak55</v>
      </c>
      <c r="BE93" s="339">
        <f>+U93-'[43]АЛРОСА АГОК пит'!$T93</f>
        <v>0</v>
      </c>
    </row>
    <row r="94" spans="1:57" s="156" customFormat="1">
      <c r="A94" s="156" t="str">
        <f t="shared" si="47"/>
        <v>скр</v>
      </c>
      <c r="B94" s="69"/>
      <c r="C94" s="80" t="s">
        <v>212</v>
      </c>
      <c r="D94" s="352" t="s">
        <v>213</v>
      </c>
      <c r="E94" s="352"/>
      <c r="F94" s="353"/>
      <c r="G94" s="74" t="s">
        <v>211</v>
      </c>
      <c r="H94" s="262">
        <v>0</v>
      </c>
      <c r="I94" s="262">
        <v>0</v>
      </c>
      <c r="J94" s="262">
        <v>0</v>
      </c>
      <c r="K94" s="262"/>
      <c r="L94" s="251">
        <f t="shared" si="41"/>
        <v>0</v>
      </c>
      <c r="M94" s="251">
        <f t="shared" si="42"/>
        <v>0</v>
      </c>
      <c r="N94" s="262">
        <v>0</v>
      </c>
      <c r="O94" s="262"/>
      <c r="P94" s="262">
        <v>0</v>
      </c>
      <c r="Q94" s="253">
        <v>0</v>
      </c>
      <c r="R94" s="252">
        <v>0</v>
      </c>
      <c r="S94" s="250">
        <f>R94*$A$8</f>
        <v>0</v>
      </c>
      <c r="T94" s="250">
        <f>R94*$A$9</f>
        <v>0</v>
      </c>
      <c r="U94" s="263">
        <f>+W94+Y94</f>
        <v>0</v>
      </c>
      <c r="V94" s="253">
        <f>[40]Лист1!$O94</f>
        <v>1</v>
      </c>
      <c r="W94" s="250">
        <f>S94*V94</f>
        <v>0</v>
      </c>
      <c r="X94" s="253">
        <f>[40]Лист1!$P94</f>
        <v>1</v>
      </c>
      <c r="Y94" s="250">
        <f>W94*X94</f>
        <v>0</v>
      </c>
      <c r="Z94" s="263"/>
      <c r="AA94" s="263"/>
      <c r="AB94" s="263">
        <f t="shared" si="43"/>
        <v>0</v>
      </c>
      <c r="AC94" s="263">
        <f t="shared" si="44"/>
        <v>0</v>
      </c>
      <c r="AD94" s="264"/>
      <c r="AE94" s="253">
        <f>+[41]Лист1!Q94</f>
        <v>1</v>
      </c>
      <c r="AF94" s="250">
        <f>IF($P$287=0,U94*AE94,0)</f>
        <v>0</v>
      </c>
      <c r="AG94" s="253">
        <f>+[41]Лист1!R94</f>
        <v>1</v>
      </c>
      <c r="AH94" s="250">
        <f>AF94*AG94</f>
        <v>0</v>
      </c>
      <c r="AI94" s="253">
        <f>+[41]Лист1!S94</f>
        <v>1</v>
      </c>
      <c r="AJ94" s="250">
        <f>AH94*AI94</f>
        <v>0</v>
      </c>
      <c r="AK94" s="253">
        <f>+[41]Лист1!T94</f>
        <v>1</v>
      </c>
      <c r="AL94" s="250">
        <f>AJ94*AK94</f>
        <v>0</v>
      </c>
      <c r="AM94" s="227" t="s">
        <v>749</v>
      </c>
      <c r="AN94" s="227" t="s">
        <v>750</v>
      </c>
      <c r="AO94" s="227" t="s">
        <v>751</v>
      </c>
      <c r="AP94" s="227" t="s">
        <v>752</v>
      </c>
      <c r="AQ94" s="227" t="s">
        <v>753</v>
      </c>
      <c r="AR94" s="227" t="s">
        <v>754</v>
      </c>
      <c r="AS94" s="160" t="str">
        <f t="shared" si="48"/>
        <v>|'[УФ ВС 2018.xlsx]АЛРОСА АГОК пит'!i56</v>
      </c>
      <c r="AT94" s="160" t="str">
        <f t="shared" si="48"/>
        <v>|'[УФ ВС 2018.xlsx]АЛРОСА АГОК пит'!j56</v>
      </c>
      <c r="AU94" s="160" t="str">
        <f t="shared" si="48"/>
        <v>|'[УФ ВС 2018.xlsx]АЛРОСА АГОК пит'!q56</v>
      </c>
      <c r="AV94" s="160" t="str">
        <f t="shared" si="48"/>
        <v>|'[УФ ВС 2018.xlsx]АЛРОСА АГОК пит'!aa56</v>
      </c>
      <c r="AW94" s="160" t="str">
        <f t="shared" si="48"/>
        <v>|'[УФ ВС 2018.xlsx]АЛРОСА АГОК пит'!al56</v>
      </c>
      <c r="AX94" s="160" t="str">
        <f t="shared" si="48"/>
        <v>|'[УФ ВС 2018.xlsx]АЛРОСА АГОК пит'!ak56</v>
      </c>
      <c r="BE94" s="339">
        <f>+U94-'[43]АЛРОСА АГОК пит'!$T94</f>
        <v>0</v>
      </c>
    </row>
    <row r="95" spans="1:57" s="156" customFormat="1">
      <c r="A95" s="156" t="str">
        <f t="shared" si="47"/>
        <v>скр</v>
      </c>
      <c r="B95" s="69"/>
      <c r="C95" s="80" t="s">
        <v>214</v>
      </c>
      <c r="D95" s="352" t="s">
        <v>215</v>
      </c>
      <c r="E95" s="352"/>
      <c r="F95" s="353"/>
      <c r="G95" s="74" t="s">
        <v>216</v>
      </c>
      <c r="H95" s="262">
        <v>0</v>
      </c>
      <c r="I95" s="262">
        <v>0</v>
      </c>
      <c r="J95" s="262">
        <v>0</v>
      </c>
      <c r="K95" s="262"/>
      <c r="L95" s="251">
        <f t="shared" si="41"/>
        <v>0</v>
      </c>
      <c r="M95" s="251">
        <f t="shared" si="42"/>
        <v>0</v>
      </c>
      <c r="N95" s="262">
        <v>0</v>
      </c>
      <c r="O95" s="262"/>
      <c r="P95" s="262">
        <v>0</v>
      </c>
      <c r="Q95" s="253">
        <v>0</v>
      </c>
      <c r="R95" s="252">
        <v>0</v>
      </c>
      <c r="S95" s="250">
        <f>R95*$A$8</f>
        <v>0</v>
      </c>
      <c r="T95" s="250">
        <f>R95*$A$9</f>
        <v>0</v>
      </c>
      <c r="U95" s="263">
        <f>+W95+Y95</f>
        <v>0</v>
      </c>
      <c r="V95" s="253">
        <f>[40]Лист1!$O95</f>
        <v>1</v>
      </c>
      <c r="W95" s="250">
        <f>S95*V95</f>
        <v>0</v>
      </c>
      <c r="X95" s="253">
        <f>[40]Лист1!$P95</f>
        <v>1</v>
      </c>
      <c r="Y95" s="250">
        <f>W95*X95</f>
        <v>0</v>
      </c>
      <c r="Z95" s="263"/>
      <c r="AA95" s="263"/>
      <c r="AB95" s="263">
        <f t="shared" si="43"/>
        <v>0</v>
      </c>
      <c r="AC95" s="263">
        <f t="shared" si="44"/>
        <v>0</v>
      </c>
      <c r="AD95" s="264"/>
      <c r="AE95" s="253">
        <f>+[41]Лист1!Q95</f>
        <v>1</v>
      </c>
      <c r="AF95" s="250">
        <f>IF($P$287=0,U95*AE95,0)</f>
        <v>0</v>
      </c>
      <c r="AG95" s="253">
        <f>+[41]Лист1!R95</f>
        <v>1</v>
      </c>
      <c r="AH95" s="250">
        <f>AF95*AG95</f>
        <v>0</v>
      </c>
      <c r="AI95" s="253">
        <f>+[41]Лист1!S95</f>
        <v>1</v>
      </c>
      <c r="AJ95" s="250">
        <f>AH95*AI95</f>
        <v>0</v>
      </c>
      <c r="AK95" s="253">
        <f>+[41]Лист1!T95</f>
        <v>1</v>
      </c>
      <c r="AL95" s="250">
        <f>AJ95*AK95</f>
        <v>0</v>
      </c>
      <c r="AM95" s="227" t="s">
        <v>755</v>
      </c>
      <c r="AN95" s="227" t="s">
        <v>756</v>
      </c>
      <c r="AO95" s="227" t="s">
        <v>757</v>
      </c>
      <c r="AP95" s="227" t="s">
        <v>758</v>
      </c>
      <c r="AQ95" s="227" t="s">
        <v>759</v>
      </c>
      <c r="AR95" s="227" t="s">
        <v>760</v>
      </c>
      <c r="AS95" s="160" t="str">
        <f t="shared" si="48"/>
        <v>|'[УФ ВС 2018.xlsx]АЛРОСА АГОК пит'!i57</v>
      </c>
      <c r="AT95" s="160" t="str">
        <f t="shared" si="48"/>
        <v>|'[УФ ВС 2018.xlsx]АЛРОСА АГОК пит'!j57</v>
      </c>
      <c r="AU95" s="160" t="str">
        <f t="shared" si="48"/>
        <v>|'[УФ ВС 2018.xlsx]АЛРОСА АГОК пит'!q57</v>
      </c>
      <c r="AV95" s="160" t="str">
        <f t="shared" si="48"/>
        <v>|'[УФ ВС 2018.xlsx]АЛРОСА АГОК пит'!aa57</v>
      </c>
      <c r="AW95" s="160" t="str">
        <f t="shared" si="48"/>
        <v>|'[УФ ВС 2018.xlsx]АЛРОСА АГОК пит'!al57</v>
      </c>
      <c r="AX95" s="160" t="str">
        <f t="shared" si="48"/>
        <v>|'[УФ ВС 2018.xlsx]АЛРОСА АГОК пит'!ak57</v>
      </c>
      <c r="BE95" s="339">
        <f>+U95-'[43]АЛРОСА АГОК пит'!$T95</f>
        <v>0</v>
      </c>
    </row>
    <row r="96" spans="1:57" s="156" customFormat="1">
      <c r="A96" s="156" t="str">
        <f t="shared" si="47"/>
        <v>скр</v>
      </c>
      <c r="B96" s="69"/>
      <c r="C96" s="80" t="s">
        <v>217</v>
      </c>
      <c r="D96" s="352" t="s">
        <v>218</v>
      </c>
      <c r="E96" s="352"/>
      <c r="F96" s="353"/>
      <c r="G96" s="74" t="s">
        <v>211</v>
      </c>
      <c r="H96" s="263">
        <f>H97+H98+H99</f>
        <v>0</v>
      </c>
      <c r="I96" s="263">
        <f>I97+I98+I99</f>
        <v>0</v>
      </c>
      <c r="J96" s="263">
        <f>J97+J98+J99</f>
        <v>0</v>
      </c>
      <c r="K96" s="263">
        <v>0</v>
      </c>
      <c r="L96" s="251">
        <f t="shared" si="41"/>
        <v>0</v>
      </c>
      <c r="M96" s="251">
        <f t="shared" si="42"/>
        <v>0</v>
      </c>
      <c r="N96" s="263">
        <f t="shared" ref="N96:U96" si="49">N97+N98+N99</f>
        <v>0</v>
      </c>
      <c r="O96" s="263">
        <v>0</v>
      </c>
      <c r="P96" s="263">
        <f t="shared" si="49"/>
        <v>0</v>
      </c>
      <c r="Q96" s="263">
        <v>0</v>
      </c>
      <c r="R96" s="252">
        <v>0</v>
      </c>
      <c r="S96" s="263">
        <f t="shared" si="49"/>
        <v>0</v>
      </c>
      <c r="T96" s="263">
        <f t="shared" si="49"/>
        <v>0</v>
      </c>
      <c r="U96" s="263">
        <f t="shared" si="49"/>
        <v>0</v>
      </c>
      <c r="V96" s="253">
        <f>[40]Лист1!$O96</f>
        <v>1</v>
      </c>
      <c r="W96" s="263">
        <f>W97+W98+W99</f>
        <v>0</v>
      </c>
      <c r="X96" s="253">
        <f>[40]Лист1!$P96</f>
        <v>1</v>
      </c>
      <c r="Y96" s="263">
        <f>Y97+Y98+Y99</f>
        <v>0</v>
      </c>
      <c r="Z96" s="263"/>
      <c r="AA96" s="263"/>
      <c r="AB96" s="263">
        <f t="shared" si="43"/>
        <v>0</v>
      </c>
      <c r="AC96" s="263">
        <f t="shared" si="44"/>
        <v>0</v>
      </c>
      <c r="AD96" s="264"/>
      <c r="AE96" s="253">
        <f>+[41]Лист1!Q96</f>
        <v>1</v>
      </c>
      <c r="AF96" s="263">
        <f>AF97+AF98+AF99</f>
        <v>0</v>
      </c>
      <c r="AG96" s="253">
        <f>+[41]Лист1!R96</f>
        <v>1</v>
      </c>
      <c r="AH96" s="263">
        <f>AH97+AH98+AH99</f>
        <v>0</v>
      </c>
      <c r="AI96" s="253">
        <f>+[41]Лист1!S96</f>
        <v>1</v>
      </c>
      <c r="AJ96" s="263">
        <f>AJ97+AJ98+AJ99</f>
        <v>0</v>
      </c>
      <c r="AK96" s="253">
        <f>+[41]Лист1!T96</f>
        <v>1</v>
      </c>
      <c r="AL96" s="263">
        <f>AL97+AL98+AL99</f>
        <v>0</v>
      </c>
      <c r="AM96" s="227"/>
      <c r="AN96" s="227"/>
      <c r="AO96" s="227"/>
      <c r="AP96" s="227"/>
      <c r="AQ96" s="227"/>
      <c r="AR96" s="227"/>
      <c r="AS96" s="160"/>
      <c r="AT96" s="160"/>
      <c r="AU96" s="160"/>
      <c r="AV96" s="160"/>
      <c r="AW96" s="160"/>
      <c r="AX96" s="160"/>
      <c r="BC96" s="156">
        <v>0</v>
      </c>
      <c r="BE96" s="339">
        <f>+U96-'[43]АЛРОСА АГОК пит'!$T96</f>
        <v>0</v>
      </c>
    </row>
    <row r="97" spans="1:57" s="156" customFormat="1">
      <c r="A97" s="156" t="str">
        <f t="shared" si="47"/>
        <v>скр</v>
      </c>
      <c r="B97" s="69"/>
      <c r="C97" s="72"/>
      <c r="D97" s="73" t="s">
        <v>219</v>
      </c>
      <c r="E97" s="499"/>
      <c r="F97" s="500"/>
      <c r="G97" s="74" t="s">
        <v>211</v>
      </c>
      <c r="H97" s="262">
        <v>0</v>
      </c>
      <c r="I97" s="262">
        <v>0</v>
      </c>
      <c r="J97" s="262">
        <v>0</v>
      </c>
      <c r="K97" s="262"/>
      <c r="L97" s="251">
        <f t="shared" si="41"/>
        <v>0</v>
      </c>
      <c r="M97" s="251">
        <f t="shared" si="42"/>
        <v>0</v>
      </c>
      <c r="N97" s="262">
        <v>0</v>
      </c>
      <c r="O97" s="262"/>
      <c r="P97" s="262">
        <v>0</v>
      </c>
      <c r="Q97" s="253">
        <v>0</v>
      </c>
      <c r="R97" s="252">
        <v>0</v>
      </c>
      <c r="S97" s="250">
        <f>R97*$A$8</f>
        <v>0</v>
      </c>
      <c r="T97" s="250">
        <f>R97*$A$9</f>
        <v>0</v>
      </c>
      <c r="U97" s="263">
        <f>+W97+Y97</f>
        <v>0</v>
      </c>
      <c r="V97" s="253">
        <f>[40]Лист1!$O97</f>
        <v>1</v>
      </c>
      <c r="W97" s="250">
        <f>S97*V97</f>
        <v>0</v>
      </c>
      <c r="X97" s="253">
        <f>[40]Лист1!$P97</f>
        <v>1</v>
      </c>
      <c r="Y97" s="250">
        <f>W97*X97</f>
        <v>0</v>
      </c>
      <c r="Z97" s="263"/>
      <c r="AA97" s="263"/>
      <c r="AB97" s="263">
        <f t="shared" si="43"/>
        <v>0</v>
      </c>
      <c r="AC97" s="263">
        <f t="shared" si="44"/>
        <v>0</v>
      </c>
      <c r="AD97" s="264"/>
      <c r="AE97" s="253">
        <f>+[41]Лист1!Q97</f>
        <v>1</v>
      </c>
      <c r="AF97" s="250">
        <f>IF($P$287=0,U97*AE97,0)</f>
        <v>0</v>
      </c>
      <c r="AG97" s="253">
        <f>+[41]Лист1!R97</f>
        <v>1</v>
      </c>
      <c r="AH97" s="250">
        <f>AF97*AG97</f>
        <v>0</v>
      </c>
      <c r="AI97" s="253">
        <f>+[41]Лист1!S97</f>
        <v>1</v>
      </c>
      <c r="AJ97" s="250">
        <f>AH97*AI97</f>
        <v>0</v>
      </c>
      <c r="AK97" s="253">
        <f>+[41]Лист1!T97</f>
        <v>1</v>
      </c>
      <c r="AL97" s="250">
        <f>AJ97*AK97</f>
        <v>0</v>
      </c>
      <c r="AM97" s="227" t="s">
        <v>761</v>
      </c>
      <c r="AN97" s="227" t="s">
        <v>762</v>
      </c>
      <c r="AO97" s="227" t="s">
        <v>763</v>
      </c>
      <c r="AP97" s="227" t="s">
        <v>764</v>
      </c>
      <c r="AQ97" s="227" t="s">
        <v>765</v>
      </c>
      <c r="AR97" s="227" t="s">
        <v>766</v>
      </c>
      <c r="AS97" s="160" t="str">
        <f t="shared" ref="AS97:AX99" si="50">$A$3&amp;$A$2&amp;"'"&amp;AM97</f>
        <v>|'[УФ ВС 2018.xlsx]АЛРОСА АГОК пит'!i59</v>
      </c>
      <c r="AT97" s="160" t="str">
        <f t="shared" si="50"/>
        <v>|'[УФ ВС 2018.xlsx]АЛРОСА АГОК пит'!j59</v>
      </c>
      <c r="AU97" s="160" t="str">
        <f t="shared" si="50"/>
        <v>|'[УФ ВС 2018.xlsx]АЛРОСА АГОК пит'!q59</v>
      </c>
      <c r="AV97" s="160" t="str">
        <f t="shared" si="50"/>
        <v>|'[УФ ВС 2018.xlsx]АЛРОСА АГОК пит'!aa59</v>
      </c>
      <c r="AW97" s="160" t="str">
        <f t="shared" si="50"/>
        <v>|'[УФ ВС 2018.xlsx]АЛРОСА АГОК пит'!al59</v>
      </c>
      <c r="AX97" s="160" t="str">
        <f t="shared" si="50"/>
        <v>|'[УФ ВС 2018.xlsx]АЛРОСА АГОК пит'!ak59</v>
      </c>
      <c r="BE97" s="339">
        <f>+U97-'[43]АЛРОСА АГОК пит'!$T97</f>
        <v>0</v>
      </c>
    </row>
    <row r="98" spans="1:57" s="156" customFormat="1">
      <c r="A98" s="156" t="str">
        <f t="shared" si="47"/>
        <v>скр</v>
      </c>
      <c r="B98" s="69"/>
      <c r="C98" s="72"/>
      <c r="D98" s="73" t="s">
        <v>220</v>
      </c>
      <c r="E98" s="499"/>
      <c r="F98" s="500"/>
      <c r="G98" s="74" t="s">
        <v>211</v>
      </c>
      <c r="H98" s="262">
        <v>0</v>
      </c>
      <c r="I98" s="262">
        <v>0</v>
      </c>
      <c r="J98" s="262">
        <v>0</v>
      </c>
      <c r="K98" s="262"/>
      <c r="L98" s="251">
        <f t="shared" si="41"/>
        <v>0</v>
      </c>
      <c r="M98" s="251">
        <f t="shared" si="42"/>
        <v>0</v>
      </c>
      <c r="N98" s="262">
        <v>0</v>
      </c>
      <c r="O98" s="262"/>
      <c r="P98" s="262">
        <v>0</v>
      </c>
      <c r="Q98" s="253">
        <v>0</v>
      </c>
      <c r="R98" s="252">
        <v>0</v>
      </c>
      <c r="S98" s="250">
        <f>R98*$A$8</f>
        <v>0</v>
      </c>
      <c r="T98" s="250">
        <f>R98*$A$9</f>
        <v>0</v>
      </c>
      <c r="U98" s="263">
        <f>+W98+Y98</f>
        <v>0</v>
      </c>
      <c r="V98" s="253">
        <f>[40]Лист1!$O98</f>
        <v>1</v>
      </c>
      <c r="W98" s="250">
        <f>S98*V98</f>
        <v>0</v>
      </c>
      <c r="X98" s="253">
        <f>[40]Лист1!$P98</f>
        <v>1</v>
      </c>
      <c r="Y98" s="250">
        <f>W98*X98</f>
        <v>0</v>
      </c>
      <c r="Z98" s="263"/>
      <c r="AA98" s="263"/>
      <c r="AB98" s="263">
        <f t="shared" si="43"/>
        <v>0</v>
      </c>
      <c r="AC98" s="263">
        <f t="shared" si="44"/>
        <v>0</v>
      </c>
      <c r="AD98" s="264"/>
      <c r="AE98" s="253">
        <f>+[41]Лист1!Q98</f>
        <v>1</v>
      </c>
      <c r="AF98" s="250">
        <f>IF($P$287=0,U98*AE98,0)</f>
        <v>0</v>
      </c>
      <c r="AG98" s="253">
        <f>+[41]Лист1!R98</f>
        <v>1</v>
      </c>
      <c r="AH98" s="250">
        <f>AF98*AG98</f>
        <v>0</v>
      </c>
      <c r="AI98" s="253">
        <f>+[41]Лист1!S98</f>
        <v>1</v>
      </c>
      <c r="AJ98" s="250">
        <f>AH98*AI98</f>
        <v>0</v>
      </c>
      <c r="AK98" s="253">
        <f>+[41]Лист1!T98</f>
        <v>1</v>
      </c>
      <c r="AL98" s="250">
        <f>AJ98*AK98</f>
        <v>0</v>
      </c>
      <c r="AM98" s="227" t="s">
        <v>767</v>
      </c>
      <c r="AN98" s="227" t="s">
        <v>768</v>
      </c>
      <c r="AO98" s="227" t="s">
        <v>769</v>
      </c>
      <c r="AP98" s="227" t="s">
        <v>770</v>
      </c>
      <c r="AQ98" s="227" t="s">
        <v>771</v>
      </c>
      <c r="AR98" s="227" t="s">
        <v>772</v>
      </c>
      <c r="AS98" s="160" t="str">
        <f t="shared" si="50"/>
        <v>|'[УФ ВС 2018.xlsx]АЛРОСА АГОК пит'!i60</v>
      </c>
      <c r="AT98" s="160" t="str">
        <f t="shared" si="50"/>
        <v>|'[УФ ВС 2018.xlsx]АЛРОСА АГОК пит'!j60</v>
      </c>
      <c r="AU98" s="160" t="str">
        <f t="shared" si="50"/>
        <v>|'[УФ ВС 2018.xlsx]АЛРОСА АГОК пит'!q60</v>
      </c>
      <c r="AV98" s="160" t="str">
        <f t="shared" si="50"/>
        <v>|'[УФ ВС 2018.xlsx]АЛРОСА АГОК пит'!aa60</v>
      </c>
      <c r="AW98" s="160" t="str">
        <f t="shared" si="50"/>
        <v>|'[УФ ВС 2018.xlsx]АЛРОСА АГОК пит'!al60</v>
      </c>
      <c r="AX98" s="160" t="str">
        <f t="shared" si="50"/>
        <v>|'[УФ ВС 2018.xlsx]АЛРОСА АГОК пит'!ak60</v>
      </c>
      <c r="BE98" s="339">
        <f>+U98-'[43]АЛРОСА АГОК пит'!$T98</f>
        <v>0</v>
      </c>
    </row>
    <row r="99" spans="1:57" s="160" customFormat="1">
      <c r="A99" s="156" t="str">
        <f t="shared" si="47"/>
        <v>скр</v>
      </c>
      <c r="B99" s="69"/>
      <c r="C99" s="72"/>
      <c r="D99" s="73" t="s">
        <v>221</v>
      </c>
      <c r="E99" s="499"/>
      <c r="F99" s="500"/>
      <c r="G99" s="74" t="s">
        <v>211</v>
      </c>
      <c r="H99" s="262">
        <v>0</v>
      </c>
      <c r="I99" s="262">
        <v>0</v>
      </c>
      <c r="J99" s="262">
        <v>0</v>
      </c>
      <c r="K99" s="262"/>
      <c r="L99" s="251">
        <f t="shared" si="41"/>
        <v>0</v>
      </c>
      <c r="M99" s="251">
        <f t="shared" si="42"/>
        <v>0</v>
      </c>
      <c r="N99" s="262">
        <v>0</v>
      </c>
      <c r="O99" s="262"/>
      <c r="P99" s="262">
        <v>0</v>
      </c>
      <c r="Q99" s="253">
        <v>0</v>
      </c>
      <c r="R99" s="252">
        <v>0</v>
      </c>
      <c r="S99" s="250">
        <f>R99*$A$8</f>
        <v>0</v>
      </c>
      <c r="T99" s="250">
        <f>R99*$A$9</f>
        <v>0</v>
      </c>
      <c r="U99" s="263">
        <f>+W99+Y99</f>
        <v>0</v>
      </c>
      <c r="V99" s="253">
        <f>[40]Лист1!$O99</f>
        <v>1</v>
      </c>
      <c r="W99" s="250">
        <f>S99*V99</f>
        <v>0</v>
      </c>
      <c r="X99" s="253">
        <f>[40]Лист1!$P99</f>
        <v>1</v>
      </c>
      <c r="Y99" s="250">
        <f>W99*X99</f>
        <v>0</v>
      </c>
      <c r="Z99" s="263"/>
      <c r="AA99" s="263"/>
      <c r="AB99" s="263">
        <f t="shared" si="43"/>
        <v>0</v>
      </c>
      <c r="AC99" s="263">
        <f t="shared" si="44"/>
        <v>0</v>
      </c>
      <c r="AD99" s="264"/>
      <c r="AE99" s="253">
        <f>+[41]Лист1!Q99</f>
        <v>1</v>
      </c>
      <c r="AF99" s="250">
        <f>IF($P$287=0,U99*AE99,0)</f>
        <v>0</v>
      </c>
      <c r="AG99" s="253">
        <f>+[41]Лист1!R99</f>
        <v>1</v>
      </c>
      <c r="AH99" s="250">
        <f>AF99*AG99</f>
        <v>0</v>
      </c>
      <c r="AI99" s="253">
        <f>+[41]Лист1!S99</f>
        <v>1</v>
      </c>
      <c r="AJ99" s="250">
        <f>AH99*AI99</f>
        <v>0</v>
      </c>
      <c r="AK99" s="253">
        <f>+[41]Лист1!T99</f>
        <v>1</v>
      </c>
      <c r="AL99" s="250">
        <f>AJ99*AK99</f>
        <v>0</v>
      </c>
      <c r="AM99" s="227" t="s">
        <v>773</v>
      </c>
      <c r="AN99" s="227" t="s">
        <v>774</v>
      </c>
      <c r="AO99" s="227" t="s">
        <v>775</v>
      </c>
      <c r="AP99" s="227" t="s">
        <v>776</v>
      </c>
      <c r="AQ99" s="227" t="s">
        <v>777</v>
      </c>
      <c r="AR99" s="227" t="s">
        <v>778</v>
      </c>
      <c r="AS99" s="160" t="str">
        <f t="shared" si="50"/>
        <v>|'[УФ ВС 2018.xlsx]АЛРОСА АГОК пит'!i61</v>
      </c>
      <c r="AT99" s="160" t="str">
        <f t="shared" si="50"/>
        <v>|'[УФ ВС 2018.xlsx]АЛРОСА АГОК пит'!j61</v>
      </c>
      <c r="AU99" s="160" t="str">
        <f t="shared" si="50"/>
        <v>|'[УФ ВС 2018.xlsx]АЛРОСА АГОК пит'!q61</v>
      </c>
      <c r="AV99" s="160" t="str">
        <f t="shared" si="50"/>
        <v>|'[УФ ВС 2018.xlsx]АЛРОСА АГОК пит'!aa61</v>
      </c>
      <c r="AW99" s="160" t="str">
        <f t="shared" si="50"/>
        <v>|'[УФ ВС 2018.xlsx]АЛРОСА АГОК пит'!al61</v>
      </c>
      <c r="AX99" s="160" t="str">
        <f t="shared" si="50"/>
        <v>|'[УФ ВС 2018.xlsx]АЛРОСА АГОК пит'!ak61</v>
      </c>
      <c r="BE99" s="339">
        <f>+U99-'[43]АЛРОСА АГОК пит'!$T99</f>
        <v>0</v>
      </c>
    </row>
    <row r="100" spans="1:57" s="156" customFormat="1">
      <c r="A100" s="156" t="s">
        <v>598</v>
      </c>
      <c r="B100" s="69">
        <v>12</v>
      </c>
      <c r="C100" s="549" t="s">
        <v>222</v>
      </c>
      <c r="D100" s="547"/>
      <c r="E100" s="547"/>
      <c r="F100" s="548"/>
      <c r="G100" s="70"/>
      <c r="H100" s="256"/>
      <c r="I100" s="256"/>
      <c r="J100" s="256"/>
      <c r="K100" s="256"/>
      <c r="L100" s="251">
        <f t="shared" si="41"/>
        <v>0</v>
      </c>
      <c r="M100" s="251">
        <f t="shared" si="42"/>
        <v>0</v>
      </c>
      <c r="N100" s="256"/>
      <c r="O100" s="256"/>
      <c r="P100" s="256"/>
      <c r="Q100" s="256">
        <v>0</v>
      </c>
      <c r="R100" s="252">
        <v>0</v>
      </c>
      <c r="S100" s="256"/>
      <c r="T100" s="256"/>
      <c r="U100" s="256">
        <v>0</v>
      </c>
      <c r="V100" s="253">
        <f>[40]Лист1!$O100</f>
        <v>1</v>
      </c>
      <c r="W100" s="256"/>
      <c r="X100" s="253">
        <f>[40]Лист1!$P100</f>
        <v>1</v>
      </c>
      <c r="Y100" s="256"/>
      <c r="Z100" s="256"/>
      <c r="AA100" s="256"/>
      <c r="AB100" s="256">
        <f t="shared" si="43"/>
        <v>0</v>
      </c>
      <c r="AC100" s="256">
        <f t="shared" si="44"/>
        <v>0</v>
      </c>
      <c r="AD100" s="257"/>
      <c r="AE100" s="253">
        <f>+[41]Лист1!Q100</f>
        <v>1</v>
      </c>
      <c r="AF100" s="256"/>
      <c r="AG100" s="253">
        <f>+[41]Лист1!R100</f>
        <v>1</v>
      </c>
      <c r="AH100" s="256"/>
      <c r="AI100" s="253">
        <f>+[41]Лист1!S100</f>
        <v>1</v>
      </c>
      <c r="AJ100" s="256"/>
      <c r="AK100" s="253">
        <f>+[41]Лист1!T100</f>
        <v>1</v>
      </c>
      <c r="AL100" s="256"/>
      <c r="AM100" s="161"/>
      <c r="AN100" s="161"/>
      <c r="AO100" s="161"/>
      <c r="AP100" s="161"/>
      <c r="AQ100" s="161"/>
      <c r="AR100" s="161"/>
      <c r="AS100" s="160"/>
      <c r="AT100" s="160"/>
      <c r="AU100" s="160"/>
      <c r="AV100" s="160"/>
      <c r="AW100" s="160"/>
      <c r="AX100" s="160"/>
      <c r="BE100" s="339">
        <f>+U100-'[43]АЛРОСА АГОК пит'!$T100</f>
        <v>0</v>
      </c>
    </row>
    <row r="101" spans="1:57" s="156" customFormat="1">
      <c r="A101" s="156" t="str">
        <f t="shared" ref="A101:A124" si="51">IF(SUM(J101,N101,P101,R101,S101,T101)=0,"скр","пок")</f>
        <v>скр</v>
      </c>
      <c r="B101" s="69"/>
      <c r="C101" s="80" t="s">
        <v>223</v>
      </c>
      <c r="D101" s="352" t="s">
        <v>210</v>
      </c>
      <c r="E101" s="352"/>
      <c r="F101" s="353"/>
      <c r="G101" s="74" t="s">
        <v>224</v>
      </c>
      <c r="H101" s="262">
        <v>0</v>
      </c>
      <c r="I101" s="262">
        <v>0</v>
      </c>
      <c r="J101" s="262">
        <v>0</v>
      </c>
      <c r="K101" s="262"/>
      <c r="L101" s="251">
        <f t="shared" si="41"/>
        <v>0</v>
      </c>
      <c r="M101" s="251">
        <f t="shared" si="42"/>
        <v>0</v>
      </c>
      <c r="N101" s="262">
        <v>0</v>
      </c>
      <c r="O101" s="262"/>
      <c r="P101" s="262">
        <v>0</v>
      </c>
      <c r="Q101" s="253">
        <v>0</v>
      </c>
      <c r="R101" s="252">
        <v>0</v>
      </c>
      <c r="S101" s="250">
        <f>R101</f>
        <v>0</v>
      </c>
      <c r="T101" s="250">
        <f>R101</f>
        <v>0</v>
      </c>
      <c r="U101" s="263">
        <f t="shared" ref="U101:U107" si="52">IF(U93=0,0,U129/U93*1000)</f>
        <v>0</v>
      </c>
      <c r="V101" s="253">
        <f>[40]Лист1!$O101</f>
        <v>1</v>
      </c>
      <c r="W101" s="250">
        <f>S101*V101</f>
        <v>0</v>
      </c>
      <c r="X101" s="253">
        <f>[40]Лист1!$P101</f>
        <v>1</v>
      </c>
      <c r="Y101" s="250">
        <f>W101*X101</f>
        <v>0</v>
      </c>
      <c r="Z101" s="263"/>
      <c r="AA101" s="263"/>
      <c r="AB101" s="263">
        <f t="shared" si="43"/>
        <v>0</v>
      </c>
      <c r="AC101" s="263">
        <f t="shared" si="44"/>
        <v>0</v>
      </c>
      <c r="AD101" s="264"/>
      <c r="AE101" s="253">
        <f>+[41]Лист1!Q101</f>
        <v>1</v>
      </c>
      <c r="AF101" s="250">
        <f>IF($P$287=0,U101*AE101,0)</f>
        <v>0</v>
      </c>
      <c r="AG101" s="253">
        <f>+[41]Лист1!R101</f>
        <v>1</v>
      </c>
      <c r="AH101" s="250">
        <f>AF101*AG101</f>
        <v>0</v>
      </c>
      <c r="AI101" s="253">
        <f>+[41]Лист1!S101</f>
        <v>1</v>
      </c>
      <c r="AJ101" s="250">
        <f>AH101*AI101</f>
        <v>0</v>
      </c>
      <c r="AK101" s="253">
        <f>+[41]Лист1!T101</f>
        <v>1</v>
      </c>
      <c r="AL101" s="250">
        <f>AJ101*AK101</f>
        <v>0</v>
      </c>
      <c r="AM101" s="227" t="s">
        <v>779</v>
      </c>
      <c r="AN101" s="227" t="s">
        <v>780</v>
      </c>
      <c r="AO101" s="227" t="s">
        <v>781</v>
      </c>
      <c r="AP101" s="227" t="s">
        <v>782</v>
      </c>
      <c r="AQ101" s="227" t="s">
        <v>783</v>
      </c>
      <c r="AR101" s="227" t="s">
        <v>784</v>
      </c>
      <c r="AS101" s="160" t="str">
        <f t="shared" ref="AS101:AX103" si="53">$A$3&amp;$A$2&amp;"'"&amp;AM101</f>
        <v>|'[УФ ВС 2018.xlsx]АЛРОСА АГОК пит'!i63</v>
      </c>
      <c r="AT101" s="160" t="str">
        <f t="shared" si="53"/>
        <v>|'[УФ ВС 2018.xlsx]АЛРОСА АГОК пит'!j63</v>
      </c>
      <c r="AU101" s="160" t="str">
        <f t="shared" si="53"/>
        <v>|'[УФ ВС 2018.xlsx]АЛРОСА АГОК пит'!q63</v>
      </c>
      <c r="AV101" s="160" t="str">
        <f t="shared" si="53"/>
        <v>|'[УФ ВС 2018.xlsx]АЛРОСА АГОК пит'!aa63</v>
      </c>
      <c r="AW101" s="160" t="str">
        <f t="shared" si="53"/>
        <v>|'[УФ ВС 2018.xlsx]АЛРОСА АГОК пит'!al63</v>
      </c>
      <c r="AX101" s="160" t="str">
        <f t="shared" si="53"/>
        <v>|'[УФ ВС 2018.xlsx]АЛРОСА АГОК пит'!ak63</v>
      </c>
      <c r="BE101" s="339">
        <f>+U101-'[43]АЛРОСА АГОК пит'!$T101</f>
        <v>0</v>
      </c>
    </row>
    <row r="102" spans="1:57" s="156" customFormat="1">
      <c r="A102" s="156" t="str">
        <f t="shared" si="51"/>
        <v>скр</v>
      </c>
      <c r="B102" s="69"/>
      <c r="C102" s="80" t="s">
        <v>225</v>
      </c>
      <c r="D102" s="352" t="s">
        <v>213</v>
      </c>
      <c r="E102" s="352"/>
      <c r="F102" s="353"/>
      <c r="G102" s="74" t="s">
        <v>224</v>
      </c>
      <c r="H102" s="262">
        <v>0</v>
      </c>
      <c r="I102" s="262">
        <v>0</v>
      </c>
      <c r="J102" s="262">
        <v>0</v>
      </c>
      <c r="K102" s="262"/>
      <c r="L102" s="251">
        <f t="shared" si="41"/>
        <v>0</v>
      </c>
      <c r="M102" s="251">
        <f t="shared" si="42"/>
        <v>0</v>
      </c>
      <c r="N102" s="262">
        <v>0</v>
      </c>
      <c r="O102" s="262"/>
      <c r="P102" s="262">
        <v>0</v>
      </c>
      <c r="Q102" s="253">
        <v>0</v>
      </c>
      <c r="R102" s="252">
        <v>0</v>
      </c>
      <c r="S102" s="250">
        <f>R102</f>
        <v>0</v>
      </c>
      <c r="T102" s="250">
        <f>R102</f>
        <v>0</v>
      </c>
      <c r="U102" s="263">
        <f t="shared" si="52"/>
        <v>0</v>
      </c>
      <c r="V102" s="253">
        <f>[40]Лист1!$O102</f>
        <v>1</v>
      </c>
      <c r="W102" s="250">
        <f>S102*V102</f>
        <v>0</v>
      </c>
      <c r="X102" s="253">
        <f>[40]Лист1!$P102</f>
        <v>1</v>
      </c>
      <c r="Y102" s="250">
        <f>W102*X102</f>
        <v>0</v>
      </c>
      <c r="Z102" s="263"/>
      <c r="AA102" s="263"/>
      <c r="AB102" s="263">
        <f t="shared" si="43"/>
        <v>0</v>
      </c>
      <c r="AC102" s="263">
        <f t="shared" si="44"/>
        <v>0</v>
      </c>
      <c r="AD102" s="264"/>
      <c r="AE102" s="253">
        <f>+[41]Лист1!Q102</f>
        <v>1</v>
      </c>
      <c r="AF102" s="250">
        <f>IF($P$287=0,U102*AE102,0)</f>
        <v>0</v>
      </c>
      <c r="AG102" s="253">
        <f>+[41]Лист1!R102</f>
        <v>1</v>
      </c>
      <c r="AH102" s="250">
        <f>AF102*AG102</f>
        <v>0</v>
      </c>
      <c r="AI102" s="253">
        <f>+[41]Лист1!S102</f>
        <v>1</v>
      </c>
      <c r="AJ102" s="250">
        <f>AH102*AI102</f>
        <v>0</v>
      </c>
      <c r="AK102" s="253">
        <f>+[41]Лист1!T102</f>
        <v>1</v>
      </c>
      <c r="AL102" s="250">
        <f>AJ102*AK102</f>
        <v>0</v>
      </c>
      <c r="AM102" s="227" t="s">
        <v>785</v>
      </c>
      <c r="AN102" s="227" t="s">
        <v>786</v>
      </c>
      <c r="AO102" s="227" t="s">
        <v>787</v>
      </c>
      <c r="AP102" s="227" t="s">
        <v>788</v>
      </c>
      <c r="AQ102" s="227" t="s">
        <v>789</v>
      </c>
      <c r="AR102" s="227" t="s">
        <v>790</v>
      </c>
      <c r="AS102" s="160" t="str">
        <f t="shared" si="53"/>
        <v>|'[УФ ВС 2018.xlsx]АЛРОСА АГОК пит'!i64</v>
      </c>
      <c r="AT102" s="160" t="str">
        <f t="shared" si="53"/>
        <v>|'[УФ ВС 2018.xlsx]АЛРОСА АГОК пит'!j64</v>
      </c>
      <c r="AU102" s="160" t="str">
        <f t="shared" si="53"/>
        <v>|'[УФ ВС 2018.xlsx]АЛРОСА АГОК пит'!q64</v>
      </c>
      <c r="AV102" s="160" t="str">
        <f t="shared" si="53"/>
        <v>|'[УФ ВС 2018.xlsx]АЛРОСА АГОК пит'!aa64</v>
      </c>
      <c r="AW102" s="160" t="str">
        <f t="shared" si="53"/>
        <v>|'[УФ ВС 2018.xlsx]АЛРОСА АГОК пит'!al64</v>
      </c>
      <c r="AX102" s="160" t="str">
        <f t="shared" si="53"/>
        <v>|'[УФ ВС 2018.xlsx]АЛРОСА АГОК пит'!ak64</v>
      </c>
      <c r="BE102" s="339">
        <f>+U102-'[43]АЛРОСА АГОК пит'!$T102</f>
        <v>0</v>
      </c>
    </row>
    <row r="103" spans="1:57" s="156" customFormat="1">
      <c r="A103" s="156" t="str">
        <f t="shared" si="51"/>
        <v>скр</v>
      </c>
      <c r="B103" s="69"/>
      <c r="C103" s="80" t="s">
        <v>226</v>
      </c>
      <c r="D103" s="352" t="s">
        <v>215</v>
      </c>
      <c r="E103" s="352"/>
      <c r="F103" s="353"/>
      <c r="G103" s="74" t="s">
        <v>227</v>
      </c>
      <c r="H103" s="262">
        <v>0</v>
      </c>
      <c r="I103" s="262">
        <v>0</v>
      </c>
      <c r="J103" s="262">
        <v>0</v>
      </c>
      <c r="K103" s="262"/>
      <c r="L103" s="251">
        <f t="shared" si="41"/>
        <v>0</v>
      </c>
      <c r="M103" s="251">
        <f t="shared" si="42"/>
        <v>0</v>
      </c>
      <c r="N103" s="262">
        <v>0</v>
      </c>
      <c r="O103" s="262"/>
      <c r="P103" s="262">
        <v>0</v>
      </c>
      <c r="Q103" s="253">
        <v>0</v>
      </c>
      <c r="R103" s="252">
        <v>0</v>
      </c>
      <c r="S103" s="250">
        <f>R103</f>
        <v>0</v>
      </c>
      <c r="T103" s="250">
        <f>R103</f>
        <v>0</v>
      </c>
      <c r="U103" s="263">
        <f t="shared" si="52"/>
        <v>0</v>
      </c>
      <c r="V103" s="253">
        <f>[40]Лист1!$O103</f>
        <v>1</v>
      </c>
      <c r="W103" s="250">
        <f>S103*V103</f>
        <v>0</v>
      </c>
      <c r="X103" s="253">
        <f>[40]Лист1!$P103</f>
        <v>1</v>
      </c>
      <c r="Y103" s="250">
        <f>W103*X103</f>
        <v>0</v>
      </c>
      <c r="Z103" s="263"/>
      <c r="AA103" s="263"/>
      <c r="AB103" s="263">
        <f t="shared" si="43"/>
        <v>0</v>
      </c>
      <c r="AC103" s="263">
        <f t="shared" si="44"/>
        <v>0</v>
      </c>
      <c r="AD103" s="264"/>
      <c r="AE103" s="253">
        <f>+[41]Лист1!Q103</f>
        <v>1</v>
      </c>
      <c r="AF103" s="250">
        <f>IF($P$287=0,U103*AE103,0)</f>
        <v>0</v>
      </c>
      <c r="AG103" s="253">
        <f>+[41]Лист1!R103</f>
        <v>1</v>
      </c>
      <c r="AH103" s="250">
        <f>AF103*AG103</f>
        <v>0</v>
      </c>
      <c r="AI103" s="253">
        <f>+[41]Лист1!S103</f>
        <v>1</v>
      </c>
      <c r="AJ103" s="250">
        <f>AH103*AI103</f>
        <v>0</v>
      </c>
      <c r="AK103" s="253">
        <f>+[41]Лист1!T103</f>
        <v>1</v>
      </c>
      <c r="AL103" s="250">
        <f>AJ103*AK103</f>
        <v>0</v>
      </c>
      <c r="AM103" s="227" t="s">
        <v>791</v>
      </c>
      <c r="AN103" s="227" t="s">
        <v>792</v>
      </c>
      <c r="AO103" s="227" t="s">
        <v>793</v>
      </c>
      <c r="AP103" s="227" t="s">
        <v>794</v>
      </c>
      <c r="AQ103" s="227" t="s">
        <v>795</v>
      </c>
      <c r="AR103" s="227" t="s">
        <v>796</v>
      </c>
      <c r="AS103" s="160" t="str">
        <f t="shared" si="53"/>
        <v>|'[УФ ВС 2018.xlsx]АЛРОСА АГОК пит'!i65</v>
      </c>
      <c r="AT103" s="160" t="str">
        <f t="shared" si="53"/>
        <v>|'[УФ ВС 2018.xlsx]АЛРОСА АГОК пит'!j65</v>
      </c>
      <c r="AU103" s="160" t="str">
        <f t="shared" si="53"/>
        <v>|'[УФ ВС 2018.xlsx]АЛРОСА АГОК пит'!q65</v>
      </c>
      <c r="AV103" s="160" t="str">
        <f t="shared" si="53"/>
        <v>|'[УФ ВС 2018.xlsx]АЛРОСА АГОК пит'!aa65</v>
      </c>
      <c r="AW103" s="160" t="str">
        <f t="shared" si="53"/>
        <v>|'[УФ ВС 2018.xlsx]АЛРОСА АГОК пит'!al65</v>
      </c>
      <c r="AX103" s="160" t="str">
        <f t="shared" si="53"/>
        <v>|'[УФ ВС 2018.xlsx]АЛРОСА АГОК пит'!ak65</v>
      </c>
      <c r="BE103" s="339">
        <f>+U103-'[43]АЛРОСА АГОК пит'!$T103</f>
        <v>0</v>
      </c>
    </row>
    <row r="104" spans="1:57" s="156" customFormat="1">
      <c r="A104" s="156" t="str">
        <f t="shared" si="51"/>
        <v>скр</v>
      </c>
      <c r="B104" s="69"/>
      <c r="C104" s="80" t="s">
        <v>228</v>
      </c>
      <c r="D104" s="352" t="s">
        <v>218</v>
      </c>
      <c r="E104" s="352"/>
      <c r="F104" s="353"/>
      <c r="G104" s="74"/>
      <c r="H104" s="263"/>
      <c r="I104" s="263"/>
      <c r="J104" s="263"/>
      <c r="K104" s="263"/>
      <c r="L104" s="251">
        <f t="shared" si="41"/>
        <v>0</v>
      </c>
      <c r="M104" s="251">
        <f t="shared" si="42"/>
        <v>0</v>
      </c>
      <c r="N104" s="263"/>
      <c r="O104" s="263"/>
      <c r="P104" s="263"/>
      <c r="Q104" s="263">
        <v>0</v>
      </c>
      <c r="R104" s="252">
        <v>0</v>
      </c>
      <c r="S104" s="263"/>
      <c r="T104" s="263"/>
      <c r="U104" s="263">
        <f t="shared" si="52"/>
        <v>0</v>
      </c>
      <c r="V104" s="253">
        <f>[40]Лист1!$O104</f>
        <v>1</v>
      </c>
      <c r="W104" s="263"/>
      <c r="X104" s="253">
        <f>[40]Лист1!$P104</f>
        <v>1</v>
      </c>
      <c r="Y104" s="263"/>
      <c r="Z104" s="263"/>
      <c r="AA104" s="263"/>
      <c r="AB104" s="263">
        <f t="shared" si="43"/>
        <v>0</v>
      </c>
      <c r="AC104" s="263">
        <f t="shared" si="44"/>
        <v>0</v>
      </c>
      <c r="AD104" s="264"/>
      <c r="AE104" s="253">
        <f>+[41]Лист1!Q104</f>
        <v>1</v>
      </c>
      <c r="AF104" s="263"/>
      <c r="AG104" s="253">
        <f>+[41]Лист1!R104</f>
        <v>1</v>
      </c>
      <c r="AH104" s="263"/>
      <c r="AI104" s="253">
        <f>+[41]Лист1!S104</f>
        <v>1</v>
      </c>
      <c r="AJ104" s="263"/>
      <c r="AK104" s="253">
        <f>+[41]Лист1!T104</f>
        <v>1</v>
      </c>
      <c r="AL104" s="263"/>
      <c r="AM104" s="227"/>
      <c r="AN104" s="227"/>
      <c r="AO104" s="227"/>
      <c r="AP104" s="227"/>
      <c r="AQ104" s="227"/>
      <c r="AR104" s="227"/>
      <c r="AS104" s="160"/>
      <c r="AT104" s="160"/>
      <c r="AU104" s="160"/>
      <c r="AV104" s="160"/>
      <c r="AW104" s="160"/>
      <c r="AX104" s="160"/>
      <c r="BE104" s="339">
        <f>+U104-'[43]АЛРОСА АГОК пит'!$T104</f>
        <v>0</v>
      </c>
    </row>
    <row r="105" spans="1:57" s="156" customFormat="1">
      <c r="A105" s="156" t="str">
        <f t="shared" si="51"/>
        <v>скр</v>
      </c>
      <c r="B105" s="69"/>
      <c r="C105" s="72"/>
      <c r="D105" s="73" t="s">
        <v>229</v>
      </c>
      <c r="E105" s="539">
        <f>E97</f>
        <v>0</v>
      </c>
      <c r="F105" s="540"/>
      <c r="G105" s="74" t="s">
        <v>224</v>
      </c>
      <c r="H105" s="262">
        <v>0</v>
      </c>
      <c r="I105" s="262">
        <v>0</v>
      </c>
      <c r="J105" s="262">
        <v>0</v>
      </c>
      <c r="K105" s="262"/>
      <c r="L105" s="251">
        <f t="shared" si="41"/>
        <v>0</v>
      </c>
      <c r="M105" s="251">
        <f t="shared" si="42"/>
        <v>0</v>
      </c>
      <c r="N105" s="262">
        <v>0</v>
      </c>
      <c r="O105" s="262"/>
      <c r="P105" s="262">
        <v>0</v>
      </c>
      <c r="Q105" s="253">
        <v>0</v>
      </c>
      <c r="R105" s="252">
        <v>0</v>
      </c>
      <c r="S105" s="250">
        <f>R105</f>
        <v>0</v>
      </c>
      <c r="T105" s="250">
        <f>R105</f>
        <v>0</v>
      </c>
      <c r="U105" s="263">
        <f t="shared" si="52"/>
        <v>0</v>
      </c>
      <c r="V105" s="253">
        <f>[40]Лист1!$O105</f>
        <v>1.0309999999999999</v>
      </c>
      <c r="W105" s="250">
        <f>S105*V105</f>
        <v>0</v>
      </c>
      <c r="X105" s="253">
        <f>[40]Лист1!$P105</f>
        <v>1</v>
      </c>
      <c r="Y105" s="250">
        <f>W105*X105</f>
        <v>0</v>
      </c>
      <c r="Z105" s="263"/>
      <c r="AA105" s="263"/>
      <c r="AB105" s="263">
        <f t="shared" si="43"/>
        <v>0</v>
      </c>
      <c r="AC105" s="263">
        <f t="shared" si="44"/>
        <v>0</v>
      </c>
      <c r="AD105" s="264"/>
      <c r="AE105" s="253">
        <f>+[41]Лист1!Q105</f>
        <v>1.04</v>
      </c>
      <c r="AF105" s="250">
        <f>IF($P$287=0,U105*AE105,0)</f>
        <v>0</v>
      </c>
      <c r="AG105" s="253">
        <f>+[41]Лист1!R105</f>
        <v>1.04</v>
      </c>
      <c r="AH105" s="250">
        <f>AF105*AG105</f>
        <v>0</v>
      </c>
      <c r="AI105" s="253">
        <f>+[41]Лист1!S105</f>
        <v>1.04</v>
      </c>
      <c r="AJ105" s="250">
        <f>AH105*AI105</f>
        <v>0</v>
      </c>
      <c r="AK105" s="253">
        <f>+[41]Лист1!T105</f>
        <v>1.04</v>
      </c>
      <c r="AL105" s="250">
        <f>AJ105*AK105</f>
        <v>0</v>
      </c>
      <c r="AM105" s="227" t="s">
        <v>797</v>
      </c>
      <c r="AN105" s="227" t="s">
        <v>798</v>
      </c>
      <c r="AO105" s="227" t="s">
        <v>799</v>
      </c>
      <c r="AP105" s="227" t="s">
        <v>800</v>
      </c>
      <c r="AQ105" s="227" t="s">
        <v>801</v>
      </c>
      <c r="AR105" s="227" t="s">
        <v>802</v>
      </c>
      <c r="AS105" s="160" t="str">
        <f t="shared" ref="AS105:AX107" si="54">$A$3&amp;$A$2&amp;"'"&amp;AM105</f>
        <v>|'[УФ ВС 2018.xlsx]АЛРОСА АГОК пит'!i67</v>
      </c>
      <c r="AT105" s="160" t="str">
        <f t="shared" si="54"/>
        <v>|'[УФ ВС 2018.xlsx]АЛРОСА АГОК пит'!j67</v>
      </c>
      <c r="AU105" s="160" t="str">
        <f t="shared" si="54"/>
        <v>|'[УФ ВС 2018.xlsx]АЛРОСА АГОК пит'!q67</v>
      </c>
      <c r="AV105" s="160" t="str">
        <f t="shared" si="54"/>
        <v>|'[УФ ВС 2018.xlsx]АЛРОСА АГОК пит'!aa67</v>
      </c>
      <c r="AW105" s="160" t="str">
        <f t="shared" si="54"/>
        <v>|'[УФ ВС 2018.xlsx]АЛРОСА АГОК пит'!al67</v>
      </c>
      <c r="AX105" s="160" t="str">
        <f t="shared" si="54"/>
        <v>|'[УФ ВС 2018.xlsx]АЛРОСА АГОК пит'!ak67</v>
      </c>
      <c r="BE105" s="339">
        <f>+U105-'[43]АЛРОСА АГОК пит'!$T105</f>
        <v>0</v>
      </c>
    </row>
    <row r="106" spans="1:57" s="156" customFormat="1">
      <c r="A106" s="156" t="str">
        <f t="shared" si="51"/>
        <v>скр</v>
      </c>
      <c r="B106" s="69"/>
      <c r="C106" s="72"/>
      <c r="D106" s="73" t="s">
        <v>230</v>
      </c>
      <c r="E106" s="539">
        <f>E98</f>
        <v>0</v>
      </c>
      <c r="F106" s="540"/>
      <c r="G106" s="74" t="s">
        <v>224</v>
      </c>
      <c r="H106" s="262">
        <v>0</v>
      </c>
      <c r="I106" s="262">
        <v>0</v>
      </c>
      <c r="J106" s="262">
        <v>0</v>
      </c>
      <c r="K106" s="262"/>
      <c r="L106" s="251">
        <f t="shared" si="41"/>
        <v>0</v>
      </c>
      <c r="M106" s="251">
        <f t="shared" si="42"/>
        <v>0</v>
      </c>
      <c r="N106" s="262">
        <v>0</v>
      </c>
      <c r="O106" s="262"/>
      <c r="P106" s="262">
        <v>0</v>
      </c>
      <c r="Q106" s="253">
        <v>0</v>
      </c>
      <c r="R106" s="252">
        <v>0</v>
      </c>
      <c r="S106" s="250">
        <f>R106</f>
        <v>0</v>
      </c>
      <c r="T106" s="250">
        <f>R106</f>
        <v>0</v>
      </c>
      <c r="U106" s="263">
        <f t="shared" si="52"/>
        <v>0</v>
      </c>
      <c r="V106" s="253">
        <f>[40]Лист1!$O106</f>
        <v>1</v>
      </c>
      <c r="W106" s="250">
        <f>S106*V106</f>
        <v>0</v>
      </c>
      <c r="X106" s="253">
        <f>[40]Лист1!$P106</f>
        <v>1</v>
      </c>
      <c r="Y106" s="250">
        <f>W106*X106</f>
        <v>0</v>
      </c>
      <c r="Z106" s="263"/>
      <c r="AA106" s="263"/>
      <c r="AB106" s="263">
        <f t="shared" si="43"/>
        <v>0</v>
      </c>
      <c r="AC106" s="263">
        <f t="shared" si="44"/>
        <v>0</v>
      </c>
      <c r="AD106" s="264"/>
      <c r="AE106" s="253">
        <f>+[41]Лист1!Q106</f>
        <v>1</v>
      </c>
      <c r="AF106" s="250">
        <f>IF($P$287=0,U106*AE106,0)</f>
        <v>0</v>
      </c>
      <c r="AG106" s="253">
        <f>+[41]Лист1!R106</f>
        <v>1</v>
      </c>
      <c r="AH106" s="250">
        <f>AF106*AG106</f>
        <v>0</v>
      </c>
      <c r="AI106" s="253">
        <f>+[41]Лист1!S106</f>
        <v>1</v>
      </c>
      <c r="AJ106" s="250">
        <f>AH106*AI106</f>
        <v>0</v>
      </c>
      <c r="AK106" s="253">
        <f>+[41]Лист1!T106</f>
        <v>1</v>
      </c>
      <c r="AL106" s="250">
        <f>AJ106*AK106</f>
        <v>0</v>
      </c>
      <c r="AM106" s="227" t="s">
        <v>803</v>
      </c>
      <c r="AN106" s="227" t="s">
        <v>804</v>
      </c>
      <c r="AO106" s="227" t="s">
        <v>805</v>
      </c>
      <c r="AP106" s="227" t="s">
        <v>806</v>
      </c>
      <c r="AQ106" s="227" t="s">
        <v>807</v>
      </c>
      <c r="AR106" s="227" t="s">
        <v>808</v>
      </c>
      <c r="AS106" s="160" t="str">
        <f t="shared" si="54"/>
        <v>|'[УФ ВС 2018.xlsx]АЛРОСА АГОК пит'!i68</v>
      </c>
      <c r="AT106" s="160" t="str">
        <f t="shared" si="54"/>
        <v>|'[УФ ВС 2018.xlsx]АЛРОСА АГОК пит'!j68</v>
      </c>
      <c r="AU106" s="160" t="str">
        <f t="shared" si="54"/>
        <v>|'[УФ ВС 2018.xlsx]АЛРОСА АГОК пит'!q68</v>
      </c>
      <c r="AV106" s="160" t="str">
        <f t="shared" si="54"/>
        <v>|'[УФ ВС 2018.xlsx]АЛРОСА АГОК пит'!aa68</v>
      </c>
      <c r="AW106" s="160" t="str">
        <f t="shared" si="54"/>
        <v>|'[УФ ВС 2018.xlsx]АЛРОСА АГОК пит'!al68</v>
      </c>
      <c r="AX106" s="160" t="str">
        <f t="shared" si="54"/>
        <v>|'[УФ ВС 2018.xlsx]АЛРОСА АГОК пит'!ak68</v>
      </c>
      <c r="BE106" s="339">
        <f>+U106-'[43]АЛРОСА АГОК пит'!$T106</f>
        <v>0</v>
      </c>
    </row>
    <row r="107" spans="1:57" s="160" customFormat="1">
      <c r="A107" s="156" t="str">
        <f t="shared" si="51"/>
        <v>скр</v>
      </c>
      <c r="B107" s="69"/>
      <c r="C107" s="72"/>
      <c r="D107" s="73" t="s">
        <v>231</v>
      </c>
      <c r="E107" s="539">
        <f>E99</f>
        <v>0</v>
      </c>
      <c r="F107" s="540"/>
      <c r="G107" s="74" t="s">
        <v>224</v>
      </c>
      <c r="H107" s="262">
        <v>0</v>
      </c>
      <c r="I107" s="262">
        <v>0</v>
      </c>
      <c r="J107" s="262">
        <v>0</v>
      </c>
      <c r="K107" s="262"/>
      <c r="L107" s="251">
        <f t="shared" si="41"/>
        <v>0</v>
      </c>
      <c r="M107" s="251">
        <f t="shared" si="42"/>
        <v>0</v>
      </c>
      <c r="N107" s="262">
        <v>0</v>
      </c>
      <c r="O107" s="262"/>
      <c r="P107" s="262">
        <v>0</v>
      </c>
      <c r="Q107" s="253">
        <v>0</v>
      </c>
      <c r="R107" s="252">
        <v>0</v>
      </c>
      <c r="S107" s="250">
        <f>R107</f>
        <v>0</v>
      </c>
      <c r="T107" s="250">
        <f>R107</f>
        <v>0</v>
      </c>
      <c r="U107" s="263">
        <f t="shared" si="52"/>
        <v>0</v>
      </c>
      <c r="V107" s="253">
        <f>[40]Лист1!$O107</f>
        <v>1</v>
      </c>
      <c r="W107" s="250">
        <f>S107*V107</f>
        <v>0</v>
      </c>
      <c r="X107" s="253">
        <f>[40]Лист1!$P107</f>
        <v>1</v>
      </c>
      <c r="Y107" s="250">
        <f>W107*X107</f>
        <v>0</v>
      </c>
      <c r="Z107" s="263"/>
      <c r="AA107" s="263"/>
      <c r="AB107" s="263">
        <f t="shared" si="43"/>
        <v>0</v>
      </c>
      <c r="AC107" s="263">
        <f t="shared" si="44"/>
        <v>0</v>
      </c>
      <c r="AD107" s="264"/>
      <c r="AE107" s="253">
        <f>+[41]Лист1!Q107</f>
        <v>1</v>
      </c>
      <c r="AF107" s="250">
        <f>IF($P$287=0,U107*AE107,0)</f>
        <v>0</v>
      </c>
      <c r="AG107" s="253">
        <f>+[41]Лист1!R107</f>
        <v>1</v>
      </c>
      <c r="AH107" s="250">
        <f>AF107*AG107</f>
        <v>0</v>
      </c>
      <c r="AI107" s="253">
        <f>+[41]Лист1!S107</f>
        <v>1</v>
      </c>
      <c r="AJ107" s="250">
        <f>AH107*AI107</f>
        <v>0</v>
      </c>
      <c r="AK107" s="253">
        <f>+[41]Лист1!T107</f>
        <v>1</v>
      </c>
      <c r="AL107" s="250">
        <f>AJ107*AK107</f>
        <v>0</v>
      </c>
      <c r="AM107" s="227" t="s">
        <v>809</v>
      </c>
      <c r="AN107" s="227" t="s">
        <v>810</v>
      </c>
      <c r="AO107" s="227" t="s">
        <v>811</v>
      </c>
      <c r="AP107" s="227" t="s">
        <v>812</v>
      </c>
      <c r="AQ107" s="227" t="s">
        <v>813</v>
      </c>
      <c r="AR107" s="227" t="s">
        <v>814</v>
      </c>
      <c r="AS107" s="160" t="str">
        <f t="shared" si="54"/>
        <v>|'[УФ ВС 2018.xlsx]АЛРОСА АГОК пит'!i69</v>
      </c>
      <c r="AT107" s="160" t="str">
        <f t="shared" si="54"/>
        <v>|'[УФ ВС 2018.xlsx]АЛРОСА АГОК пит'!j69</v>
      </c>
      <c r="AU107" s="160" t="str">
        <f t="shared" si="54"/>
        <v>|'[УФ ВС 2018.xlsx]АЛРОСА АГОК пит'!q69</v>
      </c>
      <c r="AV107" s="160" t="str">
        <f t="shared" si="54"/>
        <v>|'[УФ ВС 2018.xlsx]АЛРОСА АГОК пит'!aa69</v>
      </c>
      <c r="AW107" s="160" t="str">
        <f t="shared" si="54"/>
        <v>|'[УФ ВС 2018.xlsx]АЛРОСА АГОК пит'!al69</v>
      </c>
      <c r="AX107" s="160" t="str">
        <f t="shared" si="54"/>
        <v>|'[УФ ВС 2018.xlsx]АЛРОСА АГОК пит'!ak69</v>
      </c>
      <c r="BE107" s="339">
        <f>+U107-'[43]АЛРОСА АГОК пит'!$T107</f>
        <v>0</v>
      </c>
    </row>
    <row r="108" spans="1:57" s="156" customFormat="1">
      <c r="A108" s="156" t="str">
        <f t="shared" si="51"/>
        <v>пок</v>
      </c>
      <c r="B108" s="69">
        <v>13</v>
      </c>
      <c r="C108" s="549" t="s">
        <v>232</v>
      </c>
      <c r="D108" s="547"/>
      <c r="E108" s="547"/>
      <c r="F108" s="548"/>
      <c r="G108" s="70" t="s">
        <v>233</v>
      </c>
      <c r="H108" s="256">
        <f>H109+H110+H111+H112</f>
        <v>0</v>
      </c>
      <c r="I108" s="256">
        <f>I109+I110+I111+I112</f>
        <v>5594.34</v>
      </c>
      <c r="J108" s="256">
        <f>J109+J110+J111+J112</f>
        <v>5414.5581059707174</v>
      </c>
      <c r="K108" s="256">
        <v>1334.3680000000002</v>
      </c>
      <c r="L108" s="251">
        <f t="shared" si="41"/>
        <v>-4080.190105970717</v>
      </c>
      <c r="M108" s="251">
        <f t="shared" si="42"/>
        <v>24.644079422262951</v>
      </c>
      <c r="N108" s="256">
        <f t="shared" ref="N108:U108" si="55">N109+N110+N111+N112</f>
        <v>2184.7197612</v>
      </c>
      <c r="O108" s="256">
        <v>1685</v>
      </c>
      <c r="P108" s="256">
        <f t="shared" si="55"/>
        <v>0</v>
      </c>
      <c r="Q108" s="256">
        <v>1382</v>
      </c>
      <c r="R108" s="252">
        <v>1334.3680000000002</v>
      </c>
      <c r="S108" s="256">
        <f t="shared" si="55"/>
        <v>667.18400000000008</v>
      </c>
      <c r="T108" s="256">
        <f t="shared" si="55"/>
        <v>667.18400000000008</v>
      </c>
      <c r="U108" s="256">
        <f t="shared" si="55"/>
        <v>1334.3680000000002</v>
      </c>
      <c r="V108" s="253">
        <f>[40]Лист1!$O108</f>
        <v>1</v>
      </c>
      <c r="W108" s="256">
        <f>W109+W110+W111+W112</f>
        <v>667.18400000000008</v>
      </c>
      <c r="X108" s="253">
        <f>[40]Лист1!$P108</f>
        <v>1</v>
      </c>
      <c r="Y108" s="256">
        <f>Y109+Y110+Y111+Y112</f>
        <v>667.18400000000008</v>
      </c>
      <c r="Z108" s="256"/>
      <c r="AA108" s="256"/>
      <c r="AB108" s="256">
        <f t="shared" si="43"/>
        <v>-850.35176119999983</v>
      </c>
      <c r="AC108" s="256">
        <f t="shared" si="44"/>
        <v>61.07730719966905</v>
      </c>
      <c r="AD108" s="257"/>
      <c r="AE108" s="253">
        <f>+[41]Лист1!Q108</f>
        <v>1</v>
      </c>
      <c r="AF108" s="256">
        <f>AF109+AF110+AF111+AF112</f>
        <v>1334.3680000000002</v>
      </c>
      <c r="AG108" s="253">
        <f>+[41]Лист1!R108</f>
        <v>1</v>
      </c>
      <c r="AH108" s="256">
        <f>AH109+AH110+AH111+AH112</f>
        <v>1334.3680000000002</v>
      </c>
      <c r="AI108" s="253">
        <f>+[41]Лист1!S108</f>
        <v>1</v>
      </c>
      <c r="AJ108" s="256">
        <f>AJ109+AJ110+AJ111+AJ112</f>
        <v>1334.3680000000002</v>
      </c>
      <c r="AK108" s="253">
        <f>+[41]Лист1!T108</f>
        <v>1</v>
      </c>
      <c r="AL108" s="256">
        <f>AL109+AL110+AL111+AL112</f>
        <v>1334.3680000000002</v>
      </c>
      <c r="AM108" s="227"/>
      <c r="AN108" s="227"/>
      <c r="AO108" s="227"/>
      <c r="AP108" s="227"/>
      <c r="AQ108" s="227"/>
      <c r="AR108" s="227"/>
      <c r="AS108" s="160"/>
      <c r="AT108" s="160"/>
      <c r="AU108" s="160"/>
      <c r="AV108" s="160"/>
      <c r="AW108" s="160"/>
      <c r="AX108" s="160"/>
      <c r="BC108" s="156">
        <v>1334.3680000000002</v>
      </c>
      <c r="BE108" s="339">
        <f>+U108-'[43]АЛРОСА АГОК пит'!$T108</f>
        <v>1334.3680000000002</v>
      </c>
    </row>
    <row r="109" spans="1:57" s="156" customFormat="1">
      <c r="A109" s="156" t="str">
        <f t="shared" si="51"/>
        <v>скр</v>
      </c>
      <c r="B109" s="69"/>
      <c r="C109" s="72"/>
      <c r="D109" s="76" t="s">
        <v>234</v>
      </c>
      <c r="E109" s="81"/>
      <c r="F109" s="82"/>
      <c r="G109" s="83" t="s">
        <v>233</v>
      </c>
      <c r="H109" s="262">
        <v>0</v>
      </c>
      <c r="I109" s="262">
        <v>0</v>
      </c>
      <c r="J109" s="262">
        <v>0</v>
      </c>
      <c r="K109" s="262"/>
      <c r="L109" s="251">
        <f t="shared" si="41"/>
        <v>0</v>
      </c>
      <c r="M109" s="251">
        <f t="shared" si="42"/>
        <v>0</v>
      </c>
      <c r="N109" s="262">
        <v>0</v>
      </c>
      <c r="O109" s="262"/>
      <c r="P109" s="262"/>
      <c r="Q109" s="253">
        <v>0</v>
      </c>
      <c r="R109" s="252">
        <v>0</v>
      </c>
      <c r="S109" s="250">
        <f>R109*$A$8</f>
        <v>0</v>
      </c>
      <c r="T109" s="250">
        <f>R109*$A$9</f>
        <v>0</v>
      </c>
      <c r="U109" s="263">
        <f>+W109+Y109</f>
        <v>0</v>
      </c>
      <c r="V109" s="253">
        <f>[40]Лист1!$O109</f>
        <v>1</v>
      </c>
      <c r="W109" s="250">
        <f>S109*V109</f>
        <v>0</v>
      </c>
      <c r="X109" s="253">
        <f>[40]Лист1!$P109</f>
        <v>1</v>
      </c>
      <c r="Y109" s="250">
        <f>W109*X109</f>
        <v>0</v>
      </c>
      <c r="Z109" s="263"/>
      <c r="AA109" s="263"/>
      <c r="AB109" s="263">
        <f t="shared" si="43"/>
        <v>0</v>
      </c>
      <c r="AC109" s="263">
        <f t="shared" si="44"/>
        <v>0</v>
      </c>
      <c r="AD109" s="264"/>
      <c r="AE109" s="253">
        <f>+[41]Лист1!Q109</f>
        <v>1</v>
      </c>
      <c r="AF109" s="250">
        <f>IF($P$287=0,U109*AE109,0)</f>
        <v>0</v>
      </c>
      <c r="AG109" s="253">
        <f>+[41]Лист1!R109</f>
        <v>1</v>
      </c>
      <c r="AH109" s="250">
        <f>AF109*AG109</f>
        <v>0</v>
      </c>
      <c r="AI109" s="253">
        <f>+[41]Лист1!S109</f>
        <v>1</v>
      </c>
      <c r="AJ109" s="250">
        <f>AH109*AI109</f>
        <v>0</v>
      </c>
      <c r="AK109" s="253">
        <f>+[41]Лист1!T109</f>
        <v>1</v>
      </c>
      <c r="AL109" s="250">
        <f>AJ109*AK109</f>
        <v>0</v>
      </c>
      <c r="AM109" s="227" t="s">
        <v>815</v>
      </c>
      <c r="AN109" s="227" t="s">
        <v>816</v>
      </c>
      <c r="AO109" s="227" t="s">
        <v>817</v>
      </c>
      <c r="AP109" s="227" t="s">
        <v>818</v>
      </c>
      <c r="AQ109" s="227" t="s">
        <v>819</v>
      </c>
      <c r="AR109" s="227" t="s">
        <v>820</v>
      </c>
      <c r="AS109" s="160" t="str">
        <f t="shared" ref="AS109:AX112" si="56">$A$3&amp;$A$2&amp;"'"&amp;AM109</f>
        <v>|'[УФ ВС 2018.xlsx]АЛРОСА АГОК пит'!i71</v>
      </c>
      <c r="AT109" s="160" t="str">
        <f t="shared" si="56"/>
        <v>|'[УФ ВС 2018.xlsx]АЛРОСА АГОК пит'!j71</v>
      </c>
      <c r="AU109" s="160" t="str">
        <f t="shared" si="56"/>
        <v>|'[УФ ВС 2018.xlsx]АЛРОСА АГОК пит'!q71</v>
      </c>
      <c r="AV109" s="160" t="str">
        <f t="shared" si="56"/>
        <v>|'[УФ ВС 2018.xlsx]АЛРОСА АГОК пит'!aa71</v>
      </c>
      <c r="AW109" s="160" t="str">
        <f t="shared" si="56"/>
        <v>|'[УФ ВС 2018.xlsx]АЛРОСА АГОК пит'!al71</v>
      </c>
      <c r="AX109" s="160" t="str">
        <f t="shared" si="56"/>
        <v>|'[УФ ВС 2018.xlsx]АЛРОСА АГОК пит'!ak71</v>
      </c>
      <c r="BC109" s="156">
        <v>0</v>
      </c>
      <c r="BE109" s="339">
        <f>+U109-'[43]АЛРОСА АГОК пит'!$T109</f>
        <v>0</v>
      </c>
    </row>
    <row r="110" spans="1:57" s="156" customFormat="1">
      <c r="A110" s="156" t="str">
        <f t="shared" si="51"/>
        <v>скр</v>
      </c>
      <c r="B110" s="69"/>
      <c r="C110" s="72"/>
      <c r="D110" s="76" t="s">
        <v>235</v>
      </c>
      <c r="E110" s="81"/>
      <c r="F110" s="82"/>
      <c r="G110" s="83" t="s">
        <v>233</v>
      </c>
      <c r="H110" s="262">
        <v>0</v>
      </c>
      <c r="I110" s="262">
        <v>0</v>
      </c>
      <c r="J110" s="262">
        <v>0</v>
      </c>
      <c r="K110" s="262"/>
      <c r="L110" s="251">
        <f t="shared" si="41"/>
        <v>0</v>
      </c>
      <c r="M110" s="251">
        <f t="shared" si="42"/>
        <v>0</v>
      </c>
      <c r="N110" s="262">
        <v>0</v>
      </c>
      <c r="O110" s="262"/>
      <c r="P110" s="262"/>
      <c r="Q110" s="253">
        <v>0</v>
      </c>
      <c r="R110" s="252">
        <v>0</v>
      </c>
      <c r="S110" s="250">
        <f>R110*$A$8</f>
        <v>0</v>
      </c>
      <c r="T110" s="250">
        <f>R110*$A$9</f>
        <v>0</v>
      </c>
      <c r="U110" s="263">
        <f>+W110+Y110</f>
        <v>0</v>
      </c>
      <c r="V110" s="253">
        <f>[40]Лист1!$O110</f>
        <v>1</v>
      </c>
      <c r="W110" s="250">
        <f>S110*V110</f>
        <v>0</v>
      </c>
      <c r="X110" s="253">
        <f>[40]Лист1!$P110</f>
        <v>1</v>
      </c>
      <c r="Y110" s="250">
        <f>W110*X110</f>
        <v>0</v>
      </c>
      <c r="Z110" s="263"/>
      <c r="AA110" s="263"/>
      <c r="AB110" s="263">
        <f t="shared" si="43"/>
        <v>0</v>
      </c>
      <c r="AC110" s="263">
        <f t="shared" si="44"/>
        <v>0</v>
      </c>
      <c r="AD110" s="264"/>
      <c r="AE110" s="253">
        <f>+[41]Лист1!Q110</f>
        <v>1</v>
      </c>
      <c r="AF110" s="250">
        <f>IF($P$287=0,U110*AE110,0)</f>
        <v>0</v>
      </c>
      <c r="AG110" s="253">
        <f>+[41]Лист1!R110</f>
        <v>1</v>
      </c>
      <c r="AH110" s="250">
        <f>AF110*AG110</f>
        <v>0</v>
      </c>
      <c r="AI110" s="253">
        <f>+[41]Лист1!S110</f>
        <v>1</v>
      </c>
      <c r="AJ110" s="250">
        <f>AH110*AI110</f>
        <v>0</v>
      </c>
      <c r="AK110" s="253">
        <f>+[41]Лист1!T110</f>
        <v>1</v>
      </c>
      <c r="AL110" s="250">
        <f>AJ110*AK110</f>
        <v>0</v>
      </c>
      <c r="AM110" s="227" t="s">
        <v>821</v>
      </c>
      <c r="AN110" s="227" t="s">
        <v>822</v>
      </c>
      <c r="AO110" s="227" t="s">
        <v>823</v>
      </c>
      <c r="AP110" s="227" t="s">
        <v>824</v>
      </c>
      <c r="AQ110" s="227" t="s">
        <v>825</v>
      </c>
      <c r="AR110" s="227" t="s">
        <v>826</v>
      </c>
      <c r="AS110" s="160" t="str">
        <f t="shared" si="56"/>
        <v>|'[УФ ВС 2018.xlsx]АЛРОСА АГОК пит'!i72</v>
      </c>
      <c r="AT110" s="160" t="str">
        <f t="shared" si="56"/>
        <v>|'[УФ ВС 2018.xlsx]АЛРОСА АГОК пит'!j72</v>
      </c>
      <c r="AU110" s="160" t="str">
        <f t="shared" si="56"/>
        <v>|'[УФ ВС 2018.xlsx]АЛРОСА АГОК пит'!q72</v>
      </c>
      <c r="AV110" s="160" t="str">
        <f t="shared" si="56"/>
        <v>|'[УФ ВС 2018.xlsx]АЛРОСА АГОК пит'!aa72</v>
      </c>
      <c r="AW110" s="160" t="str">
        <f t="shared" si="56"/>
        <v>|'[УФ ВС 2018.xlsx]АЛРОСА АГОК пит'!al72</v>
      </c>
      <c r="AX110" s="160" t="str">
        <f t="shared" si="56"/>
        <v>|'[УФ ВС 2018.xlsx]АЛРОСА АГОК пит'!ak72</v>
      </c>
      <c r="BC110" s="156">
        <v>0</v>
      </c>
      <c r="BE110" s="339">
        <f>+U110-'[43]АЛРОСА АГОК пит'!$T110</f>
        <v>0</v>
      </c>
    </row>
    <row r="111" spans="1:57" s="156" customFormat="1">
      <c r="A111" s="156" t="str">
        <f t="shared" si="51"/>
        <v>скр</v>
      </c>
      <c r="B111" s="69"/>
      <c r="C111" s="72"/>
      <c r="D111" s="76" t="s">
        <v>236</v>
      </c>
      <c r="E111" s="81"/>
      <c r="F111" s="82"/>
      <c r="G111" s="83" t="s">
        <v>233</v>
      </c>
      <c r="H111" s="262">
        <v>0</v>
      </c>
      <c r="I111" s="262">
        <v>0</v>
      </c>
      <c r="J111" s="262">
        <v>0</v>
      </c>
      <c r="K111" s="262"/>
      <c r="L111" s="251">
        <f t="shared" si="41"/>
        <v>0</v>
      </c>
      <c r="M111" s="251">
        <f t="shared" si="42"/>
        <v>0</v>
      </c>
      <c r="N111" s="262">
        <v>0</v>
      </c>
      <c r="O111" s="262"/>
      <c r="P111" s="262">
        <v>0</v>
      </c>
      <c r="Q111" s="253">
        <v>0</v>
      </c>
      <c r="R111" s="252">
        <v>0</v>
      </c>
      <c r="S111" s="250">
        <f>R111*$A$8</f>
        <v>0</v>
      </c>
      <c r="T111" s="250">
        <f>R111*$A$9</f>
        <v>0</v>
      </c>
      <c r="U111" s="263">
        <f>+W111+Y111</f>
        <v>0</v>
      </c>
      <c r="V111" s="253">
        <f>[40]Лист1!$O111</f>
        <v>1</v>
      </c>
      <c r="W111" s="250">
        <f>S111*V111</f>
        <v>0</v>
      </c>
      <c r="X111" s="253">
        <f>[40]Лист1!$P111</f>
        <v>1</v>
      </c>
      <c r="Y111" s="250">
        <f>W111*X111</f>
        <v>0</v>
      </c>
      <c r="Z111" s="263"/>
      <c r="AA111" s="263"/>
      <c r="AB111" s="263">
        <f t="shared" si="43"/>
        <v>0</v>
      </c>
      <c r="AC111" s="263">
        <f t="shared" si="44"/>
        <v>0</v>
      </c>
      <c r="AD111" s="264"/>
      <c r="AE111" s="253">
        <f>+[41]Лист1!Q111</f>
        <v>1</v>
      </c>
      <c r="AF111" s="250">
        <f>IF($P$287=0,U111*AE111,0)</f>
        <v>0</v>
      </c>
      <c r="AG111" s="253">
        <f>+[41]Лист1!R111</f>
        <v>1</v>
      </c>
      <c r="AH111" s="250">
        <f>AF111*AG111</f>
        <v>0</v>
      </c>
      <c r="AI111" s="253">
        <f>+[41]Лист1!S111</f>
        <v>1</v>
      </c>
      <c r="AJ111" s="250">
        <f>AH111*AI111</f>
        <v>0</v>
      </c>
      <c r="AK111" s="253">
        <f>+[41]Лист1!T111</f>
        <v>1</v>
      </c>
      <c r="AL111" s="250">
        <f>AJ111*AK111</f>
        <v>0</v>
      </c>
      <c r="AM111" s="227" t="s">
        <v>827</v>
      </c>
      <c r="AN111" s="227" t="s">
        <v>828</v>
      </c>
      <c r="AO111" s="227" t="s">
        <v>829</v>
      </c>
      <c r="AP111" s="227" t="s">
        <v>830</v>
      </c>
      <c r="AQ111" s="227" t="s">
        <v>831</v>
      </c>
      <c r="AR111" s="227" t="s">
        <v>832</v>
      </c>
      <c r="AS111" s="160" t="str">
        <f t="shared" si="56"/>
        <v>|'[УФ ВС 2018.xlsx]АЛРОСА АГОК пит'!i73</v>
      </c>
      <c r="AT111" s="160" t="str">
        <f t="shared" si="56"/>
        <v>|'[УФ ВС 2018.xlsx]АЛРОСА АГОК пит'!j73</v>
      </c>
      <c r="AU111" s="160" t="str">
        <f t="shared" si="56"/>
        <v>|'[УФ ВС 2018.xlsx]АЛРОСА АГОК пит'!q73</v>
      </c>
      <c r="AV111" s="160" t="str">
        <f t="shared" si="56"/>
        <v>|'[УФ ВС 2018.xlsx]АЛРОСА АГОК пит'!aa73</v>
      </c>
      <c r="AW111" s="160" t="str">
        <f t="shared" si="56"/>
        <v>|'[УФ ВС 2018.xlsx]АЛРОСА АГОК пит'!al73</v>
      </c>
      <c r="AX111" s="160" t="str">
        <f t="shared" si="56"/>
        <v>|'[УФ ВС 2018.xlsx]АЛРОСА АГОК пит'!ak73</v>
      </c>
      <c r="BC111" s="156">
        <v>0</v>
      </c>
      <c r="BE111" s="339">
        <f>+U111-'[43]АЛРОСА АГОК пит'!$T111</f>
        <v>0</v>
      </c>
    </row>
    <row r="112" spans="1:57" s="160" customFormat="1">
      <c r="A112" s="156" t="str">
        <f t="shared" si="51"/>
        <v>пок</v>
      </c>
      <c r="B112" s="69"/>
      <c r="C112" s="72"/>
      <c r="D112" s="76" t="s">
        <v>237</v>
      </c>
      <c r="E112" s="81"/>
      <c r="F112" s="82"/>
      <c r="G112" s="83" t="s">
        <v>233</v>
      </c>
      <c r="H112" s="262">
        <v>0</v>
      </c>
      <c r="I112" s="262">
        <v>5594.34</v>
      </c>
      <c r="J112" s="262">
        <v>5414.5581059707174</v>
      </c>
      <c r="K112" s="262">
        <v>1334.3680000000002</v>
      </c>
      <c r="L112" s="251">
        <f t="shared" si="41"/>
        <v>-4080.190105970717</v>
      </c>
      <c r="M112" s="251">
        <f t="shared" si="42"/>
        <v>24.644079422262951</v>
      </c>
      <c r="N112" s="262">
        <v>2184.7197612</v>
      </c>
      <c r="O112" s="262">
        <v>1685</v>
      </c>
      <c r="P112" s="262">
        <v>0</v>
      </c>
      <c r="Q112" s="253">
        <v>1382</v>
      </c>
      <c r="R112" s="252">
        <v>1334.3680000000002</v>
      </c>
      <c r="S112" s="250">
        <f>R112*$A$8</f>
        <v>667.18400000000008</v>
      </c>
      <c r="T112" s="250">
        <f>R112*$A$9</f>
        <v>667.18400000000008</v>
      </c>
      <c r="U112" s="263">
        <f>+W112+Y112</f>
        <v>1334.3680000000002</v>
      </c>
      <c r="V112" s="253">
        <f>[40]Лист1!$O112</f>
        <v>1</v>
      </c>
      <c r="W112" s="250">
        <f>S112*V112</f>
        <v>667.18400000000008</v>
      </c>
      <c r="X112" s="253">
        <f>[40]Лист1!$P112</f>
        <v>1</v>
      </c>
      <c r="Y112" s="250">
        <f>W112*X112</f>
        <v>667.18400000000008</v>
      </c>
      <c r="Z112" s="263"/>
      <c r="AA112" s="263"/>
      <c r="AB112" s="263">
        <f t="shared" si="43"/>
        <v>-850.35176119999983</v>
      </c>
      <c r="AC112" s="263">
        <f t="shared" si="44"/>
        <v>61.07730719966905</v>
      </c>
      <c r="AD112" s="264"/>
      <c r="AE112" s="253">
        <f>+[41]Лист1!Q112</f>
        <v>1</v>
      </c>
      <c r="AF112" s="250">
        <f>IF($P$287=0,U112*AE112,0)</f>
        <v>1334.3680000000002</v>
      </c>
      <c r="AG112" s="253">
        <f>+[41]Лист1!R112</f>
        <v>1</v>
      </c>
      <c r="AH112" s="250">
        <f>AF112*AG112</f>
        <v>1334.3680000000002</v>
      </c>
      <c r="AI112" s="253">
        <f>+[41]Лист1!S112</f>
        <v>1</v>
      </c>
      <c r="AJ112" s="250">
        <f>AH112*AI112</f>
        <v>1334.3680000000002</v>
      </c>
      <c r="AK112" s="253">
        <f>+[41]Лист1!T112</f>
        <v>1</v>
      </c>
      <c r="AL112" s="250">
        <f>AJ112*AK112</f>
        <v>1334.3680000000002</v>
      </c>
      <c r="AM112" s="227" t="s">
        <v>833</v>
      </c>
      <c r="AN112" s="227" t="s">
        <v>834</v>
      </c>
      <c r="AO112" s="227" t="s">
        <v>835</v>
      </c>
      <c r="AP112" s="227" t="s">
        <v>836</v>
      </c>
      <c r="AQ112" s="227" t="s">
        <v>837</v>
      </c>
      <c r="AR112" s="227" t="s">
        <v>838</v>
      </c>
      <c r="AS112" s="160" t="str">
        <f t="shared" si="56"/>
        <v>|'[УФ ВС 2018.xlsx]АЛРОСА АГОК пит'!i74</v>
      </c>
      <c r="AT112" s="160" t="str">
        <f t="shared" si="56"/>
        <v>|'[УФ ВС 2018.xlsx]АЛРОСА АГОК пит'!j74</v>
      </c>
      <c r="AU112" s="160" t="str">
        <f t="shared" si="56"/>
        <v>|'[УФ ВС 2018.xlsx]АЛРОСА АГОК пит'!q74</v>
      </c>
      <c r="AV112" s="160" t="str">
        <f t="shared" si="56"/>
        <v>|'[УФ ВС 2018.xlsx]АЛРОСА АГОК пит'!aa74</v>
      </c>
      <c r="AW112" s="160" t="str">
        <f t="shared" si="56"/>
        <v>|'[УФ ВС 2018.xlsx]АЛРОСА АГОК пит'!al74</v>
      </c>
      <c r="AX112" s="160" t="str">
        <f t="shared" si="56"/>
        <v>|'[УФ ВС 2018.xlsx]АЛРОСА АГОК пит'!ak74</v>
      </c>
      <c r="BC112" s="160">
        <v>1334.3680000000002</v>
      </c>
      <c r="BD112" s="160" t="s">
        <v>1487</v>
      </c>
      <c r="BE112" s="339">
        <f>+U112-'[43]АЛРОСА АГОК пит'!$T112</f>
        <v>1334.3680000000002</v>
      </c>
    </row>
    <row r="113" spans="1:57" s="156" customFormat="1">
      <c r="A113" s="156" t="str">
        <f t="shared" si="51"/>
        <v>пок</v>
      </c>
      <c r="B113" s="69">
        <v>14</v>
      </c>
      <c r="C113" s="71" t="s">
        <v>238</v>
      </c>
      <c r="D113" s="84"/>
      <c r="E113" s="85"/>
      <c r="F113" s="86"/>
      <c r="G113" s="87" t="s">
        <v>239</v>
      </c>
      <c r="H113" s="256">
        <f>IF(H108=0,0,H147/H108)</f>
        <v>0</v>
      </c>
      <c r="I113" s="256">
        <f>IF(I108=0,0,I147/I108)</f>
        <v>3.0293000000000001</v>
      </c>
      <c r="J113" s="256">
        <f>IF(J108=0,0,J147/J108)</f>
        <v>3.0293000000000001</v>
      </c>
      <c r="K113" s="256">
        <v>3.0099430966569938</v>
      </c>
      <c r="L113" s="251">
        <f t="shared" si="41"/>
        <v>-1.9356903343006326E-2</v>
      </c>
      <c r="M113" s="251">
        <f t="shared" si="42"/>
        <v>99.361010684217263</v>
      </c>
      <c r="N113" s="256">
        <f t="shared" ref="N113:U113" si="57">IF(N108=0,0,N147/N108)</f>
        <v>3.6351359999999997</v>
      </c>
      <c r="O113" s="256">
        <v>3.6351300000000002</v>
      </c>
      <c r="P113" s="256">
        <f t="shared" si="57"/>
        <v>0</v>
      </c>
      <c r="Q113" s="256">
        <v>3.8205216300000004</v>
      </c>
      <c r="R113" s="252">
        <v>3.6351299999999998</v>
      </c>
      <c r="S113" s="256">
        <f t="shared" si="57"/>
        <v>3.6351299999999998</v>
      </c>
      <c r="T113" s="256">
        <f t="shared" si="57"/>
        <v>3.6351299999999998</v>
      </c>
      <c r="U113" s="256">
        <f t="shared" si="57"/>
        <v>4.2712777500000003</v>
      </c>
      <c r="V113" s="267">
        <v>1.175</v>
      </c>
      <c r="W113" s="256">
        <f>IF(W108=0,0,W147/W108)</f>
        <v>4.2712777500000003</v>
      </c>
      <c r="X113" s="253">
        <f>[40]Лист1!$P113</f>
        <v>1</v>
      </c>
      <c r="Y113" s="256">
        <f>IF(Y108=0,0,Y147/Y108)</f>
        <v>4.2712777500000003</v>
      </c>
      <c r="Z113" s="256"/>
      <c r="AA113" s="256"/>
      <c r="AB113" s="256">
        <f t="shared" si="43"/>
        <v>0.63614175000000062</v>
      </c>
      <c r="AC113" s="256">
        <f t="shared" si="44"/>
        <v>117.49980605952572</v>
      </c>
      <c r="AD113" s="257"/>
      <c r="AE113" s="253">
        <f>+[41]Лист1!Q113</f>
        <v>1</v>
      </c>
      <c r="AF113" s="256">
        <f>IF(AF108=0,0,AF147/AF108)</f>
        <v>4.4421288600000004</v>
      </c>
      <c r="AG113" s="253">
        <f>+[41]Лист1!R113</f>
        <v>1</v>
      </c>
      <c r="AH113" s="256">
        <f>IF(AH108=0,0,AH147/AH108)</f>
        <v>4.6198140144000002</v>
      </c>
      <c r="AI113" s="253">
        <f>+[41]Лист1!S113</f>
        <v>1</v>
      </c>
      <c r="AJ113" s="256">
        <f>IF(AJ108=0,0,AJ147/AJ108)</f>
        <v>4.8046065749760007</v>
      </c>
      <c r="AK113" s="253">
        <f>+[41]Лист1!T113</f>
        <v>1</v>
      </c>
      <c r="AL113" s="256">
        <f>IF(AL108=0,0,AL147/AL108)</f>
        <v>4.9967908379750412</v>
      </c>
      <c r="AM113" s="227"/>
      <c r="AN113" s="227"/>
      <c r="AO113" s="227"/>
      <c r="AP113" s="227"/>
      <c r="AQ113" s="227"/>
      <c r="AR113" s="227"/>
      <c r="AS113" s="160"/>
      <c r="AT113" s="160"/>
      <c r="AU113" s="160"/>
      <c r="AV113" s="160"/>
      <c r="AW113" s="160"/>
      <c r="AX113" s="160"/>
      <c r="BC113" s="156">
        <v>4.0153682331300002</v>
      </c>
      <c r="BE113" s="339">
        <f>+U113-'[43]АЛРОСА АГОК пит'!$T113</f>
        <v>4.2712777500000003</v>
      </c>
    </row>
    <row r="114" spans="1:57" s="156" customFormat="1">
      <c r="A114" s="156" t="str">
        <f t="shared" si="51"/>
        <v>пок</v>
      </c>
      <c r="B114" s="69"/>
      <c r="C114" s="80"/>
      <c r="D114" s="76" t="s">
        <v>240</v>
      </c>
      <c r="E114" s="76"/>
      <c r="F114" s="82"/>
      <c r="G114" s="83" t="s">
        <v>239</v>
      </c>
      <c r="H114" s="262">
        <v>0</v>
      </c>
      <c r="I114" s="262">
        <v>0</v>
      </c>
      <c r="J114" s="262">
        <v>0</v>
      </c>
      <c r="K114" s="262"/>
      <c r="L114" s="251">
        <f t="shared" si="41"/>
        <v>0</v>
      </c>
      <c r="M114" s="251">
        <f t="shared" si="42"/>
        <v>0</v>
      </c>
      <c r="N114" s="262">
        <v>0</v>
      </c>
      <c r="O114" s="262"/>
      <c r="P114" s="262"/>
      <c r="Q114" s="253">
        <v>0</v>
      </c>
      <c r="R114" s="252">
        <v>3.92815</v>
      </c>
      <c r="S114" s="250">
        <f>R114</f>
        <v>3.92815</v>
      </c>
      <c r="T114" s="250">
        <f>R114</f>
        <v>3.92815</v>
      </c>
      <c r="U114" s="263">
        <f>IF(U109=0,0,U148/U109)</f>
        <v>0</v>
      </c>
      <c r="V114" s="253">
        <f>+V113</f>
        <v>1.175</v>
      </c>
      <c r="W114" s="250">
        <f>S114*V114</f>
        <v>4.6155762500000002</v>
      </c>
      <c r="X114" s="253">
        <f>[40]Лист1!$P114</f>
        <v>1</v>
      </c>
      <c r="Y114" s="250">
        <f>W114*X114</f>
        <v>4.6155762500000002</v>
      </c>
      <c r="Z114" s="263"/>
      <c r="AA114" s="263"/>
      <c r="AB114" s="263">
        <f t="shared" si="43"/>
        <v>0</v>
      </c>
      <c r="AC114" s="263">
        <f t="shared" si="44"/>
        <v>0</v>
      </c>
      <c r="AD114" s="264"/>
      <c r="AE114" s="253">
        <f>+[41]Лист1!Q114</f>
        <v>1.04</v>
      </c>
      <c r="AF114" s="250">
        <f>IF($P$287=0,U114*AE114,0)</f>
        <v>0</v>
      </c>
      <c r="AG114" s="253">
        <f>+[41]Лист1!R114</f>
        <v>1.04</v>
      </c>
      <c r="AH114" s="250">
        <f>AF114*AG114</f>
        <v>0</v>
      </c>
      <c r="AI114" s="253">
        <f>+[41]Лист1!S114</f>
        <v>1.04</v>
      </c>
      <c r="AJ114" s="250">
        <f>AH114*AI114</f>
        <v>0</v>
      </c>
      <c r="AK114" s="253">
        <f>+[41]Лист1!T114</f>
        <v>1.04</v>
      </c>
      <c r="AL114" s="250">
        <f>AJ114*AK114</f>
        <v>0</v>
      </c>
      <c r="AM114" s="227" t="s">
        <v>839</v>
      </c>
      <c r="AN114" s="227" t="s">
        <v>840</v>
      </c>
      <c r="AO114" s="227" t="s">
        <v>841</v>
      </c>
      <c r="AP114" s="227" t="s">
        <v>842</v>
      </c>
      <c r="AQ114" s="227" t="s">
        <v>843</v>
      </c>
      <c r="AR114" s="227" t="s">
        <v>844</v>
      </c>
      <c r="AS114" s="160" t="str">
        <f t="shared" ref="AS114:AX117" si="58">$A$3&amp;$A$2&amp;"'"&amp;AM114</f>
        <v>|'[УФ ВС 2018.xlsx]АЛРОСА АГОК пит'!i76</v>
      </c>
      <c r="AT114" s="160" t="str">
        <f t="shared" si="58"/>
        <v>|'[УФ ВС 2018.xlsx]АЛРОСА АГОК пит'!j76</v>
      </c>
      <c r="AU114" s="160" t="str">
        <f t="shared" si="58"/>
        <v>|'[УФ ВС 2018.xlsx]АЛРОСА АГОК пит'!q76</v>
      </c>
      <c r="AV114" s="160" t="str">
        <f t="shared" si="58"/>
        <v>|'[УФ ВС 2018.xlsx]АЛРОСА АГОК пит'!aa76</v>
      </c>
      <c r="AW114" s="160" t="str">
        <f t="shared" si="58"/>
        <v>|'[УФ ВС 2018.xlsx]АЛРОСА АГОК пит'!al76</v>
      </c>
      <c r="AX114" s="160" t="str">
        <f t="shared" si="58"/>
        <v>|'[УФ ВС 2018.xlsx]АЛРОСА АГОК пит'!ak76</v>
      </c>
      <c r="BC114" s="156">
        <v>0</v>
      </c>
      <c r="BE114" s="339">
        <f>+U114-'[43]АЛРОСА АГОК пит'!$T114</f>
        <v>0</v>
      </c>
    </row>
    <row r="115" spans="1:57" s="156" customFormat="1">
      <c r="A115" s="156" t="str">
        <f t="shared" si="51"/>
        <v>пок</v>
      </c>
      <c r="B115" s="69"/>
      <c r="C115" s="80"/>
      <c r="D115" s="76" t="s">
        <v>241</v>
      </c>
      <c r="E115" s="76"/>
      <c r="F115" s="82"/>
      <c r="G115" s="83" t="s">
        <v>239</v>
      </c>
      <c r="H115" s="262">
        <v>0</v>
      </c>
      <c r="I115" s="262">
        <v>0</v>
      </c>
      <c r="J115" s="262">
        <v>0</v>
      </c>
      <c r="K115" s="262"/>
      <c r="L115" s="251">
        <f t="shared" si="41"/>
        <v>0</v>
      </c>
      <c r="M115" s="251">
        <f t="shared" si="42"/>
        <v>0</v>
      </c>
      <c r="N115" s="262">
        <v>0</v>
      </c>
      <c r="O115" s="262"/>
      <c r="P115" s="262"/>
      <c r="Q115" s="253">
        <v>0</v>
      </c>
      <c r="R115" s="252">
        <v>3.8748999999999998</v>
      </c>
      <c r="S115" s="250">
        <f>R115</f>
        <v>3.8748999999999998</v>
      </c>
      <c r="T115" s="250">
        <f>R115</f>
        <v>3.8748999999999998</v>
      </c>
      <c r="U115" s="263">
        <f>IF(U110=0,0,U149/U110)</f>
        <v>0</v>
      </c>
      <c r="V115" s="253">
        <f>+V114</f>
        <v>1.175</v>
      </c>
      <c r="W115" s="250">
        <f>S115*V115</f>
        <v>4.5530074999999997</v>
      </c>
      <c r="X115" s="253">
        <f>[40]Лист1!$P115</f>
        <v>1</v>
      </c>
      <c r="Y115" s="250">
        <f>W115*X115</f>
        <v>4.5530074999999997</v>
      </c>
      <c r="Z115" s="263"/>
      <c r="AA115" s="263"/>
      <c r="AB115" s="263">
        <f t="shared" si="43"/>
        <v>0</v>
      </c>
      <c r="AC115" s="263">
        <f t="shared" si="44"/>
        <v>0</v>
      </c>
      <c r="AD115" s="264"/>
      <c r="AE115" s="253">
        <f>+[41]Лист1!Q115</f>
        <v>1.04</v>
      </c>
      <c r="AF115" s="250">
        <f>IF($P$287=0,U115*AE115,0)</f>
        <v>0</v>
      </c>
      <c r="AG115" s="253">
        <f>+[41]Лист1!R115</f>
        <v>1.04</v>
      </c>
      <c r="AH115" s="250">
        <f>AF115*AG115</f>
        <v>0</v>
      </c>
      <c r="AI115" s="253">
        <f>+[41]Лист1!S115</f>
        <v>1.04</v>
      </c>
      <c r="AJ115" s="250">
        <f>AH115*AI115</f>
        <v>0</v>
      </c>
      <c r="AK115" s="253">
        <f>+[41]Лист1!T115</f>
        <v>1.04</v>
      </c>
      <c r="AL115" s="250">
        <f>AJ115*AK115</f>
        <v>0</v>
      </c>
      <c r="AM115" s="227" t="s">
        <v>845</v>
      </c>
      <c r="AN115" s="227" t="s">
        <v>846</v>
      </c>
      <c r="AO115" s="227" t="s">
        <v>847</v>
      </c>
      <c r="AP115" s="227" t="s">
        <v>848</v>
      </c>
      <c r="AQ115" s="227" t="s">
        <v>849</v>
      </c>
      <c r="AR115" s="227" t="s">
        <v>850</v>
      </c>
      <c r="AS115" s="160" t="str">
        <f t="shared" si="58"/>
        <v>|'[УФ ВС 2018.xlsx]АЛРОСА АГОК пит'!i77</v>
      </c>
      <c r="AT115" s="160" t="str">
        <f t="shared" si="58"/>
        <v>|'[УФ ВС 2018.xlsx]АЛРОСА АГОК пит'!j77</v>
      </c>
      <c r="AU115" s="160" t="str">
        <f t="shared" si="58"/>
        <v>|'[УФ ВС 2018.xlsx]АЛРОСА АГОК пит'!q77</v>
      </c>
      <c r="AV115" s="160" t="str">
        <f t="shared" si="58"/>
        <v>|'[УФ ВС 2018.xlsx]АЛРОСА АГОК пит'!aa77</v>
      </c>
      <c r="AW115" s="160" t="str">
        <f t="shared" si="58"/>
        <v>|'[УФ ВС 2018.xlsx]АЛРОСА АГОК пит'!al77</v>
      </c>
      <c r="AX115" s="160" t="str">
        <f t="shared" si="58"/>
        <v>|'[УФ ВС 2018.xlsx]АЛРОСА АГОК пит'!ak77</v>
      </c>
      <c r="BC115" s="156">
        <v>0</v>
      </c>
      <c r="BE115" s="339">
        <f>+U115-'[43]АЛРОСА АГОК пит'!$T115</f>
        <v>0</v>
      </c>
    </row>
    <row r="116" spans="1:57" s="156" customFormat="1">
      <c r="A116" s="156" t="str">
        <f t="shared" si="51"/>
        <v>скр</v>
      </c>
      <c r="B116" s="69"/>
      <c r="C116" s="80"/>
      <c r="D116" s="76" t="s">
        <v>242</v>
      </c>
      <c r="E116" s="76"/>
      <c r="F116" s="82"/>
      <c r="G116" s="83" t="s">
        <v>239</v>
      </c>
      <c r="H116" s="262">
        <v>0</v>
      </c>
      <c r="I116" s="262">
        <v>0</v>
      </c>
      <c r="J116" s="262">
        <v>0</v>
      </c>
      <c r="K116" s="262"/>
      <c r="L116" s="251">
        <f t="shared" si="41"/>
        <v>0</v>
      </c>
      <c r="M116" s="251">
        <f t="shared" si="42"/>
        <v>0</v>
      </c>
      <c r="N116" s="262">
        <v>0</v>
      </c>
      <c r="O116" s="262"/>
      <c r="P116" s="262"/>
      <c r="Q116" s="253">
        <v>0</v>
      </c>
      <c r="R116" s="252">
        <v>0</v>
      </c>
      <c r="S116" s="250">
        <f>R116</f>
        <v>0</v>
      </c>
      <c r="T116" s="250">
        <f>R116</f>
        <v>0</v>
      </c>
      <c r="U116" s="263">
        <f>IF(U111=0,0,U150/U111)</f>
        <v>0</v>
      </c>
      <c r="V116" s="253">
        <f>+V115</f>
        <v>1.175</v>
      </c>
      <c r="W116" s="250">
        <f>S116*V116</f>
        <v>0</v>
      </c>
      <c r="X116" s="253">
        <f>[40]Лист1!$P116</f>
        <v>1</v>
      </c>
      <c r="Y116" s="250">
        <f>W116*X116</f>
        <v>0</v>
      </c>
      <c r="Z116" s="263"/>
      <c r="AA116" s="263"/>
      <c r="AB116" s="263">
        <f t="shared" si="43"/>
        <v>0</v>
      </c>
      <c r="AC116" s="263">
        <f t="shared" si="44"/>
        <v>0</v>
      </c>
      <c r="AD116" s="264"/>
      <c r="AE116" s="253">
        <f>+[41]Лист1!Q116</f>
        <v>1.04</v>
      </c>
      <c r="AF116" s="250">
        <f>IF($P$287=0,U116*AE116,0)</f>
        <v>0</v>
      </c>
      <c r="AG116" s="253">
        <f>+[41]Лист1!R116</f>
        <v>1.04</v>
      </c>
      <c r="AH116" s="250">
        <f>AF116*AG116</f>
        <v>0</v>
      </c>
      <c r="AI116" s="253">
        <f>+[41]Лист1!S116</f>
        <v>1.04</v>
      </c>
      <c r="AJ116" s="250">
        <f>AH116*AI116</f>
        <v>0</v>
      </c>
      <c r="AK116" s="253">
        <f>+[41]Лист1!T116</f>
        <v>1.04</v>
      </c>
      <c r="AL116" s="250">
        <f>AJ116*AK116</f>
        <v>0</v>
      </c>
      <c r="AM116" s="227" t="s">
        <v>851</v>
      </c>
      <c r="AN116" s="227" t="s">
        <v>852</v>
      </c>
      <c r="AO116" s="227" t="s">
        <v>853</v>
      </c>
      <c r="AP116" s="227" t="s">
        <v>854</v>
      </c>
      <c r="AQ116" s="227" t="s">
        <v>855</v>
      </c>
      <c r="AR116" s="227" t="s">
        <v>856</v>
      </c>
      <c r="AS116" s="160" t="str">
        <f t="shared" si="58"/>
        <v>|'[УФ ВС 2018.xlsx]АЛРОСА АГОК пит'!i78</v>
      </c>
      <c r="AT116" s="160" t="str">
        <f t="shared" si="58"/>
        <v>|'[УФ ВС 2018.xlsx]АЛРОСА АГОК пит'!j78</v>
      </c>
      <c r="AU116" s="160" t="str">
        <f t="shared" si="58"/>
        <v>|'[УФ ВС 2018.xlsx]АЛРОСА АГОК пит'!q78</v>
      </c>
      <c r="AV116" s="160" t="str">
        <f t="shared" si="58"/>
        <v>|'[УФ ВС 2018.xlsx]АЛРОСА АГОК пит'!aa78</v>
      </c>
      <c r="AW116" s="160" t="str">
        <f t="shared" si="58"/>
        <v>|'[УФ ВС 2018.xlsx]АЛРОСА АГОК пит'!al78</v>
      </c>
      <c r="AX116" s="160" t="str">
        <f t="shared" si="58"/>
        <v>|'[УФ ВС 2018.xlsx]АЛРОСА АГОК пит'!ak78</v>
      </c>
      <c r="BC116" s="156">
        <v>0</v>
      </c>
      <c r="BE116" s="339">
        <f>+U116-'[43]АЛРОСА АГОК пит'!$T116</f>
        <v>0</v>
      </c>
    </row>
    <row r="117" spans="1:57" s="160" customFormat="1">
      <c r="A117" s="156" t="str">
        <f t="shared" si="51"/>
        <v>пок</v>
      </c>
      <c r="B117" s="69"/>
      <c r="C117" s="80"/>
      <c r="D117" s="76" t="s">
        <v>243</v>
      </c>
      <c r="E117" s="76"/>
      <c r="F117" s="82"/>
      <c r="G117" s="83" t="s">
        <v>239</v>
      </c>
      <c r="H117" s="262">
        <v>0</v>
      </c>
      <c r="I117" s="262">
        <v>3.0293000000000001</v>
      </c>
      <c r="J117" s="262">
        <v>3.0293000000000001</v>
      </c>
      <c r="K117" s="262">
        <v>3.0099430966569938</v>
      </c>
      <c r="L117" s="251">
        <f t="shared" si="41"/>
        <v>-1.9356903343006326E-2</v>
      </c>
      <c r="M117" s="251">
        <f t="shared" si="42"/>
        <v>99.361010684217263</v>
      </c>
      <c r="N117" s="262">
        <v>3.6351359999999997</v>
      </c>
      <c r="O117" s="262">
        <v>3.6351300000000002</v>
      </c>
      <c r="P117" s="262"/>
      <c r="Q117" s="253">
        <v>3.8205216300000004</v>
      </c>
      <c r="R117" s="252">
        <v>3.6351300000000002</v>
      </c>
      <c r="S117" s="250">
        <f>R117</f>
        <v>3.6351300000000002</v>
      </c>
      <c r="T117" s="250">
        <f>R117</f>
        <v>3.6351300000000002</v>
      </c>
      <c r="U117" s="263">
        <f>IF(U112=0,0,U151/U112)</f>
        <v>4.2712777500000003</v>
      </c>
      <c r="V117" s="253">
        <f>+V116</f>
        <v>1.175</v>
      </c>
      <c r="W117" s="250">
        <f>S117*V117</f>
        <v>4.2712777500000003</v>
      </c>
      <c r="X117" s="253">
        <f>[40]Лист1!$P117</f>
        <v>1</v>
      </c>
      <c r="Y117" s="250">
        <f>W117*X117</f>
        <v>4.2712777500000003</v>
      </c>
      <c r="Z117" s="263"/>
      <c r="AA117" s="263"/>
      <c r="AB117" s="263">
        <f t="shared" si="43"/>
        <v>0.63614175000000062</v>
      </c>
      <c r="AC117" s="263">
        <f t="shared" si="44"/>
        <v>117.49980605952572</v>
      </c>
      <c r="AD117" s="264"/>
      <c r="AE117" s="253">
        <f>+[41]Лист1!Q117</f>
        <v>1.04</v>
      </c>
      <c r="AF117" s="250">
        <f>IF($P$287=0,U117*AE117,0)</f>
        <v>4.4421288600000004</v>
      </c>
      <c r="AG117" s="253">
        <f>+[41]Лист1!R117</f>
        <v>1.04</v>
      </c>
      <c r="AH117" s="250">
        <f>AF117*AG117</f>
        <v>4.6198140144000002</v>
      </c>
      <c r="AI117" s="253">
        <f>+[41]Лист1!S117</f>
        <v>1.04</v>
      </c>
      <c r="AJ117" s="250">
        <f>AH117*AI117</f>
        <v>4.8046065749760007</v>
      </c>
      <c r="AK117" s="253">
        <f>+[41]Лист1!T117</f>
        <v>1.04</v>
      </c>
      <c r="AL117" s="250">
        <f>AJ117*AK117</f>
        <v>4.9967908379750412</v>
      </c>
      <c r="AM117" s="227" t="s">
        <v>857</v>
      </c>
      <c r="AN117" s="227" t="s">
        <v>858</v>
      </c>
      <c r="AO117" s="227" t="s">
        <v>859</v>
      </c>
      <c r="AP117" s="227" t="s">
        <v>860</v>
      </c>
      <c r="AQ117" s="227" t="s">
        <v>861</v>
      </c>
      <c r="AR117" s="227" t="s">
        <v>862</v>
      </c>
      <c r="AS117" s="160" t="str">
        <f t="shared" si="58"/>
        <v>|'[УФ ВС 2018.xlsx]АЛРОСА АГОК пит'!i79</v>
      </c>
      <c r="AT117" s="160" t="str">
        <f t="shared" si="58"/>
        <v>|'[УФ ВС 2018.xlsx]АЛРОСА АГОК пит'!j79</v>
      </c>
      <c r="AU117" s="160" t="str">
        <f t="shared" si="58"/>
        <v>|'[УФ ВС 2018.xlsx]АЛРОСА АГОК пит'!q79</v>
      </c>
      <c r="AV117" s="160" t="str">
        <f t="shared" si="58"/>
        <v>|'[УФ ВС 2018.xlsx]АЛРОСА АГОК пит'!aa79</v>
      </c>
      <c r="AW117" s="160" t="str">
        <f t="shared" si="58"/>
        <v>|'[УФ ВС 2018.xlsx]АЛРОСА АГОК пит'!al79</v>
      </c>
      <c r="AX117" s="160" t="str">
        <f t="shared" si="58"/>
        <v>|'[УФ ВС 2018.xlsx]АЛРОСА АГОК пит'!ak79</v>
      </c>
      <c r="BC117" s="160">
        <v>4.0153682331300002</v>
      </c>
      <c r="BE117" s="339">
        <f>+U117-'[43]АЛРОСА АГОК пит'!$T117</f>
        <v>4.2712777500000003</v>
      </c>
    </row>
    <row r="118" spans="1:57" s="156" customFormat="1">
      <c r="A118" s="156" t="str">
        <f t="shared" si="51"/>
        <v>пок</v>
      </c>
      <c r="B118" s="69">
        <v>15</v>
      </c>
      <c r="C118" s="546" t="s">
        <v>244</v>
      </c>
      <c r="D118" s="547"/>
      <c r="E118" s="547"/>
      <c r="F118" s="548"/>
      <c r="G118" s="70" t="s">
        <v>245</v>
      </c>
      <c r="H118" s="256">
        <f>H119+H120</f>
        <v>0</v>
      </c>
      <c r="I118" s="256">
        <f>I119+I120</f>
        <v>1850</v>
      </c>
      <c r="J118" s="256">
        <f>J119+J120</f>
        <v>1865.75</v>
      </c>
      <c r="K118" s="256">
        <v>1880</v>
      </c>
      <c r="L118" s="251">
        <f t="shared" si="41"/>
        <v>14.25</v>
      </c>
      <c r="M118" s="251">
        <f t="shared" si="42"/>
        <v>100.76376792174729</v>
      </c>
      <c r="N118" s="256">
        <f t="shared" ref="N118:U118" si="59">N119+N120</f>
        <v>1865.75</v>
      </c>
      <c r="O118" s="256">
        <v>1880</v>
      </c>
      <c r="P118" s="256">
        <f t="shared" si="59"/>
        <v>0</v>
      </c>
      <c r="Q118" s="256">
        <v>1865.75</v>
      </c>
      <c r="R118" s="252">
        <v>1865.75</v>
      </c>
      <c r="S118" s="256">
        <f t="shared" si="59"/>
        <v>932.875</v>
      </c>
      <c r="T118" s="256">
        <f t="shared" si="59"/>
        <v>932.875</v>
      </c>
      <c r="U118" s="256">
        <f t="shared" si="59"/>
        <v>1865.75</v>
      </c>
      <c r="V118" s="253">
        <f>[40]Лист1!$O118</f>
        <v>1</v>
      </c>
      <c r="W118" s="256">
        <f>W119+W120</f>
        <v>932.875</v>
      </c>
      <c r="X118" s="253">
        <f>[40]Лист1!$P118</f>
        <v>1</v>
      </c>
      <c r="Y118" s="256">
        <f>Y119+Y120</f>
        <v>932.875</v>
      </c>
      <c r="Z118" s="256"/>
      <c r="AA118" s="256"/>
      <c r="AB118" s="256">
        <f t="shared" si="43"/>
        <v>0</v>
      </c>
      <c r="AC118" s="256">
        <f t="shared" si="44"/>
        <v>100</v>
      </c>
      <c r="AD118" s="257"/>
      <c r="AE118" s="253">
        <f>+[41]Лист1!Q118</f>
        <v>1</v>
      </c>
      <c r="AF118" s="256">
        <f>AF119+AF120</f>
        <v>1865.75</v>
      </c>
      <c r="AG118" s="253">
        <f>+[41]Лист1!R118</f>
        <v>1</v>
      </c>
      <c r="AH118" s="256">
        <f>AH119+AH120</f>
        <v>1865.75</v>
      </c>
      <c r="AI118" s="253">
        <f>+[41]Лист1!S118</f>
        <v>1</v>
      </c>
      <c r="AJ118" s="256">
        <f>AJ119+AJ120</f>
        <v>1865.75</v>
      </c>
      <c r="AK118" s="253">
        <f>+[41]Лист1!T118</f>
        <v>1</v>
      </c>
      <c r="AL118" s="256">
        <f>AL119+AL120</f>
        <v>1865.75</v>
      </c>
      <c r="AM118" s="227"/>
      <c r="AN118" s="227"/>
      <c r="AO118" s="227"/>
      <c r="AP118" s="227"/>
      <c r="AQ118" s="227"/>
      <c r="AR118" s="227"/>
      <c r="AS118" s="160"/>
      <c r="AT118" s="160"/>
      <c r="AU118" s="160"/>
      <c r="AV118" s="160"/>
      <c r="AW118" s="160"/>
      <c r="AX118" s="160"/>
      <c r="BC118" s="156">
        <v>1865.75</v>
      </c>
      <c r="BE118" s="339">
        <f>+U118-'[43]АЛРОСА АГОК пит'!$T118</f>
        <v>1865.75</v>
      </c>
    </row>
    <row r="119" spans="1:57" s="156" customFormat="1">
      <c r="A119" s="156" t="str">
        <f t="shared" si="51"/>
        <v>скр</v>
      </c>
      <c r="B119" s="77"/>
      <c r="C119" s="88"/>
      <c r="D119" s="352" t="s">
        <v>246</v>
      </c>
      <c r="E119" s="352"/>
      <c r="F119" s="353"/>
      <c r="G119" s="74" t="s">
        <v>245</v>
      </c>
      <c r="H119" s="262">
        <v>0</v>
      </c>
      <c r="I119" s="262">
        <v>0</v>
      </c>
      <c r="J119" s="262">
        <v>0</v>
      </c>
      <c r="K119" s="262"/>
      <c r="L119" s="251">
        <f t="shared" si="41"/>
        <v>0</v>
      </c>
      <c r="M119" s="251">
        <f t="shared" si="42"/>
        <v>0</v>
      </c>
      <c r="N119" s="262">
        <v>0</v>
      </c>
      <c r="O119" s="262"/>
      <c r="P119" s="262">
        <v>0</v>
      </c>
      <c r="Q119" s="253">
        <v>0</v>
      </c>
      <c r="R119" s="252">
        <v>0</v>
      </c>
      <c r="S119" s="250">
        <f>R119*$A$8</f>
        <v>0</v>
      </c>
      <c r="T119" s="250">
        <f>R119*$A$9</f>
        <v>0</v>
      </c>
      <c r="U119" s="263">
        <f>+W119+Y119</f>
        <v>0</v>
      </c>
      <c r="V119" s="253">
        <f>[40]Лист1!$O119</f>
        <v>1</v>
      </c>
      <c r="W119" s="250">
        <f>S119*V119</f>
        <v>0</v>
      </c>
      <c r="X119" s="253">
        <f>[40]Лист1!$P119</f>
        <v>1</v>
      </c>
      <c r="Y119" s="250">
        <f>W119*X119</f>
        <v>0</v>
      </c>
      <c r="Z119" s="263"/>
      <c r="AA119" s="263"/>
      <c r="AB119" s="263">
        <f t="shared" si="43"/>
        <v>0</v>
      </c>
      <c r="AC119" s="263">
        <f t="shared" si="44"/>
        <v>0</v>
      </c>
      <c r="AD119" s="264"/>
      <c r="AE119" s="253">
        <f>+[41]Лист1!Q119</f>
        <v>1</v>
      </c>
      <c r="AF119" s="250">
        <f>IF($P$287=0,U119*AE119,0)</f>
        <v>0</v>
      </c>
      <c r="AG119" s="253">
        <f>+[41]Лист1!R119</f>
        <v>1</v>
      </c>
      <c r="AH119" s="250">
        <f>AF119*AG119</f>
        <v>0</v>
      </c>
      <c r="AI119" s="253">
        <f>+[41]Лист1!S119</f>
        <v>1</v>
      </c>
      <c r="AJ119" s="250">
        <f>AH119*AI119</f>
        <v>0</v>
      </c>
      <c r="AK119" s="253">
        <f>+[41]Лист1!T119</f>
        <v>1</v>
      </c>
      <c r="AL119" s="250">
        <f>AJ119*AK119</f>
        <v>0</v>
      </c>
      <c r="AM119" s="227" t="s">
        <v>863</v>
      </c>
      <c r="AN119" s="227" t="s">
        <v>864</v>
      </c>
      <c r="AO119" s="227" t="s">
        <v>865</v>
      </c>
      <c r="AP119" s="227" t="s">
        <v>866</v>
      </c>
      <c r="AQ119" s="227" t="s">
        <v>867</v>
      </c>
      <c r="AR119" s="227" t="s">
        <v>868</v>
      </c>
      <c r="AS119" s="160" t="str">
        <f t="shared" ref="AS119:AX123" si="60">$A$3&amp;$A$2&amp;"'"&amp;AM119</f>
        <v>|'[УФ ВС 2018.xlsx]АЛРОСА АГОК пит'!i81</v>
      </c>
      <c r="AT119" s="160" t="str">
        <f t="shared" si="60"/>
        <v>|'[УФ ВС 2018.xlsx]АЛРОСА АГОК пит'!j81</v>
      </c>
      <c r="AU119" s="160" t="str">
        <f t="shared" si="60"/>
        <v>|'[УФ ВС 2018.xlsx]АЛРОСА АГОК пит'!q81</v>
      </c>
      <c r="AV119" s="160" t="str">
        <f t="shared" si="60"/>
        <v>|'[УФ ВС 2018.xlsx]АЛРОСА АГОК пит'!aa81</v>
      </c>
      <c r="AW119" s="160" t="str">
        <f t="shared" si="60"/>
        <v>|'[УФ ВС 2018.xlsx]АЛРОСА АГОК пит'!al81</v>
      </c>
      <c r="AX119" s="160" t="str">
        <f t="shared" si="60"/>
        <v>|'[УФ ВС 2018.xlsx]АЛРОСА АГОК пит'!ak81</v>
      </c>
      <c r="BC119" s="156">
        <v>0</v>
      </c>
      <c r="BE119" s="339">
        <f>+U119-'[43]АЛРОСА АГОК пит'!$T119</f>
        <v>0</v>
      </c>
    </row>
    <row r="120" spans="1:57" s="160" customFormat="1">
      <c r="A120" s="156" t="str">
        <f t="shared" si="51"/>
        <v>пок</v>
      </c>
      <c r="B120" s="77"/>
      <c r="C120" s="89"/>
      <c r="D120" s="352" t="s">
        <v>247</v>
      </c>
      <c r="E120" s="90"/>
      <c r="F120" s="91"/>
      <c r="G120" s="74" t="s">
        <v>245</v>
      </c>
      <c r="H120" s="262">
        <v>0</v>
      </c>
      <c r="I120" s="262">
        <v>1850</v>
      </c>
      <c r="J120" s="262">
        <v>1865.75</v>
      </c>
      <c r="K120" s="262">
        <v>1880</v>
      </c>
      <c r="L120" s="251">
        <f t="shared" si="41"/>
        <v>14.25</v>
      </c>
      <c r="M120" s="251">
        <f t="shared" si="42"/>
        <v>100.76376792174729</v>
      </c>
      <c r="N120" s="262">
        <v>1865.75</v>
      </c>
      <c r="O120" s="262">
        <v>1880</v>
      </c>
      <c r="P120" s="262">
        <v>0</v>
      </c>
      <c r="Q120" s="253">
        <v>1865.75</v>
      </c>
      <c r="R120" s="252">
        <v>1865.75</v>
      </c>
      <c r="S120" s="250">
        <f>R120*$A$8</f>
        <v>932.875</v>
      </c>
      <c r="T120" s="250">
        <f>R120*$A$9</f>
        <v>932.875</v>
      </c>
      <c r="U120" s="263">
        <f>+W120+Y120</f>
        <v>1865.75</v>
      </c>
      <c r="V120" s="253">
        <f>[40]Лист1!$O120</f>
        <v>1</v>
      </c>
      <c r="W120" s="250">
        <f>S120*V120</f>
        <v>932.875</v>
      </c>
      <c r="X120" s="253">
        <f>[40]Лист1!$P120</f>
        <v>1</v>
      </c>
      <c r="Y120" s="250">
        <f>W120*X120</f>
        <v>932.875</v>
      </c>
      <c r="Z120" s="263"/>
      <c r="AA120" s="263"/>
      <c r="AB120" s="263">
        <f t="shared" si="43"/>
        <v>0</v>
      </c>
      <c r="AC120" s="263">
        <f t="shared" si="44"/>
        <v>100</v>
      </c>
      <c r="AD120" s="264"/>
      <c r="AE120" s="253">
        <f>+[41]Лист1!Q120</f>
        <v>1</v>
      </c>
      <c r="AF120" s="250">
        <f>IF($P$287=0,U120*AE120,0)</f>
        <v>1865.75</v>
      </c>
      <c r="AG120" s="253">
        <f>+[41]Лист1!R120</f>
        <v>1</v>
      </c>
      <c r="AH120" s="250">
        <f>AF120*AG120</f>
        <v>1865.75</v>
      </c>
      <c r="AI120" s="253">
        <f>+[41]Лист1!S120</f>
        <v>1</v>
      </c>
      <c r="AJ120" s="250">
        <f>AH120*AI120</f>
        <v>1865.75</v>
      </c>
      <c r="AK120" s="253">
        <f>+[41]Лист1!T120</f>
        <v>1</v>
      </c>
      <c r="AL120" s="250">
        <f>AJ120*AK120</f>
        <v>1865.75</v>
      </c>
      <c r="AM120" s="227" t="s">
        <v>869</v>
      </c>
      <c r="AN120" s="227" t="s">
        <v>870</v>
      </c>
      <c r="AO120" s="227" t="s">
        <v>871</v>
      </c>
      <c r="AP120" s="227" t="s">
        <v>872</v>
      </c>
      <c r="AQ120" s="227" t="s">
        <v>873</v>
      </c>
      <c r="AR120" s="227" t="s">
        <v>874</v>
      </c>
      <c r="AS120" s="160" t="str">
        <f t="shared" si="60"/>
        <v>|'[УФ ВС 2018.xlsx]АЛРОСА АГОК пит'!i82</v>
      </c>
      <c r="AT120" s="160" t="str">
        <f t="shared" si="60"/>
        <v>|'[УФ ВС 2018.xlsx]АЛРОСА АГОК пит'!j82</v>
      </c>
      <c r="AU120" s="160" t="str">
        <f t="shared" si="60"/>
        <v>|'[УФ ВС 2018.xlsx]АЛРОСА АГОК пит'!q82</v>
      </c>
      <c r="AV120" s="160" t="str">
        <f t="shared" si="60"/>
        <v>|'[УФ ВС 2018.xlsx]АЛРОСА АГОК пит'!aa82</v>
      </c>
      <c r="AW120" s="160" t="str">
        <f t="shared" si="60"/>
        <v>|'[УФ ВС 2018.xlsx]АЛРОСА АГОК пит'!al82</v>
      </c>
      <c r="AX120" s="160" t="str">
        <f t="shared" si="60"/>
        <v>|'[УФ ВС 2018.xlsx]АЛРОСА АГОК пит'!ak82</v>
      </c>
      <c r="BC120" s="160">
        <v>1865.75</v>
      </c>
      <c r="BE120" s="339">
        <f>+U120-'[43]АЛРОСА АГОК пит'!$T120</f>
        <v>1865.75</v>
      </c>
    </row>
    <row r="121" spans="1:57" s="160" customFormat="1">
      <c r="A121" s="156" t="str">
        <f t="shared" si="51"/>
        <v>пок</v>
      </c>
      <c r="B121" s="69">
        <v>16</v>
      </c>
      <c r="C121" s="549" t="s">
        <v>248</v>
      </c>
      <c r="D121" s="547"/>
      <c r="E121" s="547"/>
      <c r="F121" s="548"/>
      <c r="G121" s="70" t="s">
        <v>249</v>
      </c>
      <c r="H121" s="262">
        <v>0</v>
      </c>
      <c r="I121" s="255">
        <v>2973.486861609455</v>
      </c>
      <c r="J121" s="255">
        <v>3373.115836437712</v>
      </c>
      <c r="K121" s="255">
        <v>3901.5162500000001</v>
      </c>
      <c r="L121" s="251">
        <f t="shared" si="41"/>
        <v>528.40041356228812</v>
      </c>
      <c r="M121" s="251">
        <f t="shared" si="42"/>
        <v>115.66505389036156</v>
      </c>
      <c r="N121" s="255">
        <v>3601.0573739501178</v>
      </c>
      <c r="O121" s="255">
        <v>3448.9361702127658</v>
      </c>
      <c r="P121" s="255">
        <v>0</v>
      </c>
      <c r="Q121" s="250">
        <v>4170.2266110764103</v>
      </c>
      <c r="R121" s="252">
        <v>3601.0573739501178</v>
      </c>
      <c r="S121" s="250">
        <f>R121</f>
        <v>3601.0573739501178</v>
      </c>
      <c r="T121" s="250">
        <f>R121</f>
        <v>3601.0573739501178</v>
      </c>
      <c r="U121" s="252">
        <f>+'[43]АЛРОСА АГОК пит'!T121</f>
        <v>0</v>
      </c>
      <c r="V121" s="253">
        <f>[41]Лист1!$O121</f>
        <v>1.0278</v>
      </c>
      <c r="W121" s="250">
        <f>+U121</f>
        <v>0</v>
      </c>
      <c r="X121" s="253">
        <f>[40]Лист1!$P121</f>
        <v>1</v>
      </c>
      <c r="Y121" s="250">
        <f>+W121</f>
        <v>0</v>
      </c>
      <c r="Z121" s="256"/>
      <c r="AA121" s="256"/>
      <c r="AB121" s="256">
        <f t="shared" si="43"/>
        <v>-3601.0573739501178</v>
      </c>
      <c r="AC121" s="256">
        <f t="shared" si="44"/>
        <v>0</v>
      </c>
      <c r="AD121" s="257"/>
      <c r="AE121" s="253">
        <f>+[41]Лист1!Q121</f>
        <v>1.04</v>
      </c>
      <c r="AF121" s="250">
        <f>IF($P$287=0,U121*AE121,0)</f>
        <v>0</v>
      </c>
      <c r="AG121" s="253">
        <f>+[41]Лист1!R121</f>
        <v>1.04</v>
      </c>
      <c r="AH121" s="250">
        <f>AF121*AG121</f>
        <v>0</v>
      </c>
      <c r="AI121" s="253">
        <f>+[41]Лист1!S121</f>
        <v>1.04</v>
      </c>
      <c r="AJ121" s="250">
        <f>AH121*AI121</f>
        <v>0</v>
      </c>
      <c r="AK121" s="253">
        <f>+[41]Лист1!T121</f>
        <v>1.04</v>
      </c>
      <c r="AL121" s="250">
        <f>AJ121*AK121</f>
        <v>0</v>
      </c>
      <c r="AM121" s="227" t="s">
        <v>875</v>
      </c>
      <c r="AN121" s="227" t="s">
        <v>876</v>
      </c>
      <c r="AO121" s="227" t="s">
        <v>877</v>
      </c>
      <c r="AP121" s="227" t="s">
        <v>878</v>
      </c>
      <c r="AQ121" s="227" t="s">
        <v>879</v>
      </c>
      <c r="AR121" s="227" t="s">
        <v>880</v>
      </c>
      <c r="AS121" s="160" t="str">
        <f t="shared" si="60"/>
        <v>|'[УФ ВС 2018.xlsx]АЛРОСА АГОК пит'!i83</v>
      </c>
      <c r="AT121" s="160" t="str">
        <f t="shared" si="60"/>
        <v>|'[УФ ВС 2018.xlsx]АЛРОСА АГОК пит'!j83</v>
      </c>
      <c r="AU121" s="160" t="str">
        <f t="shared" si="60"/>
        <v>|'[УФ ВС 2018.xlsx]АЛРОСА АГОК пит'!q83</v>
      </c>
      <c r="AV121" s="160" t="str">
        <f t="shared" si="60"/>
        <v>|'[УФ ВС 2018.xlsx]АЛРОСА АГОК пит'!aa83</v>
      </c>
      <c r="AW121" s="160" t="str">
        <f t="shared" si="60"/>
        <v>|'[УФ ВС 2018.xlsx]АЛРОСА АГОК пит'!al83</v>
      </c>
      <c r="AX121" s="160" t="str">
        <f t="shared" si="60"/>
        <v>|'[УФ ВС 2018.xlsx]АЛРОСА АГОК пит'!ak83</v>
      </c>
      <c r="BE121" s="339">
        <f>+U121-'[43]АЛРОСА АГОК пит'!$T121</f>
        <v>0</v>
      </c>
    </row>
    <row r="122" spans="1:57" s="160" customFormat="1">
      <c r="A122" s="156" t="str">
        <f t="shared" si="51"/>
        <v>пок</v>
      </c>
      <c r="B122" s="69">
        <v>17</v>
      </c>
      <c r="C122" s="549" t="s">
        <v>250</v>
      </c>
      <c r="D122" s="547"/>
      <c r="E122" s="547"/>
      <c r="F122" s="548"/>
      <c r="G122" s="70" t="s">
        <v>227</v>
      </c>
      <c r="H122" s="262">
        <v>0</v>
      </c>
      <c r="I122" s="255">
        <v>24.922561710406171</v>
      </c>
      <c r="J122" s="255">
        <v>25.901167277638184</v>
      </c>
      <c r="K122" s="255">
        <v>28.106042206193479</v>
      </c>
      <c r="L122" s="251">
        <f t="shared" si="41"/>
        <v>2.2048749285552951</v>
      </c>
      <c r="M122" s="251">
        <f t="shared" si="42"/>
        <v>108.51264695880667</v>
      </c>
      <c r="N122" s="255">
        <v>29.494778342094659</v>
      </c>
      <c r="O122" s="255">
        <v>27.325482560520541</v>
      </c>
      <c r="P122" s="255">
        <v>0</v>
      </c>
      <c r="Q122" s="250">
        <v>35.315181951850128</v>
      </c>
      <c r="R122" s="252">
        <v>29.494778342094659</v>
      </c>
      <c r="S122" s="250">
        <f>R122</f>
        <v>29.494778342094659</v>
      </c>
      <c r="T122" s="250">
        <f>R122</f>
        <v>29.494778342094659</v>
      </c>
      <c r="U122" s="252">
        <f>+'[43]АЛРОСА АГОК пит'!T122</f>
        <v>0</v>
      </c>
      <c r="V122" s="253">
        <f>[40]Лист1!$O122</f>
        <v>1.05</v>
      </c>
      <c r="W122" s="250">
        <f>+U122</f>
        <v>0</v>
      </c>
      <c r="X122" s="253">
        <f>[40]Лист1!$P122</f>
        <v>1</v>
      </c>
      <c r="Y122" s="250">
        <f>+W122</f>
        <v>0</v>
      </c>
      <c r="Z122" s="256"/>
      <c r="AA122" s="256"/>
      <c r="AB122" s="256">
        <f t="shared" si="43"/>
        <v>-29.494778342094659</v>
      </c>
      <c r="AC122" s="256">
        <f t="shared" si="44"/>
        <v>0</v>
      </c>
      <c r="AD122" s="257"/>
      <c r="AE122" s="253">
        <f>+[41]Лист1!Q122</f>
        <v>1.04</v>
      </c>
      <c r="AF122" s="250">
        <f>IF($P$287=0,U122*AE122,0)</f>
        <v>0</v>
      </c>
      <c r="AG122" s="253">
        <f>+[41]Лист1!R122</f>
        <v>1.04</v>
      </c>
      <c r="AH122" s="250">
        <f>AF122*AG122</f>
        <v>0</v>
      </c>
      <c r="AI122" s="253">
        <f>+[41]Лист1!S122</f>
        <v>1.04</v>
      </c>
      <c r="AJ122" s="250">
        <f>AH122*AI122</f>
        <v>0</v>
      </c>
      <c r="AK122" s="253">
        <f>+[41]Лист1!T122</f>
        <v>1.04</v>
      </c>
      <c r="AL122" s="250">
        <f>AJ122*AK122</f>
        <v>0</v>
      </c>
      <c r="AM122" s="227" t="s">
        <v>881</v>
      </c>
      <c r="AN122" s="227" t="s">
        <v>882</v>
      </c>
      <c r="AO122" s="227" t="s">
        <v>883</v>
      </c>
      <c r="AP122" s="227" t="s">
        <v>884</v>
      </c>
      <c r="AQ122" s="227" t="s">
        <v>885</v>
      </c>
      <c r="AR122" s="227" t="s">
        <v>886</v>
      </c>
      <c r="AS122" s="160" t="str">
        <f t="shared" si="60"/>
        <v>|'[УФ ВС 2018.xlsx]АЛРОСА АГОК пит'!i84</v>
      </c>
      <c r="AT122" s="160" t="str">
        <f t="shared" si="60"/>
        <v>|'[УФ ВС 2018.xlsx]АЛРОСА АГОК пит'!j84</v>
      </c>
      <c r="AU122" s="160" t="str">
        <f t="shared" si="60"/>
        <v>|'[УФ ВС 2018.xlsx]АЛРОСА АГОК пит'!q84</v>
      </c>
      <c r="AV122" s="160" t="str">
        <f t="shared" si="60"/>
        <v>|'[УФ ВС 2018.xlsx]АЛРОСА АГОК пит'!aa84</v>
      </c>
      <c r="AW122" s="160" t="str">
        <f t="shared" si="60"/>
        <v>|'[УФ ВС 2018.xlsx]АЛРОСА АГОК пит'!al84</v>
      </c>
      <c r="AX122" s="160" t="str">
        <f t="shared" si="60"/>
        <v>|'[УФ ВС 2018.xlsx]АЛРОСА АГОК пит'!ak84</v>
      </c>
      <c r="BE122" s="339">
        <f>+U122-'[43]АЛРОСА АГОК пит'!$T122</f>
        <v>0</v>
      </c>
    </row>
    <row r="123" spans="1:57" s="160" customFormat="1">
      <c r="A123" s="156" t="str">
        <f t="shared" si="51"/>
        <v>пок</v>
      </c>
      <c r="B123" s="69">
        <v>18</v>
      </c>
      <c r="C123" s="550" t="s">
        <v>251</v>
      </c>
      <c r="D123" s="551"/>
      <c r="E123" s="551"/>
      <c r="F123" s="552"/>
      <c r="G123" s="70" t="s">
        <v>100</v>
      </c>
      <c r="H123" s="262">
        <v>0</v>
      </c>
      <c r="I123" s="255">
        <v>29.837991093638522</v>
      </c>
      <c r="J123" s="255">
        <v>32</v>
      </c>
      <c r="K123" s="255">
        <v>31.07</v>
      </c>
      <c r="L123" s="251">
        <f t="shared" si="41"/>
        <v>-0.92999999999999972</v>
      </c>
      <c r="M123" s="251">
        <f t="shared" si="42"/>
        <v>97.09375</v>
      </c>
      <c r="N123" s="255">
        <v>33</v>
      </c>
      <c r="O123" s="255">
        <v>33</v>
      </c>
      <c r="P123" s="255">
        <v>0</v>
      </c>
      <c r="Q123" s="250">
        <v>33</v>
      </c>
      <c r="R123" s="252">
        <v>32.6</v>
      </c>
      <c r="S123" s="250">
        <f>R123</f>
        <v>32.6</v>
      </c>
      <c r="T123" s="250">
        <f>R123</f>
        <v>32.6</v>
      </c>
      <c r="U123" s="256">
        <f>+Y123</f>
        <v>32.6</v>
      </c>
      <c r="V123" s="253">
        <f>[40]Лист1!$O123</f>
        <v>1</v>
      </c>
      <c r="W123" s="250">
        <f>S123*V123</f>
        <v>32.6</v>
      </c>
      <c r="X123" s="253">
        <f>[40]Лист1!$P123</f>
        <v>1</v>
      </c>
      <c r="Y123" s="250">
        <f>W123*X123</f>
        <v>32.6</v>
      </c>
      <c r="Z123" s="256"/>
      <c r="AA123" s="256"/>
      <c r="AB123" s="256">
        <f t="shared" si="43"/>
        <v>-0.39999999999999858</v>
      </c>
      <c r="AC123" s="256">
        <f t="shared" si="44"/>
        <v>98.787878787878796</v>
      </c>
      <c r="AD123" s="257"/>
      <c r="AE123" s="253">
        <f>+[41]Лист1!Q123</f>
        <v>1</v>
      </c>
      <c r="AF123" s="250">
        <f>IF($P$287=0,U123*AE123,0)</f>
        <v>32.6</v>
      </c>
      <c r="AG123" s="253">
        <f>+[41]Лист1!R123</f>
        <v>1</v>
      </c>
      <c r="AH123" s="250">
        <f>AF123*AG123</f>
        <v>32.6</v>
      </c>
      <c r="AI123" s="253">
        <f>+[41]Лист1!S123</f>
        <v>1</v>
      </c>
      <c r="AJ123" s="250">
        <f>AH123*AI123</f>
        <v>32.6</v>
      </c>
      <c r="AK123" s="253">
        <f>+[41]Лист1!T123</f>
        <v>1</v>
      </c>
      <c r="AL123" s="250">
        <f>AJ123*AK123</f>
        <v>32.6</v>
      </c>
      <c r="AM123" s="227" t="s">
        <v>887</v>
      </c>
      <c r="AN123" s="227" t="s">
        <v>888</v>
      </c>
      <c r="AO123" s="227" t="s">
        <v>889</v>
      </c>
      <c r="AP123" s="227" t="s">
        <v>890</v>
      </c>
      <c r="AQ123" s="227" t="s">
        <v>891</v>
      </c>
      <c r="AR123" s="227" t="s">
        <v>892</v>
      </c>
      <c r="AS123" s="160" t="str">
        <f t="shared" si="60"/>
        <v>|'[УФ ВС 2018.xlsx]АЛРОСА АГОК пит'!i85</v>
      </c>
      <c r="AT123" s="160" t="str">
        <f t="shared" si="60"/>
        <v>|'[УФ ВС 2018.xlsx]АЛРОСА АГОК пит'!j85</v>
      </c>
      <c r="AU123" s="160" t="str">
        <f t="shared" si="60"/>
        <v>|'[УФ ВС 2018.xlsx]АЛРОСА АГОК пит'!q85</v>
      </c>
      <c r="AV123" s="160" t="str">
        <f t="shared" si="60"/>
        <v>|'[УФ ВС 2018.xlsx]АЛРОСА АГОК пит'!aa85</v>
      </c>
      <c r="AW123" s="160" t="str">
        <f t="shared" si="60"/>
        <v>|'[УФ ВС 2018.xlsx]АЛРОСА АГОК пит'!al85</v>
      </c>
      <c r="AX123" s="160" t="str">
        <f t="shared" si="60"/>
        <v>|'[УФ ВС 2018.xlsx]АЛРОСА АГОК пит'!ak85</v>
      </c>
      <c r="BE123" s="339">
        <f>+U123-'[43]АЛРОСА АГОК пит'!$T123</f>
        <v>32.6</v>
      </c>
    </row>
    <row r="124" spans="1:57" s="160" customFormat="1">
      <c r="A124" s="156" t="str">
        <f t="shared" si="51"/>
        <v>пок</v>
      </c>
      <c r="B124" s="92">
        <v>19</v>
      </c>
      <c r="C124" s="587" t="s">
        <v>252</v>
      </c>
      <c r="D124" s="588"/>
      <c r="E124" s="588"/>
      <c r="F124" s="589"/>
      <c r="G124" s="93" t="s">
        <v>253</v>
      </c>
      <c r="H124" s="269">
        <f>IF(H123=0,0,H136/H123/12*1000)</f>
        <v>0</v>
      </c>
      <c r="I124" s="269">
        <f>IF(I123=0,0,I136/I123/12*1000)</f>
        <v>67512.947515795924</v>
      </c>
      <c r="J124" s="269">
        <f>IF(J123=0,0,J136/J123/12*1000)</f>
        <v>71182.339101138001</v>
      </c>
      <c r="K124" s="269">
        <v>59430.701319600899</v>
      </c>
      <c r="L124" s="251">
        <f t="shared" si="41"/>
        <v>-11751.637781537102</v>
      </c>
      <c r="M124" s="251">
        <f t="shared" si="42"/>
        <v>83.490795708693938</v>
      </c>
      <c r="N124" s="269">
        <f>IF(N123=0,0,N136/N123/12*1000)</f>
        <v>73077.906596844041</v>
      </c>
      <c r="O124" s="269">
        <v>73077.906596844041</v>
      </c>
      <c r="P124" s="269">
        <f>IF(P123=0,0,P136/P123/12*1000)</f>
        <v>0</v>
      </c>
      <c r="Q124" s="269">
        <v>76001.022860717814</v>
      </c>
      <c r="R124" s="252">
        <v>73077.906596844041</v>
      </c>
      <c r="S124" s="269">
        <f>IF(S123=0,0,S136/S123/6*1000)</f>
        <v>73077.906596844041</v>
      </c>
      <c r="T124" s="269">
        <f>IF(T123=0,0,T136/T123/6*1000)</f>
        <v>73077.906596844041</v>
      </c>
      <c r="U124" s="269">
        <f>IF(U123=0,0,U136/U123/12*1000)</f>
        <v>73077.906596844041</v>
      </c>
      <c r="V124" s="253">
        <f>[40]Лист1!$O124</f>
        <v>1</v>
      </c>
      <c r="W124" s="269">
        <f>IF(W123=0,0,W136/W123/6*1000)</f>
        <v>73077.906596844041</v>
      </c>
      <c r="X124" s="253">
        <f>[40]Лист1!$P124</f>
        <v>1</v>
      </c>
      <c r="Y124" s="269">
        <f>IF(Y123=0,0,Y136/Y123/6*1000)</f>
        <v>73077.906596844041</v>
      </c>
      <c r="Z124" s="269"/>
      <c r="AA124" s="269"/>
      <c r="AB124" s="269">
        <f t="shared" si="43"/>
        <v>0</v>
      </c>
      <c r="AC124" s="269">
        <f t="shared" si="44"/>
        <v>100</v>
      </c>
      <c r="AD124" s="270"/>
      <c r="AE124" s="253">
        <f>+[41]Лист1!Q124</f>
        <v>1</v>
      </c>
      <c r="AF124" s="269">
        <f>IF(AF123=0,0,AF136/AF123/12*1000)</f>
        <v>73720.992174896266</v>
      </c>
      <c r="AG124" s="253">
        <f>+[41]Лист1!R124</f>
        <v>1</v>
      </c>
      <c r="AH124" s="269">
        <f>IF(AH123=0,0,AH136/AH123/12*1000)</f>
        <v>74753.086065344818</v>
      </c>
      <c r="AI124" s="253">
        <f>+[41]Лист1!S124</f>
        <v>1</v>
      </c>
      <c r="AJ124" s="269">
        <f>IF(AJ123=0,0,AJ136/AJ123/12*1000)</f>
        <v>76188.345317799452</v>
      </c>
      <c r="AK124" s="253">
        <f>+[41]Лист1!T124</f>
        <v>1</v>
      </c>
      <c r="AL124" s="269">
        <f>IF(AL123=0,0,AL136/AL123/12*1000)</f>
        <v>78047.340943553747</v>
      </c>
      <c r="AM124" s="227"/>
      <c r="AN124" s="227"/>
      <c r="AO124" s="227"/>
      <c r="AP124" s="227"/>
      <c r="AQ124" s="227"/>
      <c r="AR124" s="227"/>
      <c r="BE124" s="339">
        <f>+U124-'[43]АЛРОСА АГОК пит'!$T124</f>
        <v>73077.906596844041</v>
      </c>
    </row>
    <row r="125" spans="1:57" s="160" customFormat="1">
      <c r="A125" s="156" t="s">
        <v>598</v>
      </c>
      <c r="B125" s="370"/>
      <c r="C125" s="638" t="s">
        <v>254</v>
      </c>
      <c r="D125" s="639"/>
      <c r="E125" s="639"/>
      <c r="F125" s="640"/>
      <c r="G125" s="66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>
        <v>0</v>
      </c>
      <c r="R125" s="252">
        <v>0</v>
      </c>
      <c r="S125" s="248"/>
      <c r="T125" s="248"/>
      <c r="U125" s="248">
        <f>+W125+Y125</f>
        <v>0</v>
      </c>
      <c r="V125" s="253">
        <f>[40]Лист1!$O125</f>
        <v>1</v>
      </c>
      <c r="W125" s="248"/>
      <c r="X125" s="253">
        <f>[40]Лист1!$P125</f>
        <v>1</v>
      </c>
      <c r="Y125" s="248"/>
      <c r="Z125" s="248"/>
      <c r="AA125" s="248"/>
      <c r="AB125" s="248"/>
      <c r="AC125" s="248"/>
      <c r="AD125" s="371"/>
      <c r="AE125" s="253">
        <f>+[41]Лист1!Q125</f>
        <v>1</v>
      </c>
      <c r="AF125" s="248"/>
      <c r="AG125" s="253">
        <f>+[41]Лист1!R125</f>
        <v>1</v>
      </c>
      <c r="AH125" s="248"/>
      <c r="AI125" s="253">
        <f>+[41]Лист1!S125</f>
        <v>1</v>
      </c>
      <c r="AJ125" s="248"/>
      <c r="AK125" s="253">
        <f>+[41]Лист1!T125</f>
        <v>1</v>
      </c>
      <c r="AL125" s="248"/>
      <c r="AM125" s="227"/>
      <c r="AN125" s="227"/>
      <c r="AO125" s="227"/>
      <c r="AP125" s="227"/>
      <c r="AQ125" s="227"/>
      <c r="AR125" s="227"/>
      <c r="BE125" s="339">
        <f>+U125-'[43]АЛРОСА АГОК пит'!$T125</f>
        <v>0</v>
      </c>
    </row>
    <row r="126" spans="1:57" s="156" customFormat="1">
      <c r="A126" s="156" t="str">
        <f t="shared" ref="A126:A189" si="61">IF(SUM(J126,N126,P126,R126,S126,T126)=0,"скр","пок")</f>
        <v>пок</v>
      </c>
      <c r="B126" s="94" t="s">
        <v>542</v>
      </c>
      <c r="C126" s="590" t="s">
        <v>543</v>
      </c>
      <c r="D126" s="591"/>
      <c r="E126" s="591"/>
      <c r="F126" s="592"/>
      <c r="G126" s="68" t="s">
        <v>160</v>
      </c>
      <c r="H126" s="251">
        <f>H88*H122</f>
        <v>0</v>
      </c>
      <c r="I126" s="251">
        <f>I88*I122</f>
        <v>70984.340573332011</v>
      </c>
      <c r="J126" s="251">
        <f>J88*J122</f>
        <v>71400.848067368817</v>
      </c>
      <c r="K126" s="251">
        <v>62329.91256638799</v>
      </c>
      <c r="L126" s="251">
        <f t="shared" ref="L126:L189" si="62">K126-J126</f>
        <v>-9070.9355009808278</v>
      </c>
      <c r="M126" s="251">
        <f t="shared" ref="M126:M189" si="63">IF(J126=0,0,K126/J126*100)</f>
        <v>87.295759439128602</v>
      </c>
      <c r="N126" s="251">
        <f t="shared" ref="N126:T126" si="64">N88*N122</f>
        <v>75261.549056655815</v>
      </c>
      <c r="O126" s="251">
        <v>67770.01127479467</v>
      </c>
      <c r="P126" s="251">
        <f t="shared" si="64"/>
        <v>0</v>
      </c>
      <c r="Q126" s="251">
        <v>85049.446749094815</v>
      </c>
      <c r="R126" s="252">
        <v>65409.670338523887</v>
      </c>
      <c r="S126" s="251">
        <f t="shared" si="64"/>
        <v>32704.835169261944</v>
      </c>
      <c r="T126" s="251">
        <f t="shared" si="64"/>
        <v>32704.835169261944</v>
      </c>
      <c r="U126" s="251">
        <f>+W126+Y126</f>
        <v>0</v>
      </c>
      <c r="V126" s="253">
        <f>[40]Лист1!$O126</f>
        <v>1</v>
      </c>
      <c r="W126" s="251">
        <f>W88*W122</f>
        <v>0</v>
      </c>
      <c r="X126" s="253">
        <f>[40]Лист1!$P126</f>
        <v>1</v>
      </c>
      <c r="Y126" s="251">
        <f>Y88*Y122</f>
        <v>0</v>
      </c>
      <c r="Z126" s="251">
        <f t="shared" ref="Z126:Z189" si="65">IF(T$26=0,0,T126/T$26)</f>
        <v>29.494778342094659</v>
      </c>
      <c r="AA126" s="251">
        <f t="shared" ref="AA126:AA189" si="66">IF($T$286=0,0,T126/$T$286*100)</f>
        <v>33.904483517551846</v>
      </c>
      <c r="AB126" s="251">
        <f t="shared" ref="AB126:AB189" si="67">U126-N126</f>
        <v>-75261.549056655815</v>
      </c>
      <c r="AC126" s="251">
        <f t="shared" ref="AC126:AC189" si="68">IF(N126=0,0,U126/N126*100)</f>
        <v>0</v>
      </c>
      <c r="AD126" s="254">
        <f t="shared" ref="AD126:AD189" si="69">IF($N$286=0,0,AB126/$N$286*100)</f>
        <v>-36.57862729220637</v>
      </c>
      <c r="AE126" s="253">
        <f>+[41]Лист1!Q126</f>
        <v>1</v>
      </c>
      <c r="AF126" s="251">
        <f>AF88*AF122</f>
        <v>0</v>
      </c>
      <c r="AG126" s="253">
        <f>+[41]Лист1!R126</f>
        <v>1</v>
      </c>
      <c r="AH126" s="251">
        <f>AH88*AH122</f>
        <v>0</v>
      </c>
      <c r="AI126" s="253">
        <f>+[41]Лист1!S126</f>
        <v>1</v>
      </c>
      <c r="AJ126" s="251">
        <f>AJ88*AJ122</f>
        <v>0</v>
      </c>
      <c r="AK126" s="253">
        <f>+[41]Лист1!T126</f>
        <v>1</v>
      </c>
      <c r="AL126" s="251">
        <f>AL88*AL122</f>
        <v>0</v>
      </c>
      <c r="AM126" s="227"/>
      <c r="AN126" s="227"/>
      <c r="AO126" s="227"/>
      <c r="AP126" s="227"/>
      <c r="AQ126" s="227"/>
      <c r="AR126" s="227"/>
      <c r="AS126" s="160"/>
      <c r="AT126" s="160"/>
      <c r="AU126" s="160"/>
      <c r="AV126" s="160"/>
      <c r="AW126" s="160"/>
      <c r="AX126" s="160"/>
      <c r="BE126" s="339">
        <f>+U126-'[43]АЛРОСА АГОК пит'!$T126</f>
        <v>0</v>
      </c>
    </row>
    <row r="127" spans="1:57" s="161" customFormat="1">
      <c r="A127" s="156" t="str">
        <f t="shared" si="61"/>
        <v>скр</v>
      </c>
      <c r="B127" s="95"/>
      <c r="C127" s="96" t="s">
        <v>255</v>
      </c>
      <c r="D127" s="352" t="s">
        <v>256</v>
      </c>
      <c r="E127" s="345"/>
      <c r="F127" s="346"/>
      <c r="G127" s="74" t="s">
        <v>160</v>
      </c>
      <c r="H127" s="263">
        <f>H89*H122</f>
        <v>0</v>
      </c>
      <c r="I127" s="263">
        <f>I89*I122</f>
        <v>0</v>
      </c>
      <c r="J127" s="263">
        <f>J89*J122</f>
        <v>0</v>
      </c>
      <c r="K127" s="263">
        <v>0</v>
      </c>
      <c r="L127" s="251">
        <f t="shared" si="62"/>
        <v>0</v>
      </c>
      <c r="M127" s="251">
        <f t="shared" si="63"/>
        <v>0</v>
      </c>
      <c r="N127" s="263">
        <f t="shared" ref="N127:T127" si="70">N89*N122</f>
        <v>0</v>
      </c>
      <c r="O127" s="263">
        <v>0</v>
      </c>
      <c r="P127" s="263">
        <f t="shared" si="70"/>
        <v>0</v>
      </c>
      <c r="Q127" s="263">
        <v>0</v>
      </c>
      <c r="R127" s="252">
        <v>0</v>
      </c>
      <c r="S127" s="263">
        <f t="shared" si="70"/>
        <v>0</v>
      </c>
      <c r="T127" s="263">
        <f t="shared" si="70"/>
        <v>0</v>
      </c>
      <c r="U127" s="263">
        <f>+W127+Y127</f>
        <v>0</v>
      </c>
      <c r="V127" s="253">
        <f>[40]Лист1!$O127</f>
        <v>1</v>
      </c>
      <c r="W127" s="263">
        <f>W89*W122</f>
        <v>0</v>
      </c>
      <c r="X127" s="253">
        <f>[40]Лист1!$P127</f>
        <v>1</v>
      </c>
      <c r="Y127" s="263">
        <f>Y89*Y122</f>
        <v>0</v>
      </c>
      <c r="Z127" s="271">
        <f t="shared" si="65"/>
        <v>0</v>
      </c>
      <c r="AA127" s="271">
        <f t="shared" si="66"/>
        <v>0</v>
      </c>
      <c r="AB127" s="263">
        <f t="shared" si="67"/>
        <v>0</v>
      </c>
      <c r="AC127" s="263">
        <f t="shared" si="68"/>
        <v>0</v>
      </c>
      <c r="AD127" s="264">
        <f t="shared" si="69"/>
        <v>0</v>
      </c>
      <c r="AE127" s="253">
        <f>+[41]Лист1!Q127</f>
        <v>1</v>
      </c>
      <c r="AF127" s="263">
        <f>AF89*AF122</f>
        <v>0</v>
      </c>
      <c r="AG127" s="253">
        <f>+[41]Лист1!R127</f>
        <v>1</v>
      </c>
      <c r="AH127" s="263">
        <f>AH89*AH122</f>
        <v>0</v>
      </c>
      <c r="AI127" s="253">
        <f>+[41]Лист1!S127</f>
        <v>1</v>
      </c>
      <c r="AJ127" s="263">
        <f>AJ89*AJ122</f>
        <v>0</v>
      </c>
      <c r="AK127" s="253">
        <f>+[41]Лист1!T127</f>
        <v>1</v>
      </c>
      <c r="AL127" s="263">
        <f>AL89*AL122</f>
        <v>0</v>
      </c>
      <c r="AM127" s="227"/>
      <c r="AN127" s="227"/>
      <c r="AO127" s="227"/>
      <c r="AP127" s="227"/>
      <c r="AQ127" s="227"/>
      <c r="AR127" s="227"/>
      <c r="AS127" s="160"/>
      <c r="AT127" s="160"/>
      <c r="AU127" s="160"/>
      <c r="AV127" s="160"/>
      <c r="AW127" s="160"/>
      <c r="AX127" s="160"/>
      <c r="BE127" s="339">
        <f>+U127-'[43]АЛРОСА АГОК пит'!$T127</f>
        <v>0</v>
      </c>
    </row>
    <row r="128" spans="1:57">
      <c r="A128" s="156" t="str">
        <f t="shared" si="61"/>
        <v>скр</v>
      </c>
      <c r="B128" s="95"/>
      <c r="C128" s="356" t="s">
        <v>544</v>
      </c>
      <c r="D128" s="354"/>
      <c r="E128" s="354"/>
      <c r="F128" s="355"/>
      <c r="G128" s="70" t="s">
        <v>160</v>
      </c>
      <c r="H128" s="256">
        <f>H129+H130+H131+H132</f>
        <v>0</v>
      </c>
      <c r="I128" s="256">
        <f>I129+I130+I131+I132</f>
        <v>0</v>
      </c>
      <c r="J128" s="256">
        <f>J129+J130+J131+J132</f>
        <v>0</v>
      </c>
      <c r="K128" s="256">
        <v>0</v>
      </c>
      <c r="L128" s="251">
        <f t="shared" si="62"/>
        <v>0</v>
      </c>
      <c r="M128" s="251">
        <f t="shared" si="63"/>
        <v>0</v>
      </c>
      <c r="N128" s="256">
        <f t="shared" ref="N128:U128" si="71">N129+N130+N131+N132</f>
        <v>0</v>
      </c>
      <c r="O128" s="256">
        <v>0</v>
      </c>
      <c r="P128" s="256">
        <f t="shared" si="71"/>
        <v>0</v>
      </c>
      <c r="Q128" s="256">
        <v>0</v>
      </c>
      <c r="R128" s="252">
        <v>0</v>
      </c>
      <c r="S128" s="256">
        <f t="shared" si="71"/>
        <v>0</v>
      </c>
      <c r="T128" s="256">
        <f t="shared" si="71"/>
        <v>0</v>
      </c>
      <c r="U128" s="256">
        <f t="shared" si="71"/>
        <v>0</v>
      </c>
      <c r="V128" s="253">
        <f>[40]Лист1!$O128</f>
        <v>1</v>
      </c>
      <c r="W128" s="256">
        <f>W129+W130+W131+W132</f>
        <v>0</v>
      </c>
      <c r="X128" s="253">
        <f>[40]Лист1!$P128</f>
        <v>1</v>
      </c>
      <c r="Y128" s="256">
        <f>Y129+Y130+Y131+Y132</f>
        <v>0</v>
      </c>
      <c r="Z128" s="251">
        <f t="shared" si="65"/>
        <v>0</v>
      </c>
      <c r="AA128" s="251">
        <f t="shared" si="66"/>
        <v>0</v>
      </c>
      <c r="AB128" s="256">
        <f t="shared" si="67"/>
        <v>0</v>
      </c>
      <c r="AC128" s="256">
        <f t="shared" si="68"/>
        <v>0</v>
      </c>
      <c r="AD128" s="257">
        <f t="shared" si="69"/>
        <v>0</v>
      </c>
      <c r="AE128" s="253">
        <f>+[41]Лист1!Q128</f>
        <v>1</v>
      </c>
      <c r="AF128" s="256">
        <f>AF129+AF130+AF131+AF132</f>
        <v>0</v>
      </c>
      <c r="AG128" s="253">
        <f>+[41]Лист1!R128</f>
        <v>1</v>
      </c>
      <c r="AH128" s="256">
        <f>AH129+AH130+AH131+AH132</f>
        <v>0</v>
      </c>
      <c r="AI128" s="253">
        <f>+[41]Лист1!S128</f>
        <v>1</v>
      </c>
      <c r="AJ128" s="256">
        <f>AJ129+AJ130+AJ131+AJ132</f>
        <v>0</v>
      </c>
      <c r="AK128" s="253">
        <f>+[41]Лист1!T128</f>
        <v>1</v>
      </c>
      <c r="AL128" s="256">
        <f>AL129+AL130+AL131+AL132</f>
        <v>0</v>
      </c>
      <c r="AM128" s="227"/>
      <c r="AN128" s="227"/>
      <c r="AO128" s="227"/>
      <c r="AP128" s="227"/>
      <c r="AQ128" s="227"/>
      <c r="AR128" s="227"/>
      <c r="AS128" s="160"/>
      <c r="AT128" s="160"/>
      <c r="AU128" s="160"/>
      <c r="AV128" s="160"/>
      <c r="AW128" s="160"/>
      <c r="AX128" s="160"/>
      <c r="BE128" s="339">
        <f>+U128-'[43]АЛРОСА АГОК пит'!$T128</f>
        <v>0</v>
      </c>
    </row>
    <row r="129" spans="1:57">
      <c r="A129" s="156" t="str">
        <f t="shared" si="61"/>
        <v>скр</v>
      </c>
      <c r="B129" s="95" t="s">
        <v>542</v>
      </c>
      <c r="C129" s="80" t="s">
        <v>145</v>
      </c>
      <c r="D129" s="352" t="s">
        <v>210</v>
      </c>
      <c r="E129" s="352"/>
      <c r="F129" s="353"/>
      <c r="G129" s="74" t="s">
        <v>160</v>
      </c>
      <c r="H129" s="263">
        <f t="shared" ref="H129:J131" si="72">H93*H101/1000</f>
        <v>0</v>
      </c>
      <c r="I129" s="263">
        <f t="shared" si="72"/>
        <v>0</v>
      </c>
      <c r="J129" s="263">
        <f t="shared" si="72"/>
        <v>0</v>
      </c>
      <c r="K129" s="263">
        <v>0</v>
      </c>
      <c r="L129" s="251">
        <f t="shared" si="62"/>
        <v>0</v>
      </c>
      <c r="M129" s="251">
        <f t="shared" si="63"/>
        <v>0</v>
      </c>
      <c r="N129" s="263">
        <f t="shared" ref="N129:T131" si="73">N93*N101/1000</f>
        <v>0</v>
      </c>
      <c r="O129" s="263">
        <v>0</v>
      </c>
      <c r="P129" s="263">
        <f t="shared" si="73"/>
        <v>0</v>
      </c>
      <c r="Q129" s="263">
        <v>0</v>
      </c>
      <c r="R129" s="252">
        <v>0</v>
      </c>
      <c r="S129" s="263">
        <f t="shared" si="73"/>
        <v>0</v>
      </c>
      <c r="T129" s="263">
        <f t="shared" si="73"/>
        <v>0</v>
      </c>
      <c r="U129" s="263">
        <f t="shared" ref="U129:U135" si="74">+W129+Y129</f>
        <v>0</v>
      </c>
      <c r="V129" s="253">
        <f>[40]Лист1!$O129</f>
        <v>1</v>
      </c>
      <c r="W129" s="263">
        <f>W93*W101/1000</f>
        <v>0</v>
      </c>
      <c r="X129" s="253">
        <f>[40]Лист1!$P129</f>
        <v>1</v>
      </c>
      <c r="Y129" s="263">
        <f>Y93*Y101/1000</f>
        <v>0</v>
      </c>
      <c r="Z129" s="271">
        <f t="shared" si="65"/>
        <v>0</v>
      </c>
      <c r="AA129" s="271">
        <f t="shared" si="66"/>
        <v>0</v>
      </c>
      <c r="AB129" s="263">
        <f t="shared" si="67"/>
        <v>0</v>
      </c>
      <c r="AC129" s="263">
        <f t="shared" si="68"/>
        <v>0</v>
      </c>
      <c r="AD129" s="264">
        <f t="shared" si="69"/>
        <v>0</v>
      </c>
      <c r="AE129" s="253">
        <f>+[41]Лист1!Q129</f>
        <v>1</v>
      </c>
      <c r="AF129" s="263">
        <f>AF93*AF101/1000</f>
        <v>0</v>
      </c>
      <c r="AG129" s="253">
        <f>+[41]Лист1!R129</f>
        <v>1</v>
      </c>
      <c r="AH129" s="263">
        <f>AH93*AH101/1000</f>
        <v>0</v>
      </c>
      <c r="AI129" s="253">
        <f>+[41]Лист1!S129</f>
        <v>1</v>
      </c>
      <c r="AJ129" s="263">
        <f>AJ93*AJ101/1000</f>
        <v>0</v>
      </c>
      <c r="AK129" s="253">
        <f>+[41]Лист1!T129</f>
        <v>1</v>
      </c>
      <c r="AL129" s="263">
        <f>AL93*AL101/1000</f>
        <v>0</v>
      </c>
      <c r="AM129" s="227"/>
      <c r="AN129" s="227"/>
      <c r="AO129" s="227"/>
      <c r="AP129" s="227"/>
      <c r="AQ129" s="227"/>
      <c r="AR129" s="227"/>
      <c r="AS129" s="160"/>
      <c r="AT129" s="160"/>
      <c r="AU129" s="160"/>
      <c r="AV129" s="160"/>
      <c r="AW129" s="160"/>
      <c r="AX129" s="160"/>
      <c r="BE129" s="339">
        <f>+U129-'[43]АЛРОСА АГОК пит'!$T129</f>
        <v>0</v>
      </c>
    </row>
    <row r="130" spans="1:57">
      <c r="A130" s="156" t="str">
        <f t="shared" si="61"/>
        <v>скр</v>
      </c>
      <c r="B130" s="95" t="s">
        <v>542</v>
      </c>
      <c r="C130" s="80" t="s">
        <v>146</v>
      </c>
      <c r="D130" s="352" t="s">
        <v>213</v>
      </c>
      <c r="E130" s="352"/>
      <c r="F130" s="353"/>
      <c r="G130" s="74" t="s">
        <v>160</v>
      </c>
      <c r="H130" s="263">
        <f t="shared" si="72"/>
        <v>0</v>
      </c>
      <c r="I130" s="263">
        <f t="shared" si="72"/>
        <v>0</v>
      </c>
      <c r="J130" s="263">
        <f t="shared" si="72"/>
        <v>0</v>
      </c>
      <c r="K130" s="263">
        <v>0</v>
      </c>
      <c r="L130" s="251">
        <f t="shared" si="62"/>
        <v>0</v>
      </c>
      <c r="M130" s="251">
        <f t="shared" si="63"/>
        <v>0</v>
      </c>
      <c r="N130" s="263">
        <f t="shared" si="73"/>
        <v>0</v>
      </c>
      <c r="O130" s="263">
        <v>0</v>
      </c>
      <c r="P130" s="263">
        <f t="shared" si="73"/>
        <v>0</v>
      </c>
      <c r="Q130" s="263">
        <v>0</v>
      </c>
      <c r="R130" s="252">
        <v>0</v>
      </c>
      <c r="S130" s="263">
        <f t="shared" si="73"/>
        <v>0</v>
      </c>
      <c r="T130" s="263">
        <f t="shared" si="73"/>
        <v>0</v>
      </c>
      <c r="U130" s="263">
        <f t="shared" si="74"/>
        <v>0</v>
      </c>
      <c r="V130" s="253">
        <f>[40]Лист1!$O130</f>
        <v>1</v>
      </c>
      <c r="W130" s="263">
        <f>W94*W102/1000</f>
        <v>0</v>
      </c>
      <c r="X130" s="253">
        <f>[40]Лист1!$P130</f>
        <v>1</v>
      </c>
      <c r="Y130" s="263">
        <f>Y94*Y102/1000</f>
        <v>0</v>
      </c>
      <c r="Z130" s="271">
        <f t="shared" si="65"/>
        <v>0</v>
      </c>
      <c r="AA130" s="271">
        <f t="shared" si="66"/>
        <v>0</v>
      </c>
      <c r="AB130" s="263">
        <f t="shared" si="67"/>
        <v>0</v>
      </c>
      <c r="AC130" s="263">
        <f t="shared" si="68"/>
        <v>0</v>
      </c>
      <c r="AD130" s="264">
        <f t="shared" si="69"/>
        <v>0</v>
      </c>
      <c r="AE130" s="253">
        <f>+[41]Лист1!Q130</f>
        <v>1</v>
      </c>
      <c r="AF130" s="263">
        <f>AF94*AF102/1000</f>
        <v>0</v>
      </c>
      <c r="AG130" s="253">
        <f>+[41]Лист1!R130</f>
        <v>1</v>
      </c>
      <c r="AH130" s="263">
        <f>AH94*AH102/1000</f>
        <v>0</v>
      </c>
      <c r="AI130" s="253">
        <f>+[41]Лист1!S130</f>
        <v>1</v>
      </c>
      <c r="AJ130" s="263">
        <f>AJ94*AJ102/1000</f>
        <v>0</v>
      </c>
      <c r="AK130" s="253">
        <f>+[41]Лист1!T130</f>
        <v>1</v>
      </c>
      <c r="AL130" s="263">
        <f>AL94*AL102/1000</f>
        <v>0</v>
      </c>
      <c r="AM130" s="227"/>
      <c r="AN130" s="227"/>
      <c r="AO130" s="227"/>
      <c r="AP130" s="227"/>
      <c r="AQ130" s="227"/>
      <c r="AR130" s="227"/>
      <c r="AS130" s="160"/>
      <c r="AT130" s="160"/>
      <c r="AU130" s="160"/>
      <c r="AV130" s="160"/>
      <c r="AW130" s="160"/>
      <c r="AX130" s="160"/>
      <c r="BE130" s="339">
        <f>+U130-'[43]АЛРОСА АГОК пит'!$T130</f>
        <v>0</v>
      </c>
    </row>
    <row r="131" spans="1:57">
      <c r="A131" s="156" t="str">
        <f t="shared" si="61"/>
        <v>скр</v>
      </c>
      <c r="B131" s="95" t="s">
        <v>542</v>
      </c>
      <c r="C131" s="80" t="s">
        <v>147</v>
      </c>
      <c r="D131" s="352" t="s">
        <v>215</v>
      </c>
      <c r="E131" s="352"/>
      <c r="F131" s="353"/>
      <c r="G131" s="74" t="s">
        <v>160</v>
      </c>
      <c r="H131" s="263">
        <f t="shared" si="72"/>
        <v>0</v>
      </c>
      <c r="I131" s="263">
        <f t="shared" si="72"/>
        <v>0</v>
      </c>
      <c r="J131" s="263">
        <f t="shared" si="72"/>
        <v>0</v>
      </c>
      <c r="K131" s="263">
        <v>0</v>
      </c>
      <c r="L131" s="251">
        <f t="shared" si="62"/>
        <v>0</v>
      </c>
      <c r="M131" s="251">
        <f t="shared" si="63"/>
        <v>0</v>
      </c>
      <c r="N131" s="263">
        <f t="shared" si="73"/>
        <v>0</v>
      </c>
      <c r="O131" s="263">
        <v>0</v>
      </c>
      <c r="P131" s="263">
        <f t="shared" si="73"/>
        <v>0</v>
      </c>
      <c r="Q131" s="263">
        <v>0</v>
      </c>
      <c r="R131" s="252">
        <v>0</v>
      </c>
      <c r="S131" s="263">
        <f t="shared" si="73"/>
        <v>0</v>
      </c>
      <c r="T131" s="263">
        <f t="shared" si="73"/>
        <v>0</v>
      </c>
      <c r="U131" s="263">
        <f t="shared" si="74"/>
        <v>0</v>
      </c>
      <c r="V131" s="253">
        <f>[40]Лист1!$O131</f>
        <v>1</v>
      </c>
      <c r="W131" s="263">
        <f>W95*W103/1000</f>
        <v>0</v>
      </c>
      <c r="X131" s="253">
        <f>[40]Лист1!$P131</f>
        <v>1</v>
      </c>
      <c r="Y131" s="263">
        <f>Y95*Y103/1000</f>
        <v>0</v>
      </c>
      <c r="Z131" s="271">
        <f t="shared" si="65"/>
        <v>0</v>
      </c>
      <c r="AA131" s="271">
        <f t="shared" si="66"/>
        <v>0</v>
      </c>
      <c r="AB131" s="263">
        <f t="shared" si="67"/>
        <v>0</v>
      </c>
      <c r="AC131" s="263">
        <f t="shared" si="68"/>
        <v>0</v>
      </c>
      <c r="AD131" s="264">
        <f t="shared" si="69"/>
        <v>0</v>
      </c>
      <c r="AE131" s="253">
        <f>+[41]Лист1!Q131</f>
        <v>1</v>
      </c>
      <c r="AF131" s="263">
        <f>AF95*AF103/1000</f>
        <v>0</v>
      </c>
      <c r="AG131" s="253">
        <f>+[41]Лист1!R131</f>
        <v>1</v>
      </c>
      <c r="AH131" s="263">
        <f>AH95*AH103/1000</f>
        <v>0</v>
      </c>
      <c r="AI131" s="253">
        <f>+[41]Лист1!S131</f>
        <v>1</v>
      </c>
      <c r="AJ131" s="263">
        <f>AJ95*AJ103/1000</f>
        <v>0</v>
      </c>
      <c r="AK131" s="253">
        <f>+[41]Лист1!T131</f>
        <v>1</v>
      </c>
      <c r="AL131" s="263">
        <f>AL95*AL103/1000</f>
        <v>0</v>
      </c>
      <c r="AM131" s="227"/>
      <c r="AN131" s="227"/>
      <c r="AO131" s="227"/>
      <c r="AP131" s="227"/>
      <c r="AQ131" s="227"/>
      <c r="AR131" s="227"/>
      <c r="AS131" s="160"/>
      <c r="AT131" s="160"/>
      <c r="AU131" s="160"/>
      <c r="AV131" s="160"/>
      <c r="AW131" s="160"/>
      <c r="AX131" s="160"/>
      <c r="BE131" s="339">
        <f>+U131-'[43]АЛРОСА АГОК пит'!$T131</f>
        <v>0</v>
      </c>
    </row>
    <row r="132" spans="1:57">
      <c r="A132" s="156" t="str">
        <f t="shared" si="61"/>
        <v>скр</v>
      </c>
      <c r="B132" s="95"/>
      <c r="C132" s="80" t="s">
        <v>148</v>
      </c>
      <c r="D132" s="352" t="s">
        <v>218</v>
      </c>
      <c r="E132" s="352"/>
      <c r="F132" s="353"/>
      <c r="G132" s="74" t="s">
        <v>160</v>
      </c>
      <c r="H132" s="263">
        <f>H133+H134+H135</f>
        <v>0</v>
      </c>
      <c r="I132" s="263">
        <f>I133+I134+I135</f>
        <v>0</v>
      </c>
      <c r="J132" s="263">
        <f>J133+J134+J135</f>
        <v>0</v>
      </c>
      <c r="K132" s="263">
        <v>0</v>
      </c>
      <c r="L132" s="251">
        <f t="shared" si="62"/>
        <v>0</v>
      </c>
      <c r="M132" s="251">
        <f t="shared" si="63"/>
        <v>0</v>
      </c>
      <c r="N132" s="263">
        <f t="shared" ref="N132:T132" si="75">N133+N134+N135</f>
        <v>0</v>
      </c>
      <c r="O132" s="263">
        <v>0</v>
      </c>
      <c r="P132" s="263">
        <f t="shared" si="75"/>
        <v>0</v>
      </c>
      <c r="Q132" s="263">
        <v>0</v>
      </c>
      <c r="R132" s="252">
        <v>0</v>
      </c>
      <c r="S132" s="263">
        <f t="shared" si="75"/>
        <v>0</v>
      </c>
      <c r="T132" s="263">
        <f t="shared" si="75"/>
        <v>0</v>
      </c>
      <c r="U132" s="263">
        <f t="shared" si="74"/>
        <v>0</v>
      </c>
      <c r="V132" s="253">
        <f>[40]Лист1!$O132</f>
        <v>1</v>
      </c>
      <c r="W132" s="263">
        <f>W133+W134+W135</f>
        <v>0</v>
      </c>
      <c r="X132" s="253">
        <f>[40]Лист1!$P132</f>
        <v>1</v>
      </c>
      <c r="Y132" s="263">
        <f>Y133+Y134+Y135</f>
        <v>0</v>
      </c>
      <c r="Z132" s="271">
        <f t="shared" si="65"/>
        <v>0</v>
      </c>
      <c r="AA132" s="271">
        <f t="shared" si="66"/>
        <v>0</v>
      </c>
      <c r="AB132" s="263">
        <f t="shared" si="67"/>
        <v>0</v>
      </c>
      <c r="AC132" s="263">
        <f t="shared" si="68"/>
        <v>0</v>
      </c>
      <c r="AD132" s="264">
        <f t="shared" si="69"/>
        <v>0</v>
      </c>
      <c r="AE132" s="253">
        <f>+[41]Лист1!Q132</f>
        <v>1</v>
      </c>
      <c r="AF132" s="263">
        <f>AF133+AF134+AF135</f>
        <v>0</v>
      </c>
      <c r="AG132" s="253">
        <f>+[41]Лист1!R132</f>
        <v>1</v>
      </c>
      <c r="AH132" s="263">
        <f>AH133+AH134+AH135</f>
        <v>0</v>
      </c>
      <c r="AI132" s="253">
        <f>+[41]Лист1!S132</f>
        <v>1</v>
      </c>
      <c r="AJ132" s="263">
        <f>AJ133+AJ134+AJ135</f>
        <v>0</v>
      </c>
      <c r="AK132" s="253">
        <f>+[41]Лист1!T132</f>
        <v>1</v>
      </c>
      <c r="AL132" s="263">
        <f>AL133+AL134+AL135</f>
        <v>0</v>
      </c>
      <c r="AM132" s="227"/>
      <c r="AN132" s="227"/>
      <c r="AO132" s="227"/>
      <c r="AP132" s="227"/>
      <c r="AQ132" s="227"/>
      <c r="AR132" s="227"/>
      <c r="AS132" s="160"/>
      <c r="AT132" s="160"/>
      <c r="AU132" s="160"/>
      <c r="AV132" s="160"/>
      <c r="AW132" s="160"/>
      <c r="AX132" s="160"/>
      <c r="BE132" s="339">
        <f>+U132-'[43]АЛРОСА АГОК пит'!$T132</f>
        <v>0</v>
      </c>
    </row>
    <row r="133" spans="1:57">
      <c r="A133" s="156" t="str">
        <f t="shared" si="61"/>
        <v>скр</v>
      </c>
      <c r="B133" s="95" t="s">
        <v>542</v>
      </c>
      <c r="C133" s="72"/>
      <c r="D133" s="73" t="s">
        <v>257</v>
      </c>
      <c r="E133" s="539">
        <f>E97</f>
        <v>0</v>
      </c>
      <c r="F133" s="540"/>
      <c r="G133" s="74" t="s">
        <v>160</v>
      </c>
      <c r="H133" s="263">
        <f t="shared" ref="H133:J135" si="76">H97*H105/1000</f>
        <v>0</v>
      </c>
      <c r="I133" s="263">
        <f t="shared" si="76"/>
        <v>0</v>
      </c>
      <c r="J133" s="263">
        <f t="shared" si="76"/>
        <v>0</v>
      </c>
      <c r="K133" s="263">
        <v>0</v>
      </c>
      <c r="L133" s="251">
        <f t="shared" si="62"/>
        <v>0</v>
      </c>
      <c r="M133" s="251">
        <f t="shared" si="63"/>
        <v>0</v>
      </c>
      <c r="N133" s="263">
        <f t="shared" ref="N133:T135" si="77">N97*N105/1000</f>
        <v>0</v>
      </c>
      <c r="O133" s="263">
        <v>0</v>
      </c>
      <c r="P133" s="263">
        <f t="shared" si="77"/>
        <v>0</v>
      </c>
      <c r="Q133" s="263">
        <v>0</v>
      </c>
      <c r="R133" s="252">
        <v>0</v>
      </c>
      <c r="S133" s="263">
        <f t="shared" si="77"/>
        <v>0</v>
      </c>
      <c r="T133" s="263">
        <f t="shared" si="77"/>
        <v>0</v>
      </c>
      <c r="U133" s="263">
        <f t="shared" si="74"/>
        <v>0</v>
      </c>
      <c r="V133" s="253">
        <f>[40]Лист1!$O133</f>
        <v>1</v>
      </c>
      <c r="W133" s="263">
        <f>W97*W105/1000</f>
        <v>0</v>
      </c>
      <c r="X133" s="253">
        <f>[40]Лист1!$P133</f>
        <v>1</v>
      </c>
      <c r="Y133" s="263">
        <f>Y97*Y105/1000</f>
        <v>0</v>
      </c>
      <c r="Z133" s="271">
        <f t="shared" si="65"/>
        <v>0</v>
      </c>
      <c r="AA133" s="271">
        <f t="shared" si="66"/>
        <v>0</v>
      </c>
      <c r="AB133" s="263">
        <f t="shared" si="67"/>
        <v>0</v>
      </c>
      <c r="AC133" s="263">
        <f t="shared" si="68"/>
        <v>0</v>
      </c>
      <c r="AD133" s="264">
        <f t="shared" si="69"/>
        <v>0</v>
      </c>
      <c r="AE133" s="253">
        <f>+[41]Лист1!Q133</f>
        <v>1</v>
      </c>
      <c r="AF133" s="263">
        <f>AF97*AF105/1000</f>
        <v>0</v>
      </c>
      <c r="AG133" s="253">
        <f>+[41]Лист1!R133</f>
        <v>1</v>
      </c>
      <c r="AH133" s="263">
        <f>AH97*AH105/1000</f>
        <v>0</v>
      </c>
      <c r="AI133" s="253">
        <f>+[41]Лист1!S133</f>
        <v>1</v>
      </c>
      <c r="AJ133" s="263">
        <f>AJ97*AJ105/1000</f>
        <v>0</v>
      </c>
      <c r="AK133" s="253">
        <f>+[41]Лист1!T133</f>
        <v>1</v>
      </c>
      <c r="AL133" s="263">
        <f>AL97*AL105/1000</f>
        <v>0</v>
      </c>
      <c r="AM133" s="227"/>
      <c r="AN133" s="227"/>
      <c r="AO133" s="227"/>
      <c r="AP133" s="227"/>
      <c r="AQ133" s="227"/>
      <c r="AR133" s="227"/>
      <c r="AS133" s="160"/>
      <c r="AT133" s="160"/>
      <c r="AU133" s="160"/>
      <c r="AV133" s="160"/>
      <c r="AW133" s="160"/>
      <c r="AX133" s="160"/>
      <c r="BE133" s="339">
        <f>+U133-'[43]АЛРОСА АГОК пит'!$T133</f>
        <v>0</v>
      </c>
    </row>
    <row r="134" spans="1:57">
      <c r="A134" s="156" t="str">
        <f t="shared" si="61"/>
        <v>скр</v>
      </c>
      <c r="B134" s="95" t="s">
        <v>542</v>
      </c>
      <c r="C134" s="72"/>
      <c r="D134" s="73" t="s">
        <v>258</v>
      </c>
      <c r="E134" s="539">
        <f>E98</f>
        <v>0</v>
      </c>
      <c r="F134" s="540"/>
      <c r="G134" s="74" t="s">
        <v>160</v>
      </c>
      <c r="H134" s="263">
        <f t="shared" si="76"/>
        <v>0</v>
      </c>
      <c r="I134" s="263">
        <f t="shared" si="76"/>
        <v>0</v>
      </c>
      <c r="J134" s="263">
        <f t="shared" si="76"/>
        <v>0</v>
      </c>
      <c r="K134" s="263">
        <v>0</v>
      </c>
      <c r="L134" s="251">
        <f t="shared" si="62"/>
        <v>0</v>
      </c>
      <c r="M134" s="251">
        <f t="shared" si="63"/>
        <v>0</v>
      </c>
      <c r="N134" s="263">
        <f t="shared" si="77"/>
        <v>0</v>
      </c>
      <c r="O134" s="263">
        <v>0</v>
      </c>
      <c r="P134" s="263">
        <f t="shared" si="77"/>
        <v>0</v>
      </c>
      <c r="Q134" s="263">
        <v>0</v>
      </c>
      <c r="R134" s="252">
        <v>0</v>
      </c>
      <c r="S134" s="263">
        <f t="shared" si="77"/>
        <v>0</v>
      </c>
      <c r="T134" s="263">
        <f t="shared" si="77"/>
        <v>0</v>
      </c>
      <c r="U134" s="263">
        <f t="shared" si="74"/>
        <v>0</v>
      </c>
      <c r="V134" s="253">
        <f>[40]Лист1!$O134</f>
        <v>1</v>
      </c>
      <c r="W134" s="263">
        <f>W98*W106/1000</f>
        <v>0</v>
      </c>
      <c r="X134" s="253">
        <f>[40]Лист1!$P134</f>
        <v>1</v>
      </c>
      <c r="Y134" s="263">
        <f>Y98*Y106/1000</f>
        <v>0</v>
      </c>
      <c r="Z134" s="271">
        <f t="shared" si="65"/>
        <v>0</v>
      </c>
      <c r="AA134" s="271">
        <f t="shared" si="66"/>
        <v>0</v>
      </c>
      <c r="AB134" s="263">
        <f t="shared" si="67"/>
        <v>0</v>
      </c>
      <c r="AC134" s="263">
        <f t="shared" si="68"/>
        <v>0</v>
      </c>
      <c r="AD134" s="264">
        <f t="shared" si="69"/>
        <v>0</v>
      </c>
      <c r="AE134" s="253">
        <f>+[41]Лист1!Q134</f>
        <v>1</v>
      </c>
      <c r="AF134" s="263">
        <f>AF98*AF106/1000</f>
        <v>0</v>
      </c>
      <c r="AG134" s="253">
        <f>+[41]Лист1!R134</f>
        <v>1</v>
      </c>
      <c r="AH134" s="263">
        <f>AH98*AH106/1000</f>
        <v>0</v>
      </c>
      <c r="AI134" s="253">
        <f>+[41]Лист1!S134</f>
        <v>1</v>
      </c>
      <c r="AJ134" s="263">
        <f>AJ98*AJ106/1000</f>
        <v>0</v>
      </c>
      <c r="AK134" s="253">
        <f>+[41]Лист1!T134</f>
        <v>1</v>
      </c>
      <c r="AL134" s="263">
        <f>AL98*AL106/1000</f>
        <v>0</v>
      </c>
      <c r="AM134" s="227"/>
      <c r="AN134" s="227"/>
      <c r="AO134" s="227"/>
      <c r="AP134" s="227"/>
      <c r="AQ134" s="227"/>
      <c r="AR134" s="227"/>
      <c r="AS134" s="160"/>
      <c r="AT134" s="160"/>
      <c r="AU134" s="160"/>
      <c r="AV134" s="160"/>
      <c r="AW134" s="160"/>
      <c r="AX134" s="160"/>
      <c r="BE134" s="339">
        <f>+U134-'[43]АЛРОСА АГОК пит'!$T134</f>
        <v>0</v>
      </c>
    </row>
    <row r="135" spans="1:57" s="161" customFormat="1">
      <c r="A135" s="156" t="str">
        <f t="shared" si="61"/>
        <v>скр</v>
      </c>
      <c r="B135" s="95" t="s">
        <v>542</v>
      </c>
      <c r="C135" s="72"/>
      <c r="D135" s="73" t="s">
        <v>259</v>
      </c>
      <c r="E135" s="539">
        <f>E99</f>
        <v>0</v>
      </c>
      <c r="F135" s="540"/>
      <c r="G135" s="74" t="s">
        <v>160</v>
      </c>
      <c r="H135" s="263">
        <f t="shared" si="76"/>
        <v>0</v>
      </c>
      <c r="I135" s="263">
        <f t="shared" si="76"/>
        <v>0</v>
      </c>
      <c r="J135" s="263">
        <f t="shared" si="76"/>
        <v>0</v>
      </c>
      <c r="K135" s="263">
        <v>0</v>
      </c>
      <c r="L135" s="251">
        <f t="shared" si="62"/>
        <v>0</v>
      </c>
      <c r="M135" s="251">
        <f t="shared" si="63"/>
        <v>0</v>
      </c>
      <c r="N135" s="263">
        <f t="shared" si="77"/>
        <v>0</v>
      </c>
      <c r="O135" s="263">
        <v>0</v>
      </c>
      <c r="P135" s="263">
        <f t="shared" si="77"/>
        <v>0</v>
      </c>
      <c r="Q135" s="263">
        <v>0</v>
      </c>
      <c r="R135" s="252">
        <v>0</v>
      </c>
      <c r="S135" s="263">
        <f t="shared" si="77"/>
        <v>0</v>
      </c>
      <c r="T135" s="263">
        <f t="shared" si="77"/>
        <v>0</v>
      </c>
      <c r="U135" s="263">
        <f t="shared" si="74"/>
        <v>0</v>
      </c>
      <c r="V135" s="253">
        <f>[40]Лист1!$O135</f>
        <v>1</v>
      </c>
      <c r="W135" s="263">
        <f>W99*W107/1000</f>
        <v>0</v>
      </c>
      <c r="X135" s="253">
        <f>[40]Лист1!$P135</f>
        <v>1</v>
      </c>
      <c r="Y135" s="263">
        <f>Y99*Y107/1000</f>
        <v>0</v>
      </c>
      <c r="Z135" s="271">
        <f t="shared" si="65"/>
        <v>0</v>
      </c>
      <c r="AA135" s="271">
        <f t="shared" si="66"/>
        <v>0</v>
      </c>
      <c r="AB135" s="263">
        <f t="shared" si="67"/>
        <v>0</v>
      </c>
      <c r="AC135" s="263">
        <f t="shared" si="68"/>
        <v>0</v>
      </c>
      <c r="AD135" s="264">
        <f t="shared" si="69"/>
        <v>0</v>
      </c>
      <c r="AE135" s="253">
        <f>+[41]Лист1!Q135</f>
        <v>1</v>
      </c>
      <c r="AF135" s="263">
        <f>AF99*AF107/1000</f>
        <v>0</v>
      </c>
      <c r="AG135" s="253">
        <f>+[41]Лист1!R135</f>
        <v>1</v>
      </c>
      <c r="AH135" s="263">
        <f>AH99*AH107/1000</f>
        <v>0</v>
      </c>
      <c r="AI135" s="253">
        <f>+[41]Лист1!S135</f>
        <v>1</v>
      </c>
      <c r="AJ135" s="263">
        <f>AJ99*AJ107/1000</f>
        <v>0</v>
      </c>
      <c r="AK135" s="253">
        <f>+[41]Лист1!T135</f>
        <v>1</v>
      </c>
      <c r="AL135" s="263">
        <f>AL99*AL107/1000</f>
        <v>0</v>
      </c>
      <c r="AM135" s="227"/>
      <c r="AN135" s="227"/>
      <c r="AO135" s="227"/>
      <c r="AP135" s="227"/>
      <c r="AQ135" s="227"/>
      <c r="AR135" s="227"/>
      <c r="AS135" s="160"/>
      <c r="AT135" s="160"/>
      <c r="AU135" s="160"/>
      <c r="AV135" s="160"/>
      <c r="AW135" s="160"/>
      <c r="AX135" s="160"/>
      <c r="BE135" s="339">
        <f>+U135-'[43]АЛРОСА АГОК пит'!$T135</f>
        <v>0</v>
      </c>
    </row>
    <row r="136" spans="1:57" s="161" customFormat="1">
      <c r="A136" s="156" t="str">
        <f t="shared" si="61"/>
        <v>пок</v>
      </c>
      <c r="B136" s="95" t="s">
        <v>545</v>
      </c>
      <c r="C136" s="97" t="s">
        <v>546</v>
      </c>
      <c r="D136" s="354"/>
      <c r="E136" s="354"/>
      <c r="F136" s="355"/>
      <c r="G136" s="70" t="s">
        <v>160</v>
      </c>
      <c r="H136" s="255">
        <v>0</v>
      </c>
      <c r="I136" s="255">
        <v>24173.408720179246</v>
      </c>
      <c r="J136" s="255">
        <v>27334.01821483699</v>
      </c>
      <c r="K136" s="255">
        <v>22158.142680000001</v>
      </c>
      <c r="L136" s="251">
        <f t="shared" si="62"/>
        <v>-5175.8755348369887</v>
      </c>
      <c r="M136" s="251">
        <f t="shared" si="63"/>
        <v>81.064344458410048</v>
      </c>
      <c r="N136" s="255">
        <v>28938.851012350238</v>
      </c>
      <c r="O136" s="255">
        <v>28938.851012350238</v>
      </c>
      <c r="P136" s="255">
        <v>0</v>
      </c>
      <c r="Q136" s="250">
        <v>30096.405052844249</v>
      </c>
      <c r="R136" s="252">
        <v>28588.077060685395</v>
      </c>
      <c r="S136" s="250">
        <f>R136*$A$8</f>
        <v>14294.038530342697</v>
      </c>
      <c r="T136" s="250">
        <f>R136*$A$9</f>
        <v>14294.038530342697</v>
      </c>
      <c r="U136" s="256">
        <f>+W136+Y136</f>
        <v>28588.077060685395</v>
      </c>
      <c r="V136" s="253">
        <f>[40]Лист1!$O136</f>
        <v>1</v>
      </c>
      <c r="W136" s="250">
        <f>S136*V136</f>
        <v>14294.038530342697</v>
      </c>
      <c r="X136" s="253">
        <f>[40]Лист1!$P136</f>
        <v>1</v>
      </c>
      <c r="Y136" s="250">
        <f>W136*X136</f>
        <v>14294.038530342697</v>
      </c>
      <c r="Z136" s="251">
        <f t="shared" si="65"/>
        <v>12.891044883236837</v>
      </c>
      <c r="AA136" s="251">
        <f t="shared" si="66"/>
        <v>14.818359158303988</v>
      </c>
      <c r="AB136" s="256">
        <f t="shared" si="67"/>
        <v>-350.77395166484348</v>
      </c>
      <c r="AC136" s="256">
        <f t="shared" si="68"/>
        <v>98.78787878787881</v>
      </c>
      <c r="AD136" s="257">
        <f t="shared" si="69"/>
        <v>-0.17048319895865893</v>
      </c>
      <c r="AE136" s="253">
        <f>+[41]Лист1!Q136</f>
        <v>1.0087999999999999</v>
      </c>
      <c r="AF136" s="250">
        <f>IF($P$287=0,U136*AE136,0)</f>
        <v>28839.652138819423</v>
      </c>
      <c r="AG136" s="253">
        <f>+[41]Лист1!R136</f>
        <v>1.014</v>
      </c>
      <c r="AH136" s="250">
        <f>AF136*AG136</f>
        <v>29243.407268762894</v>
      </c>
      <c r="AI136" s="253">
        <f>+[41]Лист1!S136</f>
        <v>1.0192000000000001</v>
      </c>
      <c r="AJ136" s="250">
        <f>AH136*AI136</f>
        <v>29804.880688323145</v>
      </c>
      <c r="AK136" s="253">
        <f>+[41]Лист1!T136</f>
        <v>1.0244</v>
      </c>
      <c r="AL136" s="250">
        <f>AJ136*AK136</f>
        <v>30532.119777118227</v>
      </c>
      <c r="AM136" s="227" t="s">
        <v>893</v>
      </c>
      <c r="AN136" s="227" t="s">
        <v>894</v>
      </c>
      <c r="AO136" s="227" t="s">
        <v>895</v>
      </c>
      <c r="AP136" s="227" t="s">
        <v>896</v>
      </c>
      <c r="AQ136" s="227" t="s">
        <v>897</v>
      </c>
      <c r="AR136" s="227" t="s">
        <v>898</v>
      </c>
      <c r="AS136" s="160" t="str">
        <f t="shared" ref="AS136:AX136" si="78">$A$3&amp;$A$2&amp;"'"&amp;AM136</f>
        <v>|'[УФ ВС 2018.xlsx]АЛРОСА АГОК пит'!i98</v>
      </c>
      <c r="AT136" s="160" t="str">
        <f t="shared" si="78"/>
        <v>|'[УФ ВС 2018.xlsx]АЛРОСА АГОК пит'!j98</v>
      </c>
      <c r="AU136" s="160" t="str">
        <f t="shared" si="78"/>
        <v>|'[УФ ВС 2018.xlsx]АЛРОСА АГОК пит'!q98</v>
      </c>
      <c r="AV136" s="160" t="str">
        <f t="shared" si="78"/>
        <v>|'[УФ ВС 2018.xlsx]АЛРОСА АГОК пит'!aa98</v>
      </c>
      <c r="AW136" s="160" t="str">
        <f t="shared" si="78"/>
        <v>|'[УФ ВС 2018.xlsx]АЛРОСА АГОК пит'!al98</v>
      </c>
      <c r="AX136" s="160" t="str">
        <f t="shared" si="78"/>
        <v>|'[УФ ВС 2018.xlsx]АЛРОСА АГОК пит'!ak98</v>
      </c>
      <c r="BE136" s="339">
        <f>+U136-'[43]АЛРОСА АГОК пит'!$T136</f>
        <v>28588.077060685395</v>
      </c>
    </row>
    <row r="137" spans="1:57">
      <c r="A137" s="156" t="str">
        <f t="shared" si="61"/>
        <v>пок</v>
      </c>
      <c r="B137" s="95"/>
      <c r="C137" s="97" t="s">
        <v>547</v>
      </c>
      <c r="D137" s="354"/>
      <c r="E137" s="354"/>
      <c r="F137" s="355"/>
      <c r="G137" s="70" t="s">
        <v>160</v>
      </c>
      <c r="H137" s="256">
        <f>H138+H139</f>
        <v>0</v>
      </c>
      <c r="I137" s="256">
        <f>I138+I139</f>
        <v>7542.103520695925</v>
      </c>
      <c r="J137" s="256">
        <f>J138+J139</f>
        <v>11698.959795950232</v>
      </c>
      <c r="K137" s="256">
        <v>6589.7561900000001</v>
      </c>
      <c r="L137" s="251">
        <f t="shared" si="62"/>
        <v>-5109.2036059502316</v>
      </c>
      <c r="M137" s="251">
        <f t="shared" si="63"/>
        <v>56.327710368584583</v>
      </c>
      <c r="N137" s="256">
        <f t="shared" ref="N137:U137" si="79">N138+N139</f>
        <v>8739.5332318246983</v>
      </c>
      <c r="O137" s="256">
        <v>8739.5399999999991</v>
      </c>
      <c r="P137" s="256">
        <f t="shared" si="79"/>
        <v>0</v>
      </c>
      <c r="Q137" s="256">
        <v>9089.1200000000008</v>
      </c>
      <c r="R137" s="252">
        <v>8633.6</v>
      </c>
      <c r="S137" s="256">
        <f t="shared" si="79"/>
        <v>4316.8</v>
      </c>
      <c r="T137" s="256">
        <f t="shared" si="79"/>
        <v>4316.8</v>
      </c>
      <c r="U137" s="256">
        <f t="shared" si="79"/>
        <v>8633.6</v>
      </c>
      <c r="V137" s="253">
        <f>[40]Лист1!$O137</f>
        <v>1</v>
      </c>
      <c r="W137" s="256">
        <f>W138+W139</f>
        <v>4316.8</v>
      </c>
      <c r="X137" s="253">
        <f>[40]Лист1!$P137</f>
        <v>1</v>
      </c>
      <c r="Y137" s="256">
        <f>Y138+Y139</f>
        <v>4316.8</v>
      </c>
      <c r="Z137" s="251">
        <f t="shared" si="65"/>
        <v>3.8930958828626179</v>
      </c>
      <c r="AA137" s="251">
        <f t="shared" si="66"/>
        <v>4.4751448429902219</v>
      </c>
      <c r="AB137" s="256">
        <f t="shared" si="67"/>
        <v>-105.93323182469794</v>
      </c>
      <c r="AC137" s="256">
        <f t="shared" si="68"/>
        <v>98.787884558423031</v>
      </c>
      <c r="AD137" s="257">
        <f t="shared" si="69"/>
        <v>-5.148568230847278E-2</v>
      </c>
      <c r="AE137" s="253">
        <f>+[41]Лист1!Q137</f>
        <v>1</v>
      </c>
      <c r="AF137" s="256">
        <f>AF138+AF139</f>
        <v>8709.5756799999981</v>
      </c>
      <c r="AG137" s="253">
        <f>+[41]Лист1!R137</f>
        <v>1</v>
      </c>
      <c r="AH137" s="256">
        <f>AH138+AH139</f>
        <v>8831.5097395199973</v>
      </c>
      <c r="AI137" s="253">
        <f>+[41]Лист1!S137</f>
        <v>1</v>
      </c>
      <c r="AJ137" s="256">
        <f>AJ138+AJ139</f>
        <v>9001.074726518782</v>
      </c>
      <c r="AK137" s="253">
        <f>+[41]Лист1!T137</f>
        <v>1</v>
      </c>
      <c r="AL137" s="256">
        <f>AL138+AL139</f>
        <v>9220.7009498458392</v>
      </c>
      <c r="AM137" s="227"/>
      <c r="AN137" s="227"/>
      <c r="AO137" s="227"/>
      <c r="AP137" s="227"/>
      <c r="AQ137" s="227"/>
      <c r="AR137" s="227"/>
      <c r="AS137" s="160"/>
      <c r="AT137" s="160"/>
      <c r="AU137" s="160"/>
      <c r="AV137" s="160"/>
      <c r="AW137" s="160"/>
      <c r="AX137" s="160"/>
      <c r="BE137" s="339">
        <f>+U137-'[43]АЛРОСА АГОК пит'!$T137</f>
        <v>8633.6</v>
      </c>
    </row>
    <row r="138" spans="1:57">
      <c r="A138" s="156" t="str">
        <f t="shared" si="61"/>
        <v>пок</v>
      </c>
      <c r="B138" s="95" t="s">
        <v>545</v>
      </c>
      <c r="C138" s="72"/>
      <c r="D138" s="352" t="s">
        <v>260</v>
      </c>
      <c r="E138" s="352"/>
      <c r="F138" s="353"/>
      <c r="G138" s="74" t="s">
        <v>160</v>
      </c>
      <c r="H138" s="262">
        <v>0</v>
      </c>
      <c r="I138" s="262">
        <v>7252.0226160537741</v>
      </c>
      <c r="J138" s="262">
        <v>8200.2054644510972</v>
      </c>
      <c r="K138" s="262">
        <v>6547.7855799999998</v>
      </c>
      <c r="L138" s="251">
        <f t="shared" si="62"/>
        <v>-1652.4198844510975</v>
      </c>
      <c r="M138" s="251">
        <f t="shared" si="63"/>
        <v>79.84904290978389</v>
      </c>
      <c r="N138" s="262">
        <v>8681.6555297999985</v>
      </c>
      <c r="O138" s="262">
        <v>8681.66</v>
      </c>
      <c r="P138" s="262"/>
      <c r="Q138" s="253">
        <v>9028.92</v>
      </c>
      <c r="R138" s="252">
        <v>8576.42</v>
      </c>
      <c r="S138" s="250">
        <f>R138*$A$8</f>
        <v>4288.21</v>
      </c>
      <c r="T138" s="250">
        <f>R138*$A$9</f>
        <v>4288.21</v>
      </c>
      <c r="U138" s="263">
        <f>+W138+Y138</f>
        <v>8576.42</v>
      </c>
      <c r="V138" s="253">
        <f>[40]Лист1!$O138</f>
        <v>1</v>
      </c>
      <c r="W138" s="250">
        <f>S138*V138</f>
        <v>4288.21</v>
      </c>
      <c r="X138" s="253">
        <f>[40]Лист1!$P138</f>
        <v>1</v>
      </c>
      <c r="Y138" s="250">
        <f>W138*X138</f>
        <v>4288.21</v>
      </c>
      <c r="Z138" s="271">
        <f t="shared" si="65"/>
        <v>3.8673120588978658</v>
      </c>
      <c r="AA138" s="271">
        <f t="shared" si="66"/>
        <v>4.4455061311988269</v>
      </c>
      <c r="AB138" s="263">
        <f t="shared" si="67"/>
        <v>-105.2355297999984</v>
      </c>
      <c r="AC138" s="263">
        <f t="shared" si="68"/>
        <v>98.787840297984928</v>
      </c>
      <c r="AD138" s="264">
        <f t="shared" si="69"/>
        <v>-5.1146585084958417E-2</v>
      </c>
      <c r="AE138" s="253">
        <f>+[41]Лист1!Q138</f>
        <v>1.0087999999999999</v>
      </c>
      <c r="AF138" s="250">
        <f>IF($P$287=0,U138*AE138,0)</f>
        <v>8651.8924959999986</v>
      </c>
      <c r="AG138" s="253">
        <f>+[41]Лист1!R138</f>
        <v>1.014</v>
      </c>
      <c r="AH138" s="250">
        <f>AF138*AG138</f>
        <v>8773.0189909439978</v>
      </c>
      <c r="AI138" s="253">
        <f>+[41]Лист1!S138</f>
        <v>1.0192000000000001</v>
      </c>
      <c r="AJ138" s="250">
        <f>AH138*AI138</f>
        <v>8941.4609555701227</v>
      </c>
      <c r="AK138" s="253">
        <f>+[41]Лист1!T138</f>
        <v>1.0244</v>
      </c>
      <c r="AL138" s="250">
        <f>AJ138*AK138</f>
        <v>9159.6326028860331</v>
      </c>
      <c r="AM138" s="227" t="s">
        <v>899</v>
      </c>
      <c r="AN138" s="227" t="s">
        <v>900</v>
      </c>
      <c r="AO138" s="227" t="s">
        <v>901</v>
      </c>
      <c r="AP138" s="227" t="s">
        <v>902</v>
      </c>
      <c r="AQ138" s="227" t="s">
        <v>903</v>
      </c>
      <c r="AR138" s="227" t="s">
        <v>904</v>
      </c>
      <c r="AS138" s="160" t="str">
        <f t="shared" ref="AS138:AX140" si="80">$A$3&amp;$A$2&amp;"'"&amp;AM138</f>
        <v>|'[УФ ВС 2018.xlsx]АЛРОСА АГОК пит'!i100</v>
      </c>
      <c r="AT138" s="160" t="str">
        <f t="shared" si="80"/>
        <v>|'[УФ ВС 2018.xlsx]АЛРОСА АГОК пит'!j100</v>
      </c>
      <c r="AU138" s="160" t="str">
        <f t="shared" si="80"/>
        <v>|'[УФ ВС 2018.xlsx]АЛРОСА АГОК пит'!q100</v>
      </c>
      <c r="AV138" s="160" t="str">
        <f t="shared" si="80"/>
        <v>|'[УФ ВС 2018.xlsx]АЛРОСА АГОК пит'!aa100</v>
      </c>
      <c r="AW138" s="160" t="str">
        <f t="shared" si="80"/>
        <v>|'[УФ ВС 2018.xlsx]АЛРОСА АГОК пит'!al100</v>
      </c>
      <c r="AX138" s="160" t="str">
        <f t="shared" si="80"/>
        <v>|'[УФ ВС 2018.xlsx]АЛРОСА АГОК пит'!ak100</v>
      </c>
      <c r="BE138" s="339">
        <f>+U138-'[43]АЛРОСА АГОК пит'!$T138</f>
        <v>8576.42</v>
      </c>
    </row>
    <row r="139" spans="1:57" s="161" customFormat="1">
      <c r="A139" s="156" t="str">
        <f t="shared" si="61"/>
        <v>пок</v>
      </c>
      <c r="B139" s="95" t="s">
        <v>545</v>
      </c>
      <c r="C139" s="72"/>
      <c r="D139" s="352" t="s">
        <v>261</v>
      </c>
      <c r="E139" s="352"/>
      <c r="F139" s="353"/>
      <c r="G139" s="74" t="s">
        <v>160</v>
      </c>
      <c r="H139" s="262">
        <v>0</v>
      </c>
      <c r="I139" s="262">
        <v>290.08090464215098</v>
      </c>
      <c r="J139" s="262">
        <v>3498.7543314991349</v>
      </c>
      <c r="K139" s="262">
        <v>41.970610000000001</v>
      </c>
      <c r="L139" s="251">
        <f t="shared" si="62"/>
        <v>-3456.783721499135</v>
      </c>
      <c r="M139" s="251">
        <f t="shared" si="63"/>
        <v>1.1995872251486879</v>
      </c>
      <c r="N139" s="262">
        <v>57.877702024700483</v>
      </c>
      <c r="O139" s="262">
        <v>57.88</v>
      </c>
      <c r="P139" s="262"/>
      <c r="Q139" s="253">
        <v>60.2</v>
      </c>
      <c r="R139" s="252">
        <v>57.18</v>
      </c>
      <c r="S139" s="250">
        <f>R139*$A$8</f>
        <v>28.59</v>
      </c>
      <c r="T139" s="250">
        <f>R139*$A$9</f>
        <v>28.59</v>
      </c>
      <c r="U139" s="263">
        <f>+W139+Y139</f>
        <v>57.18</v>
      </c>
      <c r="V139" s="253">
        <f>[40]Лист1!$O139</f>
        <v>1</v>
      </c>
      <c r="W139" s="250">
        <f>S139*V139</f>
        <v>28.59</v>
      </c>
      <c r="X139" s="253">
        <f>[40]Лист1!$P139</f>
        <v>1</v>
      </c>
      <c r="Y139" s="250">
        <f>W139*X139</f>
        <v>28.59</v>
      </c>
      <c r="Z139" s="271">
        <f t="shared" si="65"/>
        <v>2.5783823964752189E-2</v>
      </c>
      <c r="AA139" s="271">
        <f t="shared" si="66"/>
        <v>2.9638711791394191E-2</v>
      </c>
      <c r="AB139" s="263">
        <f t="shared" si="67"/>
        <v>-0.69770202470048304</v>
      </c>
      <c r="AC139" s="263">
        <f t="shared" si="68"/>
        <v>98.794523624309193</v>
      </c>
      <c r="AD139" s="264">
        <f t="shared" si="69"/>
        <v>-3.3909722351482428E-4</v>
      </c>
      <c r="AE139" s="253">
        <f>+[41]Лист1!Q139</f>
        <v>1.0087999999999999</v>
      </c>
      <c r="AF139" s="250">
        <f>IF($P$287=0,U139*AE139,0)</f>
        <v>57.683183999999997</v>
      </c>
      <c r="AG139" s="253">
        <f>+[41]Лист1!R139</f>
        <v>1.014</v>
      </c>
      <c r="AH139" s="250">
        <f>AF139*AG139</f>
        <v>58.490748575999994</v>
      </c>
      <c r="AI139" s="253">
        <f>+[41]Лист1!S139</f>
        <v>1.0192000000000001</v>
      </c>
      <c r="AJ139" s="250">
        <f>AH139*AI139</f>
        <v>59.613770948659202</v>
      </c>
      <c r="AK139" s="253">
        <f>+[41]Лист1!T139</f>
        <v>1.0244</v>
      </c>
      <c r="AL139" s="250">
        <f>AJ139*AK139</f>
        <v>61.068346959806483</v>
      </c>
      <c r="AM139" s="227" t="s">
        <v>905</v>
      </c>
      <c r="AN139" s="227" t="s">
        <v>906</v>
      </c>
      <c r="AO139" s="227" t="s">
        <v>907</v>
      </c>
      <c r="AP139" s="227" t="s">
        <v>908</v>
      </c>
      <c r="AQ139" s="227" t="s">
        <v>909</v>
      </c>
      <c r="AR139" s="227" t="s">
        <v>910</v>
      </c>
      <c r="AS139" s="160" t="str">
        <f t="shared" si="80"/>
        <v>|'[УФ ВС 2018.xlsx]АЛРОСА АГОК пит'!i101</v>
      </c>
      <c r="AT139" s="160" t="str">
        <f t="shared" si="80"/>
        <v>|'[УФ ВС 2018.xlsx]АЛРОСА АГОК пит'!j101</v>
      </c>
      <c r="AU139" s="160" t="str">
        <f t="shared" si="80"/>
        <v>|'[УФ ВС 2018.xlsx]АЛРОСА АГОК пит'!q101</v>
      </c>
      <c r="AV139" s="160" t="str">
        <f t="shared" si="80"/>
        <v>|'[УФ ВС 2018.xlsx]АЛРОСА АГОК пит'!aa101</v>
      </c>
      <c r="AW139" s="160" t="str">
        <f t="shared" si="80"/>
        <v>|'[УФ ВС 2018.xlsx]АЛРОСА АГОК пит'!al101</v>
      </c>
      <c r="AX139" s="160" t="str">
        <f t="shared" si="80"/>
        <v>|'[УФ ВС 2018.xlsx]АЛРОСА АГОК пит'!ak101</v>
      </c>
      <c r="BE139" s="339">
        <f>+U139-'[43]АЛРОСА АГОК пит'!$T139</f>
        <v>57.18</v>
      </c>
    </row>
    <row r="140" spans="1:57" s="161" customFormat="1">
      <c r="A140" s="156" t="str">
        <f t="shared" si="61"/>
        <v>пок</v>
      </c>
      <c r="B140" s="95" t="s">
        <v>548</v>
      </c>
      <c r="C140" s="356" t="s">
        <v>549</v>
      </c>
      <c r="D140" s="354"/>
      <c r="E140" s="354"/>
      <c r="F140" s="355"/>
      <c r="G140" s="70" t="s">
        <v>160</v>
      </c>
      <c r="H140" s="262">
        <v>0</v>
      </c>
      <c r="I140" s="255">
        <v>49155.318519999993</v>
      </c>
      <c r="J140" s="255">
        <v>59637.17</v>
      </c>
      <c r="K140" s="255">
        <v>23027.733479999999</v>
      </c>
      <c r="L140" s="251">
        <f t="shared" si="62"/>
        <v>-36609.436520000003</v>
      </c>
      <c r="M140" s="251">
        <f t="shared" si="63"/>
        <v>38.613055381400557</v>
      </c>
      <c r="N140" s="255">
        <v>23011.072940600068</v>
      </c>
      <c r="O140" s="255">
        <v>23027.733479999981</v>
      </c>
      <c r="P140" s="255"/>
      <c r="Q140" s="250">
        <v>23027.733479999981</v>
      </c>
      <c r="R140" s="252">
        <v>23037.666839999962</v>
      </c>
      <c r="S140" s="250">
        <f>R140*$A$8</f>
        <v>11518.833419999981</v>
      </c>
      <c r="T140" s="250">
        <f>R140*$A$9</f>
        <v>11518.833419999981</v>
      </c>
      <c r="U140" s="256">
        <f>+W140+Y140</f>
        <v>23037.666839999962</v>
      </c>
      <c r="V140" s="253">
        <f>[40]Лист1!$O140</f>
        <v>1</v>
      </c>
      <c r="W140" s="250">
        <f>S140*V140</f>
        <v>11518.833419999981</v>
      </c>
      <c r="X140" s="253">
        <f>[40]Лист1!$P140</f>
        <v>1</v>
      </c>
      <c r="Y140" s="250">
        <f>W140*X140</f>
        <v>11518.833419999981</v>
      </c>
      <c r="Z140" s="251">
        <f t="shared" si="65"/>
        <v>10.388232710058899</v>
      </c>
      <c r="AA140" s="251">
        <f t="shared" si="66"/>
        <v>11.941356555035288</v>
      </c>
      <c r="AB140" s="256">
        <f t="shared" si="67"/>
        <v>26.593899399893417</v>
      </c>
      <c r="AC140" s="256">
        <f t="shared" si="68"/>
        <v>100.11557001044038</v>
      </c>
      <c r="AD140" s="257">
        <f t="shared" si="69"/>
        <v>1.2925170244142145E-2</v>
      </c>
      <c r="AE140" s="253">
        <f>+[41]Лист1!Q140</f>
        <v>1</v>
      </c>
      <c r="AF140" s="250">
        <f>IF($P$287=0,U140*AE140,0)</f>
        <v>23037.666839999962</v>
      </c>
      <c r="AG140" s="253">
        <f>+[41]Лист1!R140</f>
        <v>1</v>
      </c>
      <c r="AH140" s="250">
        <f>AF140*AG140</f>
        <v>23037.666839999962</v>
      </c>
      <c r="AI140" s="253">
        <f>+[41]Лист1!S140</f>
        <v>1</v>
      </c>
      <c r="AJ140" s="250">
        <f>AH140*AI140</f>
        <v>23037.666839999962</v>
      </c>
      <c r="AK140" s="253">
        <f>+[41]Лист1!T140</f>
        <v>1</v>
      </c>
      <c r="AL140" s="250">
        <f>AJ140*AK140</f>
        <v>23037.666839999962</v>
      </c>
      <c r="AM140" s="227" t="s">
        <v>911</v>
      </c>
      <c r="AN140" s="227" t="s">
        <v>912</v>
      </c>
      <c r="AO140" s="227" t="s">
        <v>913</v>
      </c>
      <c r="AP140" s="227" t="s">
        <v>914</v>
      </c>
      <c r="AQ140" s="227" t="s">
        <v>915</v>
      </c>
      <c r="AR140" s="227" t="s">
        <v>916</v>
      </c>
      <c r="AS140" s="160" t="str">
        <f t="shared" si="80"/>
        <v>|'[УФ ВС 2018.xlsx]АЛРОСА АГОК пит'!i102</v>
      </c>
      <c r="AT140" s="160" t="str">
        <f t="shared" si="80"/>
        <v>|'[УФ ВС 2018.xlsx]АЛРОСА АГОК пит'!j102</v>
      </c>
      <c r="AU140" s="160" t="str">
        <f t="shared" si="80"/>
        <v>|'[УФ ВС 2018.xlsx]АЛРОСА АГОК пит'!q102</v>
      </c>
      <c r="AV140" s="160" t="str">
        <f t="shared" si="80"/>
        <v>|'[УФ ВС 2018.xlsx]АЛРОСА АГОК пит'!aa102</v>
      </c>
      <c r="AW140" s="160" t="str">
        <f t="shared" si="80"/>
        <v>|'[УФ ВС 2018.xlsx]АЛРОСА АГОК пит'!al102</v>
      </c>
      <c r="AX140" s="160" t="str">
        <f t="shared" si="80"/>
        <v>|'[УФ ВС 2018.xlsx]АЛРОСА АГОК пит'!ak102</v>
      </c>
      <c r="BE140" s="339">
        <f>+U140-'[43]АЛРОСА АГОК пит'!$T140</f>
        <v>23037.666839999962</v>
      </c>
    </row>
    <row r="141" spans="1:57" s="161" customFormat="1">
      <c r="A141" s="156" t="str">
        <f t="shared" si="61"/>
        <v>пок</v>
      </c>
      <c r="B141" s="95"/>
      <c r="C141" s="356" t="s">
        <v>550</v>
      </c>
      <c r="D141" s="354"/>
      <c r="E141" s="354"/>
      <c r="F141" s="355"/>
      <c r="G141" s="70" t="s">
        <v>160</v>
      </c>
      <c r="H141" s="256">
        <f>H142+H145</f>
        <v>0</v>
      </c>
      <c r="I141" s="256">
        <f>I142+I145</f>
        <v>642.54960000000005</v>
      </c>
      <c r="J141" s="256">
        <f>J142+J145</f>
        <v>672.7494312</v>
      </c>
      <c r="K141" s="256">
        <v>572.17794000000004</v>
      </c>
      <c r="L141" s="251">
        <f t="shared" si="62"/>
        <v>-100.57149119999997</v>
      </c>
      <c r="M141" s="251">
        <f t="shared" si="63"/>
        <v>85.050676145410023</v>
      </c>
      <c r="N141" s="256">
        <f t="shared" ref="N141:U141" si="81">N142+N145</f>
        <v>5621.7745484999996</v>
      </c>
      <c r="O141" s="256">
        <v>5705</v>
      </c>
      <c r="P141" s="256">
        <f t="shared" si="81"/>
        <v>0</v>
      </c>
      <c r="Q141" s="256">
        <v>5951.51</v>
      </c>
      <c r="R141" s="252">
        <v>5621.7745484999996</v>
      </c>
      <c r="S141" s="256">
        <f t="shared" si="81"/>
        <v>2810.8872742499998</v>
      </c>
      <c r="T141" s="256">
        <f t="shared" si="81"/>
        <v>2810.8872742499998</v>
      </c>
      <c r="U141" s="256">
        <f t="shared" si="81"/>
        <v>5621.7745484999996</v>
      </c>
      <c r="V141" s="253">
        <f>[40]Лист1!$O141</f>
        <v>1</v>
      </c>
      <c r="W141" s="256">
        <f>W142+W145</f>
        <v>2810.8872742499998</v>
      </c>
      <c r="X141" s="253">
        <f>[40]Лист1!$P141</f>
        <v>1</v>
      </c>
      <c r="Y141" s="256">
        <f>Y142+Y145</f>
        <v>2810.8872742499998</v>
      </c>
      <c r="Z141" s="251">
        <f t="shared" si="65"/>
        <v>2.5349920484093773</v>
      </c>
      <c r="AA141" s="251">
        <f t="shared" si="66"/>
        <v>2.9139936271281335</v>
      </c>
      <c r="AB141" s="256">
        <f t="shared" si="67"/>
        <v>0</v>
      </c>
      <c r="AC141" s="256">
        <f t="shared" si="68"/>
        <v>100</v>
      </c>
      <c r="AD141" s="257">
        <f t="shared" si="69"/>
        <v>0</v>
      </c>
      <c r="AE141" s="253">
        <f>+[41]Лист1!Q141</f>
        <v>1</v>
      </c>
      <c r="AF141" s="256">
        <f>AF142+AF145</f>
        <v>5671.2461645267986</v>
      </c>
      <c r="AG141" s="253">
        <f>+[41]Лист1!R141</f>
        <v>1</v>
      </c>
      <c r="AH141" s="256">
        <f>AH142+AH145</f>
        <v>5750.6436108301741</v>
      </c>
      <c r="AI141" s="253">
        <f>+[41]Лист1!S141</f>
        <v>1</v>
      </c>
      <c r="AJ141" s="256">
        <f>AJ142+AJ145</f>
        <v>5861.0559681581135</v>
      </c>
      <c r="AK141" s="253">
        <f>+[41]Лист1!T141</f>
        <v>1</v>
      </c>
      <c r="AL141" s="256">
        <f>AL142+AL145</f>
        <v>6004.0657337811717</v>
      </c>
      <c r="AM141" s="227"/>
      <c r="AN141" s="227"/>
      <c r="AO141" s="227"/>
      <c r="AP141" s="227"/>
      <c r="AQ141" s="227"/>
      <c r="AR141" s="227"/>
      <c r="AS141" s="160"/>
      <c r="AT141" s="160"/>
      <c r="AU141" s="160"/>
      <c r="AV141" s="160"/>
      <c r="AW141" s="160"/>
      <c r="AX141" s="160"/>
      <c r="BE141" s="339">
        <f>+U141-'[43]АЛРОСА АГОК пит'!$T141</f>
        <v>5621.7745484999996</v>
      </c>
    </row>
    <row r="142" spans="1:57">
      <c r="A142" s="156" t="str">
        <f t="shared" si="61"/>
        <v>пок</v>
      </c>
      <c r="B142" s="95"/>
      <c r="C142" s="71" t="s">
        <v>262</v>
      </c>
      <c r="D142" s="354" t="s">
        <v>263</v>
      </c>
      <c r="E142" s="354"/>
      <c r="F142" s="355"/>
      <c r="G142" s="70" t="s">
        <v>160</v>
      </c>
      <c r="H142" s="256">
        <f>H143+H144</f>
        <v>0</v>
      </c>
      <c r="I142" s="256">
        <f>I143+I144</f>
        <v>0</v>
      </c>
      <c r="J142" s="256">
        <f>J143+J144</f>
        <v>0</v>
      </c>
      <c r="K142" s="256">
        <v>0</v>
      </c>
      <c r="L142" s="251">
        <f t="shared" si="62"/>
        <v>0</v>
      </c>
      <c r="M142" s="251">
        <f t="shared" si="63"/>
        <v>0</v>
      </c>
      <c r="N142" s="256">
        <f t="shared" ref="N142:U142" si="82">N143+N144</f>
        <v>4158.7138691999999</v>
      </c>
      <c r="O142" s="256">
        <v>4158</v>
      </c>
      <c r="P142" s="256">
        <f t="shared" si="82"/>
        <v>0</v>
      </c>
      <c r="Q142" s="256">
        <v>4368.46</v>
      </c>
      <c r="R142" s="252">
        <v>4158.7138691999999</v>
      </c>
      <c r="S142" s="256">
        <f t="shared" si="82"/>
        <v>2079.3569345999999</v>
      </c>
      <c r="T142" s="256">
        <f t="shared" si="82"/>
        <v>2079.3569345999999</v>
      </c>
      <c r="U142" s="256">
        <f t="shared" si="82"/>
        <v>4158.7138691999999</v>
      </c>
      <c r="V142" s="253">
        <f>[40]Лист1!$O142</f>
        <v>1</v>
      </c>
      <c r="W142" s="256">
        <f>W143+W144</f>
        <v>2079.3569345999999</v>
      </c>
      <c r="X142" s="253">
        <f>[40]Лист1!$P142</f>
        <v>1</v>
      </c>
      <c r="Y142" s="256">
        <f>Y143+Y144</f>
        <v>2079.3569345999999</v>
      </c>
      <c r="Z142" s="251">
        <f t="shared" si="65"/>
        <v>1.8752631396157091</v>
      </c>
      <c r="AA142" s="251">
        <f t="shared" si="66"/>
        <v>2.1556299718798981</v>
      </c>
      <c r="AB142" s="256">
        <f t="shared" si="67"/>
        <v>0</v>
      </c>
      <c r="AC142" s="256">
        <f t="shared" si="68"/>
        <v>100</v>
      </c>
      <c r="AD142" s="257">
        <f t="shared" si="69"/>
        <v>0</v>
      </c>
      <c r="AE142" s="253">
        <f>+[41]Лист1!Q142</f>
        <v>1</v>
      </c>
      <c r="AF142" s="256">
        <f>AF143+AF144</f>
        <v>4195.3105512489592</v>
      </c>
      <c r="AG142" s="253">
        <f>+[41]Лист1!R142</f>
        <v>1</v>
      </c>
      <c r="AH142" s="256">
        <f>AH143+AH144</f>
        <v>4254.0448989664446</v>
      </c>
      <c r="AI142" s="253">
        <f>+[41]Лист1!S142</f>
        <v>1</v>
      </c>
      <c r="AJ142" s="256">
        <f>AJ143+AJ144</f>
        <v>4335.7225610266005</v>
      </c>
      <c r="AK142" s="253">
        <f>+[41]Лист1!T142</f>
        <v>1</v>
      </c>
      <c r="AL142" s="256">
        <f>AL143+AL144</f>
        <v>4441.5141915156491</v>
      </c>
      <c r="AM142" s="227"/>
      <c r="AN142" s="227"/>
      <c r="AO142" s="227"/>
      <c r="AP142" s="227"/>
      <c r="AQ142" s="227"/>
      <c r="AR142" s="227"/>
      <c r="AS142" s="160"/>
      <c r="AT142" s="160"/>
      <c r="AU142" s="160"/>
      <c r="AV142" s="160"/>
      <c r="AW142" s="160"/>
      <c r="AX142" s="160"/>
      <c r="BE142" s="339">
        <f>+U142-'[43]АЛРОСА АГОК пит'!$T142</f>
        <v>4158.7138691999999</v>
      </c>
    </row>
    <row r="143" spans="1:57">
      <c r="A143" s="156" t="str">
        <f t="shared" si="61"/>
        <v>скр</v>
      </c>
      <c r="B143" s="95" t="s">
        <v>545</v>
      </c>
      <c r="C143" s="80"/>
      <c r="D143" s="90" t="s">
        <v>204</v>
      </c>
      <c r="E143" s="90" t="s">
        <v>264</v>
      </c>
      <c r="F143" s="91"/>
      <c r="G143" s="74" t="s">
        <v>160</v>
      </c>
      <c r="H143" s="262">
        <v>0</v>
      </c>
      <c r="I143" s="262">
        <v>0</v>
      </c>
      <c r="J143" s="262">
        <v>0</v>
      </c>
      <c r="K143" s="262"/>
      <c r="L143" s="251">
        <f t="shared" si="62"/>
        <v>0</v>
      </c>
      <c r="M143" s="251">
        <f t="shared" si="63"/>
        <v>0</v>
      </c>
      <c r="N143" s="262">
        <v>0</v>
      </c>
      <c r="O143" s="262"/>
      <c r="P143" s="262"/>
      <c r="Q143" s="253">
        <v>0</v>
      </c>
      <c r="R143" s="252">
        <v>0</v>
      </c>
      <c r="S143" s="250">
        <f>R143*$A$8</f>
        <v>0</v>
      </c>
      <c r="T143" s="250">
        <f>R143*$A$9</f>
        <v>0</v>
      </c>
      <c r="U143" s="263">
        <f>+W143+Y143</f>
        <v>0</v>
      </c>
      <c r="V143" s="253">
        <f>[40]Лист1!$O143</f>
        <v>1</v>
      </c>
      <c r="W143" s="250">
        <f>S143*V143</f>
        <v>0</v>
      </c>
      <c r="X143" s="253">
        <f>[40]Лист1!$P143</f>
        <v>1</v>
      </c>
      <c r="Y143" s="250">
        <f>W143*X143</f>
        <v>0</v>
      </c>
      <c r="Z143" s="271">
        <f t="shared" si="65"/>
        <v>0</v>
      </c>
      <c r="AA143" s="271">
        <f t="shared" si="66"/>
        <v>0</v>
      </c>
      <c r="AB143" s="263">
        <f t="shared" si="67"/>
        <v>0</v>
      </c>
      <c r="AC143" s="263">
        <f t="shared" si="68"/>
        <v>0</v>
      </c>
      <c r="AD143" s="264">
        <f t="shared" si="69"/>
        <v>0</v>
      </c>
      <c r="AE143" s="253">
        <f>+[41]Лист1!Q143</f>
        <v>1.0087999999999999</v>
      </c>
      <c r="AF143" s="250">
        <f>IF($P$287=0,U143*AE143,0)</f>
        <v>0</v>
      </c>
      <c r="AG143" s="253">
        <f>+[41]Лист1!R143</f>
        <v>1.014</v>
      </c>
      <c r="AH143" s="250">
        <f>AF143*AG143</f>
        <v>0</v>
      </c>
      <c r="AI143" s="253">
        <f>+[41]Лист1!S143</f>
        <v>1.0192000000000001</v>
      </c>
      <c r="AJ143" s="250">
        <f>AH143*AI143</f>
        <v>0</v>
      </c>
      <c r="AK143" s="253">
        <f>+[41]Лист1!T143</f>
        <v>1.0244</v>
      </c>
      <c r="AL143" s="250">
        <f>AJ143*AK143</f>
        <v>0</v>
      </c>
      <c r="AM143" s="227" t="s">
        <v>918</v>
      </c>
      <c r="AN143" s="227" t="s">
        <v>919</v>
      </c>
      <c r="AO143" s="227" t="s">
        <v>920</v>
      </c>
      <c r="AP143" s="227" t="s">
        <v>921</v>
      </c>
      <c r="AQ143" s="227" t="s">
        <v>922</v>
      </c>
      <c r="AR143" s="227" t="s">
        <v>923</v>
      </c>
      <c r="AS143" s="160" t="str">
        <f t="shared" ref="AS143:AX146" si="83">$A$3&amp;$A$2&amp;"'"&amp;AM143</f>
        <v>|'[УФ ВС 2018.xlsx]АЛРОСА АГОК пит'!i105</v>
      </c>
      <c r="AT143" s="160" t="str">
        <f t="shared" si="83"/>
        <v>|'[УФ ВС 2018.xlsx]АЛРОСА АГОК пит'!j105</v>
      </c>
      <c r="AU143" s="160" t="str">
        <f t="shared" si="83"/>
        <v>|'[УФ ВС 2018.xlsx]АЛРОСА АГОК пит'!q105</v>
      </c>
      <c r="AV143" s="160" t="str">
        <f t="shared" si="83"/>
        <v>|'[УФ ВС 2018.xlsx]АЛРОСА АГОК пит'!aa105</v>
      </c>
      <c r="AW143" s="160" t="str">
        <f t="shared" si="83"/>
        <v>|'[УФ ВС 2018.xlsx]АЛРОСА АГОК пит'!al105</v>
      </c>
      <c r="AX143" s="160" t="str">
        <f t="shared" si="83"/>
        <v>|'[УФ ВС 2018.xlsx]АЛРОСА АГОК пит'!ak105</v>
      </c>
      <c r="BE143" s="339">
        <f>+U143-'[43]АЛРОСА АГОК пит'!$T143</f>
        <v>0</v>
      </c>
    </row>
    <row r="144" spans="1:57" s="161" customFormat="1">
      <c r="A144" s="156" t="str">
        <f t="shared" si="61"/>
        <v>пок</v>
      </c>
      <c r="B144" s="95" t="s">
        <v>545</v>
      </c>
      <c r="C144" s="80"/>
      <c r="D144" s="90"/>
      <c r="E144" s="90" t="s">
        <v>265</v>
      </c>
      <c r="F144" s="91"/>
      <c r="G144" s="74" t="s">
        <v>160</v>
      </c>
      <c r="H144" s="262">
        <v>0</v>
      </c>
      <c r="I144" s="262">
        <v>0</v>
      </c>
      <c r="J144" s="262">
        <v>0</v>
      </c>
      <c r="K144" s="262"/>
      <c r="L144" s="251">
        <f t="shared" si="62"/>
        <v>0</v>
      </c>
      <c r="M144" s="251">
        <f t="shared" si="63"/>
        <v>0</v>
      </c>
      <c r="N144" s="262">
        <v>4158.7138691999999</v>
      </c>
      <c r="O144" s="262">
        <v>4158</v>
      </c>
      <c r="P144" s="262"/>
      <c r="Q144" s="253">
        <v>4368.46</v>
      </c>
      <c r="R144" s="252">
        <v>4158.7138691999999</v>
      </c>
      <c r="S144" s="250">
        <f>R144*$A$8</f>
        <v>2079.3569345999999</v>
      </c>
      <c r="T144" s="250">
        <f>R144*$A$9</f>
        <v>2079.3569345999999</v>
      </c>
      <c r="U144" s="263">
        <f>+W144+Y144</f>
        <v>4158.7138691999999</v>
      </c>
      <c r="V144" s="253">
        <f>[40]Лист1!$O144</f>
        <v>1</v>
      </c>
      <c r="W144" s="250">
        <f>S144*V144</f>
        <v>2079.3569345999999</v>
      </c>
      <c r="X144" s="253">
        <f>[40]Лист1!$P144</f>
        <v>1</v>
      </c>
      <c r="Y144" s="250">
        <f>W144*X144</f>
        <v>2079.3569345999999</v>
      </c>
      <c r="Z144" s="271">
        <f t="shared" si="65"/>
        <v>1.8752631396157091</v>
      </c>
      <c r="AA144" s="271">
        <f t="shared" si="66"/>
        <v>2.1556299718798981</v>
      </c>
      <c r="AB144" s="263">
        <f t="shared" si="67"/>
        <v>0</v>
      </c>
      <c r="AC144" s="263">
        <f t="shared" si="68"/>
        <v>100</v>
      </c>
      <c r="AD144" s="264">
        <f t="shared" si="69"/>
        <v>0</v>
      </c>
      <c r="AE144" s="253">
        <f>+[41]Лист1!Q144</f>
        <v>1.0087999999999999</v>
      </c>
      <c r="AF144" s="250">
        <f>IF($P$287=0,U144*AE144,0)</f>
        <v>4195.3105512489592</v>
      </c>
      <c r="AG144" s="253">
        <f>+[41]Лист1!R144</f>
        <v>1.014</v>
      </c>
      <c r="AH144" s="250">
        <f>AF144*AG144</f>
        <v>4254.0448989664446</v>
      </c>
      <c r="AI144" s="253">
        <f>+[41]Лист1!S144</f>
        <v>1.0192000000000001</v>
      </c>
      <c r="AJ144" s="250">
        <f>AH144*AI144</f>
        <v>4335.7225610266005</v>
      </c>
      <c r="AK144" s="253">
        <f>+[41]Лист1!T144</f>
        <v>1.0244</v>
      </c>
      <c r="AL144" s="250">
        <f>AJ144*AK144</f>
        <v>4441.5141915156491</v>
      </c>
      <c r="AM144" s="227" t="s">
        <v>924</v>
      </c>
      <c r="AN144" s="227" t="s">
        <v>925</v>
      </c>
      <c r="AO144" s="227" t="s">
        <v>926</v>
      </c>
      <c r="AP144" s="227" t="s">
        <v>927</v>
      </c>
      <c r="AQ144" s="227" t="s">
        <v>928</v>
      </c>
      <c r="AR144" s="227" t="s">
        <v>929</v>
      </c>
      <c r="AS144" s="160" t="str">
        <f t="shared" si="83"/>
        <v>|'[УФ ВС 2018.xlsx]АЛРОСА АГОК пит'!i106</v>
      </c>
      <c r="AT144" s="160" t="str">
        <f t="shared" si="83"/>
        <v>|'[УФ ВС 2018.xlsx]АЛРОСА АГОК пит'!j106</v>
      </c>
      <c r="AU144" s="160" t="str">
        <f t="shared" si="83"/>
        <v>|'[УФ ВС 2018.xlsx]АЛРОСА АГОК пит'!q106</v>
      </c>
      <c r="AV144" s="160" t="str">
        <f t="shared" si="83"/>
        <v>|'[УФ ВС 2018.xlsx]АЛРОСА АГОК пит'!aa106</v>
      </c>
      <c r="AW144" s="160" t="str">
        <f t="shared" si="83"/>
        <v>|'[УФ ВС 2018.xlsx]АЛРОСА АГОК пит'!al106</v>
      </c>
      <c r="AX144" s="160" t="str">
        <f t="shared" si="83"/>
        <v>|'[УФ ВС 2018.xlsx]АЛРОСА АГОК пит'!ak106</v>
      </c>
      <c r="BE144" s="339">
        <f>+U144-'[43]АЛРОСА АГОК пит'!$T144</f>
        <v>4158.7138691999999</v>
      </c>
    </row>
    <row r="145" spans="1:57" s="161" customFormat="1">
      <c r="A145" s="156" t="str">
        <f t="shared" si="61"/>
        <v>пок</v>
      </c>
      <c r="B145" s="95" t="s">
        <v>545</v>
      </c>
      <c r="C145" s="71" t="s">
        <v>266</v>
      </c>
      <c r="D145" s="354" t="s">
        <v>267</v>
      </c>
      <c r="E145" s="354"/>
      <c r="F145" s="355"/>
      <c r="G145" s="70" t="s">
        <v>160</v>
      </c>
      <c r="H145" s="262">
        <v>0</v>
      </c>
      <c r="I145" s="255">
        <v>642.54960000000005</v>
      </c>
      <c r="J145" s="255">
        <v>672.7494312</v>
      </c>
      <c r="K145" s="255">
        <v>572.17794000000004</v>
      </c>
      <c r="L145" s="251">
        <f t="shared" si="62"/>
        <v>-100.57149119999997</v>
      </c>
      <c r="M145" s="251">
        <f t="shared" si="63"/>
        <v>85.050676145410023</v>
      </c>
      <c r="N145" s="255">
        <v>1463.0606792999997</v>
      </c>
      <c r="O145" s="255">
        <v>1547</v>
      </c>
      <c r="P145" s="255"/>
      <c r="Q145" s="250">
        <v>1583.05</v>
      </c>
      <c r="R145" s="252">
        <v>1463.0606792999997</v>
      </c>
      <c r="S145" s="250">
        <f>R145*$A$8</f>
        <v>731.53033964999986</v>
      </c>
      <c r="T145" s="250">
        <f>R145*$A$9</f>
        <v>731.53033964999986</v>
      </c>
      <c r="U145" s="256">
        <f>+W145+Y145</f>
        <v>1463.0606792999997</v>
      </c>
      <c r="V145" s="253">
        <f>[40]Лист1!$O145</f>
        <v>1</v>
      </c>
      <c r="W145" s="250">
        <f>S145*V145</f>
        <v>731.53033964999986</v>
      </c>
      <c r="X145" s="253">
        <f>[40]Лист1!$P145</f>
        <v>1</v>
      </c>
      <c r="Y145" s="250">
        <f>W145*X145</f>
        <v>731.53033964999986</v>
      </c>
      <c r="Z145" s="251">
        <f t="shared" si="65"/>
        <v>0.65972890879366819</v>
      </c>
      <c r="AA145" s="251">
        <f t="shared" si="66"/>
        <v>0.75836365524823524</v>
      </c>
      <c r="AB145" s="256">
        <f t="shared" si="67"/>
        <v>0</v>
      </c>
      <c r="AC145" s="256">
        <f t="shared" si="68"/>
        <v>100</v>
      </c>
      <c r="AD145" s="257">
        <f t="shared" si="69"/>
        <v>0</v>
      </c>
      <c r="AE145" s="253">
        <f>+[41]Лист1!Q145</f>
        <v>1.0087999999999999</v>
      </c>
      <c r="AF145" s="250">
        <f>IF($P$287=0,U145*AE145,0)</f>
        <v>1475.9356132778396</v>
      </c>
      <c r="AG145" s="253">
        <f>+[41]Лист1!R145</f>
        <v>1.014</v>
      </c>
      <c r="AH145" s="250">
        <f>AF145*AG145</f>
        <v>1496.5987118637295</v>
      </c>
      <c r="AI145" s="253">
        <f>+[41]Лист1!S145</f>
        <v>1.0192000000000001</v>
      </c>
      <c r="AJ145" s="250">
        <f>AH145*AI145</f>
        <v>1525.3334071315132</v>
      </c>
      <c r="AK145" s="253">
        <f>+[41]Лист1!T145</f>
        <v>1.0244</v>
      </c>
      <c r="AL145" s="250">
        <f>AJ145*AK145</f>
        <v>1562.5515422655221</v>
      </c>
      <c r="AM145" s="227" t="s">
        <v>930</v>
      </c>
      <c r="AN145" s="227" t="s">
        <v>931</v>
      </c>
      <c r="AO145" s="227" t="s">
        <v>932</v>
      </c>
      <c r="AP145" s="227" t="s">
        <v>933</v>
      </c>
      <c r="AQ145" s="227" t="s">
        <v>934</v>
      </c>
      <c r="AR145" s="227" t="s">
        <v>935</v>
      </c>
      <c r="AS145" s="160" t="str">
        <f t="shared" si="83"/>
        <v>|'[УФ ВС 2018.xlsx]АЛРОСА АГОК пит'!i107</v>
      </c>
      <c r="AT145" s="160" t="str">
        <f t="shared" si="83"/>
        <v>|'[УФ ВС 2018.xlsx]АЛРОСА АГОК пит'!j107</v>
      </c>
      <c r="AU145" s="160" t="str">
        <f t="shared" si="83"/>
        <v>|'[УФ ВС 2018.xlsx]АЛРОСА АГОК пит'!q107</v>
      </c>
      <c r="AV145" s="160" t="str">
        <f t="shared" si="83"/>
        <v>|'[УФ ВС 2018.xlsx]АЛРОСА АГОК пит'!aa107</v>
      </c>
      <c r="AW145" s="160" t="str">
        <f t="shared" si="83"/>
        <v>|'[УФ ВС 2018.xlsx]АЛРОСА АГОК пит'!al107</v>
      </c>
      <c r="AX145" s="160" t="str">
        <f t="shared" si="83"/>
        <v>|'[УФ ВС 2018.xlsx]АЛРОСА АГОК пит'!ak107</v>
      </c>
      <c r="BE145" s="339">
        <f>+U145-'[43]АЛРОСА АГОК пит'!$T145</f>
        <v>1463.0606792999997</v>
      </c>
    </row>
    <row r="146" spans="1:57" s="161" customFormat="1">
      <c r="A146" s="156" t="str">
        <f t="shared" si="61"/>
        <v>пок</v>
      </c>
      <c r="B146" s="95" t="s">
        <v>545</v>
      </c>
      <c r="C146" s="356" t="s">
        <v>551</v>
      </c>
      <c r="D146" s="354"/>
      <c r="E146" s="354"/>
      <c r="F146" s="355"/>
      <c r="G146" s="70" t="s">
        <v>160</v>
      </c>
      <c r="H146" s="262">
        <v>0</v>
      </c>
      <c r="I146" s="255">
        <v>10608.430694400002</v>
      </c>
      <c r="J146" s="255">
        <v>11107.026937036801</v>
      </c>
      <c r="K146" s="255">
        <v>2170.94463</v>
      </c>
      <c r="L146" s="251">
        <f t="shared" si="62"/>
        <v>-8936.0823070368006</v>
      </c>
      <c r="M146" s="251">
        <f t="shared" si="63"/>
        <v>19.54568618863166</v>
      </c>
      <c r="N146" s="255">
        <v>1926.4983856300455</v>
      </c>
      <c r="O146" s="255">
        <v>2339</v>
      </c>
      <c r="P146" s="255"/>
      <c r="Q146" s="250">
        <v>2804.6475693632742</v>
      </c>
      <c r="R146" s="252">
        <v>1926.4983856300455</v>
      </c>
      <c r="S146" s="250">
        <f>R146*$A$8</f>
        <v>963.24919281502275</v>
      </c>
      <c r="T146" s="250">
        <f>R146*$A$9</f>
        <v>963.24919281502275</v>
      </c>
      <c r="U146" s="256">
        <f>+W146+Y146</f>
        <v>1926.4983856300455</v>
      </c>
      <c r="V146" s="253">
        <f>[40]Лист1!$O146</f>
        <v>1</v>
      </c>
      <c r="W146" s="250">
        <f>S146*V146</f>
        <v>963.24919281502275</v>
      </c>
      <c r="X146" s="253">
        <f>[40]Лист1!$P146</f>
        <v>1</v>
      </c>
      <c r="Y146" s="250">
        <f>W146*X146</f>
        <v>963.24919281502275</v>
      </c>
      <c r="Z146" s="251">
        <f t="shared" si="65"/>
        <v>0.86870400915467594</v>
      </c>
      <c r="AA146" s="251">
        <f t="shared" si="66"/>
        <v>0.99858220388728758</v>
      </c>
      <c r="AB146" s="256">
        <f t="shared" si="67"/>
        <v>0</v>
      </c>
      <c r="AC146" s="256">
        <f t="shared" si="68"/>
        <v>100</v>
      </c>
      <c r="AD146" s="257">
        <f t="shared" si="69"/>
        <v>0</v>
      </c>
      <c r="AE146" s="253">
        <f>+[41]Лист1!Q146</f>
        <v>1.0087999999999999</v>
      </c>
      <c r="AF146" s="250">
        <f>IF($P$287=0,U146*AE146,0)</f>
        <v>1943.4515714235897</v>
      </c>
      <c r="AG146" s="253">
        <f>+[41]Лист1!R146</f>
        <v>1.014</v>
      </c>
      <c r="AH146" s="250">
        <f>AF146*AG146</f>
        <v>1970.6598934235201</v>
      </c>
      <c r="AI146" s="253">
        <f>+[41]Лист1!S146</f>
        <v>1.0192000000000001</v>
      </c>
      <c r="AJ146" s="250">
        <f>AH146*AI146</f>
        <v>2008.496563377252</v>
      </c>
      <c r="AK146" s="253">
        <f>+[41]Лист1!T146</f>
        <v>1.0244</v>
      </c>
      <c r="AL146" s="250">
        <f>AJ146*AK146</f>
        <v>2057.5038795236569</v>
      </c>
      <c r="AM146" s="227" t="s">
        <v>936</v>
      </c>
      <c r="AN146" s="227" t="s">
        <v>937</v>
      </c>
      <c r="AO146" s="227" t="s">
        <v>938</v>
      </c>
      <c r="AP146" s="227" t="s">
        <v>939</v>
      </c>
      <c r="AQ146" s="227" t="s">
        <v>940</v>
      </c>
      <c r="AR146" s="227" t="s">
        <v>941</v>
      </c>
      <c r="AS146" s="160" t="str">
        <f t="shared" si="83"/>
        <v>|'[УФ ВС 2018.xlsx]АЛРОСА АГОК пит'!i108</v>
      </c>
      <c r="AT146" s="160" t="str">
        <f t="shared" si="83"/>
        <v>|'[УФ ВС 2018.xlsx]АЛРОСА АГОК пит'!j108</v>
      </c>
      <c r="AU146" s="160" t="str">
        <f t="shared" si="83"/>
        <v>|'[УФ ВС 2018.xlsx]АЛРОСА АГОК пит'!q108</v>
      </c>
      <c r="AV146" s="160" t="str">
        <f t="shared" si="83"/>
        <v>|'[УФ ВС 2018.xlsx]АЛРОСА АГОК пит'!aa108</v>
      </c>
      <c r="AW146" s="160" t="str">
        <f t="shared" si="83"/>
        <v>|'[УФ ВС 2018.xlsx]АЛРОСА АГОК пит'!al108</v>
      </c>
      <c r="AX146" s="160" t="str">
        <f t="shared" si="83"/>
        <v>|'[УФ ВС 2018.xlsx]АЛРОСА АГОК пит'!ak108</v>
      </c>
      <c r="BE146" s="339">
        <f>+U146-'[43]АЛРОСА АГОК пит'!$T146</f>
        <v>1926.4983856300455</v>
      </c>
    </row>
    <row r="147" spans="1:57">
      <c r="A147" s="156" t="str">
        <f t="shared" si="61"/>
        <v>пок</v>
      </c>
      <c r="B147" s="95"/>
      <c r="C147" s="356" t="s">
        <v>552</v>
      </c>
      <c r="D147" s="354"/>
      <c r="E147" s="354"/>
      <c r="F147" s="355"/>
      <c r="G147" s="70" t="s">
        <v>160</v>
      </c>
      <c r="H147" s="256">
        <f>H148+H149+H150+H151</f>
        <v>0</v>
      </c>
      <c r="I147" s="256">
        <f>I148+I149+I150+I151</f>
        <v>16946.934162000001</v>
      </c>
      <c r="J147" s="256">
        <f>J148+J149+J150+J151</f>
        <v>16402.320870417094</v>
      </c>
      <c r="K147" s="256">
        <v>4016.3717499999998</v>
      </c>
      <c r="L147" s="251">
        <f t="shared" si="62"/>
        <v>-12385.949120417094</v>
      </c>
      <c r="M147" s="251">
        <f t="shared" si="63"/>
        <v>24.486606387781681</v>
      </c>
      <c r="N147" s="256">
        <f t="shared" ref="N147:U147" si="84">N148+N149+N150+N151</f>
        <v>7941.7534538495229</v>
      </c>
      <c r="O147" s="256">
        <v>6125.1940500000001</v>
      </c>
      <c r="P147" s="256">
        <f t="shared" si="84"/>
        <v>0</v>
      </c>
      <c r="Q147" s="256">
        <v>5279.9608926600004</v>
      </c>
      <c r="R147" s="252">
        <v>4850.6011478400005</v>
      </c>
      <c r="S147" s="256">
        <f t="shared" si="84"/>
        <v>2425.3005739200003</v>
      </c>
      <c r="T147" s="256">
        <f t="shared" si="84"/>
        <v>2425.3005739200003</v>
      </c>
      <c r="U147" s="256">
        <f t="shared" si="84"/>
        <v>5699.4563487120013</v>
      </c>
      <c r="V147" s="253">
        <f>[40]Лист1!$O147</f>
        <v>1</v>
      </c>
      <c r="W147" s="256">
        <f>W148+W149+W150+W151</f>
        <v>2849.7281743560006</v>
      </c>
      <c r="X147" s="253">
        <f>[40]Лист1!$P147</f>
        <v>1</v>
      </c>
      <c r="Y147" s="256">
        <f>Y148+Y149+Y150+Y151</f>
        <v>2849.7281743560006</v>
      </c>
      <c r="Z147" s="251">
        <f t="shared" si="65"/>
        <v>2.1872515935489938</v>
      </c>
      <c r="AA147" s="251">
        <f t="shared" si="66"/>
        <v>2.5142631940509901</v>
      </c>
      <c r="AB147" s="256">
        <f t="shared" si="67"/>
        <v>-2242.2971051375216</v>
      </c>
      <c r="AC147" s="256">
        <f t="shared" si="68"/>
        <v>71.765717505991873</v>
      </c>
      <c r="AD147" s="257">
        <f t="shared" si="69"/>
        <v>-1.0898015137248251</v>
      </c>
      <c r="AE147" s="253">
        <f>+[41]Лист1!Q147</f>
        <v>1</v>
      </c>
      <c r="AF147" s="256">
        <f>AF148+AF149+AF150+AF151</f>
        <v>5927.4346026604817</v>
      </c>
      <c r="AG147" s="253">
        <f>+[41]Лист1!R147</f>
        <v>1</v>
      </c>
      <c r="AH147" s="256">
        <f>AH148+AH149+AH150+AH151</f>
        <v>6164.5319867669004</v>
      </c>
      <c r="AI147" s="253">
        <f>+[41]Лист1!S147</f>
        <v>1</v>
      </c>
      <c r="AJ147" s="256">
        <f>AJ148+AJ149+AJ150+AJ151</f>
        <v>6411.1132662375767</v>
      </c>
      <c r="AK147" s="253">
        <f>+[41]Лист1!T147</f>
        <v>1</v>
      </c>
      <c r="AL147" s="256">
        <f>AL148+AL149+AL150+AL151</f>
        <v>6667.5577968870803</v>
      </c>
      <c r="AM147" s="227"/>
      <c r="AN147" s="227"/>
      <c r="AO147" s="227"/>
      <c r="AP147" s="227"/>
      <c r="AQ147" s="227"/>
      <c r="AR147" s="227"/>
      <c r="AS147" s="160"/>
      <c r="AT147" s="160"/>
      <c r="AU147" s="160"/>
      <c r="AV147" s="160"/>
      <c r="AW147" s="160"/>
      <c r="AX147" s="160"/>
      <c r="BE147" s="339">
        <f>+U147-'[43]АЛРОСА АГОК пит'!$T147</f>
        <v>5699.4563487120013</v>
      </c>
    </row>
    <row r="148" spans="1:57">
      <c r="A148" s="156" t="str">
        <f t="shared" si="61"/>
        <v>скр</v>
      </c>
      <c r="B148" s="95" t="s">
        <v>542</v>
      </c>
      <c r="C148" s="72"/>
      <c r="D148" s="76" t="s">
        <v>268</v>
      </c>
      <c r="E148" s="352"/>
      <c r="F148" s="353"/>
      <c r="G148" s="74" t="s">
        <v>160</v>
      </c>
      <c r="H148" s="263">
        <f t="shared" ref="H148:J151" si="85">H109*H114</f>
        <v>0</v>
      </c>
      <c r="I148" s="263">
        <f t="shared" si="85"/>
        <v>0</v>
      </c>
      <c r="J148" s="263">
        <f t="shared" si="85"/>
        <v>0</v>
      </c>
      <c r="K148" s="263">
        <v>0</v>
      </c>
      <c r="L148" s="251">
        <f t="shared" si="62"/>
        <v>0</v>
      </c>
      <c r="M148" s="251">
        <f t="shared" si="63"/>
        <v>0</v>
      </c>
      <c r="N148" s="263">
        <f t="shared" ref="N148:T151" si="86">N109*N114</f>
        <v>0</v>
      </c>
      <c r="O148" s="263">
        <v>0</v>
      </c>
      <c r="P148" s="263">
        <f t="shared" si="86"/>
        <v>0</v>
      </c>
      <c r="Q148" s="263">
        <v>0</v>
      </c>
      <c r="R148" s="252">
        <v>0</v>
      </c>
      <c r="S148" s="263">
        <f t="shared" si="86"/>
        <v>0</v>
      </c>
      <c r="T148" s="263">
        <f t="shared" si="86"/>
        <v>0</v>
      </c>
      <c r="U148" s="263">
        <f>+W148+Y148</f>
        <v>0</v>
      </c>
      <c r="V148" s="253">
        <f>[40]Лист1!$O148</f>
        <v>1</v>
      </c>
      <c r="W148" s="263">
        <f>W109*W114</f>
        <v>0</v>
      </c>
      <c r="X148" s="253">
        <f>[40]Лист1!$P148</f>
        <v>1</v>
      </c>
      <c r="Y148" s="263">
        <f>Y109*Y114</f>
        <v>0</v>
      </c>
      <c r="Z148" s="271">
        <f t="shared" si="65"/>
        <v>0</v>
      </c>
      <c r="AA148" s="271">
        <f t="shared" si="66"/>
        <v>0</v>
      </c>
      <c r="AB148" s="263">
        <f t="shared" si="67"/>
        <v>0</v>
      </c>
      <c r="AC148" s="263">
        <f t="shared" si="68"/>
        <v>0</v>
      </c>
      <c r="AD148" s="264">
        <f t="shared" si="69"/>
        <v>0</v>
      </c>
      <c r="AE148" s="253">
        <f>+[41]Лист1!Q148</f>
        <v>1</v>
      </c>
      <c r="AF148" s="263">
        <f>AF109*AF114</f>
        <v>0</v>
      </c>
      <c r="AG148" s="253">
        <f>+[41]Лист1!R148</f>
        <v>1</v>
      </c>
      <c r="AH148" s="263">
        <f>AH109*AH114</f>
        <v>0</v>
      </c>
      <c r="AI148" s="253">
        <f>+[41]Лист1!S148</f>
        <v>1</v>
      </c>
      <c r="AJ148" s="263">
        <f>AJ109*AJ114</f>
        <v>0</v>
      </c>
      <c r="AK148" s="253">
        <f>+[41]Лист1!T148</f>
        <v>1</v>
      </c>
      <c r="AL148" s="263">
        <f>AL109*AL114</f>
        <v>0</v>
      </c>
      <c r="AM148" s="227"/>
      <c r="AN148" s="227"/>
      <c r="AO148" s="227"/>
      <c r="AP148" s="227"/>
      <c r="AQ148" s="227"/>
      <c r="AR148" s="227"/>
      <c r="AS148" s="160"/>
      <c r="AT148" s="160"/>
      <c r="AU148" s="160"/>
      <c r="AV148" s="160"/>
      <c r="AW148" s="160"/>
      <c r="AX148" s="160"/>
      <c r="BE148" s="339">
        <f>+U148-'[43]АЛРОСА АГОК пит'!$T148</f>
        <v>0</v>
      </c>
    </row>
    <row r="149" spans="1:57">
      <c r="A149" s="156" t="str">
        <f t="shared" si="61"/>
        <v>скр</v>
      </c>
      <c r="B149" s="95" t="s">
        <v>542</v>
      </c>
      <c r="C149" s="72"/>
      <c r="D149" s="76" t="s">
        <v>269</v>
      </c>
      <c r="E149" s="352"/>
      <c r="F149" s="353"/>
      <c r="G149" s="74" t="s">
        <v>160</v>
      </c>
      <c r="H149" s="263">
        <f t="shared" si="85"/>
        <v>0</v>
      </c>
      <c r="I149" s="263">
        <f t="shared" si="85"/>
        <v>0</v>
      </c>
      <c r="J149" s="263">
        <f t="shared" si="85"/>
        <v>0</v>
      </c>
      <c r="K149" s="263">
        <v>0</v>
      </c>
      <c r="L149" s="251">
        <f t="shared" si="62"/>
        <v>0</v>
      </c>
      <c r="M149" s="251">
        <f t="shared" si="63"/>
        <v>0</v>
      </c>
      <c r="N149" s="263">
        <f t="shared" si="86"/>
        <v>0</v>
      </c>
      <c r="O149" s="263">
        <v>0</v>
      </c>
      <c r="P149" s="263">
        <f t="shared" si="86"/>
        <v>0</v>
      </c>
      <c r="Q149" s="263">
        <v>0</v>
      </c>
      <c r="R149" s="252">
        <v>0</v>
      </c>
      <c r="S149" s="263">
        <f t="shared" si="86"/>
        <v>0</v>
      </c>
      <c r="T149" s="263">
        <f t="shared" si="86"/>
        <v>0</v>
      </c>
      <c r="U149" s="263">
        <f>+W149+Y149</f>
        <v>0</v>
      </c>
      <c r="V149" s="253">
        <f>[40]Лист1!$O149</f>
        <v>1</v>
      </c>
      <c r="W149" s="263">
        <f>W110*W115</f>
        <v>0</v>
      </c>
      <c r="X149" s="253">
        <f>[40]Лист1!$P149</f>
        <v>1</v>
      </c>
      <c r="Y149" s="263">
        <f>Y110*Y115</f>
        <v>0</v>
      </c>
      <c r="Z149" s="271">
        <f t="shared" si="65"/>
        <v>0</v>
      </c>
      <c r="AA149" s="271">
        <f t="shared" si="66"/>
        <v>0</v>
      </c>
      <c r="AB149" s="263">
        <f t="shared" si="67"/>
        <v>0</v>
      </c>
      <c r="AC149" s="263">
        <f t="shared" si="68"/>
        <v>0</v>
      </c>
      <c r="AD149" s="264">
        <f t="shared" si="69"/>
        <v>0</v>
      </c>
      <c r="AE149" s="253">
        <f>+[41]Лист1!Q149</f>
        <v>1</v>
      </c>
      <c r="AF149" s="263">
        <f>AF110*AF115</f>
        <v>0</v>
      </c>
      <c r="AG149" s="253">
        <f>+[41]Лист1!R149</f>
        <v>1</v>
      </c>
      <c r="AH149" s="263">
        <f>AH110*AH115</f>
        <v>0</v>
      </c>
      <c r="AI149" s="253">
        <f>+[41]Лист1!S149</f>
        <v>1</v>
      </c>
      <c r="AJ149" s="263">
        <f>AJ110*AJ115</f>
        <v>0</v>
      </c>
      <c r="AK149" s="253">
        <f>+[41]Лист1!T149</f>
        <v>1</v>
      </c>
      <c r="AL149" s="263">
        <f>AL110*AL115</f>
        <v>0</v>
      </c>
      <c r="AM149" s="227"/>
      <c r="AN149" s="227"/>
      <c r="AO149" s="227"/>
      <c r="AP149" s="227"/>
      <c r="AQ149" s="227"/>
      <c r="AR149" s="227"/>
      <c r="AS149" s="160"/>
      <c r="AT149" s="160"/>
      <c r="AU149" s="160"/>
      <c r="AV149" s="160"/>
      <c r="AW149" s="160"/>
      <c r="AX149" s="160"/>
      <c r="BE149" s="339">
        <f>+U149-'[43]АЛРОСА АГОК пит'!$T149</f>
        <v>0</v>
      </c>
    </row>
    <row r="150" spans="1:57">
      <c r="A150" s="156" t="str">
        <f t="shared" si="61"/>
        <v>скр</v>
      </c>
      <c r="B150" s="95" t="s">
        <v>542</v>
      </c>
      <c r="C150" s="72"/>
      <c r="D150" s="76" t="s">
        <v>270</v>
      </c>
      <c r="E150" s="352"/>
      <c r="F150" s="353"/>
      <c r="G150" s="74" t="s">
        <v>160</v>
      </c>
      <c r="H150" s="263">
        <f t="shared" si="85"/>
        <v>0</v>
      </c>
      <c r="I150" s="263">
        <f t="shared" si="85"/>
        <v>0</v>
      </c>
      <c r="J150" s="263">
        <f t="shared" si="85"/>
        <v>0</v>
      </c>
      <c r="K150" s="263">
        <v>0</v>
      </c>
      <c r="L150" s="251">
        <f t="shared" si="62"/>
        <v>0</v>
      </c>
      <c r="M150" s="251">
        <f t="shared" si="63"/>
        <v>0</v>
      </c>
      <c r="N150" s="263">
        <f t="shared" si="86"/>
        <v>0</v>
      </c>
      <c r="O150" s="263">
        <v>0</v>
      </c>
      <c r="P150" s="263">
        <f t="shared" si="86"/>
        <v>0</v>
      </c>
      <c r="Q150" s="263">
        <v>0</v>
      </c>
      <c r="R150" s="252">
        <v>0</v>
      </c>
      <c r="S150" s="263">
        <f t="shared" si="86"/>
        <v>0</v>
      </c>
      <c r="T150" s="263">
        <f t="shared" si="86"/>
        <v>0</v>
      </c>
      <c r="U150" s="263">
        <f>+W150+Y150</f>
        <v>0</v>
      </c>
      <c r="V150" s="253">
        <f>[40]Лист1!$O150</f>
        <v>1</v>
      </c>
      <c r="W150" s="263">
        <f>W111*W116</f>
        <v>0</v>
      </c>
      <c r="X150" s="253">
        <f>[40]Лист1!$P150</f>
        <v>1</v>
      </c>
      <c r="Y150" s="263">
        <f>Y111*Y116</f>
        <v>0</v>
      </c>
      <c r="Z150" s="271">
        <f t="shared" si="65"/>
        <v>0</v>
      </c>
      <c r="AA150" s="271">
        <f t="shared" si="66"/>
        <v>0</v>
      </c>
      <c r="AB150" s="263">
        <f t="shared" si="67"/>
        <v>0</v>
      </c>
      <c r="AC150" s="263">
        <f t="shared" si="68"/>
        <v>0</v>
      </c>
      <c r="AD150" s="264">
        <f t="shared" si="69"/>
        <v>0</v>
      </c>
      <c r="AE150" s="253">
        <f>+[41]Лист1!Q150</f>
        <v>1</v>
      </c>
      <c r="AF150" s="263">
        <f>AF111*AF116</f>
        <v>0</v>
      </c>
      <c r="AG150" s="253">
        <f>+[41]Лист1!R150</f>
        <v>1</v>
      </c>
      <c r="AH150" s="263">
        <f>AH111*AH116</f>
        <v>0</v>
      </c>
      <c r="AI150" s="253">
        <f>+[41]Лист1!S150</f>
        <v>1</v>
      </c>
      <c r="AJ150" s="263">
        <f>AJ111*AJ116</f>
        <v>0</v>
      </c>
      <c r="AK150" s="253">
        <f>+[41]Лист1!T150</f>
        <v>1</v>
      </c>
      <c r="AL150" s="263">
        <f>AL111*AL116</f>
        <v>0</v>
      </c>
      <c r="AM150" s="227"/>
      <c r="AN150" s="227"/>
      <c r="AO150" s="227"/>
      <c r="AP150" s="227"/>
      <c r="AQ150" s="227"/>
      <c r="AR150" s="227"/>
      <c r="AS150" s="160"/>
      <c r="AT150" s="160"/>
      <c r="AU150" s="160"/>
      <c r="AV150" s="160"/>
      <c r="AW150" s="160"/>
      <c r="AX150" s="160"/>
      <c r="BE150" s="339">
        <f>+U150-'[43]АЛРОСА АГОК пит'!$T150</f>
        <v>0</v>
      </c>
    </row>
    <row r="151" spans="1:57" s="161" customFormat="1">
      <c r="A151" s="156" t="str">
        <f t="shared" si="61"/>
        <v>пок</v>
      </c>
      <c r="B151" s="95" t="s">
        <v>542</v>
      </c>
      <c r="C151" s="72"/>
      <c r="D151" s="76" t="s">
        <v>271</v>
      </c>
      <c r="E151" s="352"/>
      <c r="F151" s="353"/>
      <c r="G151" s="74" t="s">
        <v>160</v>
      </c>
      <c r="H151" s="263">
        <f t="shared" si="85"/>
        <v>0</v>
      </c>
      <c r="I151" s="263">
        <f t="shared" si="85"/>
        <v>16946.934162000001</v>
      </c>
      <c r="J151" s="263">
        <f t="shared" si="85"/>
        <v>16402.320870417094</v>
      </c>
      <c r="K151" s="263">
        <v>4016.3717499999998</v>
      </c>
      <c r="L151" s="251">
        <f t="shared" si="62"/>
        <v>-12385.949120417094</v>
      </c>
      <c r="M151" s="251">
        <f t="shared" si="63"/>
        <v>24.486606387781681</v>
      </c>
      <c r="N151" s="263">
        <f t="shared" si="86"/>
        <v>7941.7534538495229</v>
      </c>
      <c r="O151" s="263">
        <v>6125.1940500000001</v>
      </c>
      <c r="P151" s="263">
        <f t="shared" si="86"/>
        <v>0</v>
      </c>
      <c r="Q151" s="263">
        <v>5279.9608926600004</v>
      </c>
      <c r="R151" s="252">
        <v>4850.6011478400005</v>
      </c>
      <c r="S151" s="263">
        <f t="shared" si="86"/>
        <v>2425.3005739200003</v>
      </c>
      <c r="T151" s="263">
        <f t="shared" si="86"/>
        <v>2425.3005739200003</v>
      </c>
      <c r="U151" s="263">
        <f>+W151+Y151</f>
        <v>5699.4563487120013</v>
      </c>
      <c r="V151" s="253">
        <f>[40]Лист1!$O151</f>
        <v>1</v>
      </c>
      <c r="W151" s="263">
        <f>W112*W117</f>
        <v>2849.7281743560006</v>
      </c>
      <c r="X151" s="253">
        <f>[40]Лист1!$P151</f>
        <v>1</v>
      </c>
      <c r="Y151" s="263">
        <f>Y112*Y117</f>
        <v>2849.7281743560006</v>
      </c>
      <c r="Z151" s="271">
        <f t="shared" si="65"/>
        <v>2.1872515935489938</v>
      </c>
      <c r="AA151" s="271">
        <f t="shared" si="66"/>
        <v>2.5142631940509901</v>
      </c>
      <c r="AB151" s="263">
        <f t="shared" si="67"/>
        <v>-2242.2971051375216</v>
      </c>
      <c r="AC151" s="263">
        <f t="shared" si="68"/>
        <v>71.765717505991873</v>
      </c>
      <c r="AD151" s="264">
        <f t="shared" si="69"/>
        <v>-1.0898015137248251</v>
      </c>
      <c r="AE151" s="253">
        <f>+[41]Лист1!Q151</f>
        <v>1</v>
      </c>
      <c r="AF151" s="263">
        <f>AF112*AF117</f>
        <v>5927.4346026604817</v>
      </c>
      <c r="AG151" s="253">
        <f>+[41]Лист1!R151</f>
        <v>1</v>
      </c>
      <c r="AH151" s="263">
        <f>AH112*AH117</f>
        <v>6164.5319867669004</v>
      </c>
      <c r="AI151" s="253">
        <f>+[41]Лист1!S151</f>
        <v>1</v>
      </c>
      <c r="AJ151" s="263">
        <f>AJ112*AJ117</f>
        <v>6411.1132662375767</v>
      </c>
      <c r="AK151" s="253">
        <f>+[41]Лист1!T151</f>
        <v>1</v>
      </c>
      <c r="AL151" s="263">
        <f>AL112*AL117</f>
        <v>6667.5577968870803</v>
      </c>
      <c r="AM151" s="227"/>
      <c r="AN151" s="227"/>
      <c r="AO151" s="227"/>
      <c r="AP151" s="227"/>
      <c r="AQ151" s="227"/>
      <c r="AR151" s="227"/>
      <c r="AS151" s="160"/>
      <c r="AT151" s="160"/>
      <c r="AU151" s="160"/>
      <c r="AV151" s="160"/>
      <c r="AW151" s="160"/>
      <c r="AX151" s="160"/>
      <c r="BE151" s="339">
        <f>+U151-'[43]АЛРОСА АГОК пит'!$T151</f>
        <v>5699.4563487120013</v>
      </c>
    </row>
    <row r="152" spans="1:57" s="161" customFormat="1">
      <c r="A152" s="156" t="str">
        <f t="shared" si="61"/>
        <v>пок</v>
      </c>
      <c r="B152" s="95"/>
      <c r="C152" s="356" t="s">
        <v>553</v>
      </c>
      <c r="D152" s="98"/>
      <c r="E152" s="354"/>
      <c r="F152" s="355"/>
      <c r="G152" s="70" t="s">
        <v>160</v>
      </c>
      <c r="H152" s="256">
        <f>H153+H154+H157+H158+H166+H182</f>
        <v>0</v>
      </c>
      <c r="I152" s="256">
        <f>I153+I154+I157+I158+I166+I182</f>
        <v>8997.2113670573453</v>
      </c>
      <c r="J152" s="256">
        <f>J153+J154+J157+J158+J166+J182</f>
        <v>14485.272803491127</v>
      </c>
      <c r="K152" s="256">
        <v>79028.218010000011</v>
      </c>
      <c r="L152" s="251">
        <f t="shared" si="62"/>
        <v>64542.945206508884</v>
      </c>
      <c r="M152" s="251">
        <f t="shared" si="63"/>
        <v>545.57631797554575</v>
      </c>
      <c r="N152" s="256">
        <f t="shared" ref="N152:U152" si="87">N153+N154+N157+N158+N166+N182</f>
        <v>20332.812780711451</v>
      </c>
      <c r="O152" s="256">
        <v>20749.678138568241</v>
      </c>
      <c r="P152" s="256">
        <f t="shared" si="87"/>
        <v>0</v>
      </c>
      <c r="Q152" s="256">
        <v>28508.402555983816</v>
      </c>
      <c r="R152" s="252">
        <v>18444.420856410459</v>
      </c>
      <c r="S152" s="256">
        <f t="shared" si="87"/>
        <v>9222.2104282052296</v>
      </c>
      <c r="T152" s="256">
        <f t="shared" si="87"/>
        <v>9222.2104282052296</v>
      </c>
      <c r="U152" s="256">
        <f t="shared" si="87"/>
        <v>11725.748060963026</v>
      </c>
      <c r="V152" s="253">
        <f>[40]Лист1!$O152</f>
        <v>1</v>
      </c>
      <c r="W152" s="256">
        <f>W153+W154+W157+W158+W166+W182</f>
        <v>5862.8740304815128</v>
      </c>
      <c r="X152" s="253">
        <f>[40]Лист1!$P152</f>
        <v>1</v>
      </c>
      <c r="Y152" s="256">
        <f>Y153+Y154+Y157+Y158+Y166+Y182</f>
        <v>5862.8740304815128</v>
      </c>
      <c r="Z152" s="251">
        <f t="shared" si="65"/>
        <v>8.3170286899876018</v>
      </c>
      <c r="AA152" s="251">
        <f t="shared" si="66"/>
        <v>9.5604909745073385</v>
      </c>
      <c r="AB152" s="256">
        <f t="shared" si="67"/>
        <v>-8607.064719748425</v>
      </c>
      <c r="AC152" s="256">
        <f t="shared" si="68"/>
        <v>57.66908979797698</v>
      </c>
      <c r="AD152" s="257">
        <f t="shared" si="69"/>
        <v>-4.1832066494747977</v>
      </c>
      <c r="AE152" s="253">
        <f>+[41]Лист1!Q152</f>
        <v>1</v>
      </c>
      <c r="AF152" s="256">
        <f>AF153+AF154+AF157+AF158+AF166+AF182</f>
        <v>11806.599908707502</v>
      </c>
      <c r="AG152" s="253">
        <f>+[41]Лист1!R152</f>
        <v>1</v>
      </c>
      <c r="AH152" s="256">
        <f>AH153+AH154+AH157+AH158+AH166+AH182</f>
        <v>11936.359774169407</v>
      </c>
      <c r="AI152" s="253">
        <f>+[41]Лист1!S152</f>
        <v>1</v>
      </c>
      <c r="AJ152" s="256">
        <f>AJ153+AJ154+AJ157+AJ158+AJ166+AJ182</f>
        <v>12116.80755050546</v>
      </c>
      <c r="AK152" s="253">
        <f>+[41]Лист1!T152</f>
        <v>1</v>
      </c>
      <c r="AL152" s="256">
        <f>AL153+AL154+AL157+AL158+AL166+AL182</f>
        <v>12350.529525341793</v>
      </c>
      <c r="AM152" s="227"/>
      <c r="AN152" s="227"/>
      <c r="AO152" s="227"/>
      <c r="AP152" s="227"/>
      <c r="AQ152" s="227"/>
      <c r="AR152" s="227"/>
      <c r="AS152" s="160"/>
      <c r="AT152" s="160"/>
      <c r="AU152" s="160"/>
      <c r="AV152" s="160"/>
      <c r="AW152" s="160"/>
      <c r="AX152" s="160"/>
      <c r="BE152" s="339">
        <f>+U152-'[43]АЛРОСА АГОК пит'!$T152</f>
        <v>11725.748060963026</v>
      </c>
    </row>
    <row r="153" spans="1:57" s="161" customFormat="1">
      <c r="A153" s="156" t="str">
        <f t="shared" si="61"/>
        <v>пок</v>
      </c>
      <c r="B153" s="95" t="s">
        <v>542</v>
      </c>
      <c r="C153" s="71" t="s">
        <v>272</v>
      </c>
      <c r="D153" s="354" t="s">
        <v>273</v>
      </c>
      <c r="E153" s="354"/>
      <c r="F153" s="355"/>
      <c r="G153" s="70" t="s">
        <v>160</v>
      </c>
      <c r="H153" s="256">
        <f>H118*H121/1000</f>
        <v>0</v>
      </c>
      <c r="I153" s="256">
        <f>I118*I121/1000</f>
        <v>5500.9506939774919</v>
      </c>
      <c r="J153" s="256">
        <f>J118*J121/1000</f>
        <v>6293.3908718336615</v>
      </c>
      <c r="K153" s="256">
        <v>7334.8505500000001</v>
      </c>
      <c r="L153" s="251">
        <f t="shared" si="62"/>
        <v>1041.4596781663386</v>
      </c>
      <c r="M153" s="251">
        <f t="shared" si="63"/>
        <v>116.54846646864785</v>
      </c>
      <c r="N153" s="256">
        <f t="shared" ref="N153:T153" si="88">N118*N121/1000</f>
        <v>6718.6727954474327</v>
      </c>
      <c r="O153" s="256">
        <v>6484</v>
      </c>
      <c r="P153" s="256">
        <f t="shared" si="88"/>
        <v>0</v>
      </c>
      <c r="Q153" s="256">
        <v>7780.6002996158122</v>
      </c>
      <c r="R153" s="252">
        <v>6718.6727954474327</v>
      </c>
      <c r="S153" s="256">
        <f t="shared" si="88"/>
        <v>3359.3363977237163</v>
      </c>
      <c r="T153" s="256">
        <f t="shared" si="88"/>
        <v>3359.3363977237163</v>
      </c>
      <c r="U153" s="256">
        <f>+W153+Y153</f>
        <v>0</v>
      </c>
      <c r="V153" s="253">
        <f>[40]Лист1!$O153</f>
        <v>1</v>
      </c>
      <c r="W153" s="256">
        <f>W118*W121/1000</f>
        <v>0</v>
      </c>
      <c r="X153" s="253">
        <f>[40]Лист1!$P153</f>
        <v>1</v>
      </c>
      <c r="Y153" s="256">
        <f>Y118*Y121/1000</f>
        <v>0</v>
      </c>
      <c r="Z153" s="251">
        <f t="shared" si="65"/>
        <v>3.0296095948685919</v>
      </c>
      <c r="AA153" s="251">
        <f t="shared" si="66"/>
        <v>3.4825604512932351</v>
      </c>
      <c r="AB153" s="256">
        <f t="shared" si="67"/>
        <v>-6718.6727954474327</v>
      </c>
      <c r="AC153" s="256">
        <f t="shared" si="68"/>
        <v>0</v>
      </c>
      <c r="AD153" s="257">
        <f t="shared" si="69"/>
        <v>-3.2654101750942361</v>
      </c>
      <c r="AE153" s="253">
        <f>+[41]Лист1!Q153</f>
        <v>1</v>
      </c>
      <c r="AF153" s="256">
        <f>AF118*AF121/1000</f>
        <v>0</v>
      </c>
      <c r="AG153" s="253">
        <f>+[41]Лист1!R153</f>
        <v>1</v>
      </c>
      <c r="AH153" s="256">
        <f>AH118*AH121/1000</f>
        <v>0</v>
      </c>
      <c r="AI153" s="253">
        <f>+[41]Лист1!S153</f>
        <v>1</v>
      </c>
      <c r="AJ153" s="256">
        <f>AJ118*AJ121/1000</f>
        <v>0</v>
      </c>
      <c r="AK153" s="253">
        <f>+[41]Лист1!T153</f>
        <v>1</v>
      </c>
      <c r="AL153" s="256">
        <f>AL118*AL121/1000</f>
        <v>0</v>
      </c>
      <c r="AM153" s="227"/>
      <c r="AN153" s="227"/>
      <c r="AO153" s="227"/>
      <c r="AP153" s="227"/>
      <c r="AQ153" s="227"/>
      <c r="AR153" s="227"/>
      <c r="AS153" s="160"/>
      <c r="AT153" s="160"/>
      <c r="AU153" s="160"/>
      <c r="AV153" s="160"/>
      <c r="AW153" s="160"/>
      <c r="AX153" s="160"/>
      <c r="BE153" s="339">
        <f>+U153-'[43]АЛРОСА АГОК пит'!$T153</f>
        <v>0</v>
      </c>
    </row>
    <row r="154" spans="1:57">
      <c r="A154" s="156" t="str">
        <f t="shared" si="61"/>
        <v>скр</v>
      </c>
      <c r="B154" s="95"/>
      <c r="C154" s="71" t="s">
        <v>274</v>
      </c>
      <c r="D154" s="99" t="s">
        <v>275</v>
      </c>
      <c r="E154" s="354"/>
      <c r="F154" s="355"/>
      <c r="G154" s="70" t="s">
        <v>160</v>
      </c>
      <c r="H154" s="256">
        <f>H155+H156</f>
        <v>0</v>
      </c>
      <c r="I154" s="256">
        <f>I155+I156</f>
        <v>0</v>
      </c>
      <c r="J154" s="256">
        <f>J155+J156</f>
        <v>0</v>
      </c>
      <c r="K154" s="256">
        <v>0</v>
      </c>
      <c r="L154" s="251">
        <f t="shared" si="62"/>
        <v>0</v>
      </c>
      <c r="M154" s="251">
        <f t="shared" si="63"/>
        <v>0</v>
      </c>
      <c r="N154" s="256">
        <f t="shared" ref="N154:U154" si="89">N155+N156</f>
        <v>0</v>
      </c>
      <c r="O154" s="256">
        <v>0</v>
      </c>
      <c r="P154" s="256">
        <f t="shared" si="89"/>
        <v>0</v>
      </c>
      <c r="Q154" s="256">
        <v>0</v>
      </c>
      <c r="R154" s="252">
        <v>0</v>
      </c>
      <c r="S154" s="256">
        <f t="shared" si="89"/>
        <v>0</v>
      </c>
      <c r="T154" s="256">
        <f t="shared" si="89"/>
        <v>0</v>
      </c>
      <c r="U154" s="256">
        <f t="shared" si="89"/>
        <v>0</v>
      </c>
      <c r="V154" s="253">
        <f>[40]Лист1!$O154</f>
        <v>1</v>
      </c>
      <c r="W154" s="256">
        <f>W155+W156</f>
        <v>0</v>
      </c>
      <c r="X154" s="253">
        <f>[40]Лист1!$P154</f>
        <v>1</v>
      </c>
      <c r="Y154" s="256">
        <f>Y155+Y156</f>
        <v>0</v>
      </c>
      <c r="Z154" s="251">
        <f t="shared" si="65"/>
        <v>0</v>
      </c>
      <c r="AA154" s="251">
        <f t="shared" si="66"/>
        <v>0</v>
      </c>
      <c r="AB154" s="256">
        <f t="shared" si="67"/>
        <v>0</v>
      </c>
      <c r="AC154" s="256">
        <f t="shared" si="68"/>
        <v>0</v>
      </c>
      <c r="AD154" s="257">
        <f t="shared" si="69"/>
        <v>0</v>
      </c>
      <c r="AE154" s="253">
        <f>+[41]Лист1!Q154</f>
        <v>1</v>
      </c>
      <c r="AF154" s="256">
        <f>AF155+AF156</f>
        <v>0</v>
      </c>
      <c r="AG154" s="253">
        <f>+[41]Лист1!R154</f>
        <v>1</v>
      </c>
      <c r="AH154" s="256">
        <f>AH155+AH156</f>
        <v>0</v>
      </c>
      <c r="AI154" s="253">
        <f>+[41]Лист1!S154</f>
        <v>1</v>
      </c>
      <c r="AJ154" s="256">
        <f>AJ155+AJ156</f>
        <v>0</v>
      </c>
      <c r="AK154" s="253">
        <f>+[41]Лист1!T154</f>
        <v>1</v>
      </c>
      <c r="AL154" s="256">
        <f>AL155+AL156</f>
        <v>0</v>
      </c>
      <c r="AM154" s="227"/>
      <c r="AN154" s="227"/>
      <c r="AO154" s="227"/>
      <c r="AP154" s="227"/>
      <c r="AQ154" s="227"/>
      <c r="AR154" s="227"/>
      <c r="AS154" s="160"/>
      <c r="AT154" s="160"/>
      <c r="AU154" s="160"/>
      <c r="AV154" s="160"/>
      <c r="AW154" s="160"/>
      <c r="AX154" s="160"/>
      <c r="BE154" s="339">
        <f>+U154-'[43]АЛРОСА АГОК пит'!$T154</f>
        <v>0</v>
      </c>
    </row>
    <row r="155" spans="1:57">
      <c r="A155" s="156" t="str">
        <f t="shared" si="61"/>
        <v>скр</v>
      </c>
      <c r="B155" s="95" t="s">
        <v>554</v>
      </c>
      <c r="C155" s="72"/>
      <c r="D155" s="73" t="s">
        <v>276</v>
      </c>
      <c r="E155" s="352" t="s">
        <v>277</v>
      </c>
      <c r="F155" s="353"/>
      <c r="G155" s="74" t="s">
        <v>160</v>
      </c>
      <c r="H155" s="262">
        <v>0</v>
      </c>
      <c r="I155" s="262">
        <v>0</v>
      </c>
      <c r="J155" s="262">
        <v>0</v>
      </c>
      <c r="K155" s="262"/>
      <c r="L155" s="251">
        <f t="shared" si="62"/>
        <v>0</v>
      </c>
      <c r="M155" s="251">
        <f t="shared" si="63"/>
        <v>0</v>
      </c>
      <c r="N155" s="262">
        <v>0</v>
      </c>
      <c r="O155" s="262"/>
      <c r="P155" s="262"/>
      <c r="Q155" s="253">
        <v>0</v>
      </c>
      <c r="R155" s="252">
        <v>0</v>
      </c>
      <c r="S155" s="250">
        <f>R155*$A$8</f>
        <v>0</v>
      </c>
      <c r="T155" s="250">
        <f>R155*$A$9</f>
        <v>0</v>
      </c>
      <c r="U155" s="263">
        <f>+W155+Y155</f>
        <v>0</v>
      </c>
      <c r="V155" s="253">
        <f>[40]Лист1!$O155</f>
        <v>1</v>
      </c>
      <c r="W155" s="250">
        <f>S155*V155</f>
        <v>0</v>
      </c>
      <c r="X155" s="253">
        <f>[40]Лист1!$P155</f>
        <v>1</v>
      </c>
      <c r="Y155" s="250">
        <f>W155*X155</f>
        <v>0</v>
      </c>
      <c r="Z155" s="271">
        <f t="shared" si="65"/>
        <v>0</v>
      </c>
      <c r="AA155" s="271">
        <f t="shared" si="66"/>
        <v>0</v>
      </c>
      <c r="AB155" s="263">
        <f t="shared" si="67"/>
        <v>0</v>
      </c>
      <c r="AC155" s="263">
        <f t="shared" si="68"/>
        <v>0</v>
      </c>
      <c r="AD155" s="264">
        <f t="shared" si="69"/>
        <v>0</v>
      </c>
      <c r="AE155" s="253">
        <f>+[41]Лист1!Q155</f>
        <v>1</v>
      </c>
      <c r="AF155" s="250">
        <f>IF($P$287=0,U155*AE155,0)</f>
        <v>0</v>
      </c>
      <c r="AG155" s="253">
        <f>+[41]Лист1!R155</f>
        <v>1</v>
      </c>
      <c r="AH155" s="250">
        <f>AF155*AG155</f>
        <v>0</v>
      </c>
      <c r="AI155" s="253">
        <f>+[41]Лист1!S155</f>
        <v>1</v>
      </c>
      <c r="AJ155" s="250">
        <f>AH155*AI155</f>
        <v>0</v>
      </c>
      <c r="AK155" s="253">
        <f>+[41]Лист1!T155</f>
        <v>1</v>
      </c>
      <c r="AL155" s="250">
        <f>AJ155*AK155</f>
        <v>0</v>
      </c>
      <c r="AM155" s="227" t="s">
        <v>942</v>
      </c>
      <c r="AN155" s="227" t="s">
        <v>943</v>
      </c>
      <c r="AO155" s="227" t="s">
        <v>944</v>
      </c>
      <c r="AP155" s="227" t="s">
        <v>945</v>
      </c>
      <c r="AQ155" s="227" t="s">
        <v>946</v>
      </c>
      <c r="AR155" s="227" t="s">
        <v>947</v>
      </c>
      <c r="AS155" s="160" t="str">
        <f t="shared" ref="AS155:AX157" si="90">$A$3&amp;$A$2&amp;"'"&amp;AM155</f>
        <v>|'[УФ ВС 2018.xlsx]АЛРОСА АГОК пит'!i117</v>
      </c>
      <c r="AT155" s="160" t="str">
        <f t="shared" si="90"/>
        <v>|'[УФ ВС 2018.xlsx]АЛРОСА АГОК пит'!j117</v>
      </c>
      <c r="AU155" s="160" t="str">
        <f t="shared" si="90"/>
        <v>|'[УФ ВС 2018.xlsx]АЛРОСА АГОК пит'!q117</v>
      </c>
      <c r="AV155" s="160" t="str">
        <f t="shared" si="90"/>
        <v>|'[УФ ВС 2018.xlsx]АЛРОСА АГОК пит'!aa117</v>
      </c>
      <c r="AW155" s="160" t="str">
        <f t="shared" si="90"/>
        <v>|'[УФ ВС 2018.xlsx]АЛРОСА АГОК пит'!al117</v>
      </c>
      <c r="AX155" s="160" t="str">
        <f t="shared" si="90"/>
        <v>|'[УФ ВС 2018.xlsx]АЛРОСА АГОК пит'!ak117</v>
      </c>
      <c r="BE155" s="339">
        <f>+U155-'[43]АЛРОСА АГОК пит'!$T155</f>
        <v>0</v>
      </c>
    </row>
    <row r="156" spans="1:57" s="161" customFormat="1">
      <c r="A156" s="156" t="str">
        <f t="shared" si="61"/>
        <v>скр</v>
      </c>
      <c r="B156" s="95" t="s">
        <v>554</v>
      </c>
      <c r="C156" s="72"/>
      <c r="D156" s="73" t="s">
        <v>278</v>
      </c>
      <c r="E156" s="352" t="s">
        <v>279</v>
      </c>
      <c r="F156" s="353"/>
      <c r="G156" s="74" t="s">
        <v>160</v>
      </c>
      <c r="H156" s="262">
        <v>0</v>
      </c>
      <c r="I156" s="262">
        <v>0</v>
      </c>
      <c r="J156" s="262">
        <v>0</v>
      </c>
      <c r="K156" s="262"/>
      <c r="L156" s="251">
        <f t="shared" si="62"/>
        <v>0</v>
      </c>
      <c r="M156" s="251">
        <f t="shared" si="63"/>
        <v>0</v>
      </c>
      <c r="N156" s="262">
        <v>0</v>
      </c>
      <c r="O156" s="262"/>
      <c r="P156" s="262"/>
      <c r="Q156" s="253">
        <v>0</v>
      </c>
      <c r="R156" s="252">
        <v>0</v>
      </c>
      <c r="S156" s="250">
        <f>R156*$A$8</f>
        <v>0</v>
      </c>
      <c r="T156" s="250">
        <f>R156*$A$9</f>
        <v>0</v>
      </c>
      <c r="U156" s="263">
        <f>+W156+Y156</f>
        <v>0</v>
      </c>
      <c r="V156" s="253">
        <f>[40]Лист1!$O156</f>
        <v>1</v>
      </c>
      <c r="W156" s="250">
        <f>S156*V156</f>
        <v>0</v>
      </c>
      <c r="X156" s="253">
        <f>[40]Лист1!$P156</f>
        <v>1</v>
      </c>
      <c r="Y156" s="250">
        <f>W156*X156</f>
        <v>0</v>
      </c>
      <c r="Z156" s="271">
        <f t="shared" si="65"/>
        <v>0</v>
      </c>
      <c r="AA156" s="271">
        <f t="shared" si="66"/>
        <v>0</v>
      </c>
      <c r="AB156" s="263">
        <f t="shared" si="67"/>
        <v>0</v>
      </c>
      <c r="AC156" s="263">
        <f t="shared" si="68"/>
        <v>0</v>
      </c>
      <c r="AD156" s="264">
        <f t="shared" si="69"/>
        <v>0</v>
      </c>
      <c r="AE156" s="253">
        <f>+[41]Лист1!Q156</f>
        <v>1</v>
      </c>
      <c r="AF156" s="250">
        <f>IF($P$287=0,U156*AE156,0)</f>
        <v>0</v>
      </c>
      <c r="AG156" s="253">
        <f>+[41]Лист1!R156</f>
        <v>1</v>
      </c>
      <c r="AH156" s="250">
        <f>AF156*AG156</f>
        <v>0</v>
      </c>
      <c r="AI156" s="253">
        <f>+[41]Лист1!S156</f>
        <v>1</v>
      </c>
      <c r="AJ156" s="250">
        <f>AH156*AI156</f>
        <v>0</v>
      </c>
      <c r="AK156" s="253">
        <f>+[41]Лист1!T156</f>
        <v>1</v>
      </c>
      <c r="AL156" s="250">
        <f>AJ156*AK156</f>
        <v>0</v>
      </c>
      <c r="AM156" s="227" t="s">
        <v>948</v>
      </c>
      <c r="AN156" s="227" t="s">
        <v>949</v>
      </c>
      <c r="AO156" s="227" t="s">
        <v>950</v>
      </c>
      <c r="AP156" s="227" t="s">
        <v>951</v>
      </c>
      <c r="AQ156" s="227" t="s">
        <v>952</v>
      </c>
      <c r="AR156" s="227" t="s">
        <v>953</v>
      </c>
      <c r="AS156" s="160" t="str">
        <f t="shared" si="90"/>
        <v>|'[УФ ВС 2018.xlsx]АЛРОСА АГОК пит'!i118</v>
      </c>
      <c r="AT156" s="160" t="str">
        <f t="shared" si="90"/>
        <v>|'[УФ ВС 2018.xlsx]АЛРОСА АГОК пит'!j118</v>
      </c>
      <c r="AU156" s="160" t="str">
        <f t="shared" si="90"/>
        <v>|'[УФ ВС 2018.xlsx]АЛРОСА АГОК пит'!q118</v>
      </c>
      <c r="AV156" s="160" t="str">
        <f t="shared" si="90"/>
        <v>|'[УФ ВС 2018.xlsx]АЛРОСА АГОК пит'!aa118</v>
      </c>
      <c r="AW156" s="160" t="str">
        <f t="shared" si="90"/>
        <v>|'[УФ ВС 2018.xlsx]АЛРОСА АГОК пит'!al118</v>
      </c>
      <c r="AX156" s="160" t="str">
        <f t="shared" si="90"/>
        <v>|'[УФ ВС 2018.xlsx]АЛРОСА АГОК пит'!ak118</v>
      </c>
      <c r="BE156" s="339">
        <f>+U156-'[43]АЛРОСА АГОК пит'!$T156</f>
        <v>0</v>
      </c>
    </row>
    <row r="157" spans="1:57" s="161" customFormat="1">
      <c r="A157" s="156" t="str">
        <f t="shared" si="61"/>
        <v>пок</v>
      </c>
      <c r="B157" s="95" t="s">
        <v>545</v>
      </c>
      <c r="C157" s="71" t="s">
        <v>280</v>
      </c>
      <c r="D157" s="99" t="s">
        <v>281</v>
      </c>
      <c r="E157" s="354"/>
      <c r="F157" s="355"/>
      <c r="G157" s="70" t="s">
        <v>160</v>
      </c>
      <c r="H157" s="262">
        <v>0</v>
      </c>
      <c r="I157" s="255">
        <v>572.02866263079034</v>
      </c>
      <c r="J157" s="255">
        <v>598.91400977443743</v>
      </c>
      <c r="K157" s="255">
        <v>1702.29</v>
      </c>
      <c r="L157" s="251">
        <f t="shared" si="62"/>
        <v>1103.3759902255624</v>
      </c>
      <c r="M157" s="251">
        <f t="shared" si="63"/>
        <v>284.22945067541752</v>
      </c>
      <c r="N157" s="255">
        <v>1185.75765</v>
      </c>
      <c r="O157" s="255">
        <v>1320</v>
      </c>
      <c r="P157" s="255"/>
      <c r="Q157" s="250">
        <v>1386</v>
      </c>
      <c r="R157" s="252">
        <v>1171.3848300000002</v>
      </c>
      <c r="S157" s="250">
        <f>R157*$A$8</f>
        <v>585.6924150000001</v>
      </c>
      <c r="T157" s="250">
        <f>R157*$A$9</f>
        <v>585.6924150000001</v>
      </c>
      <c r="U157" s="263">
        <f>+W157+Y157</f>
        <v>1171.3848300000002</v>
      </c>
      <c r="V157" s="253">
        <f>[40]Лист1!$O157</f>
        <v>1</v>
      </c>
      <c r="W157" s="250">
        <f>S157*V157</f>
        <v>585.6924150000001</v>
      </c>
      <c r="X157" s="253">
        <f>[40]Лист1!$P157</f>
        <v>1</v>
      </c>
      <c r="Y157" s="250">
        <f>W157*X157</f>
        <v>585.6924150000001</v>
      </c>
      <c r="Z157" s="271">
        <f t="shared" si="65"/>
        <v>0.52820532094615547</v>
      </c>
      <c r="AA157" s="271">
        <f t="shared" si="66"/>
        <v>0.60717623947501365</v>
      </c>
      <c r="AB157" s="263">
        <f t="shared" si="67"/>
        <v>-14.37281999999982</v>
      </c>
      <c r="AC157" s="263">
        <f t="shared" si="68"/>
        <v>98.787878787878796</v>
      </c>
      <c r="AD157" s="264">
        <f t="shared" si="69"/>
        <v>-6.985479737099151E-3</v>
      </c>
      <c r="AE157" s="253">
        <f>+[41]Лист1!Q157</f>
        <v>1.0087999999999999</v>
      </c>
      <c r="AF157" s="250">
        <f>IF($P$287=0,U157*AE157,0)</f>
        <v>1181.6930165040001</v>
      </c>
      <c r="AG157" s="253">
        <f>+[41]Лист1!R157</f>
        <v>1.014</v>
      </c>
      <c r="AH157" s="250">
        <f>AF157*AG157</f>
        <v>1198.236718735056</v>
      </c>
      <c r="AI157" s="253">
        <f>+[41]Лист1!S157</f>
        <v>1.0192000000000001</v>
      </c>
      <c r="AJ157" s="250">
        <f>AH157*AI157</f>
        <v>1221.2428637347691</v>
      </c>
      <c r="AK157" s="253">
        <f>+[41]Лист1!T157</f>
        <v>1.0244</v>
      </c>
      <c r="AL157" s="250">
        <f>AJ157*AK157</f>
        <v>1251.0411896098974</v>
      </c>
      <c r="AM157" s="227" t="s">
        <v>954</v>
      </c>
      <c r="AN157" s="227" t="s">
        <v>955</v>
      </c>
      <c r="AO157" s="227" t="s">
        <v>956</v>
      </c>
      <c r="AP157" s="227" t="s">
        <v>957</v>
      </c>
      <c r="AQ157" s="227" t="s">
        <v>958</v>
      </c>
      <c r="AR157" s="227" t="s">
        <v>959</v>
      </c>
      <c r="AS157" s="160" t="str">
        <f t="shared" si="90"/>
        <v>|'[УФ ВС 2018.xlsx]АЛРОСА АГОК пит'!i119</v>
      </c>
      <c r="AT157" s="160" t="str">
        <f t="shared" si="90"/>
        <v>|'[УФ ВС 2018.xlsx]АЛРОСА АГОК пит'!j119</v>
      </c>
      <c r="AU157" s="160" t="str">
        <f t="shared" si="90"/>
        <v>|'[УФ ВС 2018.xlsx]АЛРОСА АГОК пит'!q119</v>
      </c>
      <c r="AV157" s="160" t="str">
        <f t="shared" si="90"/>
        <v>|'[УФ ВС 2018.xlsx]АЛРОСА АГОК пит'!aa119</v>
      </c>
      <c r="AW157" s="160" t="str">
        <f t="shared" si="90"/>
        <v>|'[УФ ВС 2018.xlsx]АЛРОСА АГОК пит'!al119</v>
      </c>
      <c r="AX157" s="160" t="str">
        <f t="shared" si="90"/>
        <v>|'[УФ ВС 2018.xlsx]АЛРОСА АГОК пит'!ak119</v>
      </c>
      <c r="BE157" s="339">
        <f>+U157-'[43]АЛРОСА АГОК пит'!$T157</f>
        <v>1171.3848300000002</v>
      </c>
    </row>
    <row r="158" spans="1:57" ht="15" customHeight="1">
      <c r="A158" s="156" t="str">
        <f t="shared" si="61"/>
        <v>пок</v>
      </c>
      <c r="B158" s="95"/>
      <c r="C158" s="71" t="s">
        <v>282</v>
      </c>
      <c r="D158" s="354" t="s">
        <v>283</v>
      </c>
      <c r="E158" s="354"/>
      <c r="F158" s="355"/>
      <c r="G158" s="70" t="s">
        <v>160</v>
      </c>
      <c r="H158" s="256">
        <f>H159+H160+H161</f>
        <v>0</v>
      </c>
      <c r="I158" s="256">
        <f>I159+I160+I161</f>
        <v>1863.9351028069987</v>
      </c>
      <c r="J158" s="256">
        <f>J159+J160+J161</f>
        <v>1951.5400526389276</v>
      </c>
      <c r="K158" s="256">
        <v>251.83056000000215</v>
      </c>
      <c r="L158" s="251">
        <f t="shared" si="62"/>
        <v>-1699.7094926389254</v>
      </c>
      <c r="M158" s="251">
        <f t="shared" si="63"/>
        <v>12.90419633762934</v>
      </c>
      <c r="N158" s="256">
        <f t="shared" ref="N158:U158" si="91">N159+N160+N161</f>
        <v>282.90021605999999</v>
      </c>
      <c r="O158" s="256">
        <v>224.01</v>
      </c>
      <c r="P158" s="256">
        <f t="shared" si="91"/>
        <v>0</v>
      </c>
      <c r="Q158" s="256">
        <v>264.18</v>
      </c>
      <c r="R158" s="252">
        <v>264.18</v>
      </c>
      <c r="S158" s="256">
        <f t="shared" si="91"/>
        <v>132.09</v>
      </c>
      <c r="T158" s="256">
        <f t="shared" si="91"/>
        <v>132.09</v>
      </c>
      <c r="U158" s="256">
        <f t="shared" si="91"/>
        <v>264.18</v>
      </c>
      <c r="V158" s="253">
        <f>[40]Лист1!$O158</f>
        <v>1</v>
      </c>
      <c r="W158" s="256">
        <f>W159+W160+W161</f>
        <v>132.09</v>
      </c>
      <c r="X158" s="253">
        <f>[40]Лист1!$P158</f>
        <v>1</v>
      </c>
      <c r="Y158" s="256">
        <f>Y159+Y160+Y161</f>
        <v>132.09</v>
      </c>
      <c r="Z158" s="251">
        <f t="shared" si="65"/>
        <v>0.11912505447723387</v>
      </c>
      <c r="AA158" s="251">
        <f t="shared" si="66"/>
        <v>0.13693520253673519</v>
      </c>
      <c r="AB158" s="256">
        <f t="shared" si="67"/>
        <v>-18.720216059999984</v>
      </c>
      <c r="AC158" s="256">
        <f t="shared" si="68"/>
        <v>93.382749465263885</v>
      </c>
      <c r="AD158" s="257">
        <f t="shared" si="69"/>
        <v>-9.098401702745158E-3</v>
      </c>
      <c r="AE158" s="253">
        <f>+[41]Лист1!Q158</f>
        <v>1</v>
      </c>
      <c r="AF158" s="256">
        <f>AF159+AF160+AF161</f>
        <v>266.50478399999997</v>
      </c>
      <c r="AG158" s="253">
        <f>+[41]Лист1!R158</f>
        <v>1</v>
      </c>
      <c r="AH158" s="256">
        <f>AH159+AH160+AH161</f>
        <v>270.23585097599999</v>
      </c>
      <c r="AI158" s="253">
        <f>+[41]Лист1!S158</f>
        <v>1</v>
      </c>
      <c r="AJ158" s="256">
        <f>AJ159+AJ160+AJ161</f>
        <v>275.42437931473921</v>
      </c>
      <c r="AK158" s="253">
        <f>+[41]Лист1!T158</f>
        <v>1</v>
      </c>
      <c r="AL158" s="256">
        <f>AL159+AL160+AL161</f>
        <v>282.14473417001886</v>
      </c>
      <c r="AM158" s="227"/>
      <c r="AN158" s="227"/>
      <c r="AO158" s="227"/>
      <c r="AP158" s="227"/>
      <c r="AQ158" s="227"/>
      <c r="AR158" s="227"/>
      <c r="AS158" s="160"/>
      <c r="AT158" s="160"/>
      <c r="AU158" s="160"/>
      <c r="AV158" s="160"/>
      <c r="AW158" s="160"/>
      <c r="AX158" s="160"/>
      <c r="BE158" s="339">
        <f>+U158-'[43]АЛРОСА АГОК пит'!$T158</f>
        <v>264.18</v>
      </c>
    </row>
    <row r="159" spans="1:57">
      <c r="A159" s="156" t="str">
        <f t="shared" si="61"/>
        <v>пок</v>
      </c>
      <c r="B159" s="95" t="s">
        <v>545</v>
      </c>
      <c r="C159" s="72"/>
      <c r="D159" s="73" t="s">
        <v>284</v>
      </c>
      <c r="E159" s="352" t="s">
        <v>285</v>
      </c>
      <c r="F159" s="100"/>
      <c r="G159" s="74" t="s">
        <v>160</v>
      </c>
      <c r="H159" s="262">
        <v>0</v>
      </c>
      <c r="I159" s="262">
        <v>46.257086806998373</v>
      </c>
      <c r="J159" s="262">
        <v>48.431169886927293</v>
      </c>
      <c r="K159" s="262">
        <v>251.83056000000215</v>
      </c>
      <c r="L159" s="251">
        <f t="shared" si="62"/>
        <v>203.39939011307484</v>
      </c>
      <c r="M159" s="251">
        <f t="shared" si="63"/>
        <v>519.97620662055726</v>
      </c>
      <c r="N159" s="262">
        <v>282.90021605999999</v>
      </c>
      <c r="O159" s="262">
        <v>224.01</v>
      </c>
      <c r="P159" s="262"/>
      <c r="Q159" s="253">
        <v>264.18</v>
      </c>
      <c r="R159" s="252">
        <v>264.18</v>
      </c>
      <c r="S159" s="250">
        <f>R159*$A$8</f>
        <v>132.09</v>
      </c>
      <c r="T159" s="250">
        <f>R159*$A$9</f>
        <v>132.09</v>
      </c>
      <c r="U159" s="263">
        <f>+W159+Y159</f>
        <v>264.18</v>
      </c>
      <c r="V159" s="253">
        <f>[40]Лист1!$O159</f>
        <v>1</v>
      </c>
      <c r="W159" s="250">
        <f>S159*V159</f>
        <v>132.09</v>
      </c>
      <c r="X159" s="253">
        <f>[40]Лист1!$P159</f>
        <v>1</v>
      </c>
      <c r="Y159" s="250">
        <f>W159*X159</f>
        <v>132.09</v>
      </c>
      <c r="Z159" s="271">
        <f t="shared" si="65"/>
        <v>0.11912505447723387</v>
      </c>
      <c r="AA159" s="271">
        <f t="shared" si="66"/>
        <v>0.13693520253673519</v>
      </c>
      <c r="AB159" s="263">
        <f t="shared" si="67"/>
        <v>-18.720216059999984</v>
      </c>
      <c r="AC159" s="263">
        <f t="shared" si="68"/>
        <v>93.382749465263885</v>
      </c>
      <c r="AD159" s="264">
        <f t="shared" si="69"/>
        <v>-9.098401702745158E-3</v>
      </c>
      <c r="AE159" s="253">
        <f>+[41]Лист1!Q159</f>
        <v>1.0087999999999999</v>
      </c>
      <c r="AF159" s="250">
        <f>IF($P$287=0,U159*AE159,0)</f>
        <v>266.50478399999997</v>
      </c>
      <c r="AG159" s="253">
        <f>+[41]Лист1!R159</f>
        <v>1.014</v>
      </c>
      <c r="AH159" s="250">
        <f>AF159*AG159</f>
        <v>270.23585097599999</v>
      </c>
      <c r="AI159" s="253">
        <f>+[41]Лист1!S159</f>
        <v>1.0192000000000001</v>
      </c>
      <c r="AJ159" s="250">
        <f>AH159*AI159</f>
        <v>275.42437931473921</v>
      </c>
      <c r="AK159" s="253">
        <f>+[41]Лист1!T159</f>
        <v>1.0244</v>
      </c>
      <c r="AL159" s="250">
        <f>AJ159*AK159</f>
        <v>282.14473417001886</v>
      </c>
      <c r="AM159" s="227" t="s">
        <v>960</v>
      </c>
      <c r="AN159" s="227" t="s">
        <v>961</v>
      </c>
      <c r="AO159" s="227" t="s">
        <v>962</v>
      </c>
      <c r="AP159" s="227" t="s">
        <v>963</v>
      </c>
      <c r="AQ159" s="227" t="s">
        <v>964</v>
      </c>
      <c r="AR159" s="227" t="s">
        <v>965</v>
      </c>
      <c r="AS159" s="160" t="str">
        <f t="shared" ref="AS159:AX160" si="92">$A$3&amp;$A$2&amp;"'"&amp;AM159</f>
        <v>|'[УФ ВС 2018.xlsx]АЛРОСА АГОК пит'!i121</v>
      </c>
      <c r="AT159" s="160" t="str">
        <f t="shared" si="92"/>
        <v>|'[УФ ВС 2018.xlsx]АЛРОСА АГОК пит'!j121</v>
      </c>
      <c r="AU159" s="160" t="str">
        <f t="shared" si="92"/>
        <v>|'[УФ ВС 2018.xlsx]АЛРОСА АГОК пит'!q121</v>
      </c>
      <c r="AV159" s="160" t="str">
        <f t="shared" si="92"/>
        <v>|'[УФ ВС 2018.xlsx]АЛРОСА АГОК пит'!aa121</v>
      </c>
      <c r="AW159" s="160" t="str">
        <f t="shared" si="92"/>
        <v>|'[УФ ВС 2018.xlsx]АЛРОСА АГОК пит'!al121</v>
      </c>
      <c r="AX159" s="160" t="str">
        <f t="shared" si="92"/>
        <v>|'[УФ ВС 2018.xlsx]АЛРОСА АГОК пит'!ak121</v>
      </c>
      <c r="BE159" s="339">
        <f>+U159-'[43]АЛРОСА АГОК пит'!$T159</f>
        <v>264.18</v>
      </c>
    </row>
    <row r="160" spans="1:57">
      <c r="A160" s="156" t="str">
        <f t="shared" si="61"/>
        <v>скр</v>
      </c>
      <c r="B160" s="95" t="s">
        <v>545</v>
      </c>
      <c r="C160" s="72"/>
      <c r="D160" s="73" t="s">
        <v>286</v>
      </c>
      <c r="E160" s="352" t="s">
        <v>287</v>
      </c>
      <c r="F160" s="353"/>
      <c r="G160" s="74" t="s">
        <v>160</v>
      </c>
      <c r="H160" s="262">
        <v>0</v>
      </c>
      <c r="I160" s="262">
        <v>0</v>
      </c>
      <c r="J160" s="262">
        <v>0</v>
      </c>
      <c r="K160" s="262"/>
      <c r="L160" s="251">
        <f t="shared" si="62"/>
        <v>0</v>
      </c>
      <c r="M160" s="251">
        <f t="shared" si="63"/>
        <v>0</v>
      </c>
      <c r="N160" s="262">
        <v>0</v>
      </c>
      <c r="O160" s="262"/>
      <c r="P160" s="262"/>
      <c r="Q160" s="253">
        <v>0</v>
      </c>
      <c r="R160" s="252">
        <v>0</v>
      </c>
      <c r="S160" s="250">
        <f>R160*$A$8</f>
        <v>0</v>
      </c>
      <c r="T160" s="250">
        <f>R160*$A$9</f>
        <v>0</v>
      </c>
      <c r="U160" s="263">
        <f>+W160+Y160</f>
        <v>0</v>
      </c>
      <c r="V160" s="253">
        <f>[40]Лист1!$O160</f>
        <v>1</v>
      </c>
      <c r="W160" s="250">
        <f>S160*V160</f>
        <v>0</v>
      </c>
      <c r="X160" s="253">
        <f>[40]Лист1!$P160</f>
        <v>1</v>
      </c>
      <c r="Y160" s="250">
        <f>W160*X160</f>
        <v>0</v>
      </c>
      <c r="Z160" s="271">
        <f t="shared" si="65"/>
        <v>0</v>
      </c>
      <c r="AA160" s="271">
        <f t="shared" si="66"/>
        <v>0</v>
      </c>
      <c r="AB160" s="263">
        <f t="shared" si="67"/>
        <v>0</v>
      </c>
      <c r="AC160" s="263">
        <f t="shared" si="68"/>
        <v>0</v>
      </c>
      <c r="AD160" s="264">
        <f t="shared" si="69"/>
        <v>0</v>
      </c>
      <c r="AE160" s="253">
        <f>+[41]Лист1!Q160</f>
        <v>1.0087999999999999</v>
      </c>
      <c r="AF160" s="250">
        <f>IF($P$287=0,U160*AE160,0)</f>
        <v>0</v>
      </c>
      <c r="AG160" s="253">
        <f>+[41]Лист1!R160</f>
        <v>1.014</v>
      </c>
      <c r="AH160" s="250">
        <f>AF160*AG160</f>
        <v>0</v>
      </c>
      <c r="AI160" s="253">
        <f>+[41]Лист1!S160</f>
        <v>1.0192000000000001</v>
      </c>
      <c r="AJ160" s="250">
        <f>AH160*AI160</f>
        <v>0</v>
      </c>
      <c r="AK160" s="253">
        <f>+[41]Лист1!T160</f>
        <v>1.0244</v>
      </c>
      <c r="AL160" s="250">
        <f>AJ160*AK160</f>
        <v>0</v>
      </c>
      <c r="AM160" s="227" t="s">
        <v>966</v>
      </c>
      <c r="AN160" s="227" t="s">
        <v>967</v>
      </c>
      <c r="AO160" s="227" t="s">
        <v>968</v>
      </c>
      <c r="AP160" s="227" t="s">
        <v>969</v>
      </c>
      <c r="AQ160" s="227" t="s">
        <v>970</v>
      </c>
      <c r="AR160" s="227" t="s">
        <v>971</v>
      </c>
      <c r="AS160" s="160" t="str">
        <f t="shared" si="92"/>
        <v>|'[УФ ВС 2018.xlsx]АЛРОСА АГОК пит'!i122</v>
      </c>
      <c r="AT160" s="160" t="str">
        <f t="shared" si="92"/>
        <v>|'[УФ ВС 2018.xlsx]АЛРОСА АГОК пит'!j122</v>
      </c>
      <c r="AU160" s="160" t="str">
        <f t="shared" si="92"/>
        <v>|'[УФ ВС 2018.xlsx]АЛРОСА АГОК пит'!q122</v>
      </c>
      <c r="AV160" s="160" t="str">
        <f t="shared" si="92"/>
        <v>|'[УФ ВС 2018.xlsx]АЛРОСА АГОК пит'!aa122</v>
      </c>
      <c r="AW160" s="160" t="str">
        <f t="shared" si="92"/>
        <v>|'[УФ ВС 2018.xlsx]АЛРОСА АГОК пит'!al122</v>
      </c>
      <c r="AX160" s="160" t="str">
        <f t="shared" si="92"/>
        <v>|'[УФ ВС 2018.xlsx]АЛРОСА АГОК пит'!ak122</v>
      </c>
      <c r="BE160" s="339">
        <f>+U160-'[43]АЛРОСА АГОК пит'!$T160</f>
        <v>0</v>
      </c>
    </row>
    <row r="161" spans="1:57">
      <c r="A161" s="156" t="str">
        <f t="shared" si="61"/>
        <v>пок</v>
      </c>
      <c r="B161" s="95"/>
      <c r="C161" s="72"/>
      <c r="D161" s="73" t="s">
        <v>288</v>
      </c>
      <c r="E161" s="352" t="s">
        <v>289</v>
      </c>
      <c r="F161" s="353"/>
      <c r="G161" s="74" t="s">
        <v>160</v>
      </c>
      <c r="H161" s="263">
        <f>H162+H163+H164+H165</f>
        <v>0</v>
      </c>
      <c r="I161" s="263">
        <f>I162+I163+I164+I165</f>
        <v>1817.6780160000003</v>
      </c>
      <c r="J161" s="263">
        <f>J162+J163+J164+J165</f>
        <v>1903.1088827520002</v>
      </c>
      <c r="K161" s="263">
        <v>0</v>
      </c>
      <c r="L161" s="251">
        <f t="shared" si="62"/>
        <v>-1903.1088827520002</v>
      </c>
      <c r="M161" s="251">
        <f t="shared" si="63"/>
        <v>0</v>
      </c>
      <c r="N161" s="263">
        <f t="shared" ref="N161:U161" si="93">N162+N163+N164+N165</f>
        <v>0</v>
      </c>
      <c r="O161" s="263">
        <v>0</v>
      </c>
      <c r="P161" s="263">
        <f t="shared" si="93"/>
        <v>0</v>
      </c>
      <c r="Q161" s="263">
        <v>0</v>
      </c>
      <c r="R161" s="252">
        <v>0</v>
      </c>
      <c r="S161" s="263">
        <f t="shared" si="93"/>
        <v>0</v>
      </c>
      <c r="T161" s="263">
        <f t="shared" si="93"/>
        <v>0</v>
      </c>
      <c r="U161" s="263">
        <f t="shared" si="93"/>
        <v>0</v>
      </c>
      <c r="V161" s="253">
        <f>[40]Лист1!$O161</f>
        <v>1</v>
      </c>
      <c r="W161" s="263">
        <f>W162+W163+W164+W165</f>
        <v>0</v>
      </c>
      <c r="X161" s="253">
        <f>[40]Лист1!$P161</f>
        <v>1</v>
      </c>
      <c r="Y161" s="263">
        <f>Y162+Y163+Y164+Y165</f>
        <v>0</v>
      </c>
      <c r="Z161" s="271">
        <f t="shared" si="65"/>
        <v>0</v>
      </c>
      <c r="AA161" s="271">
        <f t="shared" si="66"/>
        <v>0</v>
      </c>
      <c r="AB161" s="263">
        <f t="shared" si="67"/>
        <v>0</v>
      </c>
      <c r="AC161" s="263">
        <f t="shared" si="68"/>
        <v>0</v>
      </c>
      <c r="AD161" s="264">
        <f t="shared" si="69"/>
        <v>0</v>
      </c>
      <c r="AE161" s="253">
        <f>+[41]Лист1!Q161</f>
        <v>1</v>
      </c>
      <c r="AF161" s="263">
        <f>AF162+AF163+AF164+AF165</f>
        <v>0</v>
      </c>
      <c r="AG161" s="253">
        <f>+[41]Лист1!R161</f>
        <v>1</v>
      </c>
      <c r="AH161" s="263">
        <f>AH162+AH163+AH164+AH165</f>
        <v>0</v>
      </c>
      <c r="AI161" s="253">
        <f>+[41]Лист1!S161</f>
        <v>1</v>
      </c>
      <c r="AJ161" s="263">
        <f>AJ162+AJ163+AJ164+AJ165</f>
        <v>0</v>
      </c>
      <c r="AK161" s="253">
        <f>+[41]Лист1!T161</f>
        <v>1</v>
      </c>
      <c r="AL161" s="263">
        <f>AL162+AL163+AL164+AL165</f>
        <v>0</v>
      </c>
      <c r="AM161" s="227"/>
      <c r="AN161" s="227"/>
      <c r="AO161" s="227"/>
      <c r="AP161" s="227"/>
      <c r="AQ161" s="227"/>
      <c r="AR161" s="227"/>
      <c r="AS161" s="160"/>
      <c r="AT161" s="160"/>
      <c r="AU161" s="160"/>
      <c r="AV161" s="160"/>
      <c r="AW161" s="160"/>
      <c r="AX161" s="160"/>
      <c r="BE161" s="339">
        <f>+U161-'[43]АЛРОСА АГОК пит'!$T161</f>
        <v>0</v>
      </c>
    </row>
    <row r="162" spans="1:57">
      <c r="A162" s="156" t="str">
        <f t="shared" si="61"/>
        <v>скр</v>
      </c>
      <c r="B162" s="95" t="s">
        <v>545</v>
      </c>
      <c r="C162" s="72"/>
      <c r="D162" s="352"/>
      <c r="E162" s="101" t="s">
        <v>369</v>
      </c>
      <c r="F162" s="102"/>
      <c r="G162" s="74" t="s">
        <v>160</v>
      </c>
      <c r="H162" s="262">
        <v>0</v>
      </c>
      <c r="I162" s="262">
        <v>0</v>
      </c>
      <c r="J162" s="262">
        <v>0</v>
      </c>
      <c r="K162" s="262"/>
      <c r="L162" s="251">
        <f t="shared" si="62"/>
        <v>0</v>
      </c>
      <c r="M162" s="251">
        <f t="shared" si="63"/>
        <v>0</v>
      </c>
      <c r="N162" s="262">
        <v>0</v>
      </c>
      <c r="O162" s="262"/>
      <c r="P162" s="262">
        <v>0</v>
      </c>
      <c r="Q162" s="253">
        <v>0</v>
      </c>
      <c r="R162" s="252">
        <v>0</v>
      </c>
      <c r="S162" s="250">
        <f>R162*$A$8</f>
        <v>0</v>
      </c>
      <c r="T162" s="250">
        <f>R162*$A$9</f>
        <v>0</v>
      </c>
      <c r="U162" s="263">
        <f>+W162+Y162</f>
        <v>0</v>
      </c>
      <c r="V162" s="253">
        <f>[40]Лист1!$O162</f>
        <v>1</v>
      </c>
      <c r="W162" s="250">
        <f>S162*V162</f>
        <v>0</v>
      </c>
      <c r="X162" s="253">
        <f>[40]Лист1!$P162</f>
        <v>1</v>
      </c>
      <c r="Y162" s="250">
        <f>W162*X162</f>
        <v>0</v>
      </c>
      <c r="Z162" s="271">
        <f t="shared" si="65"/>
        <v>0</v>
      </c>
      <c r="AA162" s="271">
        <f t="shared" si="66"/>
        <v>0</v>
      </c>
      <c r="AB162" s="263">
        <f t="shared" si="67"/>
        <v>0</v>
      </c>
      <c r="AC162" s="263">
        <f t="shared" si="68"/>
        <v>0</v>
      </c>
      <c r="AD162" s="264">
        <f t="shared" si="69"/>
        <v>0</v>
      </c>
      <c r="AE162" s="253">
        <f>+[41]Лист1!Q162</f>
        <v>1.0087999999999999</v>
      </c>
      <c r="AF162" s="250">
        <f>IF($P$287=0,U162*AE162,0)</f>
        <v>0</v>
      </c>
      <c r="AG162" s="253">
        <f>+[41]Лист1!R162</f>
        <v>1.014</v>
      </c>
      <c r="AH162" s="250">
        <f>AF162*AG162</f>
        <v>0</v>
      </c>
      <c r="AI162" s="253">
        <f>+[41]Лист1!S162</f>
        <v>1.0192000000000001</v>
      </c>
      <c r="AJ162" s="250">
        <f>AH162*AI162</f>
        <v>0</v>
      </c>
      <c r="AK162" s="253">
        <f>+[41]Лист1!T162</f>
        <v>1.0244</v>
      </c>
      <c r="AL162" s="250">
        <f>AJ162*AK162</f>
        <v>0</v>
      </c>
      <c r="AM162" s="227" t="s">
        <v>972</v>
      </c>
      <c r="AN162" s="227" t="s">
        <v>973</v>
      </c>
      <c r="AO162" s="227" t="s">
        <v>974</v>
      </c>
      <c r="AP162" s="227" t="s">
        <v>975</v>
      </c>
      <c r="AQ162" s="227" t="s">
        <v>976</v>
      </c>
      <c r="AR162" s="227" t="s">
        <v>977</v>
      </c>
      <c r="AS162" s="160" t="str">
        <f t="shared" ref="AS162:AX165" si="94">$A$3&amp;$A$2&amp;"'"&amp;AM162</f>
        <v>|'[УФ ВС 2018.xlsx]АЛРОСА АГОК пит'!i124</v>
      </c>
      <c r="AT162" s="160" t="str">
        <f t="shared" si="94"/>
        <v>|'[УФ ВС 2018.xlsx]АЛРОСА АГОК пит'!j124</v>
      </c>
      <c r="AU162" s="160" t="str">
        <f t="shared" si="94"/>
        <v>|'[УФ ВС 2018.xlsx]АЛРОСА АГОК пит'!q124</v>
      </c>
      <c r="AV162" s="160" t="str">
        <f t="shared" si="94"/>
        <v>|'[УФ ВС 2018.xlsx]АЛРОСА АГОК пит'!aa124</v>
      </c>
      <c r="AW162" s="160" t="str">
        <f t="shared" si="94"/>
        <v>|'[УФ ВС 2018.xlsx]АЛРОСА АГОК пит'!al124</v>
      </c>
      <c r="AX162" s="160" t="str">
        <f t="shared" si="94"/>
        <v>|'[УФ ВС 2018.xlsx]АЛРОСА АГОК пит'!ak124</v>
      </c>
      <c r="BE162" s="339">
        <f>+U162-'[43]АЛРОСА АГОК пит'!$T162</f>
        <v>0</v>
      </c>
    </row>
    <row r="163" spans="1:57">
      <c r="A163" s="156" t="str">
        <f t="shared" si="61"/>
        <v>пок</v>
      </c>
      <c r="B163" s="95" t="s">
        <v>545</v>
      </c>
      <c r="C163" s="72"/>
      <c r="D163" s="352"/>
      <c r="E163" s="101" t="s">
        <v>370</v>
      </c>
      <c r="F163" s="102"/>
      <c r="G163" s="74" t="s">
        <v>160</v>
      </c>
      <c r="H163" s="262">
        <v>0</v>
      </c>
      <c r="I163" s="262">
        <v>1817.6780160000003</v>
      </c>
      <c r="J163" s="262">
        <v>1903.1088827520002</v>
      </c>
      <c r="K163" s="262"/>
      <c r="L163" s="251">
        <f t="shared" si="62"/>
        <v>-1903.1088827520002</v>
      </c>
      <c r="M163" s="251">
        <f t="shared" si="63"/>
        <v>0</v>
      </c>
      <c r="N163" s="262">
        <v>0</v>
      </c>
      <c r="O163" s="262"/>
      <c r="P163" s="262">
        <v>0</v>
      </c>
      <c r="Q163" s="253">
        <v>0</v>
      </c>
      <c r="R163" s="252">
        <v>0</v>
      </c>
      <c r="S163" s="250">
        <f>R163*$A$8</f>
        <v>0</v>
      </c>
      <c r="T163" s="250">
        <f>R163*$A$9</f>
        <v>0</v>
      </c>
      <c r="U163" s="263">
        <f>+W163+Y163</f>
        <v>0</v>
      </c>
      <c r="V163" s="253">
        <f>[40]Лист1!$O163</f>
        <v>1</v>
      </c>
      <c r="W163" s="250">
        <f>S163*V163</f>
        <v>0</v>
      </c>
      <c r="X163" s="253">
        <f>[40]Лист1!$P163</f>
        <v>1</v>
      </c>
      <c r="Y163" s="250">
        <f>W163*X163</f>
        <v>0</v>
      </c>
      <c r="Z163" s="271">
        <f t="shared" si="65"/>
        <v>0</v>
      </c>
      <c r="AA163" s="271">
        <f t="shared" si="66"/>
        <v>0</v>
      </c>
      <c r="AB163" s="263">
        <f t="shared" si="67"/>
        <v>0</v>
      </c>
      <c r="AC163" s="263">
        <f t="shared" si="68"/>
        <v>0</v>
      </c>
      <c r="AD163" s="264">
        <f t="shared" si="69"/>
        <v>0</v>
      </c>
      <c r="AE163" s="253">
        <f>+[41]Лист1!Q163</f>
        <v>1.0087999999999999</v>
      </c>
      <c r="AF163" s="250">
        <f>IF($P$287=0,U163*AE163,0)</f>
        <v>0</v>
      </c>
      <c r="AG163" s="253">
        <f>+[41]Лист1!R163</f>
        <v>1.014</v>
      </c>
      <c r="AH163" s="250">
        <f>AF163*AG163</f>
        <v>0</v>
      </c>
      <c r="AI163" s="253">
        <f>+[41]Лист1!S163</f>
        <v>1.0192000000000001</v>
      </c>
      <c r="AJ163" s="250">
        <f>AH163*AI163</f>
        <v>0</v>
      </c>
      <c r="AK163" s="253">
        <f>+[41]Лист1!T163</f>
        <v>1.0244</v>
      </c>
      <c r="AL163" s="250">
        <f>AJ163*AK163</f>
        <v>0</v>
      </c>
      <c r="AM163" s="227" t="s">
        <v>978</v>
      </c>
      <c r="AN163" s="227" t="s">
        <v>979</v>
      </c>
      <c r="AO163" s="227" t="s">
        <v>980</v>
      </c>
      <c r="AP163" s="227" t="s">
        <v>981</v>
      </c>
      <c r="AQ163" s="227" t="s">
        <v>982</v>
      </c>
      <c r="AR163" s="227" t="s">
        <v>983</v>
      </c>
      <c r="AS163" s="160" t="str">
        <f t="shared" si="94"/>
        <v>|'[УФ ВС 2018.xlsx]АЛРОСА АГОК пит'!i125</v>
      </c>
      <c r="AT163" s="160" t="str">
        <f t="shared" si="94"/>
        <v>|'[УФ ВС 2018.xlsx]АЛРОСА АГОК пит'!j125</v>
      </c>
      <c r="AU163" s="160" t="str">
        <f t="shared" si="94"/>
        <v>|'[УФ ВС 2018.xlsx]АЛРОСА АГОК пит'!q125</v>
      </c>
      <c r="AV163" s="160" t="str">
        <f t="shared" si="94"/>
        <v>|'[УФ ВС 2018.xlsx]АЛРОСА АГОК пит'!aa125</v>
      </c>
      <c r="AW163" s="160" t="str">
        <f t="shared" si="94"/>
        <v>|'[УФ ВС 2018.xlsx]АЛРОСА АГОК пит'!al125</v>
      </c>
      <c r="AX163" s="160" t="str">
        <f t="shared" si="94"/>
        <v>|'[УФ ВС 2018.xlsx]АЛРОСА АГОК пит'!ak125</v>
      </c>
      <c r="BE163" s="339">
        <f>+U163-'[43]АЛРОСА АГОК пит'!$T163</f>
        <v>0</v>
      </c>
    </row>
    <row r="164" spans="1:57">
      <c r="A164" s="156" t="str">
        <f t="shared" si="61"/>
        <v>скр</v>
      </c>
      <c r="B164" s="95" t="s">
        <v>545</v>
      </c>
      <c r="C164" s="72"/>
      <c r="D164" s="352"/>
      <c r="E164" s="541"/>
      <c r="F164" s="542"/>
      <c r="G164" s="74" t="s">
        <v>160</v>
      </c>
      <c r="H164" s="262">
        <v>0</v>
      </c>
      <c r="I164" s="262">
        <v>0</v>
      </c>
      <c r="J164" s="262">
        <v>0</v>
      </c>
      <c r="K164" s="262"/>
      <c r="L164" s="251">
        <f t="shared" si="62"/>
        <v>0</v>
      </c>
      <c r="M164" s="251">
        <f t="shared" si="63"/>
        <v>0</v>
      </c>
      <c r="N164" s="262">
        <v>0</v>
      </c>
      <c r="O164" s="262"/>
      <c r="P164" s="262">
        <v>0</v>
      </c>
      <c r="Q164" s="253">
        <v>0</v>
      </c>
      <c r="R164" s="252">
        <v>0</v>
      </c>
      <c r="S164" s="250">
        <f>R164*$A$8</f>
        <v>0</v>
      </c>
      <c r="T164" s="250">
        <f>R164*$A$9</f>
        <v>0</v>
      </c>
      <c r="U164" s="263">
        <f>+W164+Y164</f>
        <v>0</v>
      </c>
      <c r="V164" s="253">
        <f>[40]Лист1!$O164</f>
        <v>1</v>
      </c>
      <c r="W164" s="250">
        <f>S164*V164</f>
        <v>0</v>
      </c>
      <c r="X164" s="253">
        <f>[40]Лист1!$P164</f>
        <v>1</v>
      </c>
      <c r="Y164" s="250">
        <f>W164*X164</f>
        <v>0</v>
      </c>
      <c r="Z164" s="271">
        <f t="shared" si="65"/>
        <v>0</v>
      </c>
      <c r="AA164" s="271">
        <f t="shared" si="66"/>
        <v>0</v>
      </c>
      <c r="AB164" s="263">
        <f t="shared" si="67"/>
        <v>0</v>
      </c>
      <c r="AC164" s="263">
        <f t="shared" si="68"/>
        <v>0</v>
      </c>
      <c r="AD164" s="264">
        <f t="shared" si="69"/>
        <v>0</v>
      </c>
      <c r="AE164" s="253">
        <f>+[41]Лист1!Q164</f>
        <v>1.0087999999999999</v>
      </c>
      <c r="AF164" s="250">
        <f>IF($P$287=0,U164*AE164,0)</f>
        <v>0</v>
      </c>
      <c r="AG164" s="253">
        <f>+[41]Лист1!R164</f>
        <v>1.014</v>
      </c>
      <c r="AH164" s="250">
        <f>AF164*AG164</f>
        <v>0</v>
      </c>
      <c r="AI164" s="253">
        <f>+[41]Лист1!S164</f>
        <v>1.0192000000000001</v>
      </c>
      <c r="AJ164" s="250">
        <f>AH164*AI164</f>
        <v>0</v>
      </c>
      <c r="AK164" s="253">
        <f>+[41]Лист1!T164</f>
        <v>1.0244</v>
      </c>
      <c r="AL164" s="250">
        <f>AJ164*AK164</f>
        <v>0</v>
      </c>
      <c r="AM164" s="227" t="s">
        <v>984</v>
      </c>
      <c r="AN164" s="227" t="s">
        <v>985</v>
      </c>
      <c r="AO164" s="227" t="s">
        <v>986</v>
      </c>
      <c r="AP164" s="227" t="s">
        <v>987</v>
      </c>
      <c r="AQ164" s="227" t="s">
        <v>988</v>
      </c>
      <c r="AR164" s="227" t="s">
        <v>989</v>
      </c>
      <c r="AS164" s="160" t="str">
        <f t="shared" si="94"/>
        <v>|'[УФ ВС 2018.xlsx]АЛРОСА АГОК пит'!i126</v>
      </c>
      <c r="AT164" s="160" t="str">
        <f t="shared" si="94"/>
        <v>|'[УФ ВС 2018.xlsx]АЛРОСА АГОК пит'!j126</v>
      </c>
      <c r="AU164" s="160" t="str">
        <f t="shared" si="94"/>
        <v>|'[УФ ВС 2018.xlsx]АЛРОСА АГОК пит'!q126</v>
      </c>
      <c r="AV164" s="160" t="str">
        <f t="shared" si="94"/>
        <v>|'[УФ ВС 2018.xlsx]АЛРОСА АГОК пит'!aa126</v>
      </c>
      <c r="AW164" s="160" t="str">
        <f t="shared" si="94"/>
        <v>|'[УФ ВС 2018.xlsx]АЛРОСА АГОК пит'!al126</v>
      </c>
      <c r="AX164" s="160" t="str">
        <f t="shared" si="94"/>
        <v>|'[УФ ВС 2018.xlsx]АЛРОСА АГОК пит'!ak126</v>
      </c>
      <c r="BE164" s="339">
        <f>+U164-'[43]АЛРОСА АГОК пит'!$T164</f>
        <v>0</v>
      </c>
    </row>
    <row r="165" spans="1:57" s="161" customFormat="1">
      <c r="A165" s="156" t="str">
        <f t="shared" si="61"/>
        <v>скр</v>
      </c>
      <c r="B165" s="95" t="s">
        <v>545</v>
      </c>
      <c r="C165" s="72"/>
      <c r="D165" s="352"/>
      <c r="E165" s="541"/>
      <c r="F165" s="542"/>
      <c r="G165" s="74" t="s">
        <v>160</v>
      </c>
      <c r="H165" s="262">
        <v>0</v>
      </c>
      <c r="I165" s="262">
        <v>0</v>
      </c>
      <c r="J165" s="262">
        <v>0</v>
      </c>
      <c r="K165" s="262"/>
      <c r="L165" s="251">
        <f t="shared" si="62"/>
        <v>0</v>
      </c>
      <c r="M165" s="251">
        <f t="shared" si="63"/>
        <v>0</v>
      </c>
      <c r="N165" s="262">
        <v>0</v>
      </c>
      <c r="O165" s="262"/>
      <c r="P165" s="262">
        <v>0</v>
      </c>
      <c r="Q165" s="253">
        <v>0</v>
      </c>
      <c r="R165" s="252">
        <v>0</v>
      </c>
      <c r="S165" s="250">
        <f>R165*$A$8</f>
        <v>0</v>
      </c>
      <c r="T165" s="250">
        <f>R165*$A$9</f>
        <v>0</v>
      </c>
      <c r="U165" s="263">
        <f>+W165+Y165</f>
        <v>0</v>
      </c>
      <c r="V165" s="253">
        <f>[40]Лист1!$O165</f>
        <v>1</v>
      </c>
      <c r="W165" s="250">
        <f>S165*V165</f>
        <v>0</v>
      </c>
      <c r="X165" s="253">
        <f>[40]Лист1!$P165</f>
        <v>1</v>
      </c>
      <c r="Y165" s="250">
        <f>W165*X165</f>
        <v>0</v>
      </c>
      <c r="Z165" s="271">
        <f t="shared" si="65"/>
        <v>0</v>
      </c>
      <c r="AA165" s="271">
        <f t="shared" si="66"/>
        <v>0</v>
      </c>
      <c r="AB165" s="263">
        <f t="shared" si="67"/>
        <v>0</v>
      </c>
      <c r="AC165" s="263">
        <f t="shared" si="68"/>
        <v>0</v>
      </c>
      <c r="AD165" s="264">
        <f t="shared" si="69"/>
        <v>0</v>
      </c>
      <c r="AE165" s="253">
        <f>+[41]Лист1!Q165</f>
        <v>1.0087999999999999</v>
      </c>
      <c r="AF165" s="250">
        <f>IF($P$287=0,U165*AE165,0)</f>
        <v>0</v>
      </c>
      <c r="AG165" s="253">
        <f>+[41]Лист1!R165</f>
        <v>1.014</v>
      </c>
      <c r="AH165" s="250">
        <f>AF165*AG165</f>
        <v>0</v>
      </c>
      <c r="AI165" s="253">
        <f>+[41]Лист1!S165</f>
        <v>1.0192000000000001</v>
      </c>
      <c r="AJ165" s="250">
        <f>AH165*AI165</f>
        <v>0</v>
      </c>
      <c r="AK165" s="253">
        <f>+[41]Лист1!T165</f>
        <v>1.0244</v>
      </c>
      <c r="AL165" s="250">
        <f>AJ165*AK165</f>
        <v>0</v>
      </c>
      <c r="AM165" s="227" t="s">
        <v>990</v>
      </c>
      <c r="AN165" s="227" t="s">
        <v>991</v>
      </c>
      <c r="AO165" s="227" t="s">
        <v>992</v>
      </c>
      <c r="AP165" s="227" t="s">
        <v>993</v>
      </c>
      <c r="AQ165" s="227" t="s">
        <v>994</v>
      </c>
      <c r="AR165" s="227" t="s">
        <v>995</v>
      </c>
      <c r="AS165" s="160" t="str">
        <f t="shared" si="94"/>
        <v>|'[УФ ВС 2018.xlsx]АЛРОСА АГОК пит'!i127</v>
      </c>
      <c r="AT165" s="160" t="str">
        <f t="shared" si="94"/>
        <v>|'[УФ ВС 2018.xlsx]АЛРОСА АГОК пит'!j127</v>
      </c>
      <c r="AU165" s="160" t="str">
        <f t="shared" si="94"/>
        <v>|'[УФ ВС 2018.xlsx]АЛРОСА АГОК пит'!q127</v>
      </c>
      <c r="AV165" s="160" t="str">
        <f t="shared" si="94"/>
        <v>|'[УФ ВС 2018.xlsx]АЛРОСА АГОК пит'!aa127</v>
      </c>
      <c r="AW165" s="160" t="str">
        <f t="shared" si="94"/>
        <v>|'[УФ ВС 2018.xlsx]АЛРОСА АГОК пит'!al127</v>
      </c>
      <c r="AX165" s="160" t="str">
        <f t="shared" si="94"/>
        <v>|'[УФ ВС 2018.xlsx]АЛРОСА АГОК пит'!ak127</v>
      </c>
      <c r="BE165" s="339">
        <f>+U165-'[43]АЛРОСА АГОК пит'!$T165</f>
        <v>0</v>
      </c>
    </row>
    <row r="166" spans="1:57" s="161" customFormat="1">
      <c r="A166" s="156" t="str">
        <f t="shared" si="61"/>
        <v>пок</v>
      </c>
      <c r="B166" s="95"/>
      <c r="C166" s="71" t="s">
        <v>290</v>
      </c>
      <c r="D166" s="354" t="s">
        <v>291</v>
      </c>
      <c r="E166" s="355"/>
      <c r="F166" s="355"/>
      <c r="G166" s="70" t="s">
        <v>160</v>
      </c>
      <c r="H166" s="256">
        <f>H167+H174+H175+H176</f>
        <v>0</v>
      </c>
      <c r="I166" s="256">
        <f>I167+I174+I175+I176</f>
        <v>0</v>
      </c>
      <c r="J166" s="256">
        <f>J167+J174+J175+J176</f>
        <v>1140.27933734</v>
      </c>
      <c r="K166" s="256">
        <v>1903.0755899999999</v>
      </c>
      <c r="L166" s="251">
        <f t="shared" si="62"/>
        <v>762.79625265999994</v>
      </c>
      <c r="M166" s="251">
        <f t="shared" si="63"/>
        <v>166.89556038430214</v>
      </c>
      <c r="N166" s="256">
        <f t="shared" ref="N166:U166" si="95">N167+N174+N175+N176</f>
        <v>6135.4398244906233</v>
      </c>
      <c r="O166" s="256">
        <v>4653.1068599999999</v>
      </c>
      <c r="P166" s="256">
        <f t="shared" si="95"/>
        <v>0</v>
      </c>
      <c r="Q166" s="256">
        <v>9034.4422030000023</v>
      </c>
      <c r="R166" s="252">
        <v>2946.2584399999996</v>
      </c>
      <c r="S166" s="256">
        <f t="shared" si="95"/>
        <v>1473.1292199999998</v>
      </c>
      <c r="T166" s="256">
        <f t="shared" si="95"/>
        <v>1473.1292199999998</v>
      </c>
      <c r="U166" s="256">
        <f t="shared" si="95"/>
        <v>2946.2584399999996</v>
      </c>
      <c r="V166" s="253">
        <f>[40]Лист1!$O166</f>
        <v>1</v>
      </c>
      <c r="W166" s="256">
        <f>W167+W174+W175+W176</f>
        <v>1473.1292199999998</v>
      </c>
      <c r="X166" s="253">
        <f>[40]Лист1!$P166</f>
        <v>1</v>
      </c>
      <c r="Y166" s="256">
        <f>Y167+Y174+Y175+Y176</f>
        <v>1473.1292199999998</v>
      </c>
      <c r="Z166" s="251">
        <f t="shared" si="65"/>
        <v>1.3285381072337423</v>
      </c>
      <c r="AA166" s="251">
        <f t="shared" si="66"/>
        <v>1.5271651760427183</v>
      </c>
      <c r="AB166" s="256">
        <f t="shared" si="67"/>
        <v>-3189.1813844906237</v>
      </c>
      <c r="AC166" s="256">
        <f t="shared" si="68"/>
        <v>48.020329826062699</v>
      </c>
      <c r="AD166" s="257">
        <f t="shared" si="69"/>
        <v>-1.5500063271712405</v>
      </c>
      <c r="AE166" s="253">
        <f>+[41]Лист1!Q166</f>
        <v>1</v>
      </c>
      <c r="AF166" s="256">
        <f>AF167+AF174+AF175+AF176</f>
        <v>2969.1535666719992</v>
      </c>
      <c r="AG166" s="253">
        <f>+[41]Лист1!R166</f>
        <v>1</v>
      </c>
      <c r="AH166" s="256">
        <f>AH167+AH174+AH175+AH176</f>
        <v>3005.8981636054077</v>
      </c>
      <c r="AI166" s="253">
        <f>+[41]Лист1!S166</f>
        <v>1</v>
      </c>
      <c r="AJ166" s="256">
        <f>AJ167+AJ174+AJ175+AJ176</f>
        <v>3056.9962499466319</v>
      </c>
      <c r="AK166" s="253">
        <f>+[41]Лист1!T166</f>
        <v>1</v>
      </c>
      <c r="AL166" s="256">
        <f>AL167+AL174+AL175+AL176</f>
        <v>3123.1801946453297</v>
      </c>
      <c r="AM166" s="227"/>
      <c r="AN166" s="227"/>
      <c r="AO166" s="227"/>
      <c r="AP166" s="227"/>
      <c r="AQ166" s="227"/>
      <c r="AR166" s="227"/>
      <c r="AS166" s="160"/>
      <c r="AT166" s="160"/>
      <c r="AU166" s="160"/>
      <c r="AV166" s="160"/>
      <c r="AW166" s="160"/>
      <c r="AX166" s="160"/>
      <c r="BE166" s="339">
        <f>+U166-'[43]АЛРОСА АГОК пит'!$T166</f>
        <v>2946.2584399999996</v>
      </c>
    </row>
    <row r="167" spans="1:57">
      <c r="A167" s="156" t="str">
        <f t="shared" si="61"/>
        <v>пок</v>
      </c>
      <c r="B167" s="95"/>
      <c r="C167" s="72"/>
      <c r="D167" s="73" t="s">
        <v>292</v>
      </c>
      <c r="E167" s="352" t="s">
        <v>293</v>
      </c>
      <c r="F167" s="355"/>
      <c r="G167" s="74" t="s">
        <v>160</v>
      </c>
      <c r="H167" s="263">
        <f>SUM(H168:H173)</f>
        <v>0</v>
      </c>
      <c r="I167" s="263">
        <f>SUM(I168:I173)</f>
        <v>0</v>
      </c>
      <c r="J167" s="263">
        <f>SUM(J168:J173)</f>
        <v>541.27933733999998</v>
      </c>
      <c r="K167" s="263">
        <v>176.62898999999999</v>
      </c>
      <c r="L167" s="251">
        <f t="shared" si="62"/>
        <v>-364.65034734</v>
      </c>
      <c r="M167" s="251">
        <f t="shared" si="63"/>
        <v>32.631762902313042</v>
      </c>
      <c r="N167" s="263">
        <f t="shared" ref="N167:U167" si="96">SUM(N168:N173)</f>
        <v>761.04783675581984</v>
      </c>
      <c r="O167" s="263">
        <v>344.53949999999992</v>
      </c>
      <c r="P167" s="263">
        <f t="shared" si="96"/>
        <v>0</v>
      </c>
      <c r="Q167" s="263">
        <v>361.76647499999996</v>
      </c>
      <c r="R167" s="252">
        <v>344.53949999999992</v>
      </c>
      <c r="S167" s="263">
        <f t="shared" si="96"/>
        <v>172.26974999999996</v>
      </c>
      <c r="T167" s="263">
        <f t="shared" si="96"/>
        <v>172.26974999999996</v>
      </c>
      <c r="U167" s="263">
        <f t="shared" si="96"/>
        <v>344.53949999999992</v>
      </c>
      <c r="V167" s="253">
        <f>[40]Лист1!$O167</f>
        <v>1.04</v>
      </c>
      <c r="W167" s="263">
        <f>SUM(W168:W173)</f>
        <v>172.26974999999996</v>
      </c>
      <c r="X167" s="253">
        <f>[40]Лист1!$P167</f>
        <v>1</v>
      </c>
      <c r="Y167" s="263">
        <f>SUM(Y168:Y173)</f>
        <v>172.26974999999996</v>
      </c>
      <c r="Z167" s="271">
        <f t="shared" si="65"/>
        <v>0.15536106710219891</v>
      </c>
      <c r="AA167" s="271">
        <f t="shared" si="66"/>
        <v>0.17858878875920001</v>
      </c>
      <c r="AB167" s="263">
        <f t="shared" si="67"/>
        <v>-416.50833675581993</v>
      </c>
      <c r="AC167" s="263">
        <f t="shared" si="68"/>
        <v>45.27172713198901</v>
      </c>
      <c r="AD167" s="264">
        <f t="shared" si="69"/>
        <v>-0.20243143285316917</v>
      </c>
      <c r="AE167" s="253">
        <f>+[41]Лист1!Q167</f>
        <v>1</v>
      </c>
      <c r="AF167" s="263">
        <f>SUM(AF168:AF173)</f>
        <v>344.53949999999992</v>
      </c>
      <c r="AG167" s="253">
        <f>+[41]Лист1!R167</f>
        <v>1</v>
      </c>
      <c r="AH167" s="263">
        <f>SUM(AH168:AH173)</f>
        <v>344.53949999999992</v>
      </c>
      <c r="AI167" s="253">
        <f>+[41]Лист1!S167</f>
        <v>1</v>
      </c>
      <c r="AJ167" s="263">
        <f>SUM(AJ168:AJ173)</f>
        <v>344.53949999999992</v>
      </c>
      <c r="AK167" s="253">
        <f>+[41]Лист1!T167</f>
        <v>1</v>
      </c>
      <c r="AL167" s="263">
        <f>SUM(AL168:AL173)</f>
        <v>344.53949999999992</v>
      </c>
      <c r="AM167" s="227"/>
      <c r="AN167" s="227"/>
      <c r="AO167" s="227"/>
      <c r="AP167" s="227"/>
      <c r="AQ167" s="227"/>
      <c r="AR167" s="227"/>
      <c r="AS167" s="160"/>
      <c r="AT167" s="160"/>
      <c r="AU167" s="160"/>
      <c r="AV167" s="160"/>
      <c r="AW167" s="160"/>
      <c r="AX167" s="160"/>
      <c r="BE167" s="339">
        <f>+U167-'[43]АЛРОСА АГОК пит'!$T167</f>
        <v>344.53949999999992</v>
      </c>
    </row>
    <row r="168" spans="1:57">
      <c r="A168" s="156" t="str">
        <f t="shared" si="61"/>
        <v>скр</v>
      </c>
      <c r="B168" s="95" t="s">
        <v>554</v>
      </c>
      <c r="C168" s="72"/>
      <c r="D168" s="352"/>
      <c r="E168" s="499" t="s">
        <v>373</v>
      </c>
      <c r="F168" s="500"/>
      <c r="G168" s="74" t="s">
        <v>160</v>
      </c>
      <c r="H168" s="262">
        <v>0</v>
      </c>
      <c r="I168" s="262">
        <v>0</v>
      </c>
      <c r="J168" s="262"/>
      <c r="K168" s="262"/>
      <c r="L168" s="251"/>
      <c r="M168" s="251"/>
      <c r="N168" s="262"/>
      <c r="O168" s="262"/>
      <c r="P168" s="262"/>
      <c r="Q168" s="253"/>
      <c r="R168" s="252">
        <v>0</v>
      </c>
      <c r="S168" s="250">
        <f t="shared" ref="S168:S175" si="97">R168*$A$8</f>
        <v>0</v>
      </c>
      <c r="T168" s="250">
        <f t="shared" ref="T168:T175" si="98">R168*$A$9</f>
        <v>0</v>
      </c>
      <c r="U168" s="263">
        <f t="shared" ref="U168:U175" si="99">+W168+Y168</f>
        <v>0</v>
      </c>
      <c r="V168" s="253">
        <f>[40]Лист1!$O168</f>
        <v>1</v>
      </c>
      <c r="W168" s="250">
        <f t="shared" ref="W168:W175" si="100">S168*V168</f>
        <v>0</v>
      </c>
      <c r="X168" s="253">
        <f>[40]Лист1!$P168</f>
        <v>1</v>
      </c>
      <c r="Y168" s="250">
        <f t="shared" ref="Y168:Y175" si="101">W168*X168</f>
        <v>0</v>
      </c>
      <c r="Z168" s="271">
        <f t="shared" si="65"/>
        <v>0</v>
      </c>
      <c r="AA168" s="271">
        <f t="shared" si="66"/>
        <v>0</v>
      </c>
      <c r="AB168" s="263">
        <f t="shared" si="67"/>
        <v>0</v>
      </c>
      <c r="AC168" s="263">
        <f t="shared" si="68"/>
        <v>0</v>
      </c>
      <c r="AD168" s="264">
        <f t="shared" si="69"/>
        <v>0</v>
      </c>
      <c r="AE168" s="253">
        <f>+[41]Лист1!Q168</f>
        <v>1</v>
      </c>
      <c r="AF168" s="250">
        <f t="shared" ref="AF168:AF175" si="102">IF($P$287=0,U168*AE168,0)</f>
        <v>0</v>
      </c>
      <c r="AG168" s="253">
        <f>+[41]Лист1!R168</f>
        <v>1</v>
      </c>
      <c r="AH168" s="250">
        <f t="shared" ref="AH168:AH175" si="103">AF168*AG168</f>
        <v>0</v>
      </c>
      <c r="AI168" s="253">
        <f>+[41]Лист1!S168</f>
        <v>1</v>
      </c>
      <c r="AJ168" s="250">
        <f t="shared" ref="AJ168:AJ175" si="104">AH168*AI168</f>
        <v>0</v>
      </c>
      <c r="AK168" s="253">
        <f>+[41]Лист1!T168</f>
        <v>1</v>
      </c>
      <c r="AL168" s="250">
        <f t="shared" ref="AL168:AL175" si="105">AJ168*AK168</f>
        <v>0</v>
      </c>
      <c r="AM168" s="227" t="s">
        <v>996</v>
      </c>
      <c r="AN168" s="227" t="s">
        <v>997</v>
      </c>
      <c r="AO168" s="227" t="s">
        <v>998</v>
      </c>
      <c r="AP168" s="227" t="s">
        <v>999</v>
      </c>
      <c r="AQ168" s="227" t="s">
        <v>1000</v>
      </c>
      <c r="AR168" s="227" t="s">
        <v>1001</v>
      </c>
      <c r="AS168" s="160" t="str">
        <f t="shared" ref="AS168:AX175" si="106">$A$3&amp;$A$2&amp;"'"&amp;AM168</f>
        <v>|'[УФ ВС 2018.xlsx]АЛРОСА АГОК пит'!i130</v>
      </c>
      <c r="AT168" s="160" t="str">
        <f t="shared" si="106"/>
        <v>|'[УФ ВС 2018.xlsx]АЛРОСА АГОК пит'!j130</v>
      </c>
      <c r="AU168" s="160" t="str">
        <f t="shared" si="106"/>
        <v>|'[УФ ВС 2018.xlsx]АЛРОСА АГОК пит'!q130</v>
      </c>
      <c r="AV168" s="160" t="str">
        <f t="shared" si="106"/>
        <v>|'[УФ ВС 2018.xlsx]АЛРОСА АГОК пит'!aa130</v>
      </c>
      <c r="AW168" s="160" t="str">
        <f t="shared" si="106"/>
        <v>|'[УФ ВС 2018.xlsx]АЛРОСА АГОК пит'!al130</v>
      </c>
      <c r="AX168" s="160" t="str">
        <f t="shared" si="106"/>
        <v>|'[УФ ВС 2018.xlsx]АЛРОСА АГОК пит'!ak130</v>
      </c>
      <c r="BE168" s="339">
        <f>+U168-'[43]АЛРОСА АГОК пит'!$T168</f>
        <v>0</v>
      </c>
    </row>
    <row r="169" spans="1:57">
      <c r="A169" s="156" t="str">
        <f t="shared" si="61"/>
        <v>скр</v>
      </c>
      <c r="B169" s="95" t="s">
        <v>554</v>
      </c>
      <c r="C169" s="72"/>
      <c r="D169" s="352"/>
      <c r="E169" s="499" t="s">
        <v>373</v>
      </c>
      <c r="F169" s="500"/>
      <c r="G169" s="74" t="s">
        <v>160</v>
      </c>
      <c r="H169" s="262">
        <v>0</v>
      </c>
      <c r="I169" s="262">
        <v>0</v>
      </c>
      <c r="J169" s="262">
        <v>0</v>
      </c>
      <c r="K169" s="262"/>
      <c r="L169" s="251">
        <f t="shared" si="62"/>
        <v>0</v>
      </c>
      <c r="M169" s="251">
        <f t="shared" si="63"/>
        <v>0</v>
      </c>
      <c r="N169" s="262">
        <v>0</v>
      </c>
      <c r="O169" s="262"/>
      <c r="P169" s="262"/>
      <c r="Q169" s="253">
        <v>0</v>
      </c>
      <c r="R169" s="252">
        <v>0</v>
      </c>
      <c r="S169" s="250">
        <f t="shared" si="97"/>
        <v>0</v>
      </c>
      <c r="T169" s="250">
        <f t="shared" si="98"/>
        <v>0</v>
      </c>
      <c r="U169" s="263">
        <f t="shared" si="99"/>
        <v>0</v>
      </c>
      <c r="V169" s="253">
        <f>[40]Лист1!$O169</f>
        <v>1</v>
      </c>
      <c r="W169" s="250">
        <f t="shared" si="100"/>
        <v>0</v>
      </c>
      <c r="X169" s="253">
        <f>[40]Лист1!$P169</f>
        <v>1</v>
      </c>
      <c r="Y169" s="250">
        <f t="shared" si="101"/>
        <v>0</v>
      </c>
      <c r="Z169" s="271">
        <f t="shared" si="65"/>
        <v>0</v>
      </c>
      <c r="AA169" s="271">
        <f t="shared" si="66"/>
        <v>0</v>
      </c>
      <c r="AB169" s="263">
        <f t="shared" si="67"/>
        <v>0</v>
      </c>
      <c r="AC169" s="263">
        <f t="shared" si="68"/>
        <v>0</v>
      </c>
      <c r="AD169" s="264">
        <f t="shared" si="69"/>
        <v>0</v>
      </c>
      <c r="AE169" s="253">
        <f>+[41]Лист1!Q169</f>
        <v>1</v>
      </c>
      <c r="AF169" s="250">
        <f t="shared" si="102"/>
        <v>0</v>
      </c>
      <c r="AG169" s="253">
        <f>+[41]Лист1!R169</f>
        <v>1</v>
      </c>
      <c r="AH169" s="250">
        <f t="shared" si="103"/>
        <v>0</v>
      </c>
      <c r="AI169" s="253">
        <f>+[41]Лист1!S169</f>
        <v>1</v>
      </c>
      <c r="AJ169" s="250">
        <f t="shared" si="104"/>
        <v>0</v>
      </c>
      <c r="AK169" s="253">
        <f>+[41]Лист1!T169</f>
        <v>1</v>
      </c>
      <c r="AL169" s="250">
        <f t="shared" si="105"/>
        <v>0</v>
      </c>
      <c r="AM169" s="227" t="s">
        <v>1002</v>
      </c>
      <c r="AN169" s="227" t="s">
        <v>1003</v>
      </c>
      <c r="AO169" s="227" t="s">
        <v>1004</v>
      </c>
      <c r="AP169" s="227" t="s">
        <v>1005</v>
      </c>
      <c r="AQ169" s="227" t="s">
        <v>1006</v>
      </c>
      <c r="AR169" s="227" t="s">
        <v>1007</v>
      </c>
      <c r="AS169" s="160" t="str">
        <f t="shared" si="106"/>
        <v>|'[УФ ВС 2018.xlsx]АЛРОСА АГОК пит'!i131</v>
      </c>
      <c r="AT169" s="160" t="str">
        <f t="shared" si="106"/>
        <v>|'[УФ ВС 2018.xlsx]АЛРОСА АГОК пит'!j131</v>
      </c>
      <c r="AU169" s="160" t="str">
        <f t="shared" si="106"/>
        <v>|'[УФ ВС 2018.xlsx]АЛРОСА АГОК пит'!q131</v>
      </c>
      <c r="AV169" s="160" t="str">
        <f t="shared" si="106"/>
        <v>|'[УФ ВС 2018.xlsx]АЛРОСА АГОК пит'!aa131</v>
      </c>
      <c r="AW169" s="160" t="str">
        <f t="shared" si="106"/>
        <v>|'[УФ ВС 2018.xlsx]АЛРОСА АГОК пит'!al131</v>
      </c>
      <c r="AX169" s="160" t="str">
        <f t="shared" si="106"/>
        <v>|'[УФ ВС 2018.xlsx]АЛРОСА АГОК пит'!ak131</v>
      </c>
      <c r="BE169" s="339">
        <f>+U169-'[43]АЛРОСА АГОК пит'!$T169</f>
        <v>0</v>
      </c>
    </row>
    <row r="170" spans="1:57">
      <c r="A170" s="156" t="str">
        <f t="shared" si="61"/>
        <v>пок</v>
      </c>
      <c r="B170" s="95" t="s">
        <v>554</v>
      </c>
      <c r="C170" s="72"/>
      <c r="D170" s="352"/>
      <c r="E170" s="499" t="s">
        <v>373</v>
      </c>
      <c r="F170" s="500"/>
      <c r="G170" s="74" t="s">
        <v>160</v>
      </c>
      <c r="H170" s="262">
        <v>0</v>
      </c>
      <c r="I170" s="262">
        <v>0</v>
      </c>
      <c r="J170" s="262">
        <v>541.27933733999998</v>
      </c>
      <c r="K170" s="262">
        <v>176.62898999999999</v>
      </c>
      <c r="L170" s="251">
        <f t="shared" si="62"/>
        <v>-364.65034734</v>
      </c>
      <c r="M170" s="251">
        <f t="shared" si="63"/>
        <v>32.631762902313042</v>
      </c>
      <c r="N170" s="262">
        <v>761.04783675581984</v>
      </c>
      <c r="O170" s="262">
        <v>344.53949999999992</v>
      </c>
      <c r="P170" s="262"/>
      <c r="Q170" s="253">
        <v>361.76647499999996</v>
      </c>
      <c r="R170" s="252">
        <v>344.53949999999992</v>
      </c>
      <c r="S170" s="250">
        <f t="shared" si="97"/>
        <v>172.26974999999996</v>
      </c>
      <c r="T170" s="250">
        <f t="shared" si="98"/>
        <v>172.26974999999996</v>
      </c>
      <c r="U170" s="263">
        <f t="shared" si="99"/>
        <v>344.53949999999992</v>
      </c>
      <c r="V170" s="253">
        <f>[40]Лист1!$O170</f>
        <v>1</v>
      </c>
      <c r="W170" s="250">
        <f t="shared" si="100"/>
        <v>172.26974999999996</v>
      </c>
      <c r="X170" s="253">
        <f>[40]Лист1!$P170</f>
        <v>1</v>
      </c>
      <c r="Y170" s="250">
        <f t="shared" si="101"/>
        <v>172.26974999999996</v>
      </c>
      <c r="Z170" s="271">
        <f t="shared" si="65"/>
        <v>0.15536106710219891</v>
      </c>
      <c r="AA170" s="271">
        <f t="shared" si="66"/>
        <v>0.17858878875920001</v>
      </c>
      <c r="AB170" s="263">
        <f t="shared" si="67"/>
        <v>-416.50833675581993</v>
      </c>
      <c r="AC170" s="263">
        <f t="shared" si="68"/>
        <v>45.27172713198901</v>
      </c>
      <c r="AD170" s="264">
        <f t="shared" si="69"/>
        <v>-0.20243143285316917</v>
      </c>
      <c r="AE170" s="253">
        <f>+[41]Лист1!Q170</f>
        <v>1</v>
      </c>
      <c r="AF170" s="250">
        <f t="shared" si="102"/>
        <v>344.53949999999992</v>
      </c>
      <c r="AG170" s="253">
        <f>+[41]Лист1!R170</f>
        <v>1</v>
      </c>
      <c r="AH170" s="250">
        <f t="shared" si="103"/>
        <v>344.53949999999992</v>
      </c>
      <c r="AI170" s="253">
        <f>+[41]Лист1!S170</f>
        <v>1</v>
      </c>
      <c r="AJ170" s="250">
        <f t="shared" si="104"/>
        <v>344.53949999999992</v>
      </c>
      <c r="AK170" s="253">
        <f>+[41]Лист1!T170</f>
        <v>1</v>
      </c>
      <c r="AL170" s="250">
        <f t="shared" si="105"/>
        <v>344.53949999999992</v>
      </c>
      <c r="AM170" s="227" t="s">
        <v>1008</v>
      </c>
      <c r="AN170" s="227" t="s">
        <v>1009</v>
      </c>
      <c r="AO170" s="227" t="s">
        <v>1010</v>
      </c>
      <c r="AP170" s="227" t="s">
        <v>1011</v>
      </c>
      <c r="AQ170" s="227" t="s">
        <v>1012</v>
      </c>
      <c r="AR170" s="227" t="s">
        <v>1013</v>
      </c>
      <c r="AS170" s="160" t="str">
        <f t="shared" si="106"/>
        <v>|'[УФ ВС 2018.xlsx]АЛРОСА АГОК пит'!i132</v>
      </c>
      <c r="AT170" s="160" t="str">
        <f t="shared" si="106"/>
        <v>|'[УФ ВС 2018.xlsx]АЛРОСА АГОК пит'!j132</v>
      </c>
      <c r="AU170" s="160" t="str">
        <f t="shared" si="106"/>
        <v>|'[УФ ВС 2018.xlsx]АЛРОСА АГОК пит'!q132</v>
      </c>
      <c r="AV170" s="160" t="str">
        <f t="shared" si="106"/>
        <v>|'[УФ ВС 2018.xlsx]АЛРОСА АГОК пит'!aa132</v>
      </c>
      <c r="AW170" s="160" t="str">
        <f t="shared" si="106"/>
        <v>|'[УФ ВС 2018.xlsx]АЛРОСА АГОК пит'!al132</v>
      </c>
      <c r="AX170" s="160" t="str">
        <f t="shared" si="106"/>
        <v>|'[УФ ВС 2018.xlsx]АЛРОСА АГОК пит'!ak132</v>
      </c>
      <c r="BE170" s="339">
        <f>+U170-'[43]АЛРОСА АГОК пит'!$T170</f>
        <v>344.53949999999992</v>
      </c>
    </row>
    <row r="171" spans="1:57">
      <c r="A171" s="156" t="str">
        <f t="shared" si="61"/>
        <v>скр</v>
      </c>
      <c r="B171" s="95" t="s">
        <v>554</v>
      </c>
      <c r="C171" s="72"/>
      <c r="D171" s="352"/>
      <c r="E171" s="499" t="s">
        <v>373</v>
      </c>
      <c r="F171" s="500"/>
      <c r="G171" s="74" t="s">
        <v>160</v>
      </c>
      <c r="H171" s="262">
        <v>0</v>
      </c>
      <c r="I171" s="262">
        <v>0</v>
      </c>
      <c r="J171" s="262">
        <v>0</v>
      </c>
      <c r="K171" s="262"/>
      <c r="L171" s="251">
        <f t="shared" si="62"/>
        <v>0</v>
      </c>
      <c r="M171" s="251">
        <f t="shared" si="63"/>
        <v>0</v>
      </c>
      <c r="N171" s="262">
        <v>0</v>
      </c>
      <c r="O171" s="262"/>
      <c r="P171" s="262"/>
      <c r="Q171" s="253">
        <v>0</v>
      </c>
      <c r="R171" s="252">
        <v>0</v>
      </c>
      <c r="S171" s="250">
        <f t="shared" si="97"/>
        <v>0</v>
      </c>
      <c r="T171" s="250">
        <f t="shared" si="98"/>
        <v>0</v>
      </c>
      <c r="U171" s="263">
        <f t="shared" si="99"/>
        <v>0</v>
      </c>
      <c r="V171" s="253">
        <f>[40]Лист1!$O171</f>
        <v>1</v>
      </c>
      <c r="W171" s="250">
        <f t="shared" si="100"/>
        <v>0</v>
      </c>
      <c r="X171" s="253">
        <f>[40]Лист1!$P171</f>
        <v>1</v>
      </c>
      <c r="Y171" s="250">
        <f t="shared" si="101"/>
        <v>0</v>
      </c>
      <c r="Z171" s="271">
        <f t="shared" si="65"/>
        <v>0</v>
      </c>
      <c r="AA171" s="271">
        <f t="shared" si="66"/>
        <v>0</v>
      </c>
      <c r="AB171" s="263">
        <f t="shared" si="67"/>
        <v>0</v>
      </c>
      <c r="AC171" s="263">
        <f t="shared" si="68"/>
        <v>0</v>
      </c>
      <c r="AD171" s="264">
        <f t="shared" si="69"/>
        <v>0</v>
      </c>
      <c r="AE171" s="253">
        <f>+[41]Лист1!Q171</f>
        <v>1</v>
      </c>
      <c r="AF171" s="250">
        <f t="shared" si="102"/>
        <v>0</v>
      </c>
      <c r="AG171" s="253">
        <f>+[41]Лист1!R171</f>
        <v>1</v>
      </c>
      <c r="AH171" s="250">
        <f t="shared" si="103"/>
        <v>0</v>
      </c>
      <c r="AI171" s="253">
        <f>+[41]Лист1!S171</f>
        <v>1</v>
      </c>
      <c r="AJ171" s="250">
        <f t="shared" si="104"/>
        <v>0</v>
      </c>
      <c r="AK171" s="253">
        <f>+[41]Лист1!T171</f>
        <v>1</v>
      </c>
      <c r="AL171" s="250">
        <f t="shared" si="105"/>
        <v>0</v>
      </c>
      <c r="AM171" s="227" t="s">
        <v>1014</v>
      </c>
      <c r="AN171" s="227" t="s">
        <v>1015</v>
      </c>
      <c r="AO171" s="227" t="s">
        <v>1016</v>
      </c>
      <c r="AP171" s="227" t="s">
        <v>1017</v>
      </c>
      <c r="AQ171" s="227" t="s">
        <v>1018</v>
      </c>
      <c r="AR171" s="227" t="s">
        <v>1019</v>
      </c>
      <c r="AS171" s="160" t="str">
        <f t="shared" si="106"/>
        <v>|'[УФ ВС 2018.xlsx]АЛРОСА АГОК пит'!i133</v>
      </c>
      <c r="AT171" s="160" t="str">
        <f t="shared" si="106"/>
        <v>|'[УФ ВС 2018.xlsx]АЛРОСА АГОК пит'!j133</v>
      </c>
      <c r="AU171" s="160" t="str">
        <f t="shared" si="106"/>
        <v>|'[УФ ВС 2018.xlsx]АЛРОСА АГОК пит'!q133</v>
      </c>
      <c r="AV171" s="160" t="str">
        <f t="shared" si="106"/>
        <v>|'[УФ ВС 2018.xlsx]АЛРОСА АГОК пит'!aa133</v>
      </c>
      <c r="AW171" s="160" t="str">
        <f t="shared" si="106"/>
        <v>|'[УФ ВС 2018.xlsx]АЛРОСА АГОК пит'!al133</v>
      </c>
      <c r="AX171" s="160" t="str">
        <f t="shared" si="106"/>
        <v>|'[УФ ВС 2018.xlsx]АЛРОСА АГОК пит'!ak133</v>
      </c>
      <c r="BE171" s="339">
        <f>+U171-'[43]АЛРОСА АГОК пит'!$T171</f>
        <v>0</v>
      </c>
    </row>
    <row r="172" spans="1:57">
      <c r="A172" s="156" t="str">
        <f t="shared" si="61"/>
        <v>скр</v>
      </c>
      <c r="B172" s="95" t="s">
        <v>554</v>
      </c>
      <c r="C172" s="72"/>
      <c r="D172" s="352"/>
      <c r="E172" s="499" t="s">
        <v>373</v>
      </c>
      <c r="F172" s="500"/>
      <c r="G172" s="74" t="s">
        <v>160</v>
      </c>
      <c r="H172" s="262">
        <v>0</v>
      </c>
      <c r="I172" s="262">
        <v>0</v>
      </c>
      <c r="J172" s="262">
        <v>0</v>
      </c>
      <c r="K172" s="262"/>
      <c r="L172" s="251">
        <f t="shared" si="62"/>
        <v>0</v>
      </c>
      <c r="M172" s="251">
        <f t="shared" si="63"/>
        <v>0</v>
      </c>
      <c r="N172" s="262">
        <v>0</v>
      </c>
      <c r="O172" s="262"/>
      <c r="P172" s="262"/>
      <c r="Q172" s="253">
        <v>0</v>
      </c>
      <c r="R172" s="252">
        <v>0</v>
      </c>
      <c r="S172" s="250">
        <f t="shared" si="97"/>
        <v>0</v>
      </c>
      <c r="T172" s="250">
        <f t="shared" si="98"/>
        <v>0</v>
      </c>
      <c r="U172" s="263">
        <f t="shared" si="99"/>
        <v>0</v>
      </c>
      <c r="V172" s="253">
        <f>[40]Лист1!$O172</f>
        <v>1</v>
      </c>
      <c r="W172" s="250">
        <f t="shared" si="100"/>
        <v>0</v>
      </c>
      <c r="X172" s="253">
        <f>[40]Лист1!$P172</f>
        <v>1</v>
      </c>
      <c r="Y172" s="250">
        <f t="shared" si="101"/>
        <v>0</v>
      </c>
      <c r="Z172" s="271">
        <f t="shared" si="65"/>
        <v>0</v>
      </c>
      <c r="AA172" s="271">
        <f t="shared" si="66"/>
        <v>0</v>
      </c>
      <c r="AB172" s="263">
        <f t="shared" si="67"/>
        <v>0</v>
      </c>
      <c r="AC172" s="263">
        <f t="shared" si="68"/>
        <v>0</v>
      </c>
      <c r="AD172" s="264">
        <f t="shared" si="69"/>
        <v>0</v>
      </c>
      <c r="AE172" s="253">
        <f>+[41]Лист1!Q172</f>
        <v>1</v>
      </c>
      <c r="AF172" s="250">
        <f t="shared" si="102"/>
        <v>0</v>
      </c>
      <c r="AG172" s="253">
        <f>+[41]Лист1!R172</f>
        <v>1</v>
      </c>
      <c r="AH172" s="250">
        <f t="shared" si="103"/>
        <v>0</v>
      </c>
      <c r="AI172" s="253">
        <f>+[41]Лист1!S172</f>
        <v>1</v>
      </c>
      <c r="AJ172" s="250">
        <f t="shared" si="104"/>
        <v>0</v>
      </c>
      <c r="AK172" s="253">
        <f>+[41]Лист1!T172</f>
        <v>1</v>
      </c>
      <c r="AL172" s="250">
        <f t="shared" si="105"/>
        <v>0</v>
      </c>
      <c r="AM172" s="227" t="s">
        <v>1020</v>
      </c>
      <c r="AN172" s="227" t="s">
        <v>1021</v>
      </c>
      <c r="AO172" s="227" t="s">
        <v>1022</v>
      </c>
      <c r="AP172" s="227" t="s">
        <v>1023</v>
      </c>
      <c r="AQ172" s="227" t="s">
        <v>1024</v>
      </c>
      <c r="AR172" s="227" t="s">
        <v>1025</v>
      </c>
      <c r="AS172" s="160" t="str">
        <f t="shared" si="106"/>
        <v>|'[УФ ВС 2018.xlsx]АЛРОСА АГОК пит'!i134</v>
      </c>
      <c r="AT172" s="160" t="str">
        <f t="shared" si="106"/>
        <v>|'[УФ ВС 2018.xlsx]АЛРОСА АГОК пит'!j134</v>
      </c>
      <c r="AU172" s="160" t="str">
        <f t="shared" si="106"/>
        <v>|'[УФ ВС 2018.xlsx]АЛРОСА АГОК пит'!q134</v>
      </c>
      <c r="AV172" s="160" t="str">
        <f t="shared" si="106"/>
        <v>|'[УФ ВС 2018.xlsx]АЛРОСА АГОК пит'!aa134</v>
      </c>
      <c r="AW172" s="160" t="str">
        <f t="shared" si="106"/>
        <v>|'[УФ ВС 2018.xlsx]АЛРОСА АГОК пит'!al134</v>
      </c>
      <c r="AX172" s="160" t="str">
        <f t="shared" si="106"/>
        <v>|'[УФ ВС 2018.xlsx]АЛРОСА АГОК пит'!ak134</v>
      </c>
      <c r="BE172" s="339">
        <f>+U172-'[43]АЛРОСА АГОК пит'!$T172</f>
        <v>0</v>
      </c>
    </row>
    <row r="173" spans="1:57">
      <c r="A173" s="156" t="str">
        <f t="shared" si="61"/>
        <v>скр</v>
      </c>
      <c r="B173" s="95" t="s">
        <v>554</v>
      </c>
      <c r="C173" s="72"/>
      <c r="D173" s="352"/>
      <c r="E173" s="499" t="s">
        <v>373</v>
      </c>
      <c r="F173" s="500"/>
      <c r="G173" s="74" t="s">
        <v>160</v>
      </c>
      <c r="H173" s="262">
        <v>0</v>
      </c>
      <c r="I173" s="262">
        <v>0</v>
      </c>
      <c r="J173" s="262">
        <v>0</v>
      </c>
      <c r="K173" s="262"/>
      <c r="L173" s="251">
        <f t="shared" si="62"/>
        <v>0</v>
      </c>
      <c r="M173" s="251">
        <f t="shared" si="63"/>
        <v>0</v>
      </c>
      <c r="N173" s="262">
        <v>0</v>
      </c>
      <c r="O173" s="262"/>
      <c r="P173" s="262"/>
      <c r="Q173" s="253">
        <v>0</v>
      </c>
      <c r="R173" s="252">
        <v>0</v>
      </c>
      <c r="S173" s="250">
        <f t="shared" si="97"/>
        <v>0</v>
      </c>
      <c r="T173" s="250">
        <f t="shared" si="98"/>
        <v>0</v>
      </c>
      <c r="U173" s="263">
        <f t="shared" si="99"/>
        <v>0</v>
      </c>
      <c r="V173" s="253">
        <f>[40]Лист1!$O173</f>
        <v>1</v>
      </c>
      <c r="W173" s="250">
        <f t="shared" si="100"/>
        <v>0</v>
      </c>
      <c r="X173" s="253">
        <f>[40]Лист1!$P173</f>
        <v>1</v>
      </c>
      <c r="Y173" s="250">
        <f t="shared" si="101"/>
        <v>0</v>
      </c>
      <c r="Z173" s="271">
        <f t="shared" si="65"/>
        <v>0</v>
      </c>
      <c r="AA173" s="271">
        <f t="shared" si="66"/>
        <v>0</v>
      </c>
      <c r="AB173" s="263">
        <f t="shared" si="67"/>
        <v>0</v>
      </c>
      <c r="AC173" s="263">
        <f t="shared" si="68"/>
        <v>0</v>
      </c>
      <c r="AD173" s="264">
        <f t="shared" si="69"/>
        <v>0</v>
      </c>
      <c r="AE173" s="253">
        <f>+[41]Лист1!Q173</f>
        <v>1</v>
      </c>
      <c r="AF173" s="250">
        <f t="shared" si="102"/>
        <v>0</v>
      </c>
      <c r="AG173" s="253">
        <f>+[41]Лист1!R173</f>
        <v>1</v>
      </c>
      <c r="AH173" s="250">
        <f t="shared" si="103"/>
        <v>0</v>
      </c>
      <c r="AI173" s="253">
        <f>+[41]Лист1!S173</f>
        <v>1</v>
      </c>
      <c r="AJ173" s="250">
        <f t="shared" si="104"/>
        <v>0</v>
      </c>
      <c r="AK173" s="253">
        <f>+[41]Лист1!T173</f>
        <v>1</v>
      </c>
      <c r="AL173" s="250">
        <f t="shared" si="105"/>
        <v>0</v>
      </c>
      <c r="AM173" s="227" t="s">
        <v>1026</v>
      </c>
      <c r="AN173" s="227" t="s">
        <v>1027</v>
      </c>
      <c r="AO173" s="227" t="s">
        <v>1028</v>
      </c>
      <c r="AP173" s="227" t="s">
        <v>1029</v>
      </c>
      <c r="AQ173" s="227" t="s">
        <v>1030</v>
      </c>
      <c r="AR173" s="227" t="s">
        <v>1031</v>
      </c>
      <c r="AS173" s="160" t="str">
        <f t="shared" si="106"/>
        <v>|'[УФ ВС 2018.xlsx]АЛРОСА АГОК пит'!i135</v>
      </c>
      <c r="AT173" s="160" t="str">
        <f t="shared" si="106"/>
        <v>|'[УФ ВС 2018.xlsx]АЛРОСА АГОК пит'!j135</v>
      </c>
      <c r="AU173" s="160" t="str">
        <f t="shared" si="106"/>
        <v>|'[УФ ВС 2018.xlsx]АЛРОСА АГОК пит'!q135</v>
      </c>
      <c r="AV173" s="160" t="str">
        <f t="shared" si="106"/>
        <v>|'[УФ ВС 2018.xlsx]АЛРОСА АГОК пит'!aa135</v>
      </c>
      <c r="AW173" s="160" t="str">
        <f t="shared" si="106"/>
        <v>|'[УФ ВС 2018.xlsx]АЛРОСА АГОК пит'!al135</v>
      </c>
      <c r="AX173" s="160" t="str">
        <f t="shared" si="106"/>
        <v>|'[УФ ВС 2018.xlsx]АЛРОСА АГОК пит'!ak135</v>
      </c>
      <c r="BE173" s="339">
        <f>+U173-'[43]АЛРОСА АГОК пит'!$T173</f>
        <v>0</v>
      </c>
    </row>
    <row r="174" spans="1:57">
      <c r="A174" s="156" t="str">
        <f t="shared" si="61"/>
        <v>скр</v>
      </c>
      <c r="B174" s="95" t="s">
        <v>545</v>
      </c>
      <c r="C174" s="72"/>
      <c r="D174" s="73" t="s">
        <v>295</v>
      </c>
      <c r="E174" s="352" t="s">
        <v>287</v>
      </c>
      <c r="F174" s="353"/>
      <c r="G174" s="74" t="s">
        <v>160</v>
      </c>
      <c r="H174" s="262">
        <v>0</v>
      </c>
      <c r="I174" s="262">
        <v>0</v>
      </c>
      <c r="J174" s="262">
        <v>0</v>
      </c>
      <c r="K174" s="262"/>
      <c r="L174" s="251">
        <f t="shared" si="62"/>
        <v>0</v>
      </c>
      <c r="M174" s="251">
        <f t="shared" si="63"/>
        <v>0</v>
      </c>
      <c r="N174" s="262">
        <v>0</v>
      </c>
      <c r="O174" s="262"/>
      <c r="P174" s="262"/>
      <c r="Q174" s="253">
        <v>0</v>
      </c>
      <c r="R174" s="252">
        <v>0</v>
      </c>
      <c r="S174" s="250">
        <f t="shared" si="97"/>
        <v>0</v>
      </c>
      <c r="T174" s="250">
        <f t="shared" si="98"/>
        <v>0</v>
      </c>
      <c r="U174" s="263">
        <f t="shared" si="99"/>
        <v>0</v>
      </c>
      <c r="V174" s="253">
        <f>[40]Лист1!$O174</f>
        <v>1</v>
      </c>
      <c r="W174" s="250">
        <f t="shared" si="100"/>
        <v>0</v>
      </c>
      <c r="X174" s="253">
        <f>[40]Лист1!$P174</f>
        <v>1</v>
      </c>
      <c r="Y174" s="250">
        <f t="shared" si="101"/>
        <v>0</v>
      </c>
      <c r="Z174" s="271">
        <f t="shared" si="65"/>
        <v>0</v>
      </c>
      <c r="AA174" s="271">
        <f t="shared" si="66"/>
        <v>0</v>
      </c>
      <c r="AB174" s="263">
        <f t="shared" si="67"/>
        <v>0</v>
      </c>
      <c r="AC174" s="263">
        <f t="shared" si="68"/>
        <v>0</v>
      </c>
      <c r="AD174" s="264">
        <f t="shared" si="69"/>
        <v>0</v>
      </c>
      <c r="AE174" s="253">
        <f>+[41]Лист1!Q174</f>
        <v>1.0087999999999999</v>
      </c>
      <c r="AF174" s="250">
        <f t="shared" si="102"/>
        <v>0</v>
      </c>
      <c r="AG174" s="253">
        <f>+[41]Лист1!R174</f>
        <v>1.014</v>
      </c>
      <c r="AH174" s="250">
        <f t="shared" si="103"/>
        <v>0</v>
      </c>
      <c r="AI174" s="253">
        <f>+[41]Лист1!S174</f>
        <v>1.0192000000000001</v>
      </c>
      <c r="AJ174" s="250">
        <f t="shared" si="104"/>
        <v>0</v>
      </c>
      <c r="AK174" s="253">
        <f>+[41]Лист1!T174</f>
        <v>1.0244</v>
      </c>
      <c r="AL174" s="250">
        <f t="shared" si="105"/>
        <v>0</v>
      </c>
      <c r="AM174" s="227" t="s">
        <v>1032</v>
      </c>
      <c r="AN174" s="227" t="s">
        <v>1033</v>
      </c>
      <c r="AO174" s="227" t="s">
        <v>1034</v>
      </c>
      <c r="AP174" s="227" t="s">
        <v>1035</v>
      </c>
      <c r="AQ174" s="227" t="s">
        <v>1036</v>
      </c>
      <c r="AR174" s="227" t="s">
        <v>1037</v>
      </c>
      <c r="AS174" s="160" t="str">
        <f t="shared" si="106"/>
        <v>|'[УФ ВС 2018.xlsx]АЛРОСА АГОК пит'!i136</v>
      </c>
      <c r="AT174" s="160" t="str">
        <f t="shared" si="106"/>
        <v>|'[УФ ВС 2018.xlsx]АЛРОСА АГОК пит'!j136</v>
      </c>
      <c r="AU174" s="160" t="str">
        <f t="shared" si="106"/>
        <v>|'[УФ ВС 2018.xlsx]АЛРОСА АГОК пит'!q136</v>
      </c>
      <c r="AV174" s="160" t="str">
        <f t="shared" si="106"/>
        <v>|'[УФ ВС 2018.xlsx]АЛРОСА АГОК пит'!aa136</v>
      </c>
      <c r="AW174" s="160" t="str">
        <f t="shared" si="106"/>
        <v>|'[УФ ВС 2018.xlsx]АЛРОСА АГОК пит'!al136</v>
      </c>
      <c r="AX174" s="160" t="str">
        <f t="shared" si="106"/>
        <v>|'[УФ ВС 2018.xlsx]АЛРОСА АГОК пит'!ak136</v>
      </c>
      <c r="BE174" s="339">
        <f>+U174-'[43]АЛРОСА АГОК пит'!$T174</f>
        <v>0</v>
      </c>
    </row>
    <row r="175" spans="1:57">
      <c r="A175" s="156" t="str">
        <f t="shared" si="61"/>
        <v>пок</v>
      </c>
      <c r="B175" s="95" t="s">
        <v>545</v>
      </c>
      <c r="C175" s="72"/>
      <c r="D175" s="73" t="s">
        <v>296</v>
      </c>
      <c r="E175" s="352" t="s">
        <v>297</v>
      </c>
      <c r="F175" s="353"/>
      <c r="G175" s="74" t="s">
        <v>160</v>
      </c>
      <c r="H175" s="262">
        <v>0</v>
      </c>
      <c r="I175" s="262">
        <v>0</v>
      </c>
      <c r="J175" s="262">
        <v>0</v>
      </c>
      <c r="K175" s="262"/>
      <c r="L175" s="251">
        <f t="shared" si="62"/>
        <v>0</v>
      </c>
      <c r="M175" s="251">
        <f t="shared" si="63"/>
        <v>0</v>
      </c>
      <c r="N175" s="262">
        <v>1232.4390000000001</v>
      </c>
      <c r="O175" s="262"/>
      <c r="P175" s="262"/>
      <c r="Q175" s="253">
        <v>0</v>
      </c>
      <c r="R175" s="252">
        <v>0</v>
      </c>
      <c r="S175" s="250">
        <f t="shared" si="97"/>
        <v>0</v>
      </c>
      <c r="T175" s="250">
        <f t="shared" si="98"/>
        <v>0</v>
      </c>
      <c r="U175" s="263">
        <f t="shared" si="99"/>
        <v>0</v>
      </c>
      <c r="V175" s="253">
        <f>[40]Лист1!$O175</f>
        <v>1</v>
      </c>
      <c r="W175" s="250">
        <f t="shared" si="100"/>
        <v>0</v>
      </c>
      <c r="X175" s="253">
        <f>[40]Лист1!$P175</f>
        <v>1</v>
      </c>
      <c r="Y175" s="250">
        <f t="shared" si="101"/>
        <v>0</v>
      </c>
      <c r="Z175" s="271">
        <f t="shared" si="65"/>
        <v>0</v>
      </c>
      <c r="AA175" s="271">
        <f t="shared" si="66"/>
        <v>0</v>
      </c>
      <c r="AB175" s="263">
        <f t="shared" si="67"/>
        <v>-1232.4390000000001</v>
      </c>
      <c r="AC175" s="263">
        <f t="shared" si="68"/>
        <v>0</v>
      </c>
      <c r="AD175" s="264">
        <f t="shared" si="69"/>
        <v>-0.5989901537562462</v>
      </c>
      <c r="AE175" s="253">
        <f>+[41]Лист1!Q175</f>
        <v>1.0087999999999999</v>
      </c>
      <c r="AF175" s="250">
        <f t="shared" si="102"/>
        <v>0</v>
      </c>
      <c r="AG175" s="253">
        <f>+[41]Лист1!R175</f>
        <v>1.014</v>
      </c>
      <c r="AH175" s="250">
        <f t="shared" si="103"/>
        <v>0</v>
      </c>
      <c r="AI175" s="253">
        <f>+[41]Лист1!S175</f>
        <v>1.0192000000000001</v>
      </c>
      <c r="AJ175" s="250">
        <f t="shared" si="104"/>
        <v>0</v>
      </c>
      <c r="AK175" s="253">
        <f>+[41]Лист1!T175</f>
        <v>1.0244</v>
      </c>
      <c r="AL175" s="250">
        <f t="shared" si="105"/>
        <v>0</v>
      </c>
      <c r="AM175" s="227" t="s">
        <v>1038</v>
      </c>
      <c r="AN175" s="227" t="s">
        <v>1039</v>
      </c>
      <c r="AO175" s="227" t="s">
        <v>1040</v>
      </c>
      <c r="AP175" s="227" t="s">
        <v>1041</v>
      </c>
      <c r="AQ175" s="227" t="s">
        <v>1042</v>
      </c>
      <c r="AR175" s="227" t="s">
        <v>1043</v>
      </c>
      <c r="AS175" s="160" t="str">
        <f t="shared" si="106"/>
        <v>|'[УФ ВС 2018.xlsx]АЛРОСА АГОК пит'!i137</v>
      </c>
      <c r="AT175" s="160" t="str">
        <f t="shared" si="106"/>
        <v>|'[УФ ВС 2018.xlsx]АЛРОСА АГОК пит'!j137</v>
      </c>
      <c r="AU175" s="160" t="str">
        <f t="shared" si="106"/>
        <v>|'[УФ ВС 2018.xlsx]АЛРОСА АГОК пит'!q137</v>
      </c>
      <c r="AV175" s="160" t="str">
        <f t="shared" si="106"/>
        <v>|'[УФ ВС 2018.xlsx]АЛРОСА АГОК пит'!aa137</v>
      </c>
      <c r="AW175" s="160" t="str">
        <f t="shared" si="106"/>
        <v>|'[УФ ВС 2018.xlsx]АЛРОСА АГОК пит'!al137</v>
      </c>
      <c r="AX175" s="160" t="str">
        <f t="shared" si="106"/>
        <v>|'[УФ ВС 2018.xlsx]АЛРОСА АГОК пит'!ak137</v>
      </c>
      <c r="BE175" s="339">
        <f>+U175-'[43]АЛРОСА АГОК пит'!$T175</f>
        <v>0</v>
      </c>
    </row>
    <row r="176" spans="1:57">
      <c r="A176" s="156" t="str">
        <f t="shared" si="61"/>
        <v>пок</v>
      </c>
      <c r="B176" s="95"/>
      <c r="C176" s="72"/>
      <c r="D176" s="73" t="s">
        <v>298</v>
      </c>
      <c r="E176" s="352" t="s">
        <v>299</v>
      </c>
      <c r="F176" s="353"/>
      <c r="G176" s="74" t="s">
        <v>160</v>
      </c>
      <c r="H176" s="263">
        <f>SUM(H177:H181)</f>
        <v>0</v>
      </c>
      <c r="I176" s="263">
        <f>SUM(I177:I181)</f>
        <v>0</v>
      </c>
      <c r="J176" s="263">
        <f>SUM(J177:J181)</f>
        <v>599</v>
      </c>
      <c r="K176" s="263">
        <v>1726.4466</v>
      </c>
      <c r="L176" s="251">
        <f t="shared" si="62"/>
        <v>1127.4466</v>
      </c>
      <c r="M176" s="251">
        <f t="shared" si="63"/>
        <v>288.22146911519201</v>
      </c>
      <c r="N176" s="263">
        <f t="shared" ref="N176:U176" si="107">SUM(N177:N181)</f>
        <v>4141.9529877348032</v>
      </c>
      <c r="O176" s="263">
        <v>4308.56736</v>
      </c>
      <c r="P176" s="263">
        <f t="shared" si="107"/>
        <v>0</v>
      </c>
      <c r="Q176" s="263">
        <v>8672.675728000002</v>
      </c>
      <c r="R176" s="252">
        <v>2601.7189399999997</v>
      </c>
      <c r="S176" s="263">
        <f t="shared" si="107"/>
        <v>1300.8594699999999</v>
      </c>
      <c r="T176" s="263">
        <f t="shared" si="107"/>
        <v>1300.8594699999999</v>
      </c>
      <c r="U176" s="263">
        <f t="shared" si="107"/>
        <v>2601.7189399999997</v>
      </c>
      <c r="V176" s="253">
        <f>[40]Лист1!$O176</f>
        <v>1</v>
      </c>
      <c r="W176" s="263">
        <f>SUM(W177:W181)</f>
        <v>1300.8594699999999</v>
      </c>
      <c r="X176" s="253">
        <f>[40]Лист1!$P176</f>
        <v>1</v>
      </c>
      <c r="Y176" s="263">
        <f>SUM(Y177:Y181)</f>
        <v>1300.8594699999999</v>
      </c>
      <c r="Z176" s="271">
        <f t="shared" si="65"/>
        <v>1.1731770401315433</v>
      </c>
      <c r="AA176" s="271">
        <f t="shared" si="66"/>
        <v>1.3485763872835184</v>
      </c>
      <c r="AB176" s="263">
        <f t="shared" si="67"/>
        <v>-1540.2340477348034</v>
      </c>
      <c r="AC176" s="263">
        <f t="shared" si="68"/>
        <v>62.813821105749831</v>
      </c>
      <c r="AD176" s="264">
        <f t="shared" si="69"/>
        <v>-0.74858474056182522</v>
      </c>
      <c r="AE176" s="253">
        <f>+[41]Лист1!Q176</f>
        <v>1</v>
      </c>
      <c r="AF176" s="263">
        <f>SUM(AF177:AF181)</f>
        <v>2624.6140666719994</v>
      </c>
      <c r="AG176" s="253">
        <f>+[41]Лист1!R176</f>
        <v>1</v>
      </c>
      <c r="AH176" s="263">
        <f>SUM(AH177:AH181)</f>
        <v>2661.3586636054079</v>
      </c>
      <c r="AI176" s="253">
        <f>+[41]Лист1!S176</f>
        <v>1</v>
      </c>
      <c r="AJ176" s="263">
        <f>SUM(AJ177:AJ181)</f>
        <v>2712.456749946632</v>
      </c>
      <c r="AK176" s="253">
        <f>+[41]Лист1!T176</f>
        <v>1</v>
      </c>
      <c r="AL176" s="263">
        <f>SUM(AL177:AL181)</f>
        <v>2778.6406946453299</v>
      </c>
      <c r="AM176" s="227"/>
      <c r="AN176" s="227"/>
      <c r="AO176" s="227"/>
      <c r="AP176" s="227"/>
      <c r="AQ176" s="227"/>
      <c r="AR176" s="227"/>
      <c r="AS176" s="160"/>
      <c r="AT176" s="160"/>
      <c r="AU176" s="160"/>
      <c r="AV176" s="160"/>
      <c r="AW176" s="160"/>
      <c r="AX176" s="160"/>
      <c r="BE176" s="339">
        <f>+U176-'[43]АЛРОСА АГОК пит'!$T176</f>
        <v>2601.7189399999997</v>
      </c>
    </row>
    <row r="177" spans="1:57">
      <c r="A177" s="156" t="str">
        <f t="shared" si="61"/>
        <v>пок</v>
      </c>
      <c r="B177" s="95" t="s">
        <v>545</v>
      </c>
      <c r="C177" s="72"/>
      <c r="D177" s="352"/>
      <c r="E177" s="499"/>
      <c r="F177" s="500"/>
      <c r="G177" s="74" t="s">
        <v>160</v>
      </c>
      <c r="H177" s="262">
        <v>0</v>
      </c>
      <c r="I177" s="262">
        <v>0</v>
      </c>
      <c r="J177" s="262">
        <v>0</v>
      </c>
      <c r="K177" s="262">
        <v>1498.4515799999999</v>
      </c>
      <c r="L177" s="251">
        <f t="shared" si="62"/>
        <v>1498.4515799999999</v>
      </c>
      <c r="M177" s="251">
        <f t="shared" si="63"/>
        <v>0</v>
      </c>
      <c r="N177" s="262">
        <v>1861.6158379674018</v>
      </c>
      <c r="O177" s="262">
        <v>3962</v>
      </c>
      <c r="P177" s="262"/>
      <c r="Q177" s="253">
        <v>8308.7800000000007</v>
      </c>
      <c r="R177" s="252">
        <v>1498.4515799999999</v>
      </c>
      <c r="S177" s="250">
        <f>R177*$A$8</f>
        <v>749.22578999999996</v>
      </c>
      <c r="T177" s="250">
        <f>R177*$A$9</f>
        <v>749.22578999999996</v>
      </c>
      <c r="U177" s="263">
        <f>+W177+Y177</f>
        <v>1498.4515799999999</v>
      </c>
      <c r="V177" s="253">
        <f>[40]Лист1!$O177</f>
        <v>1</v>
      </c>
      <c r="W177" s="250">
        <f>S177*V177</f>
        <v>749.22578999999996</v>
      </c>
      <c r="X177" s="253">
        <f>[40]Лист1!$P177</f>
        <v>1</v>
      </c>
      <c r="Y177" s="250">
        <f>W177*X177</f>
        <v>749.22578999999996</v>
      </c>
      <c r="Z177" s="271">
        <f t="shared" si="65"/>
        <v>0.67568750889165408</v>
      </c>
      <c r="AA177" s="271">
        <f t="shared" si="66"/>
        <v>0.77670819365126365</v>
      </c>
      <c r="AB177" s="263">
        <f t="shared" si="67"/>
        <v>-363.16425796740191</v>
      </c>
      <c r="AC177" s="263">
        <f t="shared" si="68"/>
        <v>80.491987092034975</v>
      </c>
      <c r="AD177" s="264">
        <f t="shared" si="69"/>
        <v>-0.17650513714566574</v>
      </c>
      <c r="AE177" s="253">
        <f>+[41]Лист1!Q177</f>
        <v>1.0087999999999999</v>
      </c>
      <c r="AF177" s="250">
        <f>IF($P$287=0,U177*AE177,0)</f>
        <v>1511.6379539039997</v>
      </c>
      <c r="AG177" s="253">
        <f>+[41]Лист1!R177</f>
        <v>1.014</v>
      </c>
      <c r="AH177" s="250">
        <f>AF177*AG177</f>
        <v>1532.8008852586556</v>
      </c>
      <c r="AI177" s="253">
        <f>+[41]Лист1!S177</f>
        <v>1.0192000000000001</v>
      </c>
      <c r="AJ177" s="250">
        <f>AH177*AI177</f>
        <v>1562.2306622556221</v>
      </c>
      <c r="AK177" s="253">
        <f>+[41]Лист1!T177</f>
        <v>1.0244</v>
      </c>
      <c r="AL177" s="250">
        <f>AJ177*AK177</f>
        <v>1600.3490904146593</v>
      </c>
      <c r="AM177" s="227" t="s">
        <v>1044</v>
      </c>
      <c r="AN177" s="227" t="s">
        <v>1045</v>
      </c>
      <c r="AO177" s="227" t="s">
        <v>1046</v>
      </c>
      <c r="AP177" s="227" t="s">
        <v>1047</v>
      </c>
      <c r="AQ177" s="227" t="s">
        <v>1048</v>
      </c>
      <c r="AR177" s="227" t="s">
        <v>1049</v>
      </c>
      <c r="AS177" s="160" t="str">
        <f t="shared" ref="AS177:AX181" si="108">$A$3&amp;$A$2&amp;"'"&amp;AM177</f>
        <v>|'[УФ ВС 2018.xlsx]АЛРОСА АГОК пит'!i139</v>
      </c>
      <c r="AT177" s="160" t="str">
        <f t="shared" si="108"/>
        <v>|'[УФ ВС 2018.xlsx]АЛРОСА АГОК пит'!j139</v>
      </c>
      <c r="AU177" s="160" t="str">
        <f t="shared" si="108"/>
        <v>|'[УФ ВС 2018.xlsx]АЛРОСА АГОК пит'!q139</v>
      </c>
      <c r="AV177" s="160" t="str">
        <f t="shared" si="108"/>
        <v>|'[УФ ВС 2018.xlsx]АЛРОСА АГОК пит'!aa139</v>
      </c>
      <c r="AW177" s="160" t="str">
        <f t="shared" si="108"/>
        <v>|'[УФ ВС 2018.xlsx]АЛРОСА АГОК пит'!al139</v>
      </c>
      <c r="AX177" s="160" t="str">
        <f t="shared" si="108"/>
        <v>|'[УФ ВС 2018.xlsx]АЛРОСА АГОК пит'!ak139</v>
      </c>
      <c r="BE177" s="339">
        <f>+U177-'[43]АЛРОСА АГОК пит'!$T177</f>
        <v>1498.4515799999999</v>
      </c>
    </row>
    <row r="178" spans="1:57">
      <c r="A178" s="156" t="str">
        <f t="shared" si="61"/>
        <v>пок</v>
      </c>
      <c r="B178" s="95" t="s">
        <v>545</v>
      </c>
      <c r="C178" s="72"/>
      <c r="D178" s="352"/>
      <c r="E178" s="499"/>
      <c r="F178" s="500"/>
      <c r="G178" s="74" t="s">
        <v>160</v>
      </c>
      <c r="H178" s="262">
        <v>0</v>
      </c>
      <c r="I178" s="262">
        <v>0</v>
      </c>
      <c r="J178" s="262">
        <v>599</v>
      </c>
      <c r="K178" s="262"/>
      <c r="L178" s="251">
        <f t="shared" si="62"/>
        <v>-599</v>
      </c>
      <c r="M178" s="251">
        <f t="shared" si="63"/>
        <v>0</v>
      </c>
      <c r="N178" s="262">
        <v>1079.3198407478426</v>
      </c>
      <c r="O178" s="262"/>
      <c r="P178" s="262"/>
      <c r="Q178" s="253">
        <v>0</v>
      </c>
      <c r="R178" s="252">
        <v>756.7</v>
      </c>
      <c r="S178" s="250">
        <f>R178*$A$8</f>
        <v>378.35</v>
      </c>
      <c r="T178" s="250">
        <f>R178*$A$9</f>
        <v>378.35</v>
      </c>
      <c r="U178" s="263">
        <f>+W178+Y178</f>
        <v>756.7</v>
      </c>
      <c r="V178" s="253">
        <f>[40]Лист1!$O178</f>
        <v>1</v>
      </c>
      <c r="W178" s="250">
        <f>S178*V178</f>
        <v>378.35</v>
      </c>
      <c r="X178" s="253">
        <f>[40]Лист1!$P178</f>
        <v>1</v>
      </c>
      <c r="Y178" s="250">
        <f>W178*X178</f>
        <v>378.35</v>
      </c>
      <c r="Z178" s="271">
        <f t="shared" si="65"/>
        <v>0.34121405376229419</v>
      </c>
      <c r="AA178" s="271">
        <f t="shared" si="66"/>
        <v>0.39222828283574651</v>
      </c>
      <c r="AB178" s="263">
        <f t="shared" si="67"/>
        <v>-322.61984074784255</v>
      </c>
      <c r="AC178" s="263">
        <f t="shared" si="68"/>
        <v>70.108967836234285</v>
      </c>
      <c r="AD178" s="264">
        <f t="shared" si="69"/>
        <v>-0.15679973452184315</v>
      </c>
      <c r="AE178" s="253">
        <f>+[41]Лист1!Q178</f>
        <v>1.0087999999999999</v>
      </c>
      <c r="AF178" s="250">
        <f>IF($P$287=0,U178*AE178,0)</f>
        <v>763.35896000000002</v>
      </c>
      <c r="AG178" s="253">
        <f>+[41]Лист1!R178</f>
        <v>1.014</v>
      </c>
      <c r="AH178" s="250">
        <f>AF178*AG178</f>
        <v>774.04598543999998</v>
      </c>
      <c r="AI178" s="253">
        <f>+[41]Лист1!S178</f>
        <v>1.0192000000000001</v>
      </c>
      <c r="AJ178" s="250">
        <f>AH178*AI178</f>
        <v>788.90766836044804</v>
      </c>
      <c r="AK178" s="253">
        <f>+[41]Лист1!T178</f>
        <v>1.0244</v>
      </c>
      <c r="AL178" s="250">
        <f>AJ178*AK178</f>
        <v>808.15701546844298</v>
      </c>
      <c r="AM178" s="227" t="s">
        <v>1050</v>
      </c>
      <c r="AN178" s="227" t="s">
        <v>1051</v>
      </c>
      <c r="AO178" s="227" t="s">
        <v>1052</v>
      </c>
      <c r="AP178" s="227" t="s">
        <v>1053</v>
      </c>
      <c r="AQ178" s="227" t="s">
        <v>1054</v>
      </c>
      <c r="AR178" s="227" t="s">
        <v>1055</v>
      </c>
      <c r="AS178" s="160" t="str">
        <f t="shared" si="108"/>
        <v>|'[УФ ВС 2018.xlsx]АЛРОСА АГОК пит'!i140</v>
      </c>
      <c r="AT178" s="160" t="str">
        <f t="shared" si="108"/>
        <v>|'[УФ ВС 2018.xlsx]АЛРОСА АГОК пит'!j140</v>
      </c>
      <c r="AU178" s="160" t="str">
        <f t="shared" si="108"/>
        <v>|'[УФ ВС 2018.xlsx]АЛРОСА АГОК пит'!q140</v>
      </c>
      <c r="AV178" s="160" t="str">
        <f t="shared" si="108"/>
        <v>|'[УФ ВС 2018.xlsx]АЛРОСА АГОК пит'!aa140</v>
      </c>
      <c r="AW178" s="160" t="str">
        <f t="shared" si="108"/>
        <v>|'[УФ ВС 2018.xlsx]АЛРОСА АГОК пит'!al140</v>
      </c>
      <c r="AX178" s="160" t="str">
        <f t="shared" si="108"/>
        <v>|'[УФ ВС 2018.xlsx]АЛРОСА АГОК пит'!ak140</v>
      </c>
      <c r="BE178" s="339">
        <f>+U178-'[43]АЛРОСА АГОК пит'!$T178</f>
        <v>756.7</v>
      </c>
    </row>
    <row r="179" spans="1:57">
      <c r="A179" s="156" t="str">
        <f t="shared" si="61"/>
        <v>пок</v>
      </c>
      <c r="B179" s="95" t="s">
        <v>545</v>
      </c>
      <c r="C179" s="72"/>
      <c r="D179" s="352"/>
      <c r="E179" s="499"/>
      <c r="F179" s="500"/>
      <c r="G179" s="74" t="s">
        <v>160</v>
      </c>
      <c r="H179" s="262">
        <v>0</v>
      </c>
      <c r="I179" s="262">
        <v>0</v>
      </c>
      <c r="J179" s="262">
        <v>0</v>
      </c>
      <c r="K179" s="262"/>
      <c r="L179" s="251">
        <f t="shared" si="62"/>
        <v>0</v>
      </c>
      <c r="M179" s="251">
        <f t="shared" si="63"/>
        <v>0</v>
      </c>
      <c r="N179" s="262">
        <v>36.921276414189833</v>
      </c>
      <c r="O179" s="262">
        <v>341.51092</v>
      </c>
      <c r="P179" s="262"/>
      <c r="Q179" s="253">
        <v>358.58646600000003</v>
      </c>
      <c r="R179" s="252">
        <v>341.51092</v>
      </c>
      <c r="S179" s="250">
        <f>R179*$A$8</f>
        <v>170.75546</v>
      </c>
      <c r="T179" s="250">
        <f>R179*$A$9</f>
        <v>170.75546</v>
      </c>
      <c r="U179" s="263">
        <f>+W179+Y179</f>
        <v>341.51092</v>
      </c>
      <c r="V179" s="253">
        <f>[40]Лист1!$O179</f>
        <v>1</v>
      </c>
      <c r="W179" s="250">
        <f>S179*V179</f>
        <v>170.75546</v>
      </c>
      <c r="X179" s="253">
        <f>[40]Лист1!$P179</f>
        <v>1</v>
      </c>
      <c r="Y179" s="250">
        <f>W179*X179</f>
        <v>170.75546</v>
      </c>
      <c r="Z179" s="271">
        <f t="shared" si="65"/>
        <v>0.15399540824275212</v>
      </c>
      <c r="AA179" s="271">
        <f t="shared" si="66"/>
        <v>0.17701895298170475</v>
      </c>
      <c r="AB179" s="263">
        <f t="shared" si="67"/>
        <v>304.58964358581017</v>
      </c>
      <c r="AC179" s="263">
        <f t="shared" si="68"/>
        <v>924.97051339413667</v>
      </c>
      <c r="AD179" s="264">
        <f t="shared" si="69"/>
        <v>0.14803669588841689</v>
      </c>
      <c r="AE179" s="253">
        <f>+[41]Лист1!Q179</f>
        <v>1.0087999999999999</v>
      </c>
      <c r="AF179" s="250">
        <f>IF($P$287=0,U179*AE179,0)</f>
        <v>344.51621609599999</v>
      </c>
      <c r="AG179" s="253">
        <f>+[41]Лист1!R179</f>
        <v>1.014</v>
      </c>
      <c r="AH179" s="250">
        <f>AF179*AG179</f>
        <v>349.339443121344</v>
      </c>
      <c r="AI179" s="253">
        <f>+[41]Лист1!S179</f>
        <v>1.0192000000000001</v>
      </c>
      <c r="AJ179" s="250">
        <f>AH179*AI179</f>
        <v>356.04676042927383</v>
      </c>
      <c r="AK179" s="253">
        <f>+[41]Лист1!T179</f>
        <v>1.0244</v>
      </c>
      <c r="AL179" s="250">
        <f>AJ179*AK179</f>
        <v>364.73430138374812</v>
      </c>
      <c r="AM179" s="227" t="s">
        <v>1056</v>
      </c>
      <c r="AN179" s="227" t="s">
        <v>1057</v>
      </c>
      <c r="AO179" s="227" t="s">
        <v>1058</v>
      </c>
      <c r="AP179" s="227" t="s">
        <v>1059</v>
      </c>
      <c r="AQ179" s="227" t="s">
        <v>1060</v>
      </c>
      <c r="AR179" s="227" t="s">
        <v>1061</v>
      </c>
      <c r="AS179" s="160" t="str">
        <f t="shared" si="108"/>
        <v>|'[УФ ВС 2018.xlsx]АЛРОСА АГОК пит'!i141</v>
      </c>
      <c r="AT179" s="160" t="str">
        <f t="shared" si="108"/>
        <v>|'[УФ ВС 2018.xlsx]АЛРОСА АГОК пит'!j141</v>
      </c>
      <c r="AU179" s="160" t="str">
        <f t="shared" si="108"/>
        <v>|'[УФ ВС 2018.xlsx]АЛРОСА АГОК пит'!q141</v>
      </c>
      <c r="AV179" s="160" t="str">
        <f t="shared" si="108"/>
        <v>|'[УФ ВС 2018.xlsx]АЛРОСА АГОК пит'!aa141</v>
      </c>
      <c r="AW179" s="160" t="str">
        <f t="shared" si="108"/>
        <v>|'[УФ ВС 2018.xlsx]АЛРОСА АГОК пит'!al141</v>
      </c>
      <c r="AX179" s="160" t="str">
        <f t="shared" si="108"/>
        <v>|'[УФ ВС 2018.xlsx]АЛРОСА АГОК пит'!ak141</v>
      </c>
      <c r="BE179" s="339">
        <f>+U179-'[43]АЛРОСА АГОК пит'!$T179</f>
        <v>341.51092</v>
      </c>
    </row>
    <row r="180" spans="1:57">
      <c r="A180" s="156" t="str">
        <f t="shared" si="61"/>
        <v>пок</v>
      </c>
      <c r="B180" s="95" t="s">
        <v>545</v>
      </c>
      <c r="C180" s="72"/>
      <c r="D180" s="352"/>
      <c r="E180" s="499"/>
      <c r="F180" s="500"/>
      <c r="G180" s="74" t="s">
        <v>160</v>
      </c>
      <c r="H180" s="262">
        <v>0</v>
      </c>
      <c r="I180" s="262">
        <v>0</v>
      </c>
      <c r="J180" s="262">
        <v>0</v>
      </c>
      <c r="K180" s="262"/>
      <c r="L180" s="251">
        <f t="shared" si="62"/>
        <v>0</v>
      </c>
      <c r="M180" s="251">
        <f t="shared" si="63"/>
        <v>0</v>
      </c>
      <c r="N180" s="262">
        <v>1088.946342569511</v>
      </c>
      <c r="O180" s="262"/>
      <c r="P180" s="262"/>
      <c r="Q180" s="253">
        <v>0</v>
      </c>
      <c r="R180" s="252">
        <v>0</v>
      </c>
      <c r="S180" s="250">
        <f>R180*$A$8</f>
        <v>0</v>
      </c>
      <c r="T180" s="250">
        <f>R180*$A$9</f>
        <v>0</v>
      </c>
      <c r="U180" s="263">
        <f>+W180+Y180</f>
        <v>0</v>
      </c>
      <c r="V180" s="253">
        <f>[40]Лист1!$O180</f>
        <v>1</v>
      </c>
      <c r="W180" s="250">
        <f>S180*V180</f>
        <v>0</v>
      </c>
      <c r="X180" s="253">
        <f>[40]Лист1!$P180</f>
        <v>1</v>
      </c>
      <c r="Y180" s="250">
        <f>W180*X180</f>
        <v>0</v>
      </c>
      <c r="Z180" s="271">
        <f t="shared" si="65"/>
        <v>0</v>
      </c>
      <c r="AA180" s="271">
        <f t="shared" si="66"/>
        <v>0</v>
      </c>
      <c r="AB180" s="263">
        <f t="shared" si="67"/>
        <v>-1088.946342569511</v>
      </c>
      <c r="AC180" s="263">
        <f t="shared" si="68"/>
        <v>0</v>
      </c>
      <c r="AD180" s="264">
        <f t="shared" si="69"/>
        <v>-0.52924983481374188</v>
      </c>
      <c r="AE180" s="253">
        <f>+[41]Лист1!Q180</f>
        <v>1.0087999999999999</v>
      </c>
      <c r="AF180" s="250">
        <f>IF($P$287=0,U180*AE180,0)</f>
        <v>0</v>
      </c>
      <c r="AG180" s="253">
        <f>+[41]Лист1!R180</f>
        <v>1.014</v>
      </c>
      <c r="AH180" s="250">
        <f>AF180*AG180</f>
        <v>0</v>
      </c>
      <c r="AI180" s="253">
        <f>+[41]Лист1!S180</f>
        <v>1.0192000000000001</v>
      </c>
      <c r="AJ180" s="250">
        <f>AH180*AI180</f>
        <v>0</v>
      </c>
      <c r="AK180" s="253">
        <f>+[41]Лист1!T180</f>
        <v>1.0244</v>
      </c>
      <c r="AL180" s="250">
        <f>AJ180*AK180</f>
        <v>0</v>
      </c>
      <c r="AM180" s="227" t="s">
        <v>1062</v>
      </c>
      <c r="AN180" s="227" t="s">
        <v>1063</v>
      </c>
      <c r="AO180" s="227" t="s">
        <v>1064</v>
      </c>
      <c r="AP180" s="227" t="s">
        <v>1065</v>
      </c>
      <c r="AQ180" s="227" t="s">
        <v>1066</v>
      </c>
      <c r="AR180" s="227" t="s">
        <v>1067</v>
      </c>
      <c r="AS180" s="160" t="str">
        <f t="shared" si="108"/>
        <v>|'[УФ ВС 2018.xlsx]АЛРОСА АГОК пит'!i142</v>
      </c>
      <c r="AT180" s="160" t="str">
        <f t="shared" si="108"/>
        <v>|'[УФ ВС 2018.xlsx]АЛРОСА АГОК пит'!j142</v>
      </c>
      <c r="AU180" s="160" t="str">
        <f t="shared" si="108"/>
        <v>|'[УФ ВС 2018.xlsx]АЛРОСА АГОК пит'!q142</v>
      </c>
      <c r="AV180" s="160" t="str">
        <f t="shared" si="108"/>
        <v>|'[УФ ВС 2018.xlsx]АЛРОСА АГОК пит'!aa142</v>
      </c>
      <c r="AW180" s="160" t="str">
        <f t="shared" si="108"/>
        <v>|'[УФ ВС 2018.xlsx]АЛРОСА АГОК пит'!al142</v>
      </c>
      <c r="AX180" s="160" t="str">
        <f t="shared" si="108"/>
        <v>|'[УФ ВС 2018.xlsx]АЛРОСА АГОК пит'!ak142</v>
      </c>
      <c r="BE180" s="339">
        <f>+U180-'[43]АЛРОСА АГОК пит'!$T180</f>
        <v>0</v>
      </c>
    </row>
    <row r="181" spans="1:57" s="161" customFormat="1">
      <c r="A181" s="156" t="str">
        <f t="shared" si="61"/>
        <v>пок</v>
      </c>
      <c r="B181" s="95" t="s">
        <v>545</v>
      </c>
      <c r="C181" s="72"/>
      <c r="D181" s="352"/>
      <c r="E181" s="499"/>
      <c r="F181" s="500"/>
      <c r="G181" s="74" t="s">
        <v>160</v>
      </c>
      <c r="H181" s="262">
        <v>0</v>
      </c>
      <c r="I181" s="262">
        <v>0</v>
      </c>
      <c r="J181" s="262">
        <v>0</v>
      </c>
      <c r="K181" s="262">
        <v>227.99501999999998</v>
      </c>
      <c r="L181" s="251">
        <f t="shared" si="62"/>
        <v>227.99501999999998</v>
      </c>
      <c r="M181" s="251">
        <f t="shared" si="63"/>
        <v>0</v>
      </c>
      <c r="N181" s="262">
        <v>75.149690035858114</v>
      </c>
      <c r="O181" s="262">
        <v>5.0564400000000003</v>
      </c>
      <c r="P181" s="262"/>
      <c r="Q181" s="253">
        <v>5.3092620000000004</v>
      </c>
      <c r="R181" s="252">
        <v>5.0564400000000003</v>
      </c>
      <c r="S181" s="250">
        <f>R181*$A$8</f>
        <v>2.5282200000000001</v>
      </c>
      <c r="T181" s="250">
        <f>R181*$A$9</f>
        <v>2.5282200000000001</v>
      </c>
      <c r="U181" s="263">
        <f>+W181+Y181</f>
        <v>5.0564400000000003</v>
      </c>
      <c r="V181" s="253">
        <f>[40]Лист1!$O181</f>
        <v>1</v>
      </c>
      <c r="W181" s="250">
        <f>S181*V181</f>
        <v>2.5282200000000001</v>
      </c>
      <c r="X181" s="253">
        <f>[40]Лист1!$P181</f>
        <v>1</v>
      </c>
      <c r="Y181" s="250">
        <f>W181*X181</f>
        <v>2.5282200000000001</v>
      </c>
      <c r="Z181" s="271">
        <f t="shared" si="65"/>
        <v>2.2800692348431541E-3</v>
      </c>
      <c r="AA181" s="271">
        <f t="shared" si="66"/>
        <v>2.6209578148037294E-3</v>
      </c>
      <c r="AB181" s="263">
        <f t="shared" si="67"/>
        <v>-70.093250035858119</v>
      </c>
      <c r="AC181" s="263">
        <f t="shared" si="68"/>
        <v>6.7284908262260164</v>
      </c>
      <c r="AD181" s="264">
        <f t="shared" si="69"/>
        <v>-3.4066729968991294E-2</v>
      </c>
      <c r="AE181" s="253">
        <f>+[41]Лист1!Q181</f>
        <v>1.0087999999999999</v>
      </c>
      <c r="AF181" s="250">
        <f>IF($P$287=0,U181*AE181,0)</f>
        <v>5.1009366719999996</v>
      </c>
      <c r="AG181" s="253">
        <f>+[41]Лист1!R181</f>
        <v>1.014</v>
      </c>
      <c r="AH181" s="250">
        <f>AF181*AG181</f>
        <v>5.1723497854079996</v>
      </c>
      <c r="AI181" s="253">
        <f>+[41]Лист1!S181</f>
        <v>1.0192000000000001</v>
      </c>
      <c r="AJ181" s="250">
        <f>AH181*AI181</f>
        <v>5.2716589012878341</v>
      </c>
      <c r="AK181" s="253">
        <f>+[41]Лист1!T181</f>
        <v>1.0244</v>
      </c>
      <c r="AL181" s="250">
        <f>AJ181*AK181</f>
        <v>5.4002873784792573</v>
      </c>
      <c r="AM181" s="227" t="s">
        <v>1068</v>
      </c>
      <c r="AN181" s="227" t="s">
        <v>1069</v>
      </c>
      <c r="AO181" s="227" t="s">
        <v>1070</v>
      </c>
      <c r="AP181" s="227" t="s">
        <v>1071</v>
      </c>
      <c r="AQ181" s="227" t="s">
        <v>1072</v>
      </c>
      <c r="AR181" s="227" t="s">
        <v>1073</v>
      </c>
      <c r="AS181" s="160" t="str">
        <f t="shared" si="108"/>
        <v>|'[УФ ВС 2018.xlsx]АЛРОСА АГОК пит'!i143</v>
      </c>
      <c r="AT181" s="160" t="str">
        <f t="shared" si="108"/>
        <v>|'[УФ ВС 2018.xlsx]АЛРОСА АГОК пит'!j143</v>
      </c>
      <c r="AU181" s="160" t="str">
        <f t="shared" si="108"/>
        <v>|'[УФ ВС 2018.xlsx]АЛРОСА АГОК пит'!q143</v>
      </c>
      <c r="AV181" s="160" t="str">
        <f t="shared" si="108"/>
        <v>|'[УФ ВС 2018.xlsx]АЛРОСА АГОК пит'!aa143</v>
      </c>
      <c r="AW181" s="160" t="str">
        <f t="shared" si="108"/>
        <v>|'[УФ ВС 2018.xlsx]АЛРОСА АГОК пит'!al143</v>
      </c>
      <c r="AX181" s="160" t="str">
        <f t="shared" si="108"/>
        <v>|'[УФ ВС 2018.xlsx]АЛРОСА АГОК пит'!ak143</v>
      </c>
      <c r="BE181" s="339">
        <f>+U181-'[43]АЛРОСА АГОК пит'!$T181</f>
        <v>5.0564400000000003</v>
      </c>
    </row>
    <row r="182" spans="1:57" s="161" customFormat="1">
      <c r="A182" s="156" t="str">
        <f t="shared" si="61"/>
        <v>пок</v>
      </c>
      <c r="B182" s="95"/>
      <c r="C182" s="71" t="s">
        <v>300</v>
      </c>
      <c r="D182" s="354" t="s">
        <v>301</v>
      </c>
      <c r="E182" s="354"/>
      <c r="F182" s="355"/>
      <c r="G182" s="70" t="s">
        <v>160</v>
      </c>
      <c r="H182" s="256">
        <f>H183+H187+H188+H189</f>
        <v>0</v>
      </c>
      <c r="I182" s="256">
        <f>I183+I187+I188+I189</f>
        <v>1060.2969076420636</v>
      </c>
      <c r="J182" s="256">
        <f>J183+J187+J188+J189</f>
        <v>4501.1485319041012</v>
      </c>
      <c r="K182" s="256">
        <v>67836.171310000005</v>
      </c>
      <c r="L182" s="251">
        <f t="shared" si="62"/>
        <v>63335.022778095903</v>
      </c>
      <c r="M182" s="251">
        <f t="shared" si="63"/>
        <v>1507.0858210782831</v>
      </c>
      <c r="N182" s="256">
        <f t="shared" ref="N182:U182" si="109">N183+N187+N188+N189</f>
        <v>6010.042294713392</v>
      </c>
      <c r="O182" s="256">
        <v>8068.5612785682406</v>
      </c>
      <c r="P182" s="256">
        <f t="shared" si="109"/>
        <v>0</v>
      </c>
      <c r="Q182" s="256">
        <v>10043.180053368</v>
      </c>
      <c r="R182" s="252">
        <v>7343.9247909630267</v>
      </c>
      <c r="S182" s="256">
        <f t="shared" si="109"/>
        <v>3671.9623954815133</v>
      </c>
      <c r="T182" s="256">
        <f t="shared" si="109"/>
        <v>3671.9623954815133</v>
      </c>
      <c r="U182" s="256">
        <f t="shared" si="109"/>
        <v>7343.9247909630267</v>
      </c>
      <c r="V182" s="253">
        <f>[40]Лист1!$O182</f>
        <v>1</v>
      </c>
      <c r="W182" s="256">
        <f>W183+W187+W188+W189</f>
        <v>3671.9623954815133</v>
      </c>
      <c r="X182" s="253">
        <f>[40]Лист1!$P182</f>
        <v>1</v>
      </c>
      <c r="Y182" s="256">
        <f>Y183+Y187+Y188+Y189</f>
        <v>3671.9623954815133</v>
      </c>
      <c r="Z182" s="251">
        <f t="shared" si="65"/>
        <v>3.3115506124618781</v>
      </c>
      <c r="AA182" s="251">
        <f t="shared" si="66"/>
        <v>3.8066539051596355</v>
      </c>
      <c r="AB182" s="256">
        <f t="shared" si="67"/>
        <v>1333.8824962496346</v>
      </c>
      <c r="AC182" s="256">
        <f t="shared" si="68"/>
        <v>122.19422810756184</v>
      </c>
      <c r="AD182" s="257">
        <f t="shared" si="69"/>
        <v>0.64829373423052505</v>
      </c>
      <c r="AE182" s="253">
        <f>+[41]Лист1!Q182</f>
        <v>1</v>
      </c>
      <c r="AF182" s="256">
        <f>AF183+AF187+AF188+AF189</f>
        <v>7389.2485415315023</v>
      </c>
      <c r="AG182" s="253">
        <f>+[41]Лист1!R182</f>
        <v>1</v>
      </c>
      <c r="AH182" s="256">
        <f>AH183+AH187+AH188+AH189</f>
        <v>7461.9890408529427</v>
      </c>
      <c r="AI182" s="253">
        <f>+[41]Лист1!S182</f>
        <v>1</v>
      </c>
      <c r="AJ182" s="256">
        <f>AJ183+AJ187+AJ188+AJ189</f>
        <v>7563.1440575093202</v>
      </c>
      <c r="AK182" s="253">
        <f>+[41]Лист1!T182</f>
        <v>1</v>
      </c>
      <c r="AL182" s="256">
        <f>AL183+AL187+AL188+AL189</f>
        <v>7694.1634069165466</v>
      </c>
      <c r="AM182" s="227"/>
      <c r="AN182" s="227"/>
      <c r="AO182" s="227"/>
      <c r="AP182" s="227"/>
      <c r="AQ182" s="227"/>
      <c r="AR182" s="227"/>
      <c r="AS182" s="160"/>
      <c r="AT182" s="160"/>
      <c r="AU182" s="160"/>
      <c r="AV182" s="160"/>
      <c r="AW182" s="160"/>
      <c r="AX182" s="160"/>
      <c r="BE182" s="339">
        <f>+U182-'[43]АЛРОСА АГОК пит'!$T182</f>
        <v>7343.9247909630267</v>
      </c>
    </row>
    <row r="183" spans="1:57">
      <c r="A183" s="156" t="str">
        <f t="shared" si="61"/>
        <v>пок</v>
      </c>
      <c r="B183" s="95"/>
      <c r="C183" s="72"/>
      <c r="D183" s="73" t="s">
        <v>302</v>
      </c>
      <c r="E183" s="103" t="s">
        <v>303</v>
      </c>
      <c r="F183" s="355"/>
      <c r="G183" s="74" t="s">
        <v>160</v>
      </c>
      <c r="H183" s="263">
        <f>SUM(H184:H186)</f>
        <v>0</v>
      </c>
      <c r="I183" s="263">
        <f>SUM(I184:I186)</f>
        <v>0</v>
      </c>
      <c r="J183" s="263">
        <f>SUM(J184:J186)</f>
        <v>0</v>
      </c>
      <c r="K183" s="263">
        <v>0</v>
      </c>
      <c r="L183" s="251">
        <f t="shared" si="62"/>
        <v>0</v>
      </c>
      <c r="M183" s="251">
        <f t="shared" si="63"/>
        <v>0</v>
      </c>
      <c r="N183" s="263">
        <f t="shared" ref="N183:U183" si="110">SUM(N184:N186)</f>
        <v>0</v>
      </c>
      <c r="O183" s="263">
        <v>197.05432000000002</v>
      </c>
      <c r="P183" s="263">
        <f t="shared" si="110"/>
        <v>0</v>
      </c>
      <c r="Q183" s="263">
        <v>206.90703600000003</v>
      </c>
      <c r="R183" s="252">
        <v>226.9</v>
      </c>
      <c r="S183" s="263">
        <f t="shared" si="110"/>
        <v>113.45</v>
      </c>
      <c r="T183" s="263">
        <f t="shared" si="110"/>
        <v>113.45</v>
      </c>
      <c r="U183" s="263">
        <f t="shared" si="110"/>
        <v>226.9</v>
      </c>
      <c r="V183" s="253">
        <f>[40]Лист1!$O183</f>
        <v>1</v>
      </c>
      <c r="W183" s="263">
        <f>SUM(W184:W186)</f>
        <v>113.45</v>
      </c>
      <c r="X183" s="253">
        <f>[40]Лист1!$P183</f>
        <v>1</v>
      </c>
      <c r="Y183" s="263">
        <f>SUM(Y184:Y186)</f>
        <v>113.45</v>
      </c>
      <c r="Z183" s="271">
        <f t="shared" si="65"/>
        <v>0.10231461450860915</v>
      </c>
      <c r="AA183" s="271">
        <f t="shared" si="66"/>
        <v>0.11761146739187377</v>
      </c>
      <c r="AB183" s="263">
        <f t="shared" si="67"/>
        <v>226.9</v>
      </c>
      <c r="AC183" s="263">
        <f t="shared" si="68"/>
        <v>0</v>
      </c>
      <c r="AD183" s="264">
        <f t="shared" si="69"/>
        <v>0.11027796579570449</v>
      </c>
      <c r="AE183" s="253">
        <f>+[41]Лист1!Q183</f>
        <v>1</v>
      </c>
      <c r="AF183" s="263">
        <f>SUM(AF184:AF186)</f>
        <v>226.9</v>
      </c>
      <c r="AG183" s="253">
        <f>+[41]Лист1!R183</f>
        <v>1</v>
      </c>
      <c r="AH183" s="263">
        <f>SUM(AH184:AH186)</f>
        <v>226.9</v>
      </c>
      <c r="AI183" s="253">
        <f>+[41]Лист1!S183</f>
        <v>1</v>
      </c>
      <c r="AJ183" s="263">
        <f>SUM(AJ184:AJ186)</f>
        <v>226.9</v>
      </c>
      <c r="AK183" s="253">
        <f>+[41]Лист1!T183</f>
        <v>1</v>
      </c>
      <c r="AL183" s="263">
        <f>SUM(AL184:AL186)</f>
        <v>226.9</v>
      </c>
      <c r="AM183" s="227"/>
      <c r="AN183" s="227"/>
      <c r="AO183" s="227"/>
      <c r="AP183" s="227"/>
      <c r="AQ183" s="227"/>
      <c r="AR183" s="227"/>
      <c r="AS183" s="160"/>
      <c r="AT183" s="160"/>
      <c r="AU183" s="160"/>
      <c r="AV183" s="160"/>
      <c r="AW183" s="160"/>
      <c r="AX183" s="160"/>
      <c r="BE183" s="339">
        <f>+U183-'[43]АЛРОСА АГОК пит'!$T183</f>
        <v>226.9</v>
      </c>
    </row>
    <row r="184" spans="1:57">
      <c r="A184" s="156" t="str">
        <f t="shared" si="61"/>
        <v>скр</v>
      </c>
      <c r="B184" s="95" t="s">
        <v>554</v>
      </c>
      <c r="C184" s="72"/>
      <c r="D184" s="103"/>
      <c r="E184" s="103" t="s">
        <v>304</v>
      </c>
      <c r="F184" s="102"/>
      <c r="G184" s="74" t="s">
        <v>160</v>
      </c>
      <c r="H184" s="262">
        <v>0</v>
      </c>
      <c r="I184" s="262">
        <v>0</v>
      </c>
      <c r="J184" s="262">
        <v>0</v>
      </c>
      <c r="K184" s="262"/>
      <c r="L184" s="251">
        <f t="shared" si="62"/>
        <v>0</v>
      </c>
      <c r="M184" s="251">
        <f t="shared" si="63"/>
        <v>0</v>
      </c>
      <c r="N184" s="262">
        <v>0</v>
      </c>
      <c r="O184" s="262">
        <v>27.230319999999999</v>
      </c>
      <c r="P184" s="262"/>
      <c r="Q184" s="253">
        <v>28.591836000000001</v>
      </c>
      <c r="R184" s="252">
        <v>0</v>
      </c>
      <c r="S184" s="250">
        <f>R184*$A$8</f>
        <v>0</v>
      </c>
      <c r="T184" s="250">
        <f>R184*$A$9</f>
        <v>0</v>
      </c>
      <c r="U184" s="263">
        <f>+W184+Y184</f>
        <v>0</v>
      </c>
      <c r="V184" s="253">
        <f>[40]Лист1!$O184</f>
        <v>1</v>
      </c>
      <c r="W184" s="250">
        <f>S184*V184</f>
        <v>0</v>
      </c>
      <c r="X184" s="253">
        <f>[40]Лист1!$P184</f>
        <v>1</v>
      </c>
      <c r="Y184" s="250">
        <f>W184*X184</f>
        <v>0</v>
      </c>
      <c r="Z184" s="271">
        <f t="shared" si="65"/>
        <v>0</v>
      </c>
      <c r="AA184" s="271">
        <f t="shared" si="66"/>
        <v>0</v>
      </c>
      <c r="AB184" s="263">
        <f t="shared" si="67"/>
        <v>0</v>
      </c>
      <c r="AC184" s="263">
        <f t="shared" si="68"/>
        <v>0</v>
      </c>
      <c r="AD184" s="264">
        <f t="shared" si="69"/>
        <v>0</v>
      </c>
      <c r="AE184" s="253">
        <f>+[41]Лист1!Q184</f>
        <v>1</v>
      </c>
      <c r="AF184" s="250">
        <f>IF($P$287=0,U184*AE184,0)</f>
        <v>0</v>
      </c>
      <c r="AG184" s="253">
        <f>+[41]Лист1!R184</f>
        <v>1</v>
      </c>
      <c r="AH184" s="250">
        <f>AF184*AG184</f>
        <v>0</v>
      </c>
      <c r="AI184" s="253">
        <f>+[41]Лист1!S184</f>
        <v>1</v>
      </c>
      <c r="AJ184" s="250">
        <f>AH184*AI184</f>
        <v>0</v>
      </c>
      <c r="AK184" s="253">
        <f>+[41]Лист1!T184</f>
        <v>1</v>
      </c>
      <c r="AL184" s="250">
        <f>AJ184*AK184</f>
        <v>0</v>
      </c>
      <c r="AM184" s="227" t="s">
        <v>1074</v>
      </c>
      <c r="AN184" s="227" t="s">
        <v>1075</v>
      </c>
      <c r="AO184" s="227" t="s">
        <v>1076</v>
      </c>
      <c r="AP184" s="227" t="s">
        <v>1077</v>
      </c>
      <c r="AQ184" s="227" t="s">
        <v>1078</v>
      </c>
      <c r="AR184" s="227" t="s">
        <v>1079</v>
      </c>
      <c r="AS184" s="160" t="str">
        <f t="shared" ref="AS184:AX188" si="111">$A$3&amp;$A$2&amp;"'"&amp;AM184</f>
        <v>|'[УФ ВС 2018.xlsx]АЛРОСА АГОК пит'!i146</v>
      </c>
      <c r="AT184" s="160" t="str">
        <f t="shared" si="111"/>
        <v>|'[УФ ВС 2018.xlsx]АЛРОСА АГОК пит'!j146</v>
      </c>
      <c r="AU184" s="160" t="str">
        <f t="shared" si="111"/>
        <v>|'[УФ ВС 2018.xlsx]АЛРОСА АГОК пит'!q146</v>
      </c>
      <c r="AV184" s="160" t="str">
        <f t="shared" si="111"/>
        <v>|'[УФ ВС 2018.xlsx]АЛРОСА АГОК пит'!aa146</v>
      </c>
      <c r="AW184" s="160" t="str">
        <f t="shared" si="111"/>
        <v>|'[УФ ВС 2018.xlsx]АЛРОСА АГОК пит'!al146</v>
      </c>
      <c r="AX184" s="160" t="str">
        <f t="shared" si="111"/>
        <v>|'[УФ ВС 2018.xlsx]АЛРОСА АГОК пит'!ak146</v>
      </c>
      <c r="BE184" s="339">
        <f>+U184-'[43]АЛРОСА АГОК пит'!$T184</f>
        <v>0</v>
      </c>
    </row>
    <row r="185" spans="1:57">
      <c r="A185" s="156" t="str">
        <f t="shared" si="61"/>
        <v>скр</v>
      </c>
      <c r="B185" s="95" t="s">
        <v>554</v>
      </c>
      <c r="C185" s="72"/>
      <c r="D185" s="103"/>
      <c r="E185" s="103" t="s">
        <v>305</v>
      </c>
      <c r="F185" s="102"/>
      <c r="G185" s="74" t="s">
        <v>160</v>
      </c>
      <c r="H185" s="262">
        <v>0</v>
      </c>
      <c r="I185" s="262">
        <v>0</v>
      </c>
      <c r="J185" s="262">
        <v>0</v>
      </c>
      <c r="K185" s="262"/>
      <c r="L185" s="251">
        <f t="shared" si="62"/>
        <v>0</v>
      </c>
      <c r="M185" s="251">
        <f t="shared" si="63"/>
        <v>0</v>
      </c>
      <c r="N185" s="262">
        <v>0</v>
      </c>
      <c r="O185" s="262"/>
      <c r="P185" s="262"/>
      <c r="Q185" s="253">
        <v>0</v>
      </c>
      <c r="R185" s="252">
        <v>0</v>
      </c>
      <c r="S185" s="250">
        <f>R185*$A$8</f>
        <v>0</v>
      </c>
      <c r="T185" s="250">
        <f>R185*$A$9</f>
        <v>0</v>
      </c>
      <c r="U185" s="263">
        <f>+W185+Y185</f>
        <v>0</v>
      </c>
      <c r="V185" s="253">
        <f>[40]Лист1!$O185</f>
        <v>1</v>
      </c>
      <c r="W185" s="250">
        <f>S185*V185</f>
        <v>0</v>
      </c>
      <c r="X185" s="253">
        <f>[40]Лист1!$P185</f>
        <v>1</v>
      </c>
      <c r="Y185" s="250">
        <f>W185*X185</f>
        <v>0</v>
      </c>
      <c r="Z185" s="271">
        <f t="shared" si="65"/>
        <v>0</v>
      </c>
      <c r="AA185" s="271">
        <f t="shared" si="66"/>
        <v>0</v>
      </c>
      <c r="AB185" s="263">
        <f t="shared" si="67"/>
        <v>0</v>
      </c>
      <c r="AC185" s="263">
        <f t="shared" si="68"/>
        <v>0</v>
      </c>
      <c r="AD185" s="264">
        <f t="shared" si="69"/>
        <v>0</v>
      </c>
      <c r="AE185" s="253">
        <f>+[41]Лист1!Q185</f>
        <v>1</v>
      </c>
      <c r="AF185" s="250">
        <f>IF($P$287=0,U185*AE185,0)</f>
        <v>0</v>
      </c>
      <c r="AG185" s="253">
        <f>+[41]Лист1!R185</f>
        <v>1</v>
      </c>
      <c r="AH185" s="250">
        <f>AF185*AG185</f>
        <v>0</v>
      </c>
      <c r="AI185" s="253">
        <f>+[41]Лист1!S185</f>
        <v>1</v>
      </c>
      <c r="AJ185" s="250">
        <f>AH185*AI185</f>
        <v>0</v>
      </c>
      <c r="AK185" s="253">
        <f>+[41]Лист1!T185</f>
        <v>1</v>
      </c>
      <c r="AL185" s="250">
        <f>AJ185*AK185</f>
        <v>0</v>
      </c>
      <c r="AM185" s="227" t="s">
        <v>1080</v>
      </c>
      <c r="AN185" s="227" t="s">
        <v>1081</v>
      </c>
      <c r="AO185" s="227" t="s">
        <v>1082</v>
      </c>
      <c r="AP185" s="227" t="s">
        <v>1083</v>
      </c>
      <c r="AQ185" s="227" t="s">
        <v>1084</v>
      </c>
      <c r="AR185" s="227" t="s">
        <v>1085</v>
      </c>
      <c r="AS185" s="160" t="str">
        <f t="shared" si="111"/>
        <v>|'[УФ ВС 2018.xlsx]АЛРОСА АГОК пит'!i147</v>
      </c>
      <c r="AT185" s="160" t="str">
        <f t="shared" si="111"/>
        <v>|'[УФ ВС 2018.xlsx]АЛРОСА АГОК пит'!j147</v>
      </c>
      <c r="AU185" s="160" t="str">
        <f t="shared" si="111"/>
        <v>|'[УФ ВС 2018.xlsx]АЛРОСА АГОК пит'!q147</v>
      </c>
      <c r="AV185" s="160" t="str">
        <f t="shared" si="111"/>
        <v>|'[УФ ВС 2018.xlsx]АЛРОСА АГОК пит'!aa147</v>
      </c>
      <c r="AW185" s="160" t="str">
        <f t="shared" si="111"/>
        <v>|'[УФ ВС 2018.xlsx]АЛРОСА АГОК пит'!al147</v>
      </c>
      <c r="AX185" s="160" t="str">
        <f t="shared" si="111"/>
        <v>|'[УФ ВС 2018.xlsx]АЛРОСА АГОК пит'!ak147</v>
      </c>
      <c r="BE185" s="339">
        <f>+U185-'[43]АЛРОСА АГОК пит'!$T185</f>
        <v>0</v>
      </c>
    </row>
    <row r="186" spans="1:57">
      <c r="A186" s="156" t="str">
        <f t="shared" si="61"/>
        <v>пок</v>
      </c>
      <c r="B186" s="95" t="s">
        <v>554</v>
      </c>
      <c r="C186" s="72"/>
      <c r="D186" s="103"/>
      <c r="E186" s="103" t="s">
        <v>306</v>
      </c>
      <c r="F186" s="102"/>
      <c r="G186" s="74" t="s">
        <v>160</v>
      </c>
      <c r="H186" s="262">
        <v>0</v>
      </c>
      <c r="I186" s="262">
        <v>0</v>
      </c>
      <c r="J186" s="262">
        <v>0</v>
      </c>
      <c r="K186" s="262"/>
      <c r="L186" s="251">
        <f t="shared" si="62"/>
        <v>0</v>
      </c>
      <c r="M186" s="251">
        <f t="shared" si="63"/>
        <v>0</v>
      </c>
      <c r="N186" s="262">
        <v>0</v>
      </c>
      <c r="O186" s="262">
        <v>169.82400000000001</v>
      </c>
      <c r="P186" s="262"/>
      <c r="Q186" s="253">
        <v>178.31520000000003</v>
      </c>
      <c r="R186" s="252">
        <v>226.9</v>
      </c>
      <c r="S186" s="250">
        <f>R186*$A$8</f>
        <v>113.45</v>
      </c>
      <c r="T186" s="250">
        <f>R186*$A$9</f>
        <v>113.45</v>
      </c>
      <c r="U186" s="263">
        <f>+W186+Y186</f>
        <v>226.9</v>
      </c>
      <c r="V186" s="253">
        <f>[40]Лист1!$O186</f>
        <v>1</v>
      </c>
      <c r="W186" s="250">
        <f>S186*V186</f>
        <v>113.45</v>
      </c>
      <c r="X186" s="253">
        <f>[40]Лист1!$P186</f>
        <v>1</v>
      </c>
      <c r="Y186" s="250">
        <f>W186*X186</f>
        <v>113.45</v>
      </c>
      <c r="Z186" s="271">
        <f t="shared" si="65"/>
        <v>0.10231461450860915</v>
      </c>
      <c r="AA186" s="271">
        <f t="shared" si="66"/>
        <v>0.11761146739187377</v>
      </c>
      <c r="AB186" s="263">
        <f t="shared" si="67"/>
        <v>226.9</v>
      </c>
      <c r="AC186" s="263">
        <f t="shared" si="68"/>
        <v>0</v>
      </c>
      <c r="AD186" s="264">
        <f t="shared" si="69"/>
        <v>0.11027796579570449</v>
      </c>
      <c r="AE186" s="253">
        <f>+[41]Лист1!Q186</f>
        <v>1</v>
      </c>
      <c r="AF186" s="250">
        <f>IF($P$287=0,U186*AE186,0)</f>
        <v>226.9</v>
      </c>
      <c r="AG186" s="253">
        <f>+[41]Лист1!R186</f>
        <v>1</v>
      </c>
      <c r="AH186" s="250">
        <f>AF186*AG186</f>
        <v>226.9</v>
      </c>
      <c r="AI186" s="253">
        <f>+[41]Лист1!S186</f>
        <v>1</v>
      </c>
      <c r="AJ186" s="250">
        <f>AH186*AI186</f>
        <v>226.9</v>
      </c>
      <c r="AK186" s="253">
        <f>+[41]Лист1!T186</f>
        <v>1</v>
      </c>
      <c r="AL186" s="250">
        <f>AJ186*AK186</f>
        <v>226.9</v>
      </c>
      <c r="AM186" s="227" t="s">
        <v>1086</v>
      </c>
      <c r="AN186" s="227" t="s">
        <v>1087</v>
      </c>
      <c r="AO186" s="227" t="s">
        <v>1088</v>
      </c>
      <c r="AP186" s="227" t="s">
        <v>1089</v>
      </c>
      <c r="AQ186" s="227" t="s">
        <v>1090</v>
      </c>
      <c r="AR186" s="227" t="s">
        <v>1091</v>
      </c>
      <c r="AS186" s="160" t="str">
        <f t="shared" si="111"/>
        <v>|'[УФ ВС 2018.xlsx]АЛРОСА АГОК пит'!i148</v>
      </c>
      <c r="AT186" s="160" t="str">
        <f t="shared" si="111"/>
        <v>|'[УФ ВС 2018.xlsx]АЛРОСА АГОК пит'!j148</v>
      </c>
      <c r="AU186" s="160" t="str">
        <f t="shared" si="111"/>
        <v>|'[УФ ВС 2018.xlsx]АЛРОСА АГОК пит'!q148</v>
      </c>
      <c r="AV186" s="160" t="str">
        <f t="shared" si="111"/>
        <v>|'[УФ ВС 2018.xlsx]АЛРОСА АГОК пит'!aa148</v>
      </c>
      <c r="AW186" s="160" t="str">
        <f t="shared" si="111"/>
        <v>|'[УФ ВС 2018.xlsx]АЛРОСА АГОК пит'!al148</v>
      </c>
      <c r="AX186" s="160" t="str">
        <f t="shared" si="111"/>
        <v>|'[УФ ВС 2018.xlsx]АЛРОСА АГОК пит'!ak148</v>
      </c>
      <c r="BE186" s="339">
        <f>+U186-'[43]АЛРОСА АГОК пит'!$T186</f>
        <v>226.9</v>
      </c>
    </row>
    <row r="187" spans="1:57">
      <c r="A187" s="156" t="str">
        <f t="shared" si="61"/>
        <v>пок</v>
      </c>
      <c r="B187" s="95" t="s">
        <v>545</v>
      </c>
      <c r="C187" s="72"/>
      <c r="D187" s="73" t="s">
        <v>307</v>
      </c>
      <c r="E187" s="103" t="s">
        <v>308</v>
      </c>
      <c r="F187" s="102"/>
      <c r="G187" s="74" t="s">
        <v>160</v>
      </c>
      <c r="H187" s="262">
        <v>0</v>
      </c>
      <c r="I187" s="262">
        <v>513.99095692846356</v>
      </c>
      <c r="J187" s="262">
        <v>538.14853190410133</v>
      </c>
      <c r="K187" s="262">
        <v>404.34357</v>
      </c>
      <c r="L187" s="251">
        <f t="shared" si="62"/>
        <v>-133.80496190410133</v>
      </c>
      <c r="M187" s="251">
        <f t="shared" si="63"/>
        <v>75.136053715381038</v>
      </c>
      <c r="N187" s="262">
        <v>821.54220178331741</v>
      </c>
      <c r="O187" s="262">
        <v>740.5162600000001</v>
      </c>
      <c r="P187" s="262"/>
      <c r="Q187" s="253">
        <v>777.54207300000019</v>
      </c>
      <c r="R187" s="252">
        <v>592.30999999999995</v>
      </c>
      <c r="S187" s="250">
        <f>R187*$A$8</f>
        <v>296.15499999999997</v>
      </c>
      <c r="T187" s="250">
        <f>R187*$A$9</f>
        <v>296.15499999999997</v>
      </c>
      <c r="U187" s="263">
        <f>+W187+Y187</f>
        <v>592.30999999999995</v>
      </c>
      <c r="V187" s="253">
        <f>[40]Лист1!$O187</f>
        <v>1</v>
      </c>
      <c r="W187" s="250">
        <f>S187*V187</f>
        <v>296.15499999999997</v>
      </c>
      <c r="X187" s="253">
        <f>[40]Лист1!$P187</f>
        <v>1</v>
      </c>
      <c r="Y187" s="250">
        <f>W187*X187</f>
        <v>296.15499999999997</v>
      </c>
      <c r="Z187" s="271">
        <f t="shared" si="65"/>
        <v>0.26708668717317885</v>
      </c>
      <c r="AA187" s="271">
        <f t="shared" si="66"/>
        <v>0.30701828228682565</v>
      </c>
      <c r="AB187" s="263">
        <f t="shared" si="67"/>
        <v>-229.23220178331746</v>
      </c>
      <c r="AC187" s="263">
        <f t="shared" si="68"/>
        <v>72.097330936168063</v>
      </c>
      <c r="AD187" s="264">
        <f t="shared" si="69"/>
        <v>-0.11141146279213182</v>
      </c>
      <c r="AE187" s="253">
        <f>+[41]Лист1!Q187</f>
        <v>1.0087999999999999</v>
      </c>
      <c r="AF187" s="250">
        <f>IF($P$287=0,U187*AE187,0)</f>
        <v>597.5223279999999</v>
      </c>
      <c r="AG187" s="253">
        <f>+[41]Лист1!R187</f>
        <v>1.014</v>
      </c>
      <c r="AH187" s="250">
        <f>AF187*AG187</f>
        <v>605.88764059199991</v>
      </c>
      <c r="AI187" s="253">
        <f>+[41]Лист1!S187</f>
        <v>1.0192000000000001</v>
      </c>
      <c r="AJ187" s="250">
        <f>AH187*AI187</f>
        <v>617.52068329136637</v>
      </c>
      <c r="AK187" s="253">
        <f>+[41]Лист1!T187</f>
        <v>1.0244</v>
      </c>
      <c r="AL187" s="250">
        <f>AJ187*AK187</f>
        <v>632.58818796367564</v>
      </c>
      <c r="AM187" s="227" t="s">
        <v>1092</v>
      </c>
      <c r="AN187" s="227" t="s">
        <v>1093</v>
      </c>
      <c r="AO187" s="227" t="s">
        <v>1094</v>
      </c>
      <c r="AP187" s="227" t="s">
        <v>1095</v>
      </c>
      <c r="AQ187" s="227" t="s">
        <v>1096</v>
      </c>
      <c r="AR187" s="227" t="s">
        <v>1097</v>
      </c>
      <c r="AS187" s="160" t="str">
        <f t="shared" si="111"/>
        <v>|'[УФ ВС 2018.xlsx]АЛРОСА АГОК пит'!i149</v>
      </c>
      <c r="AT187" s="160" t="str">
        <f t="shared" si="111"/>
        <v>|'[УФ ВС 2018.xlsx]АЛРОСА АГОК пит'!j149</v>
      </c>
      <c r="AU187" s="160" t="str">
        <f t="shared" si="111"/>
        <v>|'[УФ ВС 2018.xlsx]АЛРОСА АГОК пит'!q149</v>
      </c>
      <c r="AV187" s="160" t="str">
        <f t="shared" si="111"/>
        <v>|'[УФ ВС 2018.xlsx]АЛРОСА АГОК пит'!aa149</v>
      </c>
      <c r="AW187" s="160" t="str">
        <f t="shared" si="111"/>
        <v>|'[УФ ВС 2018.xlsx]АЛРОСА АГОК пит'!al149</v>
      </c>
      <c r="AX187" s="160" t="str">
        <f t="shared" si="111"/>
        <v>|'[УФ ВС 2018.xlsx]АЛРОСА АГОК пит'!ak149</v>
      </c>
      <c r="BE187" s="339">
        <f>+U187-'[43]АЛРОСА АГОК пит'!$T187</f>
        <v>592.30999999999995</v>
      </c>
    </row>
    <row r="188" spans="1:57" s="161" customFormat="1">
      <c r="A188" s="156" t="str">
        <f t="shared" si="61"/>
        <v>пок</v>
      </c>
      <c r="B188" s="95" t="s">
        <v>545</v>
      </c>
      <c r="C188" s="72"/>
      <c r="D188" s="73" t="s">
        <v>309</v>
      </c>
      <c r="E188" s="103" t="s">
        <v>310</v>
      </c>
      <c r="F188" s="102"/>
      <c r="G188" s="74" t="s">
        <v>160</v>
      </c>
      <c r="H188" s="262">
        <v>0</v>
      </c>
      <c r="I188" s="262">
        <v>0</v>
      </c>
      <c r="J188" s="262">
        <v>0</v>
      </c>
      <c r="K188" s="262">
        <v>317.22000000000003</v>
      </c>
      <c r="L188" s="251">
        <f t="shared" si="62"/>
        <v>317.22000000000003</v>
      </c>
      <c r="M188" s="251">
        <f t="shared" si="63"/>
        <v>0</v>
      </c>
      <c r="N188" s="262">
        <v>324.10403965484181</v>
      </c>
      <c r="O188" s="262">
        <v>366.85922965484201</v>
      </c>
      <c r="P188" s="262"/>
      <c r="Q188" s="253">
        <v>328.39294949999999</v>
      </c>
      <c r="R188" s="252">
        <v>42.755189999999999</v>
      </c>
      <c r="S188" s="250">
        <f>R188*$A$8</f>
        <v>21.377594999999999</v>
      </c>
      <c r="T188" s="250">
        <f>R188*$A$9</f>
        <v>21.377594999999999</v>
      </c>
      <c r="U188" s="263">
        <f>+W188+Y188</f>
        <v>42.755189999999999</v>
      </c>
      <c r="V188" s="253">
        <f>[40]Лист1!$O188</f>
        <v>1</v>
      </c>
      <c r="W188" s="250">
        <f>S188*V188</f>
        <v>21.377594999999999</v>
      </c>
      <c r="X188" s="253">
        <f>[40]Лист1!$P188</f>
        <v>1</v>
      </c>
      <c r="Y188" s="250">
        <f>W188*X188</f>
        <v>21.377594999999999</v>
      </c>
      <c r="Z188" s="271">
        <f t="shared" si="65"/>
        <v>1.9279333552632616E-2</v>
      </c>
      <c r="AA188" s="271">
        <f t="shared" si="66"/>
        <v>2.2161748058697077E-2</v>
      </c>
      <c r="AB188" s="263">
        <f t="shared" si="67"/>
        <v>-281.34884965484184</v>
      </c>
      <c r="AC188" s="263">
        <f t="shared" si="68"/>
        <v>13.191810273495083</v>
      </c>
      <c r="AD188" s="264">
        <f t="shared" si="69"/>
        <v>-0.13674120237504386</v>
      </c>
      <c r="AE188" s="253">
        <f>+[41]Лист1!Q188</f>
        <v>1.0087999999999999</v>
      </c>
      <c r="AF188" s="250">
        <f>IF($P$287=0,U188*AE188,0)</f>
        <v>43.131435671999995</v>
      </c>
      <c r="AG188" s="253">
        <f>+[41]Лист1!R188</f>
        <v>1.014</v>
      </c>
      <c r="AH188" s="250">
        <f>AF188*AG188</f>
        <v>43.735275771407998</v>
      </c>
      <c r="AI188" s="253">
        <f>+[41]Лист1!S188</f>
        <v>1.0192000000000001</v>
      </c>
      <c r="AJ188" s="250">
        <f>AH188*AI188</f>
        <v>44.574993066219037</v>
      </c>
      <c r="AK188" s="253">
        <f>+[41]Лист1!T188</f>
        <v>1.0244</v>
      </c>
      <c r="AL188" s="250">
        <f>AJ188*AK188</f>
        <v>45.66262289703478</v>
      </c>
      <c r="AM188" s="227" t="s">
        <v>1098</v>
      </c>
      <c r="AN188" s="227" t="s">
        <v>1099</v>
      </c>
      <c r="AO188" s="227" t="s">
        <v>1100</v>
      </c>
      <c r="AP188" s="227" t="s">
        <v>1101</v>
      </c>
      <c r="AQ188" s="227" t="s">
        <v>1102</v>
      </c>
      <c r="AR188" s="227" t="s">
        <v>1103</v>
      </c>
      <c r="AS188" s="160" t="str">
        <f t="shared" si="111"/>
        <v>|'[УФ ВС 2018.xlsx]АЛРОСА АГОК пит'!i150</v>
      </c>
      <c r="AT188" s="160" t="str">
        <f t="shared" si="111"/>
        <v>|'[УФ ВС 2018.xlsx]АЛРОСА АГОК пит'!j150</v>
      </c>
      <c r="AU188" s="160" t="str">
        <f t="shared" si="111"/>
        <v>|'[УФ ВС 2018.xlsx]АЛРОСА АГОК пит'!q150</v>
      </c>
      <c r="AV188" s="160" t="str">
        <f t="shared" si="111"/>
        <v>|'[УФ ВС 2018.xlsx]АЛРОСА АГОК пит'!aa150</v>
      </c>
      <c r="AW188" s="160" t="str">
        <f t="shared" si="111"/>
        <v>|'[УФ ВС 2018.xlsx]АЛРОСА АГОК пит'!al150</v>
      </c>
      <c r="AX188" s="160" t="str">
        <f t="shared" si="111"/>
        <v>|'[УФ ВС 2018.xlsx]АЛРОСА АГОК пит'!ak150</v>
      </c>
      <c r="BE188" s="339">
        <f>+U188-'[43]АЛРОСА АГОК пит'!$T188</f>
        <v>42.755189999999999</v>
      </c>
    </row>
    <row r="189" spans="1:57">
      <c r="A189" s="156" t="str">
        <f t="shared" si="61"/>
        <v>пок</v>
      </c>
      <c r="B189" s="95"/>
      <c r="C189" s="72"/>
      <c r="D189" s="73" t="s">
        <v>311</v>
      </c>
      <c r="E189" s="103" t="s">
        <v>312</v>
      </c>
      <c r="F189" s="344"/>
      <c r="G189" s="74" t="s">
        <v>160</v>
      </c>
      <c r="H189" s="263">
        <f>SUM(H190:H195)</f>
        <v>0</v>
      </c>
      <c r="I189" s="263">
        <f>SUM(I190:I195)</f>
        <v>546.30595071360005</v>
      </c>
      <c r="J189" s="263">
        <f>SUM(J190:J195)</f>
        <v>3963</v>
      </c>
      <c r="K189" s="263">
        <v>67114.607740000007</v>
      </c>
      <c r="L189" s="251">
        <f t="shared" si="62"/>
        <v>63151.607740000007</v>
      </c>
      <c r="M189" s="251">
        <f t="shared" si="63"/>
        <v>1693.5303492303813</v>
      </c>
      <c r="N189" s="263">
        <f t="shared" ref="N189:U189" si="112">SUM(N190:N195)</f>
        <v>4864.3960532752326</v>
      </c>
      <c r="O189" s="263">
        <v>6764.1314689133987</v>
      </c>
      <c r="P189" s="263">
        <f t="shared" si="112"/>
        <v>0</v>
      </c>
      <c r="Q189" s="263">
        <v>8730.3379948679994</v>
      </c>
      <c r="R189" s="252">
        <v>6481.9596009630268</v>
      </c>
      <c r="S189" s="263">
        <f t="shared" si="112"/>
        <v>3240.9798004815134</v>
      </c>
      <c r="T189" s="263">
        <f t="shared" si="112"/>
        <v>3240.9798004815134</v>
      </c>
      <c r="U189" s="263">
        <f t="shared" si="112"/>
        <v>6481.9596009630268</v>
      </c>
      <c r="V189" s="253">
        <f>[40]Лист1!$O189</f>
        <v>1</v>
      </c>
      <c r="W189" s="263">
        <f>SUM(W190:W195)</f>
        <v>3240.9798004815134</v>
      </c>
      <c r="X189" s="253">
        <f>[40]Лист1!$P189</f>
        <v>1</v>
      </c>
      <c r="Y189" s="263">
        <f>SUM(Y190:Y195)</f>
        <v>3240.9798004815134</v>
      </c>
      <c r="Z189" s="271">
        <f t="shared" si="65"/>
        <v>2.9228699772274576</v>
      </c>
      <c r="AA189" s="271">
        <f t="shared" si="66"/>
        <v>3.3598624074222392</v>
      </c>
      <c r="AB189" s="263">
        <f t="shared" si="67"/>
        <v>1617.5635476877942</v>
      </c>
      <c r="AC189" s="263">
        <f t="shared" si="68"/>
        <v>133.25312186697209</v>
      </c>
      <c r="AD189" s="264">
        <f t="shared" si="69"/>
        <v>0.7861684336019964</v>
      </c>
      <c r="AE189" s="253">
        <f>+[41]Лист1!Q189</f>
        <v>1</v>
      </c>
      <c r="AF189" s="263">
        <f>SUM(AF190:AF195)</f>
        <v>6521.6947778595022</v>
      </c>
      <c r="AG189" s="253">
        <f>+[41]Лист1!R189</f>
        <v>1</v>
      </c>
      <c r="AH189" s="263">
        <f>SUM(AH190:AH195)</f>
        <v>6585.4661244895351</v>
      </c>
      <c r="AI189" s="253">
        <f>+[41]Лист1!S189</f>
        <v>1</v>
      </c>
      <c r="AJ189" s="263">
        <f>SUM(AJ190:AJ195)</f>
        <v>6674.1483811517346</v>
      </c>
      <c r="AK189" s="253">
        <f>+[41]Лист1!T189</f>
        <v>1</v>
      </c>
      <c r="AL189" s="263">
        <f>SUM(AL190:AL195)</f>
        <v>6789.0125960558362</v>
      </c>
      <c r="AM189" s="227"/>
      <c r="AN189" s="227"/>
      <c r="AO189" s="227"/>
      <c r="AP189" s="227"/>
      <c r="AQ189" s="227"/>
      <c r="AR189" s="227"/>
      <c r="AS189" s="160"/>
      <c r="AT189" s="160"/>
      <c r="AU189" s="160"/>
      <c r="AV189" s="160"/>
      <c r="AW189" s="160"/>
      <c r="AX189" s="160"/>
      <c r="BE189" s="339">
        <f>+U189-'[43]АЛРОСА АГОК пит'!$T189</f>
        <v>6481.9596009630268</v>
      </c>
    </row>
    <row r="190" spans="1:57">
      <c r="A190" s="156" t="str">
        <f t="shared" ref="A190:A200" si="113">IF(SUM(J190,N190,P190,R190,S190,T190)=0,"скр","пок")</f>
        <v>пок</v>
      </c>
      <c r="B190" s="95" t="s">
        <v>554</v>
      </c>
      <c r="C190" s="104"/>
      <c r="D190" s="103"/>
      <c r="E190" s="103" t="s">
        <v>371</v>
      </c>
      <c r="F190" s="102"/>
      <c r="G190" s="74" t="s">
        <v>160</v>
      </c>
      <c r="H190" s="262">
        <v>0</v>
      </c>
      <c r="I190" s="262">
        <v>0</v>
      </c>
      <c r="J190" s="262">
        <v>0</v>
      </c>
      <c r="K190" s="262">
        <v>344.65383999999995</v>
      </c>
      <c r="L190" s="251">
        <f t="shared" ref="L190:L253" si="114">K190-J190</f>
        <v>344.65383999999995</v>
      </c>
      <c r="M190" s="251">
        <f t="shared" ref="M190:M253" si="115">IF(J190=0,0,K190/J190*100)</f>
        <v>0</v>
      </c>
      <c r="N190" s="262">
        <v>0</v>
      </c>
      <c r="O190" s="262">
        <v>1922.4592700000001</v>
      </c>
      <c r="P190" s="262"/>
      <c r="Q190" s="253">
        <v>2018.5822335000003</v>
      </c>
      <c r="R190" s="252">
        <v>1966.5985900000001</v>
      </c>
      <c r="S190" s="250">
        <f>R190*$A$8</f>
        <v>983.29929500000003</v>
      </c>
      <c r="T190" s="250">
        <f>R190*$A$9</f>
        <v>983.29929500000003</v>
      </c>
      <c r="U190" s="263">
        <f>+W190+Y190</f>
        <v>1966.5985900000001</v>
      </c>
      <c r="V190" s="253">
        <f>[40]Лист1!$O190</f>
        <v>1</v>
      </c>
      <c r="W190" s="250">
        <f>S190*V190</f>
        <v>983.29929500000003</v>
      </c>
      <c r="X190" s="253">
        <f>[40]Лист1!$P190</f>
        <v>1</v>
      </c>
      <c r="Y190" s="250">
        <f>W190*X190</f>
        <v>983.29929500000003</v>
      </c>
      <c r="Z190" s="271">
        <f t="shared" ref="Z190:Z253" si="116">IF(T$26=0,0,T190/T$26)</f>
        <v>0.88678614644788145</v>
      </c>
      <c r="AA190" s="271">
        <f t="shared" ref="AA190:AA253" si="117">IF($T$286=0,0,T190/$T$286*100)</f>
        <v>1.0193677652740851</v>
      </c>
      <c r="AB190" s="263">
        <f t="shared" ref="AB190:AB253" si="118">U190-N190</f>
        <v>1966.5985900000001</v>
      </c>
      <c r="AC190" s="263">
        <f t="shared" ref="AC190:AC253" si="119">IF(N190=0,0,U190/N190*100)</f>
        <v>0</v>
      </c>
      <c r="AD190" s="264">
        <f t="shared" ref="AD190:AD253" si="120">IF($N$286=0,0,AB190/$N$286*100)</f>
        <v>0.9558064876240665</v>
      </c>
      <c r="AE190" s="253">
        <f>+[41]Лист1!Q190</f>
        <v>1</v>
      </c>
      <c r="AF190" s="250">
        <f>IF($P$287=0,U190*AE190,0)</f>
        <v>1966.5985900000001</v>
      </c>
      <c r="AG190" s="253">
        <f>+[41]Лист1!R190</f>
        <v>1</v>
      </c>
      <c r="AH190" s="250">
        <f>AF190*AG190</f>
        <v>1966.5985900000001</v>
      </c>
      <c r="AI190" s="253">
        <f>+[41]Лист1!S190</f>
        <v>1</v>
      </c>
      <c r="AJ190" s="250">
        <f>AH190*AI190</f>
        <v>1966.5985900000001</v>
      </c>
      <c r="AK190" s="253">
        <f>+[41]Лист1!T190</f>
        <v>1</v>
      </c>
      <c r="AL190" s="250">
        <f>AJ190*AK190</f>
        <v>1966.5985900000001</v>
      </c>
      <c r="AM190" s="227" t="s">
        <v>1104</v>
      </c>
      <c r="AN190" s="227" t="s">
        <v>1105</v>
      </c>
      <c r="AO190" s="227" t="s">
        <v>1106</v>
      </c>
      <c r="AP190" s="227" t="s">
        <v>1107</v>
      </c>
      <c r="AQ190" s="227" t="s">
        <v>1108</v>
      </c>
      <c r="AR190" s="227" t="s">
        <v>1109</v>
      </c>
      <c r="AS190" s="160" t="str">
        <f t="shared" ref="AS190:AX194" si="121">$A$3&amp;$A$2&amp;"'"&amp;AM190</f>
        <v>|'[УФ ВС 2018.xlsx]АЛРОСА АГОК пит'!i152</v>
      </c>
      <c r="AT190" s="160" t="str">
        <f t="shared" si="121"/>
        <v>|'[УФ ВС 2018.xlsx]АЛРОСА АГОК пит'!j152</v>
      </c>
      <c r="AU190" s="160" t="str">
        <f t="shared" si="121"/>
        <v>|'[УФ ВС 2018.xlsx]АЛРОСА АГОК пит'!q152</v>
      </c>
      <c r="AV190" s="160" t="str">
        <f t="shared" si="121"/>
        <v>|'[УФ ВС 2018.xlsx]АЛРОСА АГОК пит'!aa152</v>
      </c>
      <c r="AW190" s="160" t="str">
        <f t="shared" si="121"/>
        <v>|'[УФ ВС 2018.xlsx]АЛРОСА АГОК пит'!al152</v>
      </c>
      <c r="AX190" s="160" t="str">
        <f t="shared" si="121"/>
        <v>|'[УФ ВС 2018.xlsx]АЛРОСА АГОК пит'!ak152</v>
      </c>
      <c r="BE190" s="339">
        <f>+U190-'[43]АЛРОСА АГОК пит'!$T190</f>
        <v>1966.5985900000001</v>
      </c>
    </row>
    <row r="191" spans="1:57">
      <c r="A191" s="156" t="str">
        <f t="shared" si="113"/>
        <v>скр</v>
      </c>
      <c r="B191" s="95" t="s">
        <v>545</v>
      </c>
      <c r="C191" s="104"/>
      <c r="D191" s="103"/>
      <c r="E191" s="103" t="s">
        <v>313</v>
      </c>
      <c r="F191" s="102"/>
      <c r="G191" s="74" t="s">
        <v>160</v>
      </c>
      <c r="H191" s="262">
        <v>0</v>
      </c>
      <c r="I191" s="262">
        <v>0</v>
      </c>
      <c r="J191" s="262">
        <v>0</v>
      </c>
      <c r="K191" s="262"/>
      <c r="L191" s="251">
        <f t="shared" si="114"/>
        <v>0</v>
      </c>
      <c r="M191" s="251">
        <f t="shared" si="115"/>
        <v>0</v>
      </c>
      <c r="N191" s="262">
        <v>0</v>
      </c>
      <c r="O191" s="262"/>
      <c r="P191" s="262"/>
      <c r="Q191" s="253">
        <v>0</v>
      </c>
      <c r="R191" s="252">
        <v>0</v>
      </c>
      <c r="S191" s="250">
        <f>R191*$A$8</f>
        <v>0</v>
      </c>
      <c r="T191" s="250">
        <f>R191*$A$9</f>
        <v>0</v>
      </c>
      <c r="U191" s="263">
        <f>+W191+Y191</f>
        <v>0</v>
      </c>
      <c r="V191" s="253">
        <f>[40]Лист1!$O191</f>
        <v>1</v>
      </c>
      <c r="W191" s="250">
        <f>S191*V191</f>
        <v>0</v>
      </c>
      <c r="X191" s="253">
        <f>[40]Лист1!$P191</f>
        <v>1</v>
      </c>
      <c r="Y191" s="250">
        <f>W191*X191</f>
        <v>0</v>
      </c>
      <c r="Z191" s="271">
        <f t="shared" si="116"/>
        <v>0</v>
      </c>
      <c r="AA191" s="271">
        <f t="shared" si="117"/>
        <v>0</v>
      </c>
      <c r="AB191" s="263">
        <f t="shared" si="118"/>
        <v>0</v>
      </c>
      <c r="AC191" s="263">
        <f t="shared" si="119"/>
        <v>0</v>
      </c>
      <c r="AD191" s="264">
        <f t="shared" si="120"/>
        <v>0</v>
      </c>
      <c r="AE191" s="253">
        <f>+[41]Лист1!Q191</f>
        <v>1.0087999999999999</v>
      </c>
      <c r="AF191" s="250">
        <f>IF($P$287=0,U191*AE191,0)</f>
        <v>0</v>
      </c>
      <c r="AG191" s="253">
        <f>+[41]Лист1!R191</f>
        <v>1.014</v>
      </c>
      <c r="AH191" s="250">
        <f>AF191*AG191</f>
        <v>0</v>
      </c>
      <c r="AI191" s="253">
        <f>+[41]Лист1!S191</f>
        <v>1.0192000000000001</v>
      </c>
      <c r="AJ191" s="250">
        <f>AH191*AI191</f>
        <v>0</v>
      </c>
      <c r="AK191" s="253">
        <f>+[41]Лист1!T191</f>
        <v>1.0244</v>
      </c>
      <c r="AL191" s="250">
        <f>AJ191*AK191</f>
        <v>0</v>
      </c>
      <c r="AM191" s="227" t="s">
        <v>1110</v>
      </c>
      <c r="AN191" s="227" t="s">
        <v>1111</v>
      </c>
      <c r="AO191" s="227" t="s">
        <v>1112</v>
      </c>
      <c r="AP191" s="227" t="s">
        <v>1113</v>
      </c>
      <c r="AQ191" s="227" t="s">
        <v>1114</v>
      </c>
      <c r="AR191" s="227" t="s">
        <v>1115</v>
      </c>
      <c r="AS191" s="160" t="str">
        <f t="shared" si="121"/>
        <v>|'[УФ ВС 2018.xlsx]АЛРОСА АГОК пит'!i153</v>
      </c>
      <c r="AT191" s="160" t="str">
        <f t="shared" si="121"/>
        <v>|'[УФ ВС 2018.xlsx]АЛРОСА АГОК пит'!j153</v>
      </c>
      <c r="AU191" s="160" t="str">
        <f t="shared" si="121"/>
        <v>|'[УФ ВС 2018.xlsx]АЛРОСА АГОК пит'!q153</v>
      </c>
      <c r="AV191" s="160" t="str">
        <f t="shared" si="121"/>
        <v>|'[УФ ВС 2018.xlsx]АЛРОСА АГОК пит'!aa153</v>
      </c>
      <c r="AW191" s="160" t="str">
        <f t="shared" si="121"/>
        <v>|'[УФ ВС 2018.xlsx]АЛРОСА АГОК пит'!al153</v>
      </c>
      <c r="AX191" s="160" t="str">
        <f t="shared" si="121"/>
        <v>|'[УФ ВС 2018.xlsx]АЛРОСА АГОК пит'!ak153</v>
      </c>
      <c r="BE191" s="339">
        <f>+U191-'[43]АЛРОСА АГОК пит'!$T191</f>
        <v>0</v>
      </c>
    </row>
    <row r="192" spans="1:57">
      <c r="A192" s="156" t="str">
        <f t="shared" si="113"/>
        <v>пок</v>
      </c>
      <c r="B192" s="95" t="s">
        <v>545</v>
      </c>
      <c r="C192" s="104"/>
      <c r="D192" s="103"/>
      <c r="E192" s="103" t="s">
        <v>314</v>
      </c>
      <c r="F192" s="102"/>
      <c r="G192" s="74" t="s">
        <v>160</v>
      </c>
      <c r="H192" s="262">
        <v>0</v>
      </c>
      <c r="I192" s="262">
        <v>546.30595071360005</v>
      </c>
      <c r="J192" s="262">
        <v>3963</v>
      </c>
      <c r="K192" s="262">
        <v>3735.846</v>
      </c>
      <c r="L192" s="251">
        <f t="shared" si="114"/>
        <v>-227.154</v>
      </c>
      <c r="M192" s="251">
        <f t="shared" si="115"/>
        <v>94.268130204390616</v>
      </c>
      <c r="N192" s="262">
        <v>3831.6543674948803</v>
      </c>
      <c r="O192" s="262">
        <v>3941.1040000000003</v>
      </c>
      <c r="P192" s="262"/>
      <c r="Q192" s="253">
        <v>4138.1592000000001</v>
      </c>
      <c r="R192" s="252">
        <v>3731.76</v>
      </c>
      <c r="S192" s="250">
        <f>R192*$A$8</f>
        <v>1865.88</v>
      </c>
      <c r="T192" s="250">
        <f>R192*$A$9</f>
        <v>1865.88</v>
      </c>
      <c r="U192" s="263">
        <f>+W192+Y192</f>
        <v>3731.76</v>
      </c>
      <c r="V192" s="253">
        <f>[40]Лист1!$O192</f>
        <v>1</v>
      </c>
      <c r="W192" s="250">
        <f>S192*V192</f>
        <v>1865.88</v>
      </c>
      <c r="X192" s="253">
        <f>[40]Лист1!$P192</f>
        <v>1</v>
      </c>
      <c r="Y192" s="250">
        <f>W192*X192</f>
        <v>1865.88</v>
      </c>
      <c r="Z192" s="271">
        <f t="shared" si="116"/>
        <v>1.6827394704215395</v>
      </c>
      <c r="AA192" s="271">
        <f t="shared" si="117"/>
        <v>1.9343224748977472</v>
      </c>
      <c r="AB192" s="263">
        <f t="shared" si="118"/>
        <v>-99.894367494880044</v>
      </c>
      <c r="AC192" s="263">
        <f t="shared" si="119"/>
        <v>97.392918099755676</v>
      </c>
      <c r="AD192" s="264">
        <f t="shared" si="120"/>
        <v>-4.8550672727121713E-2</v>
      </c>
      <c r="AE192" s="253">
        <f>+[41]Лист1!Q192</f>
        <v>1.0087999999999999</v>
      </c>
      <c r="AF192" s="250">
        <f>IF($P$287=0,U192*AE192,0)</f>
        <v>3764.5994879999998</v>
      </c>
      <c r="AG192" s="253">
        <f>+[41]Лист1!R192</f>
        <v>1.014</v>
      </c>
      <c r="AH192" s="250">
        <f>AF192*AG192</f>
        <v>3817.3038808319998</v>
      </c>
      <c r="AI192" s="253">
        <f>+[41]Лист1!S192</f>
        <v>1.0192000000000001</v>
      </c>
      <c r="AJ192" s="250">
        <f>AH192*AI192</f>
        <v>3890.5961153439744</v>
      </c>
      <c r="AK192" s="253">
        <f>+[41]Лист1!T192</f>
        <v>1.0244</v>
      </c>
      <c r="AL192" s="250">
        <f>AJ192*AK192</f>
        <v>3985.5266605583674</v>
      </c>
      <c r="AM192" s="227" t="s">
        <v>1116</v>
      </c>
      <c r="AN192" s="227" t="s">
        <v>1117</v>
      </c>
      <c r="AO192" s="227" t="s">
        <v>1118</v>
      </c>
      <c r="AP192" s="227" t="s">
        <v>1119</v>
      </c>
      <c r="AQ192" s="227" t="s">
        <v>1120</v>
      </c>
      <c r="AR192" s="227" t="s">
        <v>1121</v>
      </c>
      <c r="AS192" s="160" t="str">
        <f t="shared" si="121"/>
        <v>|'[УФ ВС 2018.xlsx]АЛРОСА АГОК пит'!i154</v>
      </c>
      <c r="AT192" s="160" t="str">
        <f t="shared" si="121"/>
        <v>|'[УФ ВС 2018.xlsx]АЛРОСА АГОК пит'!j154</v>
      </c>
      <c r="AU192" s="160" t="str">
        <f t="shared" si="121"/>
        <v>|'[УФ ВС 2018.xlsx]АЛРОСА АГОК пит'!q154</v>
      </c>
      <c r="AV192" s="160" t="str">
        <f t="shared" si="121"/>
        <v>|'[УФ ВС 2018.xlsx]АЛРОСА АГОК пит'!aa154</v>
      </c>
      <c r="AW192" s="160" t="str">
        <f t="shared" si="121"/>
        <v>|'[УФ ВС 2018.xlsx]АЛРОСА АГОК пит'!al154</v>
      </c>
      <c r="AX192" s="160" t="str">
        <f t="shared" si="121"/>
        <v>|'[УФ ВС 2018.xlsx]АЛРОСА АГОК пит'!ak154</v>
      </c>
      <c r="BE192" s="339">
        <f>+U192-'[43]АЛРОСА АГОК пит'!$T192</f>
        <v>3731.76</v>
      </c>
    </row>
    <row r="193" spans="1:57">
      <c r="A193" s="156" t="str">
        <f t="shared" si="113"/>
        <v>пок</v>
      </c>
      <c r="B193" s="95" t="s">
        <v>545</v>
      </c>
      <c r="C193" s="104"/>
      <c r="D193" s="103"/>
      <c r="E193" s="103" t="s">
        <v>315</v>
      </c>
      <c r="F193" s="102"/>
      <c r="G193" s="74" t="s">
        <v>160</v>
      </c>
      <c r="H193" s="262">
        <v>0</v>
      </c>
      <c r="I193" s="262">
        <v>0</v>
      </c>
      <c r="J193" s="262">
        <v>0</v>
      </c>
      <c r="K193" s="262">
        <v>116.74615</v>
      </c>
      <c r="L193" s="251">
        <f t="shared" si="114"/>
        <v>116.74615</v>
      </c>
      <c r="M193" s="251">
        <f t="shared" si="115"/>
        <v>0</v>
      </c>
      <c r="N193" s="262">
        <v>179.88378306158143</v>
      </c>
      <c r="O193" s="262">
        <v>261.86795000000001</v>
      </c>
      <c r="P193" s="262"/>
      <c r="Q193" s="253">
        <v>274.96134750000004</v>
      </c>
      <c r="R193" s="252">
        <v>261.86795000000001</v>
      </c>
      <c r="S193" s="250">
        <f>R193*$A$8</f>
        <v>130.933975</v>
      </c>
      <c r="T193" s="250">
        <f>R193*$A$9</f>
        <v>130.933975</v>
      </c>
      <c r="U193" s="263">
        <f>+W193+Y193</f>
        <v>261.86795000000001</v>
      </c>
      <c r="V193" s="253">
        <f>[40]Лист1!$O193</f>
        <v>1</v>
      </c>
      <c r="W193" s="250">
        <f>S193*V193</f>
        <v>130.933975</v>
      </c>
      <c r="X193" s="253">
        <f>[40]Лист1!$P193</f>
        <v>1</v>
      </c>
      <c r="Y193" s="250">
        <f>W193*X193</f>
        <v>130.933975</v>
      </c>
      <c r="Z193" s="271">
        <f t="shared" si="116"/>
        <v>0.1180824960617441</v>
      </c>
      <c r="AA193" s="271">
        <f t="shared" si="117"/>
        <v>0.13573677330278461</v>
      </c>
      <c r="AB193" s="263">
        <f t="shared" si="118"/>
        <v>81.984166938418582</v>
      </c>
      <c r="AC193" s="263">
        <f t="shared" si="119"/>
        <v>145.57618565891076</v>
      </c>
      <c r="AD193" s="264">
        <f t="shared" si="120"/>
        <v>3.9845954858634867E-2</v>
      </c>
      <c r="AE193" s="253">
        <f>+[41]Лист1!Q193</f>
        <v>1.0087999999999999</v>
      </c>
      <c r="AF193" s="250">
        <f>IF($P$287=0,U193*AE193,0)</f>
        <v>264.17238795999998</v>
      </c>
      <c r="AG193" s="253">
        <f>+[41]Лист1!R193</f>
        <v>1.014</v>
      </c>
      <c r="AH193" s="250">
        <f>AF193*AG193</f>
        <v>267.87080139144001</v>
      </c>
      <c r="AI193" s="253">
        <f>+[41]Лист1!S193</f>
        <v>1.0192000000000001</v>
      </c>
      <c r="AJ193" s="250">
        <f>AH193*AI193</f>
        <v>273.01392077815569</v>
      </c>
      <c r="AK193" s="253">
        <f>+[41]Лист1!T193</f>
        <v>1.0244</v>
      </c>
      <c r="AL193" s="250">
        <f>AJ193*AK193</f>
        <v>279.67546044514268</v>
      </c>
      <c r="AM193" s="227" t="s">
        <v>1122</v>
      </c>
      <c r="AN193" s="227" t="s">
        <v>1123</v>
      </c>
      <c r="AO193" s="227" t="s">
        <v>1124</v>
      </c>
      <c r="AP193" s="227" t="s">
        <v>1125</v>
      </c>
      <c r="AQ193" s="227" t="s">
        <v>1126</v>
      </c>
      <c r="AR193" s="227" t="s">
        <v>1127</v>
      </c>
      <c r="AS193" s="160" t="str">
        <f t="shared" si="121"/>
        <v>|'[УФ ВС 2018.xlsx]АЛРОСА АГОК пит'!i155</v>
      </c>
      <c r="AT193" s="160" t="str">
        <f t="shared" si="121"/>
        <v>|'[УФ ВС 2018.xlsx]АЛРОСА АГОК пит'!j155</v>
      </c>
      <c r="AU193" s="160" t="str">
        <f t="shared" si="121"/>
        <v>|'[УФ ВС 2018.xlsx]АЛРОСА АГОК пит'!q155</v>
      </c>
      <c r="AV193" s="160" t="str">
        <f t="shared" si="121"/>
        <v>|'[УФ ВС 2018.xlsx]АЛРОСА АГОК пит'!aa155</v>
      </c>
      <c r="AW193" s="160" t="str">
        <f t="shared" si="121"/>
        <v>|'[УФ ВС 2018.xlsx]АЛРОСА АГОК пит'!al155</v>
      </c>
      <c r="AX193" s="160" t="str">
        <f t="shared" si="121"/>
        <v>|'[УФ ВС 2018.xlsx]АЛРОСА АГОК пит'!ak155</v>
      </c>
      <c r="BE193" s="339">
        <f>+U193-'[43]АЛРОСА АГОК пит'!$T193</f>
        <v>261.86795000000001</v>
      </c>
    </row>
    <row r="194" spans="1:57">
      <c r="A194" s="156" t="str">
        <f t="shared" si="113"/>
        <v>пок</v>
      </c>
      <c r="B194" s="95" t="s">
        <v>545</v>
      </c>
      <c r="C194" s="104"/>
      <c r="D194" s="103"/>
      <c r="E194" s="103" t="s">
        <v>316</v>
      </c>
      <c r="F194" s="102"/>
      <c r="G194" s="74" t="s">
        <v>160</v>
      </c>
      <c r="H194" s="262">
        <v>0</v>
      </c>
      <c r="I194" s="262">
        <v>0</v>
      </c>
      <c r="J194" s="262">
        <v>0</v>
      </c>
      <c r="K194" s="262">
        <v>116.68889</v>
      </c>
      <c r="L194" s="251">
        <f t="shared" si="114"/>
        <v>116.68889</v>
      </c>
      <c r="M194" s="251">
        <f t="shared" si="115"/>
        <v>0</v>
      </c>
      <c r="N194" s="262">
        <v>143.90219360674979</v>
      </c>
      <c r="O194" s="262">
        <v>88.74</v>
      </c>
      <c r="P194" s="262"/>
      <c r="Q194" s="253">
        <v>93.176999999999992</v>
      </c>
      <c r="R194" s="252">
        <v>88.74</v>
      </c>
      <c r="S194" s="250">
        <f>R194*$A$8</f>
        <v>44.37</v>
      </c>
      <c r="T194" s="250">
        <f>R194*$A$9</f>
        <v>44.37</v>
      </c>
      <c r="U194" s="263">
        <f>+W194+Y194</f>
        <v>88.74</v>
      </c>
      <c r="V194" s="253">
        <f>[40]Лист1!$O194</f>
        <v>1</v>
      </c>
      <c r="W194" s="250">
        <f>S194*V194</f>
        <v>44.37</v>
      </c>
      <c r="X194" s="253">
        <f>[40]Лист1!$P194</f>
        <v>1</v>
      </c>
      <c r="Y194" s="250">
        <f>W194*X194</f>
        <v>44.37</v>
      </c>
      <c r="Z194" s="271">
        <f t="shared" si="116"/>
        <v>4.0014979689263888E-2</v>
      </c>
      <c r="AA194" s="271">
        <f t="shared" si="117"/>
        <v>4.5997539076046173E-2</v>
      </c>
      <c r="AB194" s="263">
        <f t="shared" si="118"/>
        <v>-55.162193606749796</v>
      </c>
      <c r="AC194" s="263">
        <f t="shared" si="119"/>
        <v>61.666884830473926</v>
      </c>
      <c r="AD194" s="264">
        <f t="shared" si="120"/>
        <v>-2.6809936094231743E-2</v>
      </c>
      <c r="AE194" s="253">
        <f>+[41]Лист1!Q194</f>
        <v>1.0087999999999999</v>
      </c>
      <c r="AF194" s="250">
        <f>IF($P$287=0,U194*AE194,0)</f>
        <v>89.520911999999981</v>
      </c>
      <c r="AG194" s="253">
        <f>+[41]Лист1!R194</f>
        <v>1.014</v>
      </c>
      <c r="AH194" s="250">
        <f>AF194*AG194</f>
        <v>90.774204767999976</v>
      </c>
      <c r="AI194" s="253">
        <f>+[41]Лист1!S194</f>
        <v>1.0192000000000001</v>
      </c>
      <c r="AJ194" s="250">
        <f>AH194*AI194</f>
        <v>92.517069499545585</v>
      </c>
      <c r="AK194" s="253">
        <f>+[41]Лист1!T194</f>
        <v>1.0244</v>
      </c>
      <c r="AL194" s="250">
        <f>AJ194*AK194</f>
        <v>94.774485995334501</v>
      </c>
      <c r="AM194" s="227" t="s">
        <v>1128</v>
      </c>
      <c r="AN194" s="227" t="s">
        <v>1129</v>
      </c>
      <c r="AO194" s="227" t="s">
        <v>1130</v>
      </c>
      <c r="AP194" s="227" t="s">
        <v>1131</v>
      </c>
      <c r="AQ194" s="227" t="s">
        <v>1132</v>
      </c>
      <c r="AR194" s="227" t="s">
        <v>1133</v>
      </c>
      <c r="AS194" s="160" t="str">
        <f t="shared" si="121"/>
        <v>|'[УФ ВС 2018.xlsx]АЛРОСА АГОК пит'!i156</v>
      </c>
      <c r="AT194" s="160" t="str">
        <f t="shared" si="121"/>
        <v>|'[УФ ВС 2018.xlsx]АЛРОСА АГОК пит'!j156</v>
      </c>
      <c r="AU194" s="160" t="str">
        <f t="shared" si="121"/>
        <v>|'[УФ ВС 2018.xlsx]АЛРОСА АГОК пит'!q156</v>
      </c>
      <c r="AV194" s="160" t="str">
        <f t="shared" si="121"/>
        <v>|'[УФ ВС 2018.xlsx]АЛРОСА АГОК пит'!aa156</v>
      </c>
      <c r="AW194" s="160" t="str">
        <f t="shared" si="121"/>
        <v>|'[УФ ВС 2018.xlsx]АЛРОСА АГОК пит'!al156</v>
      </c>
      <c r="AX194" s="160" t="str">
        <f t="shared" si="121"/>
        <v>|'[УФ ВС 2018.xlsx]АЛРОСА АГОК пит'!ak156</v>
      </c>
      <c r="BE194" s="339">
        <f>+U194-'[43]АЛРОСА АГОК пит'!$T194</f>
        <v>88.74</v>
      </c>
    </row>
    <row r="195" spans="1:57">
      <c r="A195" s="156" t="str">
        <f t="shared" si="113"/>
        <v>пок</v>
      </c>
      <c r="B195" s="95"/>
      <c r="C195" s="104" t="s">
        <v>144</v>
      </c>
      <c r="D195" s="103"/>
      <c r="E195" s="103" t="s">
        <v>317</v>
      </c>
      <c r="F195" s="102"/>
      <c r="G195" s="74" t="s">
        <v>160</v>
      </c>
      <c r="H195" s="263">
        <f>SUM(H196:H200)</f>
        <v>0</v>
      </c>
      <c r="I195" s="263">
        <f>SUM(I196:I200)</f>
        <v>0</v>
      </c>
      <c r="J195" s="263">
        <f>SUM(J196:J200)</f>
        <v>0</v>
      </c>
      <c r="K195" s="263">
        <v>62800.672859999999</v>
      </c>
      <c r="L195" s="251">
        <f t="shared" si="114"/>
        <v>62800.672859999999</v>
      </c>
      <c r="M195" s="251">
        <f t="shared" si="115"/>
        <v>0</v>
      </c>
      <c r="N195" s="263">
        <f t="shared" ref="N195:U195" si="122">SUM(N196:N200)</f>
        <v>708.95570911202071</v>
      </c>
      <c r="O195" s="263">
        <v>549.96024891339846</v>
      </c>
      <c r="P195" s="263">
        <f t="shared" si="122"/>
        <v>0</v>
      </c>
      <c r="Q195" s="263">
        <v>2205.4582138680003</v>
      </c>
      <c r="R195" s="252">
        <v>432.99306096302746</v>
      </c>
      <c r="S195" s="263">
        <f t="shared" si="122"/>
        <v>216.49653048151373</v>
      </c>
      <c r="T195" s="263">
        <f t="shared" si="122"/>
        <v>216.49653048151373</v>
      </c>
      <c r="U195" s="263">
        <f t="shared" si="122"/>
        <v>432.99306096302746</v>
      </c>
      <c r="V195" s="253">
        <f>[40]Лист1!$O195</f>
        <v>1</v>
      </c>
      <c r="W195" s="263">
        <f>SUM(W196:W200)</f>
        <v>216.49653048151373</v>
      </c>
      <c r="X195" s="253">
        <f>[40]Лист1!$P195</f>
        <v>1</v>
      </c>
      <c r="Y195" s="263">
        <f>SUM(Y196:Y200)</f>
        <v>216.49653048151373</v>
      </c>
      <c r="Z195" s="271">
        <f t="shared" si="116"/>
        <v>0.19524688460702891</v>
      </c>
      <c r="AA195" s="271">
        <f t="shared" si="117"/>
        <v>0.2244378548715765</v>
      </c>
      <c r="AB195" s="263">
        <f t="shared" si="118"/>
        <v>-275.96264814899325</v>
      </c>
      <c r="AC195" s="263">
        <f t="shared" si="119"/>
        <v>61.074768902751167</v>
      </c>
      <c r="AD195" s="264">
        <f t="shared" si="120"/>
        <v>-0.13412340005935086</v>
      </c>
      <c r="AE195" s="253">
        <f>+[41]Лист1!Q195</f>
        <v>1</v>
      </c>
      <c r="AF195" s="263">
        <f>SUM(AF196:AF200)</f>
        <v>436.80339989950204</v>
      </c>
      <c r="AG195" s="253">
        <f>+[41]Лист1!R195</f>
        <v>1</v>
      </c>
      <c r="AH195" s="263">
        <f>SUM(AH196:AH200)</f>
        <v>442.91864749809508</v>
      </c>
      <c r="AI195" s="253">
        <f>+[41]Лист1!S195</f>
        <v>1</v>
      </c>
      <c r="AJ195" s="263">
        <f>SUM(AJ196:AJ200)</f>
        <v>451.42268553005852</v>
      </c>
      <c r="AK195" s="253">
        <f>+[41]Лист1!T195</f>
        <v>1</v>
      </c>
      <c r="AL195" s="263">
        <f>SUM(AL196:AL200)</f>
        <v>462.43739905699192</v>
      </c>
      <c r="AM195" s="227"/>
      <c r="AN195" s="227"/>
      <c r="AO195" s="227"/>
      <c r="AP195" s="227"/>
      <c r="AQ195" s="227"/>
      <c r="AR195" s="227"/>
      <c r="AS195" s="160"/>
      <c r="AT195" s="160"/>
      <c r="AU195" s="160"/>
      <c r="AV195" s="160"/>
      <c r="AW195" s="160"/>
      <c r="AX195" s="160"/>
      <c r="BE195" s="339">
        <f>+U195-'[43]АЛРОСА АГОК пит'!$T195</f>
        <v>432.99306096302746</v>
      </c>
    </row>
    <row r="196" spans="1:57">
      <c r="A196" s="156" t="str">
        <f t="shared" si="113"/>
        <v>скр</v>
      </c>
      <c r="B196" s="95" t="s">
        <v>545</v>
      </c>
      <c r="C196" s="104"/>
      <c r="D196" s="103"/>
      <c r="E196" s="103"/>
      <c r="F196" s="101" t="s">
        <v>372</v>
      </c>
      <c r="G196" s="74" t="s">
        <v>160</v>
      </c>
      <c r="H196" s="262">
        <v>0</v>
      </c>
      <c r="I196" s="262">
        <v>0</v>
      </c>
      <c r="J196" s="262">
        <v>0</v>
      </c>
      <c r="K196" s="262"/>
      <c r="L196" s="251">
        <f t="shared" si="114"/>
        <v>0</v>
      </c>
      <c r="M196" s="251">
        <f t="shared" si="115"/>
        <v>0</v>
      </c>
      <c r="N196" s="262">
        <v>0</v>
      </c>
      <c r="O196" s="262">
        <v>63.815244753398439</v>
      </c>
      <c r="P196" s="262"/>
      <c r="Q196" s="253">
        <v>0</v>
      </c>
      <c r="R196" s="252">
        <v>0</v>
      </c>
      <c r="S196" s="250">
        <f>R196*$A$8</f>
        <v>0</v>
      </c>
      <c r="T196" s="250">
        <f>R196*$A$9</f>
        <v>0</v>
      </c>
      <c r="U196" s="263">
        <f>+W196+Y196</f>
        <v>0</v>
      </c>
      <c r="V196" s="253">
        <f>[40]Лист1!$O196</f>
        <v>1</v>
      </c>
      <c r="W196" s="250">
        <f>S196*V196</f>
        <v>0</v>
      </c>
      <c r="X196" s="253">
        <f>[40]Лист1!$P196</f>
        <v>1</v>
      </c>
      <c r="Y196" s="250">
        <f>W196*X196</f>
        <v>0</v>
      </c>
      <c r="Z196" s="271">
        <f t="shared" si="116"/>
        <v>0</v>
      </c>
      <c r="AA196" s="271">
        <f t="shared" si="117"/>
        <v>0</v>
      </c>
      <c r="AB196" s="263">
        <f t="shared" si="118"/>
        <v>0</v>
      </c>
      <c r="AC196" s="263">
        <f t="shared" si="119"/>
        <v>0</v>
      </c>
      <c r="AD196" s="264">
        <f t="shared" si="120"/>
        <v>0</v>
      </c>
      <c r="AE196" s="253">
        <f>+[41]Лист1!Q196</f>
        <v>1.0087999999999999</v>
      </c>
      <c r="AF196" s="250">
        <f>IF($P$287=0,U196*AE196,0)</f>
        <v>0</v>
      </c>
      <c r="AG196" s="253">
        <f>+[41]Лист1!R196</f>
        <v>1.014</v>
      </c>
      <c r="AH196" s="250">
        <f>AF196*AG196</f>
        <v>0</v>
      </c>
      <c r="AI196" s="253">
        <f>+[41]Лист1!S196</f>
        <v>1.0192000000000001</v>
      </c>
      <c r="AJ196" s="250">
        <f>AH196*AI196</f>
        <v>0</v>
      </c>
      <c r="AK196" s="253">
        <f>+[41]Лист1!T196</f>
        <v>1.0244</v>
      </c>
      <c r="AL196" s="250">
        <f>AJ196*AK196</f>
        <v>0</v>
      </c>
      <c r="AM196" s="227" t="s">
        <v>1134</v>
      </c>
      <c r="AN196" s="227" t="s">
        <v>1135</v>
      </c>
      <c r="AO196" s="227" t="s">
        <v>1136</v>
      </c>
      <c r="AP196" s="227" t="s">
        <v>1137</v>
      </c>
      <c r="AQ196" s="227" t="s">
        <v>1138</v>
      </c>
      <c r="AR196" s="227" t="s">
        <v>1139</v>
      </c>
      <c r="AS196" s="160" t="str">
        <f t="shared" ref="AS196:AX200" si="123">$A$3&amp;$A$2&amp;"'"&amp;AM196</f>
        <v>|'[УФ ВС 2018.xlsx]АЛРОСА АГОК пит'!i158</v>
      </c>
      <c r="AT196" s="160" t="str">
        <f t="shared" si="123"/>
        <v>|'[УФ ВС 2018.xlsx]АЛРОСА АГОК пит'!j158</v>
      </c>
      <c r="AU196" s="160" t="str">
        <f t="shared" si="123"/>
        <v>|'[УФ ВС 2018.xlsx]АЛРОСА АГОК пит'!q158</v>
      </c>
      <c r="AV196" s="160" t="str">
        <f t="shared" si="123"/>
        <v>|'[УФ ВС 2018.xlsx]АЛРОСА АГОК пит'!aa158</v>
      </c>
      <c r="AW196" s="160" t="str">
        <f t="shared" si="123"/>
        <v>|'[УФ ВС 2018.xlsx]АЛРОСА АГОК пит'!al158</v>
      </c>
      <c r="AX196" s="160" t="str">
        <f t="shared" si="123"/>
        <v>|'[УФ ВС 2018.xlsx]АЛРОСА АГОК пит'!ak158</v>
      </c>
      <c r="BE196" s="339">
        <f>+U196-'[43]АЛРОСА АГОК пит'!$T196</f>
        <v>0</v>
      </c>
    </row>
    <row r="197" spans="1:57">
      <c r="A197" s="156" t="str">
        <f t="shared" si="113"/>
        <v>пок</v>
      </c>
      <c r="B197" s="95" t="s">
        <v>545</v>
      </c>
      <c r="C197" s="104"/>
      <c r="D197" s="103"/>
      <c r="E197" s="537"/>
      <c r="F197" s="538"/>
      <c r="G197" s="74" t="s">
        <v>160</v>
      </c>
      <c r="H197" s="262">
        <v>0</v>
      </c>
      <c r="I197" s="262">
        <v>0</v>
      </c>
      <c r="J197" s="262">
        <v>0</v>
      </c>
      <c r="K197" s="262">
        <v>18.609919999999999</v>
      </c>
      <c r="L197" s="251">
        <f t="shared" si="114"/>
        <v>18.609919999999999</v>
      </c>
      <c r="M197" s="251">
        <f t="shared" si="115"/>
        <v>0</v>
      </c>
      <c r="N197" s="262">
        <v>227.37539414899328</v>
      </c>
      <c r="O197" s="262">
        <v>19.42876</v>
      </c>
      <c r="P197" s="262"/>
      <c r="Q197" s="253">
        <v>20.400197999999996</v>
      </c>
      <c r="R197" s="252">
        <v>0</v>
      </c>
      <c r="S197" s="250">
        <f>R197*$A$8</f>
        <v>0</v>
      </c>
      <c r="T197" s="250">
        <f>R197*$A$9</f>
        <v>0</v>
      </c>
      <c r="U197" s="263">
        <f>+W197+Y197</f>
        <v>0</v>
      </c>
      <c r="V197" s="253">
        <f>[40]Лист1!$O197</f>
        <v>1</v>
      </c>
      <c r="W197" s="250">
        <f>S197*V197</f>
        <v>0</v>
      </c>
      <c r="X197" s="253">
        <f>[40]Лист1!$P197</f>
        <v>1</v>
      </c>
      <c r="Y197" s="250">
        <f>W197*X197</f>
        <v>0</v>
      </c>
      <c r="Z197" s="271">
        <f t="shared" si="116"/>
        <v>0</v>
      </c>
      <c r="AA197" s="271">
        <f t="shared" si="117"/>
        <v>0</v>
      </c>
      <c r="AB197" s="263">
        <f t="shared" si="118"/>
        <v>-227.37539414899328</v>
      </c>
      <c r="AC197" s="263">
        <f t="shared" si="119"/>
        <v>0</v>
      </c>
      <c r="AD197" s="264">
        <f t="shared" si="120"/>
        <v>-0.11050901691823493</v>
      </c>
      <c r="AE197" s="253">
        <f>+[41]Лист1!Q197</f>
        <v>1.0087999999999999</v>
      </c>
      <c r="AF197" s="250">
        <f>IF($P$287=0,U197*AE197,0)</f>
        <v>0</v>
      </c>
      <c r="AG197" s="253">
        <f>+[41]Лист1!R197</f>
        <v>1.014</v>
      </c>
      <c r="AH197" s="250">
        <f>AF197*AG197</f>
        <v>0</v>
      </c>
      <c r="AI197" s="253">
        <f>+[41]Лист1!S197</f>
        <v>1.0192000000000001</v>
      </c>
      <c r="AJ197" s="250">
        <f>AH197*AI197</f>
        <v>0</v>
      </c>
      <c r="AK197" s="253">
        <f>+[41]Лист1!T197</f>
        <v>1.0244</v>
      </c>
      <c r="AL197" s="250">
        <f>AJ197*AK197</f>
        <v>0</v>
      </c>
      <c r="AM197" s="227" t="s">
        <v>1140</v>
      </c>
      <c r="AN197" s="227" t="s">
        <v>1141</v>
      </c>
      <c r="AO197" s="227" t="s">
        <v>1142</v>
      </c>
      <c r="AP197" s="227" t="s">
        <v>1143</v>
      </c>
      <c r="AQ197" s="227" t="s">
        <v>1144</v>
      </c>
      <c r="AR197" s="227" t="s">
        <v>1145</v>
      </c>
      <c r="AS197" s="160" t="str">
        <f t="shared" si="123"/>
        <v>|'[УФ ВС 2018.xlsx]АЛРОСА АГОК пит'!i159</v>
      </c>
      <c r="AT197" s="160" t="str">
        <f t="shared" si="123"/>
        <v>|'[УФ ВС 2018.xlsx]АЛРОСА АГОК пит'!j159</v>
      </c>
      <c r="AU197" s="160" t="str">
        <f t="shared" si="123"/>
        <v>|'[УФ ВС 2018.xlsx]АЛРОСА АГОК пит'!q159</v>
      </c>
      <c r="AV197" s="160" t="str">
        <f t="shared" si="123"/>
        <v>|'[УФ ВС 2018.xlsx]АЛРОСА АГОК пит'!aa159</v>
      </c>
      <c r="AW197" s="160" t="str">
        <f t="shared" si="123"/>
        <v>|'[УФ ВС 2018.xlsx]АЛРОСА АГОК пит'!al159</v>
      </c>
      <c r="AX197" s="160" t="str">
        <f t="shared" si="123"/>
        <v>|'[УФ ВС 2018.xlsx]АЛРОСА АГОК пит'!ak159</v>
      </c>
      <c r="BE197" s="339">
        <f>+U197-'[43]АЛРОСА АГОК пит'!$T197</f>
        <v>0</v>
      </c>
    </row>
    <row r="198" spans="1:57">
      <c r="A198" s="156" t="str">
        <f t="shared" si="113"/>
        <v>скр</v>
      </c>
      <c r="B198" s="95" t="s">
        <v>545</v>
      </c>
      <c r="C198" s="104"/>
      <c r="D198" s="103"/>
      <c r="E198" s="537"/>
      <c r="F198" s="538"/>
      <c r="G198" s="74" t="s">
        <v>160</v>
      </c>
      <c r="H198" s="262">
        <v>0</v>
      </c>
      <c r="I198" s="262">
        <v>0</v>
      </c>
      <c r="J198" s="262">
        <v>0</v>
      </c>
      <c r="K198" s="262"/>
      <c r="L198" s="251">
        <f t="shared" si="114"/>
        <v>0</v>
      </c>
      <c r="M198" s="251">
        <f t="shared" si="115"/>
        <v>0</v>
      </c>
      <c r="N198" s="262">
        <v>0</v>
      </c>
      <c r="O198" s="262"/>
      <c r="P198" s="262"/>
      <c r="Q198" s="253">
        <v>873.35429999999997</v>
      </c>
      <c r="R198" s="252">
        <v>0</v>
      </c>
      <c r="S198" s="250">
        <f>R198*$A$8</f>
        <v>0</v>
      </c>
      <c r="T198" s="250">
        <f>R198*$A$9</f>
        <v>0</v>
      </c>
      <c r="U198" s="263">
        <f>+W198+Y198</f>
        <v>0</v>
      </c>
      <c r="V198" s="253">
        <f>[40]Лист1!$O198</f>
        <v>1</v>
      </c>
      <c r="W198" s="250">
        <f>S198*V198</f>
        <v>0</v>
      </c>
      <c r="X198" s="253">
        <f>[40]Лист1!$P198</f>
        <v>1</v>
      </c>
      <c r="Y198" s="250">
        <f>W198*X198</f>
        <v>0</v>
      </c>
      <c r="Z198" s="271">
        <f t="shared" si="116"/>
        <v>0</v>
      </c>
      <c r="AA198" s="271">
        <f t="shared" si="117"/>
        <v>0</v>
      </c>
      <c r="AB198" s="263">
        <f t="shared" si="118"/>
        <v>0</v>
      </c>
      <c r="AC198" s="263">
        <f t="shared" si="119"/>
        <v>0</v>
      </c>
      <c r="AD198" s="264">
        <f t="shared" si="120"/>
        <v>0</v>
      </c>
      <c r="AE198" s="253">
        <f>+[41]Лист1!Q198</f>
        <v>1.0087999999999999</v>
      </c>
      <c r="AF198" s="250">
        <f>IF($P$287=0,U198*AE198,0)</f>
        <v>0</v>
      </c>
      <c r="AG198" s="253">
        <f>+[41]Лист1!R198</f>
        <v>1.014</v>
      </c>
      <c r="AH198" s="250">
        <f>AF198*AG198</f>
        <v>0</v>
      </c>
      <c r="AI198" s="253">
        <f>+[41]Лист1!S198</f>
        <v>1.0192000000000001</v>
      </c>
      <c r="AJ198" s="250">
        <f>AH198*AI198</f>
        <v>0</v>
      </c>
      <c r="AK198" s="253">
        <f>+[41]Лист1!T198</f>
        <v>1.0244</v>
      </c>
      <c r="AL198" s="250">
        <f>AJ198*AK198</f>
        <v>0</v>
      </c>
      <c r="AM198" s="227" t="s">
        <v>1146</v>
      </c>
      <c r="AN198" s="227" t="s">
        <v>1147</v>
      </c>
      <c r="AO198" s="227" t="s">
        <v>1148</v>
      </c>
      <c r="AP198" s="227" t="s">
        <v>1149</v>
      </c>
      <c r="AQ198" s="227" t="s">
        <v>1150</v>
      </c>
      <c r="AR198" s="227" t="s">
        <v>1151</v>
      </c>
      <c r="AS198" s="160" t="str">
        <f t="shared" si="123"/>
        <v>|'[УФ ВС 2018.xlsx]АЛРОСА АГОК пит'!i160</v>
      </c>
      <c r="AT198" s="160" t="str">
        <f t="shared" si="123"/>
        <v>|'[УФ ВС 2018.xlsx]АЛРОСА АГОК пит'!j160</v>
      </c>
      <c r="AU198" s="160" t="str">
        <f t="shared" si="123"/>
        <v>|'[УФ ВС 2018.xlsx]АЛРОСА АГОК пит'!q160</v>
      </c>
      <c r="AV198" s="160" t="str">
        <f t="shared" si="123"/>
        <v>|'[УФ ВС 2018.xlsx]АЛРОСА АГОК пит'!aa160</v>
      </c>
      <c r="AW198" s="160" t="str">
        <f t="shared" si="123"/>
        <v>|'[УФ ВС 2018.xlsx]АЛРОСА АГОК пит'!al160</v>
      </c>
      <c r="AX198" s="160" t="str">
        <f t="shared" si="123"/>
        <v>|'[УФ ВС 2018.xlsx]АЛРОСА АГОК пит'!ak160</v>
      </c>
      <c r="BE198" s="339">
        <f>+U198-'[43]АЛРОСА АГОК пит'!$T198</f>
        <v>0</v>
      </c>
    </row>
    <row r="199" spans="1:57">
      <c r="A199" s="156" t="str">
        <f t="shared" si="113"/>
        <v>пок</v>
      </c>
      <c r="B199" s="95" t="s">
        <v>545</v>
      </c>
      <c r="C199" s="104"/>
      <c r="D199" s="103"/>
      <c r="E199" s="537"/>
      <c r="F199" s="538"/>
      <c r="G199" s="74" t="s">
        <v>160</v>
      </c>
      <c r="H199" s="262">
        <v>0</v>
      </c>
      <c r="I199" s="262">
        <v>0</v>
      </c>
      <c r="J199" s="262">
        <v>0</v>
      </c>
      <c r="K199" s="262">
        <v>62634.769189999999</v>
      </c>
      <c r="L199" s="251">
        <f t="shared" si="114"/>
        <v>62634.769189999999</v>
      </c>
      <c r="M199" s="251">
        <f t="shared" si="115"/>
        <v>0</v>
      </c>
      <c r="N199" s="262">
        <v>285.69931096302747</v>
      </c>
      <c r="O199" s="262">
        <v>263</v>
      </c>
      <c r="P199" s="262"/>
      <c r="Q199" s="253">
        <v>1097.8016595000001</v>
      </c>
      <c r="R199" s="252">
        <v>285.69931096302747</v>
      </c>
      <c r="S199" s="250">
        <f>R199*$A$8</f>
        <v>142.84965548151374</v>
      </c>
      <c r="T199" s="250">
        <f>R199*$A$9</f>
        <v>142.84965548151374</v>
      </c>
      <c r="U199" s="263">
        <f>+W199+Y199</f>
        <v>285.69931096302747</v>
      </c>
      <c r="V199" s="253">
        <f>[40]Лист1!$O199</f>
        <v>1</v>
      </c>
      <c r="W199" s="250">
        <f>S199*V199</f>
        <v>142.84965548151374</v>
      </c>
      <c r="X199" s="253">
        <f>[40]Лист1!$P199</f>
        <v>1</v>
      </c>
      <c r="Y199" s="250">
        <f>W199*X199</f>
        <v>142.84965548151374</v>
      </c>
      <c r="Z199" s="271">
        <f t="shared" si="116"/>
        <v>0.12882862435679773</v>
      </c>
      <c r="AA199" s="271">
        <f t="shared" si="117"/>
        <v>0.14808953369417766</v>
      </c>
      <c r="AB199" s="263">
        <f t="shared" si="118"/>
        <v>0</v>
      </c>
      <c r="AC199" s="263">
        <f t="shared" si="119"/>
        <v>100</v>
      </c>
      <c r="AD199" s="264">
        <f t="shared" si="120"/>
        <v>0</v>
      </c>
      <c r="AE199" s="253">
        <f>+[41]Лист1!Q199</f>
        <v>1.0087999999999999</v>
      </c>
      <c r="AF199" s="250">
        <f>IF($P$287=0,U199*AE199,0)</f>
        <v>288.21346489950207</v>
      </c>
      <c r="AG199" s="253">
        <f>+[41]Лист1!R199</f>
        <v>1.014</v>
      </c>
      <c r="AH199" s="250">
        <f>AF199*AG199</f>
        <v>292.24845340809509</v>
      </c>
      <c r="AI199" s="253">
        <f>+[41]Лист1!S199</f>
        <v>1.0192000000000001</v>
      </c>
      <c r="AJ199" s="250">
        <f>AH199*AI199</f>
        <v>297.85962371353054</v>
      </c>
      <c r="AK199" s="253">
        <f>+[41]Лист1!T199</f>
        <v>1.0244</v>
      </c>
      <c r="AL199" s="250">
        <f>AJ199*AK199</f>
        <v>305.12739853214066</v>
      </c>
      <c r="AM199" s="227" t="s">
        <v>1152</v>
      </c>
      <c r="AN199" s="227" t="s">
        <v>1153</v>
      </c>
      <c r="AO199" s="227" t="s">
        <v>1154</v>
      </c>
      <c r="AP199" s="227" t="s">
        <v>1155</v>
      </c>
      <c r="AQ199" s="227" t="s">
        <v>1156</v>
      </c>
      <c r="AR199" s="227" t="s">
        <v>1157</v>
      </c>
      <c r="AS199" s="160" t="str">
        <f t="shared" si="123"/>
        <v>|'[УФ ВС 2018.xlsx]АЛРОСА АГОК пит'!i161</v>
      </c>
      <c r="AT199" s="160" t="str">
        <f t="shared" si="123"/>
        <v>|'[УФ ВС 2018.xlsx]АЛРОСА АГОК пит'!j161</v>
      </c>
      <c r="AU199" s="160" t="str">
        <f t="shared" si="123"/>
        <v>|'[УФ ВС 2018.xlsx]АЛРОСА АГОК пит'!q161</v>
      </c>
      <c r="AV199" s="160" t="str">
        <f t="shared" si="123"/>
        <v>|'[УФ ВС 2018.xlsx]АЛРОСА АГОК пит'!aa161</v>
      </c>
      <c r="AW199" s="160" t="str">
        <f t="shared" si="123"/>
        <v>|'[УФ ВС 2018.xlsx]АЛРОСА АГОК пит'!al161</v>
      </c>
      <c r="AX199" s="160" t="str">
        <f t="shared" si="123"/>
        <v>|'[УФ ВС 2018.xlsx]АЛРОСА АГОК пит'!ak161</v>
      </c>
      <c r="BE199" s="339">
        <f>+U199-'[43]АЛРОСА АГОК пит'!$T199</f>
        <v>285.69931096302747</v>
      </c>
    </row>
    <row r="200" spans="1:57" s="161" customFormat="1">
      <c r="A200" s="156" t="str">
        <f t="shared" si="113"/>
        <v>пок</v>
      </c>
      <c r="B200" s="105" t="s">
        <v>545</v>
      </c>
      <c r="C200" s="106"/>
      <c r="D200" s="107"/>
      <c r="E200" s="582"/>
      <c r="F200" s="583"/>
      <c r="G200" s="108" t="s">
        <v>160</v>
      </c>
      <c r="H200" s="262">
        <v>0</v>
      </c>
      <c r="I200" s="272">
        <v>0</v>
      </c>
      <c r="J200" s="272">
        <v>0</v>
      </c>
      <c r="K200" s="272">
        <v>147.29374999999999</v>
      </c>
      <c r="L200" s="251">
        <f t="shared" si="114"/>
        <v>147.29374999999999</v>
      </c>
      <c r="M200" s="251">
        <f t="shared" si="115"/>
        <v>0</v>
      </c>
      <c r="N200" s="272">
        <v>195.88100399999996</v>
      </c>
      <c r="O200" s="272">
        <v>203.71624416</v>
      </c>
      <c r="P200" s="272"/>
      <c r="Q200" s="273">
        <v>213.90205636800002</v>
      </c>
      <c r="R200" s="252">
        <v>147.29374999999999</v>
      </c>
      <c r="S200" s="250">
        <f>R200*$A$8</f>
        <v>73.646874999999994</v>
      </c>
      <c r="T200" s="250">
        <f>R200*$A$9</f>
        <v>73.646874999999994</v>
      </c>
      <c r="U200" s="274">
        <f>+W200+Y200</f>
        <v>147.29374999999999</v>
      </c>
      <c r="V200" s="253">
        <f>[40]Лист1!$O200</f>
        <v>1</v>
      </c>
      <c r="W200" s="250">
        <f>S200*V200</f>
        <v>73.646874999999994</v>
      </c>
      <c r="X200" s="253">
        <f>[40]Лист1!$P200</f>
        <v>1</v>
      </c>
      <c r="Y200" s="250">
        <f>W200*X200</f>
        <v>73.646874999999994</v>
      </c>
      <c r="Z200" s="275">
        <f t="shared" si="116"/>
        <v>6.6418260250231148E-2</v>
      </c>
      <c r="AA200" s="275">
        <f t="shared" si="117"/>
        <v>7.634832117739887E-2</v>
      </c>
      <c r="AB200" s="274">
        <f t="shared" si="118"/>
        <v>-48.587253999999973</v>
      </c>
      <c r="AC200" s="274">
        <f t="shared" si="119"/>
        <v>75.195525340476621</v>
      </c>
      <c r="AD200" s="276">
        <f t="shared" si="120"/>
        <v>-2.3614383141115927E-2</v>
      </c>
      <c r="AE200" s="253">
        <f>+[41]Лист1!Q200</f>
        <v>1.0087999999999999</v>
      </c>
      <c r="AF200" s="250">
        <f>IF($P$287=0,U200*AE200,0)</f>
        <v>148.58993499999997</v>
      </c>
      <c r="AG200" s="253">
        <f>+[41]Лист1!R200</f>
        <v>1.014</v>
      </c>
      <c r="AH200" s="250">
        <f>AF200*AG200</f>
        <v>150.67019408999997</v>
      </c>
      <c r="AI200" s="253">
        <f>+[41]Лист1!S200</f>
        <v>1.0192000000000001</v>
      </c>
      <c r="AJ200" s="250">
        <f>AH200*AI200</f>
        <v>153.56306181652798</v>
      </c>
      <c r="AK200" s="253">
        <f>+[41]Лист1!T200</f>
        <v>1.0244</v>
      </c>
      <c r="AL200" s="250">
        <f>AJ200*AK200</f>
        <v>157.31000052485126</v>
      </c>
      <c r="AM200" s="227" t="s">
        <v>1158</v>
      </c>
      <c r="AN200" s="227" t="s">
        <v>1159</v>
      </c>
      <c r="AO200" s="227" t="s">
        <v>1160</v>
      </c>
      <c r="AP200" s="227" t="s">
        <v>1161</v>
      </c>
      <c r="AQ200" s="227" t="s">
        <v>1162</v>
      </c>
      <c r="AR200" s="227" t="s">
        <v>1163</v>
      </c>
      <c r="AS200" s="160" t="str">
        <f t="shared" si="123"/>
        <v>|'[УФ ВС 2018.xlsx]АЛРОСА АГОК пит'!i162</v>
      </c>
      <c r="AT200" s="160" t="str">
        <f t="shared" si="123"/>
        <v>|'[УФ ВС 2018.xlsx]АЛРОСА АГОК пит'!j162</v>
      </c>
      <c r="AU200" s="160" t="str">
        <f t="shared" si="123"/>
        <v>|'[УФ ВС 2018.xlsx]АЛРОСА АГОК пит'!q162</v>
      </c>
      <c r="AV200" s="160" t="str">
        <f t="shared" si="123"/>
        <v>|'[УФ ВС 2018.xlsx]АЛРОСА АГОК пит'!aa162</v>
      </c>
      <c r="AW200" s="160" t="str">
        <f t="shared" si="123"/>
        <v>|'[УФ ВС 2018.xlsx]АЛРОСА АГОК пит'!al162</v>
      </c>
      <c r="AX200" s="160" t="str">
        <f t="shared" si="123"/>
        <v>|'[УФ ВС 2018.xlsx]АЛРОСА АГОК пит'!ak162</v>
      </c>
      <c r="BE200" s="339">
        <f>+U200-'[43]АЛРОСА АГОК пит'!$T200</f>
        <v>147.29374999999999</v>
      </c>
    </row>
    <row r="201" spans="1:57" s="161" customFormat="1" ht="15.75" customHeight="1">
      <c r="A201" s="156" t="s">
        <v>598</v>
      </c>
      <c r="B201" s="372" t="s">
        <v>318</v>
      </c>
      <c r="C201" s="645" t="s">
        <v>319</v>
      </c>
      <c r="D201" s="646"/>
      <c r="E201" s="646"/>
      <c r="F201" s="647"/>
      <c r="G201" s="278" t="s">
        <v>160</v>
      </c>
      <c r="H201" s="279">
        <f>H126+H128+H136+H137+H140+H141+H146+H147+H152</f>
        <v>0</v>
      </c>
      <c r="I201" s="279">
        <f>I126+I128+I136+I137+I140+I141+I146+I147+I152</f>
        <v>189050.29715766452</v>
      </c>
      <c r="J201" s="279">
        <f>J126+J128+J136+J137+J140+J141+J146+J147+J152</f>
        <v>212738.36612030107</v>
      </c>
      <c r="K201" s="279">
        <v>199893.25724638801</v>
      </c>
      <c r="L201" s="251">
        <f t="shared" si="114"/>
        <v>-12845.108873913065</v>
      </c>
      <c r="M201" s="251">
        <f t="shared" si="115"/>
        <v>93.962015828095019</v>
      </c>
      <c r="N201" s="279">
        <f t="shared" ref="N201:U201" si="124">N126+N128+N136+N137+N140+N141+N146+N147+N152</f>
        <v>171773.84541012184</v>
      </c>
      <c r="O201" s="279">
        <v>163395.00795571311</v>
      </c>
      <c r="P201" s="279">
        <f t="shared" si="124"/>
        <v>0</v>
      </c>
      <c r="Q201" s="279">
        <v>189807.22629994611</v>
      </c>
      <c r="R201" s="252">
        <v>156512.30917758978</v>
      </c>
      <c r="S201" s="279">
        <f t="shared" si="124"/>
        <v>78256.154588794889</v>
      </c>
      <c r="T201" s="279">
        <f t="shared" si="124"/>
        <v>78256.154588794889</v>
      </c>
      <c r="U201" s="279">
        <f t="shared" si="124"/>
        <v>85232.821244490435</v>
      </c>
      <c r="V201" s="253">
        <f>[40]Лист1!$O201</f>
        <v>1</v>
      </c>
      <c r="W201" s="279">
        <f>W126+W128+W136+W137+W140+W141+W146+W147+W152</f>
        <v>42616.410622245217</v>
      </c>
      <c r="X201" s="253">
        <f>[40]Лист1!$P201</f>
        <v>1</v>
      </c>
      <c r="Y201" s="279">
        <f>Y126+Y128+Y136+Y137+Y140+Y141+Y146+Y147+Y152</f>
        <v>42616.410622245217</v>
      </c>
      <c r="Z201" s="279">
        <f t="shared" si="116"/>
        <v>70.575128159353667</v>
      </c>
      <c r="AA201" s="279">
        <f t="shared" si="117"/>
        <v>81.126674073455106</v>
      </c>
      <c r="AB201" s="279">
        <f t="shared" si="118"/>
        <v>-86541.024165631403</v>
      </c>
      <c r="AC201" s="279">
        <f t="shared" si="119"/>
        <v>49.619207767626804</v>
      </c>
      <c r="AD201" s="373">
        <f t="shared" si="120"/>
        <v>-42.060679166428983</v>
      </c>
      <c r="AE201" s="253">
        <f>+[41]Лист1!Q201</f>
        <v>1</v>
      </c>
      <c r="AF201" s="279">
        <f>AF126+AF128+AF136+AF137+AF140+AF141+AF146+AF147+AF152</f>
        <v>85935.626906137753</v>
      </c>
      <c r="AG201" s="253">
        <f>+[41]Лист1!R201</f>
        <v>1</v>
      </c>
      <c r="AH201" s="279">
        <f>AH126+AH128+AH136+AH137+AH140+AH141+AH146+AH147+AH152</f>
        <v>86934.779113472861</v>
      </c>
      <c r="AI201" s="253">
        <f>+[41]Лист1!S201</f>
        <v>1</v>
      </c>
      <c r="AJ201" s="279">
        <f>AJ126+AJ128+AJ136+AJ137+AJ140+AJ141+AJ146+AJ147+AJ152</f>
        <v>88241.09560312028</v>
      </c>
      <c r="AK201" s="253">
        <f>+[41]Лист1!T201</f>
        <v>1</v>
      </c>
      <c r="AL201" s="279">
        <f>AL126+AL128+AL136+AL137+AL140+AL141+AL146+AL147+AL152</f>
        <v>89870.144502497744</v>
      </c>
      <c r="AM201" s="227"/>
      <c r="AN201" s="227"/>
      <c r="AO201" s="227"/>
      <c r="AP201" s="227"/>
      <c r="AQ201" s="227"/>
      <c r="AR201" s="227"/>
      <c r="AS201" s="160"/>
      <c r="AT201" s="160"/>
      <c r="AU201" s="160"/>
      <c r="AV201" s="160"/>
      <c r="AW201" s="160"/>
      <c r="AX201" s="160"/>
      <c r="BE201" s="339">
        <f>+U201-'[43]АЛРОСА АГОК пит'!$T201</f>
        <v>85232.821244490435</v>
      </c>
    </row>
    <row r="202" spans="1:57" s="161" customFormat="1">
      <c r="A202" s="156" t="str">
        <f t="shared" ref="A202:A254" si="125">IF(SUM(J202,N202,P202,R202,S202,T202)=0,"скр","пок")</f>
        <v>пок</v>
      </c>
      <c r="B202" s="94"/>
      <c r="C202" s="601" t="s">
        <v>555</v>
      </c>
      <c r="D202" s="602"/>
      <c r="E202" s="602"/>
      <c r="F202" s="603"/>
      <c r="G202" s="109" t="s">
        <v>160</v>
      </c>
      <c r="H202" s="251">
        <f>H207+H212+H217+H222+H223+H224</f>
        <v>0</v>
      </c>
      <c r="I202" s="251">
        <f>I207+I212+I217+I222+I223+I224</f>
        <v>1878.6360109193129</v>
      </c>
      <c r="J202" s="251">
        <f>J207+J212+J217+J222+J223+J224</f>
        <v>1966.9319034325204</v>
      </c>
      <c r="K202" s="251">
        <v>4558.3999999999996</v>
      </c>
      <c r="L202" s="251">
        <f t="shared" si="114"/>
        <v>2591.4680965674793</v>
      </c>
      <c r="M202" s="251">
        <f t="shared" si="115"/>
        <v>231.75179537456648</v>
      </c>
      <c r="N202" s="251">
        <f t="shared" ref="N202:U202" si="126">N207+N212+N217+N222+N223+N224</f>
        <v>5503.947434650554</v>
      </c>
      <c r="O202" s="251">
        <v>5304.26</v>
      </c>
      <c r="P202" s="251">
        <f t="shared" si="126"/>
        <v>0</v>
      </c>
      <c r="Q202" s="251">
        <v>4509.2023861143152</v>
      </c>
      <c r="R202" s="252">
        <v>9806.811551455794</v>
      </c>
      <c r="S202" s="251">
        <f t="shared" si="126"/>
        <v>4903.405775727897</v>
      </c>
      <c r="T202" s="251">
        <f t="shared" si="126"/>
        <v>4903.405775727897</v>
      </c>
      <c r="U202" s="251">
        <f t="shared" si="126"/>
        <v>9806.811551455794</v>
      </c>
      <c r="V202" s="253">
        <f>[40]Лист1!$O202</f>
        <v>1</v>
      </c>
      <c r="W202" s="251">
        <f>W207+W212+W217+W222+W223+W224</f>
        <v>4903.405775727897</v>
      </c>
      <c r="X202" s="253">
        <f>[40]Лист1!$P202</f>
        <v>1</v>
      </c>
      <c r="Y202" s="251">
        <f>Y207+Y212+Y217+Y222+Y223+Y224</f>
        <v>4903.405775727897</v>
      </c>
      <c r="Z202" s="251">
        <f t="shared" si="116"/>
        <v>4.4221249160236882</v>
      </c>
      <c r="AA202" s="251">
        <f t="shared" si="117"/>
        <v>5.0832679462419303</v>
      </c>
      <c r="AB202" s="251">
        <f t="shared" si="118"/>
        <v>4302.86411680524</v>
      </c>
      <c r="AC202" s="251">
        <f t="shared" si="119"/>
        <v>178.1777836342732</v>
      </c>
      <c r="AD202" s="254">
        <f t="shared" si="120"/>
        <v>2.091278545159156</v>
      </c>
      <c r="AE202" s="253">
        <f>+[41]Лист1!Q202</f>
        <v>1</v>
      </c>
      <c r="AF202" s="251">
        <f>AF207+AF212+AF217+AF222+AF223+AF224</f>
        <v>9844.966340876761</v>
      </c>
      <c r="AG202" s="253">
        <f>+[41]Лист1!R202</f>
        <v>1</v>
      </c>
      <c r="AH202" s="251">
        <f>AH207+AH212+AH217+AH222+AH223+AH224</f>
        <v>9906.2013092801935</v>
      </c>
      <c r="AI202" s="253">
        <f>+[41]Лист1!S202</f>
        <v>1</v>
      </c>
      <c r="AJ202" s="251">
        <f>AJ207+AJ212+AJ217+AJ222+AJ223+AJ224</f>
        <v>9991.3564059125329</v>
      </c>
      <c r="AK202" s="253">
        <f>+[41]Лист1!T202</f>
        <v>1</v>
      </c>
      <c r="AL202" s="251">
        <f>AL207+AL212+AL217+AL222+AL223+AL224</f>
        <v>10101.652125573959</v>
      </c>
      <c r="AM202" s="227"/>
      <c r="AN202" s="227"/>
      <c r="AO202" s="227"/>
      <c r="AP202" s="227"/>
      <c r="AQ202" s="227"/>
      <c r="AR202" s="227"/>
      <c r="AS202" s="160"/>
      <c r="AT202" s="160"/>
      <c r="AU202" s="160"/>
      <c r="AV202" s="160"/>
      <c r="AW202" s="160"/>
      <c r="AX202" s="160"/>
      <c r="BE202" s="339">
        <f>+U202-'[43]АЛРОСА АГОК пит'!$T202</f>
        <v>9806.811551455794</v>
      </c>
    </row>
    <row r="203" spans="1:57" s="161" customFormat="1">
      <c r="A203" s="156" t="str">
        <f t="shared" si="125"/>
        <v>пок</v>
      </c>
      <c r="B203" s="94"/>
      <c r="C203" s="362"/>
      <c r="D203" s="81" t="s">
        <v>556</v>
      </c>
      <c r="E203" s="363"/>
      <c r="F203" s="364"/>
      <c r="G203" s="135" t="s">
        <v>100</v>
      </c>
      <c r="H203" s="251">
        <f>H208+H213+H218</f>
        <v>0</v>
      </c>
      <c r="I203" s="251">
        <f>I208+I213+I218</f>
        <v>0</v>
      </c>
      <c r="J203" s="251">
        <f>J208+J213+J218</f>
        <v>0</v>
      </c>
      <c r="K203" s="251">
        <v>1.99</v>
      </c>
      <c r="L203" s="251">
        <f t="shared" si="114"/>
        <v>1.99</v>
      </c>
      <c r="M203" s="251">
        <f t="shared" si="115"/>
        <v>0</v>
      </c>
      <c r="N203" s="251">
        <f t="shared" ref="N203:U203" si="127">N208+N213+N218</f>
        <v>0</v>
      </c>
      <c r="O203" s="251">
        <v>2.1221000000000001</v>
      </c>
      <c r="P203" s="251">
        <f t="shared" si="127"/>
        <v>0</v>
      </c>
      <c r="Q203" s="251">
        <v>2.1221000000000001</v>
      </c>
      <c r="R203" s="252">
        <v>2.0851999999999999</v>
      </c>
      <c r="S203" s="251">
        <f t="shared" si="127"/>
        <v>1.0426</v>
      </c>
      <c r="T203" s="251">
        <f t="shared" si="127"/>
        <v>1.0426</v>
      </c>
      <c r="U203" s="251">
        <f t="shared" si="127"/>
        <v>2.0851999999999999</v>
      </c>
      <c r="V203" s="253">
        <f>[40]Лист1!$O203</f>
        <v>1</v>
      </c>
      <c r="W203" s="251">
        <f>W208+W213+W218</f>
        <v>1.0426</v>
      </c>
      <c r="X203" s="253">
        <f>[40]Лист1!$P203</f>
        <v>1</v>
      </c>
      <c r="Y203" s="251">
        <f>Y208+Y213+Y218</f>
        <v>1.0426</v>
      </c>
      <c r="Z203" s="251">
        <f t="shared" si="116"/>
        <v>9.4026634717211022E-4</v>
      </c>
      <c r="AA203" s="251">
        <f t="shared" si="117"/>
        <v>1.0808436835854347E-3</v>
      </c>
      <c r="AB203" s="251">
        <f t="shared" si="118"/>
        <v>2.0851999999999999</v>
      </c>
      <c r="AC203" s="251">
        <f t="shared" si="119"/>
        <v>0</v>
      </c>
      <c r="AD203" s="254">
        <f t="shared" si="120"/>
        <v>1.0134491594411767E-3</v>
      </c>
      <c r="AE203" s="253">
        <f>+[41]Лист1!Q203</f>
        <v>1</v>
      </c>
      <c r="AF203" s="251">
        <f>AF208+AF213+AF218</f>
        <v>2.0851999999999999</v>
      </c>
      <c r="AG203" s="253">
        <f>+[41]Лист1!R203</f>
        <v>1</v>
      </c>
      <c r="AH203" s="251">
        <f>AH208+AH213+AH218</f>
        <v>2.0851999999999999</v>
      </c>
      <c r="AI203" s="253">
        <f>+[41]Лист1!S203</f>
        <v>1</v>
      </c>
      <c r="AJ203" s="251">
        <f>AJ208+AJ213+AJ218</f>
        <v>2.0851999999999999</v>
      </c>
      <c r="AK203" s="253">
        <f>+[41]Лист1!T203</f>
        <v>1</v>
      </c>
      <c r="AL203" s="251">
        <f>AL208+AL213+AL218</f>
        <v>2.0851999999999999</v>
      </c>
      <c r="AM203" s="227"/>
      <c r="AN203" s="227"/>
      <c r="AO203" s="227"/>
      <c r="AP203" s="227"/>
      <c r="AQ203" s="227"/>
      <c r="AR203" s="227"/>
      <c r="AS203" s="160"/>
      <c r="AT203" s="160"/>
      <c r="AU203" s="160"/>
      <c r="AV203" s="160"/>
      <c r="AW203" s="160"/>
      <c r="AX203" s="160"/>
      <c r="BE203" s="339">
        <f>+U203-'[43]АЛРОСА АГОК пит'!$T203</f>
        <v>2.0851999999999999</v>
      </c>
    </row>
    <row r="204" spans="1:57" s="161" customFormat="1">
      <c r="A204" s="156" t="str">
        <f t="shared" si="125"/>
        <v>пок</v>
      </c>
      <c r="B204" s="94"/>
      <c r="C204" s="362"/>
      <c r="D204" s="81" t="s">
        <v>557</v>
      </c>
      <c r="E204" s="363"/>
      <c r="F204" s="364"/>
      <c r="G204" s="135" t="s">
        <v>253</v>
      </c>
      <c r="H204" s="251">
        <f>IF(H203=0,0,H205/H203/12*1000)</f>
        <v>0</v>
      </c>
      <c r="I204" s="251">
        <f>IF(I203=0,0,I205/I203/12*1000)</f>
        <v>0</v>
      </c>
      <c r="J204" s="251">
        <f>IF(J203=0,0,J205/J203/12*1000)</f>
        <v>0</v>
      </c>
      <c r="K204" s="251">
        <v>85248.324958123951</v>
      </c>
      <c r="L204" s="251">
        <f t="shared" si="114"/>
        <v>85248.324958123951</v>
      </c>
      <c r="M204" s="251">
        <f t="shared" si="115"/>
        <v>0</v>
      </c>
      <c r="N204" s="251">
        <f t="shared" ref="N204:U204" si="128">IF(N203=0,0,N205/N203/12*1000)</f>
        <v>0</v>
      </c>
      <c r="O204" s="251">
        <v>57231.24106623941</v>
      </c>
      <c r="P204" s="251">
        <f t="shared" si="128"/>
        <v>0</v>
      </c>
      <c r="Q204" s="251">
        <v>59520.490708888989</v>
      </c>
      <c r="R204" s="252">
        <v>57233.938284534161</v>
      </c>
      <c r="S204" s="251">
        <f t="shared" si="128"/>
        <v>57233.938284534161</v>
      </c>
      <c r="T204" s="251">
        <f t="shared" si="128"/>
        <v>57233.938284534161</v>
      </c>
      <c r="U204" s="251">
        <f t="shared" si="128"/>
        <v>57233.938284534161</v>
      </c>
      <c r="V204" s="253">
        <f>[40]Лист1!$O204</f>
        <v>1</v>
      </c>
      <c r="W204" s="251">
        <f>IF(W203=0,0,W205/W203/12*1000)</f>
        <v>57233.938284534161</v>
      </c>
      <c r="X204" s="253">
        <f>[40]Лист1!$P204</f>
        <v>1</v>
      </c>
      <c r="Y204" s="251">
        <f>IF(Y203=0,0,Y205/Y203/12*1000)</f>
        <v>57233.938284534161</v>
      </c>
      <c r="Z204" s="251">
        <f t="shared" si="116"/>
        <v>51.616292043998584</v>
      </c>
      <c r="AA204" s="251">
        <f t="shared" si="117"/>
        <v>59.333340381313391</v>
      </c>
      <c r="AB204" s="251">
        <f t="shared" si="118"/>
        <v>57233.938284534161</v>
      </c>
      <c r="AC204" s="251">
        <f t="shared" si="119"/>
        <v>0</v>
      </c>
      <c r="AD204" s="254">
        <f t="shared" si="120"/>
        <v>27.816845696321373</v>
      </c>
      <c r="AE204" s="253">
        <f>+[41]Лист1!Q204</f>
        <v>1</v>
      </c>
      <c r="AF204" s="251">
        <f>IF(AF203=0,0,AF205/AF203/12*1000)</f>
        <v>57737.596941438052</v>
      </c>
      <c r="AG204" s="253">
        <f>+[41]Лист1!R204</f>
        <v>1</v>
      </c>
      <c r="AH204" s="251">
        <f>IF(AH203=0,0,AH205/AH203/12*1000)</f>
        <v>58545.923298618181</v>
      </c>
      <c r="AI204" s="253">
        <f>+[41]Лист1!S204</f>
        <v>1</v>
      </c>
      <c r="AJ204" s="251">
        <f>IF(AJ203=0,0,AJ205/AJ203/12*1000)</f>
        <v>59670.005025951657</v>
      </c>
      <c r="AK204" s="253">
        <f>+[41]Лист1!T204</f>
        <v>1</v>
      </c>
      <c r="AL204" s="251">
        <f>IF(AL203=0,0,AL205/AL203/12*1000)</f>
        <v>61125.953148584878</v>
      </c>
      <c r="AM204" s="227"/>
      <c r="AN204" s="227"/>
      <c r="AO204" s="227"/>
      <c r="AP204" s="227"/>
      <c r="AQ204" s="227"/>
      <c r="AR204" s="227"/>
      <c r="AS204" s="160"/>
      <c r="AT204" s="160"/>
      <c r="AU204" s="160"/>
      <c r="AV204" s="160"/>
      <c r="AW204" s="160"/>
      <c r="AX204" s="160"/>
      <c r="BE204" s="339">
        <f>+U204-'[43]АЛРОСА АГОК пит'!$T204</f>
        <v>57233.938284534161</v>
      </c>
    </row>
    <row r="205" spans="1:57" s="161" customFormat="1">
      <c r="A205" s="156" t="str">
        <f t="shared" si="125"/>
        <v>пок</v>
      </c>
      <c r="B205" s="95"/>
      <c r="C205" s="110"/>
      <c r="D205" s="81" t="s">
        <v>320</v>
      </c>
      <c r="E205" s="111"/>
      <c r="F205" s="112"/>
      <c r="G205" s="83" t="s">
        <v>160</v>
      </c>
      <c r="H205" s="263">
        <f t="shared" ref="H205:J206" si="129">H210+H215+H220</f>
        <v>0</v>
      </c>
      <c r="I205" s="263">
        <f t="shared" si="129"/>
        <v>1431.8872034445983</v>
      </c>
      <c r="J205" s="263">
        <f t="shared" si="129"/>
        <v>1603.7136678579502</v>
      </c>
      <c r="K205" s="263">
        <v>2035.73</v>
      </c>
      <c r="L205" s="251">
        <f t="shared" si="114"/>
        <v>432.01633214204981</v>
      </c>
      <c r="M205" s="251">
        <f t="shared" si="115"/>
        <v>126.93849536863308</v>
      </c>
      <c r="N205" s="263">
        <f t="shared" ref="N205:U206" si="130">N210+N215+N220</f>
        <v>1457.4050044773778</v>
      </c>
      <c r="O205" s="263">
        <v>1457.405</v>
      </c>
      <c r="P205" s="263">
        <f t="shared" si="130"/>
        <v>0</v>
      </c>
      <c r="Q205" s="263">
        <v>1515.7012</v>
      </c>
      <c r="R205" s="252">
        <v>1432.1304973309275</v>
      </c>
      <c r="S205" s="263">
        <f t="shared" si="130"/>
        <v>716.06524866546374</v>
      </c>
      <c r="T205" s="263">
        <f t="shared" si="130"/>
        <v>716.06524866546374</v>
      </c>
      <c r="U205" s="263">
        <f t="shared" si="130"/>
        <v>1432.1304973309275</v>
      </c>
      <c r="V205" s="253">
        <f>[40]Лист1!$O205</f>
        <v>1</v>
      </c>
      <c r="W205" s="263">
        <f>W210+W215+W220</f>
        <v>716.06524866546374</v>
      </c>
      <c r="X205" s="253">
        <f>[40]Лист1!$P205</f>
        <v>1</v>
      </c>
      <c r="Y205" s="263">
        <f>Y210+Y215+Y220</f>
        <v>716.06524866546374</v>
      </c>
      <c r="Z205" s="271">
        <f t="shared" si="116"/>
        <v>0.64578175302087504</v>
      </c>
      <c r="AA205" s="271">
        <f t="shared" si="117"/>
        <v>0.7423312881786881</v>
      </c>
      <c r="AB205" s="263">
        <f t="shared" si="118"/>
        <v>-25.274507146450333</v>
      </c>
      <c r="AC205" s="263">
        <f t="shared" si="119"/>
        <v>98.265786993402443</v>
      </c>
      <c r="AD205" s="264">
        <f t="shared" si="120"/>
        <v>-1.2283919059495541E-2</v>
      </c>
      <c r="AE205" s="253">
        <f>+[41]Лист1!Q205</f>
        <v>1</v>
      </c>
      <c r="AF205" s="263">
        <f>AF210+AF215+AF220</f>
        <v>1444.7332457074394</v>
      </c>
      <c r="AG205" s="253">
        <f>+[41]Лист1!R205</f>
        <v>1</v>
      </c>
      <c r="AH205" s="263">
        <f>AH210+AH215+AH220</f>
        <v>1464.9595111473436</v>
      </c>
      <c r="AI205" s="253">
        <f>+[41]Лист1!S205</f>
        <v>1</v>
      </c>
      <c r="AJ205" s="263">
        <f>AJ210+AJ215+AJ220</f>
        <v>1493.0867337613727</v>
      </c>
      <c r="AK205" s="253">
        <f>+[41]Лист1!T205</f>
        <v>1</v>
      </c>
      <c r="AL205" s="263">
        <f>AL210+AL215+AL220</f>
        <v>1529.5180500651502</v>
      </c>
      <c r="AM205" s="227"/>
      <c r="AN205" s="227"/>
      <c r="AO205" s="227"/>
      <c r="AP205" s="227"/>
      <c r="AQ205" s="227"/>
      <c r="AR205" s="227"/>
      <c r="AS205" s="160"/>
      <c r="AT205" s="160"/>
      <c r="AU205" s="160"/>
      <c r="AV205" s="160"/>
      <c r="AW205" s="160"/>
      <c r="AX205" s="160"/>
      <c r="BE205" s="339">
        <f>+U205-'[43]АЛРОСА АГОК пит'!$T205</f>
        <v>1432.1304973309275</v>
      </c>
    </row>
    <row r="206" spans="1:57" s="161" customFormat="1">
      <c r="A206" s="156" t="str">
        <f t="shared" si="125"/>
        <v>пок</v>
      </c>
      <c r="B206" s="95"/>
      <c r="C206" s="110"/>
      <c r="D206" s="81" t="s">
        <v>321</v>
      </c>
      <c r="E206" s="111"/>
      <c r="F206" s="112"/>
      <c r="G206" s="83" t="s">
        <v>160</v>
      </c>
      <c r="H206" s="263">
        <f t="shared" si="129"/>
        <v>0</v>
      </c>
      <c r="I206" s="263">
        <f t="shared" si="129"/>
        <v>446.74880747471462</v>
      </c>
      <c r="J206" s="263">
        <f t="shared" si="129"/>
        <v>500.35866437168045</v>
      </c>
      <c r="K206" s="263">
        <v>579.10500000000002</v>
      </c>
      <c r="L206" s="251">
        <f t="shared" si="114"/>
        <v>78.746335628319571</v>
      </c>
      <c r="M206" s="251">
        <f t="shared" si="115"/>
        <v>115.73797782180995</v>
      </c>
      <c r="N206" s="263">
        <f t="shared" si="130"/>
        <v>440.13631135216809</v>
      </c>
      <c r="O206" s="263">
        <v>440.13000000000005</v>
      </c>
      <c r="P206" s="263">
        <f t="shared" si="130"/>
        <v>0</v>
      </c>
      <c r="Q206" s="263">
        <v>457.73520000000008</v>
      </c>
      <c r="R206" s="252">
        <v>432.50341019394011</v>
      </c>
      <c r="S206" s="263">
        <f t="shared" si="130"/>
        <v>216.25170509697006</v>
      </c>
      <c r="T206" s="263">
        <f t="shared" si="130"/>
        <v>216.25170509697006</v>
      </c>
      <c r="U206" s="263">
        <f t="shared" si="130"/>
        <v>432.50341019394011</v>
      </c>
      <c r="V206" s="253">
        <f>[40]Лист1!$O206</f>
        <v>1</v>
      </c>
      <c r="W206" s="263">
        <f>W211+W216+W221</f>
        <v>216.25170509697006</v>
      </c>
      <c r="X206" s="253">
        <f>[40]Лист1!$P206</f>
        <v>1</v>
      </c>
      <c r="Y206" s="263">
        <f>Y211+Y216+Y221</f>
        <v>216.25170509697006</v>
      </c>
      <c r="Z206" s="271">
        <f t="shared" si="116"/>
        <v>0.19502608941230429</v>
      </c>
      <c r="AA206" s="271">
        <f t="shared" si="117"/>
        <v>0.22418404902996378</v>
      </c>
      <c r="AB206" s="263">
        <f t="shared" si="118"/>
        <v>-7.6329011582279804</v>
      </c>
      <c r="AC206" s="263">
        <f t="shared" si="119"/>
        <v>98.265786993402443</v>
      </c>
      <c r="AD206" s="264">
        <f t="shared" si="120"/>
        <v>-3.709743555967644E-3</v>
      </c>
      <c r="AE206" s="253">
        <f>+[41]Лист1!Q206</f>
        <v>1</v>
      </c>
      <c r="AF206" s="263">
        <f>AF211+AF216+AF221</f>
        <v>436.30944020364677</v>
      </c>
      <c r="AG206" s="253">
        <f>+[41]Лист1!R206</f>
        <v>1</v>
      </c>
      <c r="AH206" s="263">
        <f>AH211+AH216+AH221</f>
        <v>442.41777236649784</v>
      </c>
      <c r="AI206" s="253">
        <f>+[41]Лист1!S206</f>
        <v>1</v>
      </c>
      <c r="AJ206" s="263">
        <f>AJ211+AJ216+AJ221</f>
        <v>450.91219359593464</v>
      </c>
      <c r="AK206" s="253">
        <f>+[41]Лист1!T206</f>
        <v>1</v>
      </c>
      <c r="AL206" s="263">
        <f>AL211+AL216+AL221</f>
        <v>461.91445111967545</v>
      </c>
      <c r="AM206" s="227"/>
      <c r="AN206" s="227"/>
      <c r="AO206" s="227"/>
      <c r="AP206" s="227"/>
      <c r="AQ206" s="227"/>
      <c r="AR206" s="227"/>
      <c r="AS206" s="160"/>
      <c r="AT206" s="160"/>
      <c r="AU206" s="160"/>
      <c r="AV206" s="160"/>
      <c r="AW206" s="160"/>
      <c r="AX206" s="160"/>
      <c r="BE206" s="339">
        <f>+U206-'[43]АЛРОСА АГОК пит'!$T206</f>
        <v>432.50341019394011</v>
      </c>
    </row>
    <row r="207" spans="1:57" s="161" customFormat="1">
      <c r="A207" s="156" t="str">
        <f t="shared" si="125"/>
        <v>скр</v>
      </c>
      <c r="B207" s="95"/>
      <c r="C207" s="113" t="s">
        <v>209</v>
      </c>
      <c r="D207" s="114" t="s">
        <v>322</v>
      </c>
      <c r="E207" s="114"/>
      <c r="F207" s="115"/>
      <c r="G207" s="87" t="s">
        <v>160</v>
      </c>
      <c r="H207" s="262">
        <v>0</v>
      </c>
      <c r="I207" s="255">
        <v>0</v>
      </c>
      <c r="J207" s="255">
        <v>0</v>
      </c>
      <c r="K207" s="255"/>
      <c r="L207" s="251">
        <f t="shared" si="114"/>
        <v>0</v>
      </c>
      <c r="M207" s="251">
        <f t="shared" si="115"/>
        <v>0</v>
      </c>
      <c r="N207" s="255">
        <v>0</v>
      </c>
      <c r="O207" s="255"/>
      <c r="P207" s="255"/>
      <c r="Q207" s="250">
        <v>0</v>
      </c>
      <c r="R207" s="252">
        <v>0</v>
      </c>
      <c r="S207" s="250">
        <f>R207*$A$8</f>
        <v>0</v>
      </c>
      <c r="T207" s="250">
        <f>R207*$A$9</f>
        <v>0</v>
      </c>
      <c r="U207" s="256">
        <f>+W207+Y207</f>
        <v>0</v>
      </c>
      <c r="V207" s="253">
        <f>[40]Лист1!$O207</f>
        <v>1</v>
      </c>
      <c r="W207" s="250">
        <f>S207*V207</f>
        <v>0</v>
      </c>
      <c r="X207" s="253">
        <f>[40]Лист1!$P207</f>
        <v>1</v>
      </c>
      <c r="Y207" s="250">
        <f>W207*X207</f>
        <v>0</v>
      </c>
      <c r="Z207" s="251">
        <f t="shared" si="116"/>
        <v>0</v>
      </c>
      <c r="AA207" s="251">
        <f t="shared" si="117"/>
        <v>0</v>
      </c>
      <c r="AB207" s="256">
        <f t="shared" si="118"/>
        <v>0</v>
      </c>
      <c r="AC207" s="256">
        <f t="shared" si="119"/>
        <v>0</v>
      </c>
      <c r="AD207" s="257">
        <f t="shared" si="120"/>
        <v>0</v>
      </c>
      <c r="AE207" s="253">
        <f>+[41]Лист1!Q207</f>
        <v>1</v>
      </c>
      <c r="AF207" s="250">
        <f>IF($P$287=0,U207*AE207,0)</f>
        <v>0</v>
      </c>
      <c r="AG207" s="253">
        <f>+[41]Лист1!R207</f>
        <v>1</v>
      </c>
      <c r="AH207" s="250">
        <f>AF207*AG207</f>
        <v>0</v>
      </c>
      <c r="AI207" s="253">
        <f>+[41]Лист1!S207</f>
        <v>1</v>
      </c>
      <c r="AJ207" s="250">
        <f>AH207*AI207</f>
        <v>0</v>
      </c>
      <c r="AK207" s="253">
        <f>+[41]Лист1!T207</f>
        <v>1</v>
      </c>
      <c r="AL207" s="250">
        <f>AJ207*AK207</f>
        <v>0</v>
      </c>
      <c r="AM207" s="227" t="s">
        <v>1164</v>
      </c>
      <c r="AN207" s="227" t="s">
        <v>1165</v>
      </c>
      <c r="AO207" s="227" t="s">
        <v>1166</v>
      </c>
      <c r="AP207" s="227" t="s">
        <v>1167</v>
      </c>
      <c r="AQ207" s="227" t="s">
        <v>1168</v>
      </c>
      <c r="AR207" s="227" t="s">
        <v>1169</v>
      </c>
      <c r="AS207" s="160" t="str">
        <f t="shared" ref="AS207:AX207" si="131">$A$3&amp;$A$2&amp;"'"&amp;AM207</f>
        <v>|'[УФ ВС 2018.xlsx]АЛРОСА АГОК пит'!i167</v>
      </c>
      <c r="AT207" s="160" t="str">
        <f t="shared" si="131"/>
        <v>|'[УФ ВС 2018.xlsx]АЛРОСА АГОК пит'!j167</v>
      </c>
      <c r="AU207" s="160" t="str">
        <f t="shared" si="131"/>
        <v>|'[УФ ВС 2018.xlsx]АЛРОСА АГОК пит'!q167</v>
      </c>
      <c r="AV207" s="160" t="str">
        <f t="shared" si="131"/>
        <v>|'[УФ ВС 2018.xlsx]АЛРОСА АГОК пит'!aa167</v>
      </c>
      <c r="AW207" s="160" t="str">
        <f t="shared" si="131"/>
        <v>|'[УФ ВС 2018.xlsx]АЛРОСА АГОК пит'!al167</v>
      </c>
      <c r="AX207" s="160" t="str">
        <f t="shared" si="131"/>
        <v>|'[УФ ВС 2018.xlsx]АЛРОСА АГОК пит'!ak167</v>
      </c>
      <c r="BE207" s="339">
        <f>+U207-'[43]АЛРОСА АГОК пит'!$T207</f>
        <v>0</v>
      </c>
    </row>
    <row r="208" spans="1:57" s="161" customFormat="1">
      <c r="A208" s="156" t="str">
        <f t="shared" si="125"/>
        <v>скр</v>
      </c>
      <c r="B208" s="95"/>
      <c r="C208" s="113"/>
      <c r="D208" s="81" t="s">
        <v>558</v>
      </c>
      <c r="E208" s="114"/>
      <c r="F208" s="115"/>
      <c r="G208" s="83" t="s">
        <v>100</v>
      </c>
      <c r="H208" s="255"/>
      <c r="I208" s="255"/>
      <c r="J208" s="255"/>
      <c r="K208" s="255"/>
      <c r="L208" s="251">
        <f t="shared" si="114"/>
        <v>0</v>
      </c>
      <c r="M208" s="251">
        <f t="shared" si="115"/>
        <v>0</v>
      </c>
      <c r="N208" s="255"/>
      <c r="O208" s="255"/>
      <c r="P208" s="255"/>
      <c r="Q208" s="250">
        <v>0</v>
      </c>
      <c r="R208" s="252">
        <v>0</v>
      </c>
      <c r="S208" s="250">
        <f>R208*$A$8</f>
        <v>0</v>
      </c>
      <c r="T208" s="250">
        <f>R208*$A$9</f>
        <v>0</v>
      </c>
      <c r="U208" s="256">
        <f>+W208+Y208</f>
        <v>0</v>
      </c>
      <c r="V208" s="253">
        <f>[40]Лист1!$O208</f>
        <v>1</v>
      </c>
      <c r="W208" s="250">
        <f>S208*V208</f>
        <v>0</v>
      </c>
      <c r="X208" s="253">
        <f>[40]Лист1!$P208</f>
        <v>1</v>
      </c>
      <c r="Y208" s="250">
        <f>W208*X208</f>
        <v>0</v>
      </c>
      <c r="Z208" s="251">
        <f t="shared" si="116"/>
        <v>0</v>
      </c>
      <c r="AA208" s="251">
        <f t="shared" si="117"/>
        <v>0</v>
      </c>
      <c r="AB208" s="256">
        <f t="shared" si="118"/>
        <v>0</v>
      </c>
      <c r="AC208" s="256">
        <f t="shared" si="119"/>
        <v>0</v>
      </c>
      <c r="AD208" s="257">
        <f t="shared" si="120"/>
        <v>0</v>
      </c>
      <c r="AE208" s="253">
        <f>+[41]Лист1!Q208</f>
        <v>1</v>
      </c>
      <c r="AF208" s="250">
        <f>IF($P$287=0,U208*AE208,0)</f>
        <v>0</v>
      </c>
      <c r="AG208" s="253">
        <f>+[41]Лист1!R208</f>
        <v>1</v>
      </c>
      <c r="AH208" s="250">
        <f>AF208*AG208</f>
        <v>0</v>
      </c>
      <c r="AI208" s="253">
        <f>+[41]Лист1!S208</f>
        <v>1</v>
      </c>
      <c r="AJ208" s="250">
        <f>AH208*AI208</f>
        <v>0</v>
      </c>
      <c r="AK208" s="253">
        <f>+[41]Лист1!T208</f>
        <v>1</v>
      </c>
      <c r="AL208" s="250">
        <f>AJ208*AK208</f>
        <v>0</v>
      </c>
      <c r="AR208" s="227"/>
      <c r="AS208" s="160"/>
      <c r="AT208" s="160"/>
      <c r="AU208" s="160"/>
      <c r="AV208" s="160"/>
      <c r="AW208" s="160"/>
      <c r="AX208" s="160"/>
      <c r="BE208" s="339">
        <f>+U208-'[43]АЛРОСА АГОК пит'!$T208</f>
        <v>0</v>
      </c>
    </row>
    <row r="209" spans="1:57" s="161" customFormat="1" ht="17.25" customHeight="1">
      <c r="A209" s="156" t="str">
        <f t="shared" si="125"/>
        <v>скр</v>
      </c>
      <c r="B209" s="95"/>
      <c r="C209" s="113"/>
      <c r="D209" s="81" t="s">
        <v>557</v>
      </c>
      <c r="E209" s="114"/>
      <c r="F209" s="115"/>
      <c r="G209" s="83" t="s">
        <v>253</v>
      </c>
      <c r="H209" s="256">
        <f>IF(H208=0,0,H210/H208/12*1000)</f>
        <v>0</v>
      </c>
      <c r="I209" s="256">
        <f>IF(I208=0,0,I210/I208/12*1000)</f>
        <v>0</v>
      </c>
      <c r="J209" s="256">
        <f>IF(J208=0,0,J210/J208/12*1000)</f>
        <v>0</v>
      </c>
      <c r="K209" s="256">
        <v>0</v>
      </c>
      <c r="L209" s="251">
        <f t="shared" si="114"/>
        <v>0</v>
      </c>
      <c r="M209" s="251">
        <f t="shared" si="115"/>
        <v>0</v>
      </c>
      <c r="N209" s="256">
        <f>IF(N208=0,0,N210/N208/12*1000)</f>
        <v>0</v>
      </c>
      <c r="O209" s="256">
        <v>0</v>
      </c>
      <c r="P209" s="256">
        <f>IF(P208=0,0,P210/P208/12*1000)</f>
        <v>0</v>
      </c>
      <c r="Q209" s="256">
        <v>0</v>
      </c>
      <c r="R209" s="252">
        <v>0</v>
      </c>
      <c r="S209" s="256">
        <f>IF(S208=0,0,S210/S208/6*1000)</f>
        <v>0</v>
      </c>
      <c r="T209" s="256">
        <f>IF(T208=0,0,T210/T208/6*1000)</f>
        <v>0</v>
      </c>
      <c r="U209" s="256">
        <f>IF(U208=0,0,U210/U208/12*1000)</f>
        <v>0</v>
      </c>
      <c r="V209" s="253">
        <f>[40]Лист1!$O209</f>
        <v>1</v>
      </c>
      <c r="W209" s="256">
        <f>IF(W208=0,0,W210/W208/6*1000)</f>
        <v>0</v>
      </c>
      <c r="X209" s="253">
        <f>[40]Лист1!$P209</f>
        <v>1</v>
      </c>
      <c r="Y209" s="256">
        <f>IF(Y208=0,0,Y210/Y208/6*1000)</f>
        <v>0</v>
      </c>
      <c r="Z209" s="251">
        <f t="shared" si="116"/>
        <v>0</v>
      </c>
      <c r="AA209" s="251">
        <f t="shared" si="117"/>
        <v>0</v>
      </c>
      <c r="AB209" s="256">
        <f t="shared" si="118"/>
        <v>0</v>
      </c>
      <c r="AC209" s="256">
        <f t="shared" si="119"/>
        <v>0</v>
      </c>
      <c r="AD209" s="257">
        <f t="shared" si="120"/>
        <v>0</v>
      </c>
      <c r="AE209" s="253">
        <f>+[41]Лист1!Q209</f>
        <v>1</v>
      </c>
      <c r="AF209" s="256">
        <f>IF(AF208=0,0,AF210/AF208/12*1000)</f>
        <v>0</v>
      </c>
      <c r="AG209" s="253">
        <f>+[41]Лист1!R209</f>
        <v>1</v>
      </c>
      <c r="AH209" s="256">
        <f>IF(AH208=0,0,AH210/AH208/12*1000)</f>
        <v>0</v>
      </c>
      <c r="AI209" s="253">
        <f>+[41]Лист1!S209</f>
        <v>1</v>
      </c>
      <c r="AJ209" s="256">
        <f>IF(AJ208=0,0,AJ210/AJ208/12*1000)</f>
        <v>0</v>
      </c>
      <c r="AK209" s="253">
        <f>+[41]Лист1!T209</f>
        <v>1</v>
      </c>
      <c r="AL209" s="256">
        <f>IF(AL208=0,0,AL210/AL208/12*1000)</f>
        <v>0</v>
      </c>
      <c r="AM209" s="227"/>
      <c r="AN209" s="227"/>
      <c r="AO209" s="227"/>
      <c r="AP209" s="227"/>
      <c r="AQ209" s="227"/>
      <c r="AR209" s="227"/>
      <c r="AS209" s="160"/>
      <c r="AT209" s="160"/>
      <c r="AU209" s="160"/>
      <c r="AV209" s="160"/>
      <c r="AW209" s="160"/>
      <c r="AX209" s="160"/>
      <c r="BE209" s="339">
        <f>+U209-'[43]АЛРОСА АГОК пит'!$T209</f>
        <v>0</v>
      </c>
    </row>
    <row r="210" spans="1:57" s="161" customFormat="1" ht="18" customHeight="1">
      <c r="A210" s="156" t="str">
        <f t="shared" si="125"/>
        <v>скр</v>
      </c>
      <c r="B210" s="95" t="s">
        <v>545</v>
      </c>
      <c r="C210" s="116"/>
      <c r="D210" s="81" t="s">
        <v>323</v>
      </c>
      <c r="E210" s="117"/>
      <c r="F210" s="118"/>
      <c r="G210" s="87" t="s">
        <v>160</v>
      </c>
      <c r="H210" s="262">
        <v>0</v>
      </c>
      <c r="I210" s="262">
        <v>0</v>
      </c>
      <c r="J210" s="262">
        <v>0</v>
      </c>
      <c r="K210" s="262"/>
      <c r="L210" s="251">
        <f t="shared" si="114"/>
        <v>0</v>
      </c>
      <c r="M210" s="251">
        <f t="shared" si="115"/>
        <v>0</v>
      </c>
      <c r="N210" s="262">
        <v>0</v>
      </c>
      <c r="O210" s="262"/>
      <c r="P210" s="262"/>
      <c r="Q210" s="253">
        <v>0</v>
      </c>
      <c r="R210" s="252">
        <v>0</v>
      </c>
      <c r="S210" s="250">
        <f>R210*$A$8</f>
        <v>0</v>
      </c>
      <c r="T210" s="250">
        <f>R210*$A$9</f>
        <v>0</v>
      </c>
      <c r="U210" s="263">
        <f>+W210+Y210</f>
        <v>0</v>
      </c>
      <c r="V210" s="253">
        <f>[40]Лист1!$O210</f>
        <v>1</v>
      </c>
      <c r="W210" s="250">
        <f>S210*V210</f>
        <v>0</v>
      </c>
      <c r="X210" s="253">
        <f>[40]Лист1!$P210</f>
        <v>1</v>
      </c>
      <c r="Y210" s="250">
        <f>W210*X210</f>
        <v>0</v>
      </c>
      <c r="Z210" s="271">
        <f t="shared" si="116"/>
        <v>0</v>
      </c>
      <c r="AA210" s="271">
        <f t="shared" si="117"/>
        <v>0</v>
      </c>
      <c r="AB210" s="263">
        <f t="shared" si="118"/>
        <v>0</v>
      </c>
      <c r="AC210" s="263">
        <f t="shared" si="119"/>
        <v>0</v>
      </c>
      <c r="AD210" s="264">
        <f t="shared" si="120"/>
        <v>0</v>
      </c>
      <c r="AE210" s="253">
        <f>+[41]Лист1!Q210</f>
        <v>1.0087999999999999</v>
      </c>
      <c r="AF210" s="250">
        <f>IF($P$287=0,U210*AE210,0)</f>
        <v>0</v>
      </c>
      <c r="AG210" s="253">
        <f>+[41]Лист1!R210</f>
        <v>1.014</v>
      </c>
      <c r="AH210" s="250">
        <f>AF210*AG210</f>
        <v>0</v>
      </c>
      <c r="AI210" s="253">
        <f>+[41]Лист1!S210</f>
        <v>1.0192000000000001</v>
      </c>
      <c r="AJ210" s="250">
        <f>AH210*AI210</f>
        <v>0</v>
      </c>
      <c r="AK210" s="253">
        <f>+[41]Лист1!T210</f>
        <v>1.0244</v>
      </c>
      <c r="AL210" s="250">
        <f>AJ210*AK210</f>
        <v>0</v>
      </c>
      <c r="AM210" s="227" t="s">
        <v>1170</v>
      </c>
      <c r="AN210" s="227" t="s">
        <v>1171</v>
      </c>
      <c r="AO210" s="227" t="s">
        <v>1172</v>
      </c>
      <c r="AP210" s="227" t="s">
        <v>1173</v>
      </c>
      <c r="AQ210" s="227" t="s">
        <v>1174</v>
      </c>
      <c r="AR210" s="227" t="s">
        <v>1175</v>
      </c>
      <c r="AS210" s="160" t="str">
        <f t="shared" ref="AS210:AX212" si="132">$A$3&amp;$A$2&amp;"'"&amp;AM210</f>
        <v>|'[УФ ВС 2018.xlsx]АЛРОСА АГОК пит'!i168</v>
      </c>
      <c r="AT210" s="160" t="str">
        <f t="shared" si="132"/>
        <v>|'[УФ ВС 2018.xlsx]АЛРОСА АГОК пит'!j168</v>
      </c>
      <c r="AU210" s="160" t="str">
        <f t="shared" si="132"/>
        <v>|'[УФ ВС 2018.xlsx]АЛРОСА АГОК пит'!q168</v>
      </c>
      <c r="AV210" s="160" t="str">
        <f t="shared" si="132"/>
        <v>|'[УФ ВС 2018.xlsx]АЛРОСА АГОК пит'!aa168</v>
      </c>
      <c r="AW210" s="160" t="str">
        <f t="shared" si="132"/>
        <v>|'[УФ ВС 2018.xlsx]АЛРОСА АГОК пит'!al168</v>
      </c>
      <c r="AX210" s="160" t="str">
        <f t="shared" si="132"/>
        <v>|'[УФ ВС 2018.xlsx]АЛРОСА АГОК пит'!ak168</v>
      </c>
      <c r="BE210" s="339">
        <f>+U210-'[43]АЛРОСА АГОК пит'!$T210</f>
        <v>0</v>
      </c>
    </row>
    <row r="211" spans="1:57" s="161" customFormat="1">
      <c r="A211" s="156" t="str">
        <f t="shared" si="125"/>
        <v>скр</v>
      </c>
      <c r="B211" s="95" t="s">
        <v>545</v>
      </c>
      <c r="C211" s="116"/>
      <c r="D211" s="81" t="s">
        <v>324</v>
      </c>
      <c r="E211" s="117"/>
      <c r="F211" s="118"/>
      <c r="G211" s="83" t="s">
        <v>160</v>
      </c>
      <c r="H211" s="262">
        <v>0</v>
      </c>
      <c r="I211" s="262">
        <v>0</v>
      </c>
      <c r="J211" s="262">
        <v>0</v>
      </c>
      <c r="K211" s="262"/>
      <c r="L211" s="251">
        <f t="shared" si="114"/>
        <v>0</v>
      </c>
      <c r="M211" s="251">
        <f t="shared" si="115"/>
        <v>0</v>
      </c>
      <c r="N211" s="262">
        <v>0</v>
      </c>
      <c r="O211" s="262"/>
      <c r="P211" s="262"/>
      <c r="Q211" s="253">
        <v>0</v>
      </c>
      <c r="R211" s="252">
        <v>0</v>
      </c>
      <c r="S211" s="250">
        <f>R211*$A$8</f>
        <v>0</v>
      </c>
      <c r="T211" s="250">
        <f>R211*$A$9</f>
        <v>0</v>
      </c>
      <c r="U211" s="263">
        <f>+W211+Y211</f>
        <v>0</v>
      </c>
      <c r="V211" s="253">
        <f>[40]Лист1!$O211</f>
        <v>1</v>
      </c>
      <c r="W211" s="250">
        <f>S211*V211</f>
        <v>0</v>
      </c>
      <c r="X211" s="253">
        <f>[40]Лист1!$P211</f>
        <v>1</v>
      </c>
      <c r="Y211" s="250">
        <f>W211*X211</f>
        <v>0</v>
      </c>
      <c r="Z211" s="271">
        <f t="shared" si="116"/>
        <v>0</v>
      </c>
      <c r="AA211" s="271">
        <f t="shared" si="117"/>
        <v>0</v>
      </c>
      <c r="AB211" s="263">
        <f t="shared" si="118"/>
        <v>0</v>
      </c>
      <c r="AC211" s="263">
        <f t="shared" si="119"/>
        <v>0</v>
      </c>
      <c r="AD211" s="264">
        <f t="shared" si="120"/>
        <v>0</v>
      </c>
      <c r="AE211" s="253">
        <f>+[41]Лист1!Q211</f>
        <v>1.0087999999999999</v>
      </c>
      <c r="AF211" s="250">
        <f>IF($P$287=0,U211*AE211,0)</f>
        <v>0</v>
      </c>
      <c r="AG211" s="253">
        <f>+[41]Лист1!R211</f>
        <v>1.014</v>
      </c>
      <c r="AH211" s="250">
        <f>AF211*AG211</f>
        <v>0</v>
      </c>
      <c r="AI211" s="253">
        <f>+[41]Лист1!S211</f>
        <v>1.0192000000000001</v>
      </c>
      <c r="AJ211" s="250">
        <f>AH211*AI211</f>
        <v>0</v>
      </c>
      <c r="AK211" s="253">
        <f>+[41]Лист1!T211</f>
        <v>1.0244</v>
      </c>
      <c r="AL211" s="250">
        <f>AJ211*AK211</f>
        <v>0</v>
      </c>
      <c r="AM211" s="227" t="s">
        <v>1176</v>
      </c>
      <c r="AN211" s="227" t="s">
        <v>1177</v>
      </c>
      <c r="AO211" s="227" t="s">
        <v>1178</v>
      </c>
      <c r="AP211" s="227" t="s">
        <v>1179</v>
      </c>
      <c r="AQ211" s="227" t="s">
        <v>1180</v>
      </c>
      <c r="AR211" s="227" t="s">
        <v>1181</v>
      </c>
      <c r="AS211" s="160" t="str">
        <f t="shared" si="132"/>
        <v>|'[УФ ВС 2018.xlsx]АЛРОСА АГОК пит'!i169</v>
      </c>
      <c r="AT211" s="160" t="str">
        <f t="shared" si="132"/>
        <v>|'[УФ ВС 2018.xlsx]АЛРОСА АГОК пит'!j169</v>
      </c>
      <c r="AU211" s="160" t="str">
        <f t="shared" si="132"/>
        <v>|'[УФ ВС 2018.xlsx]АЛРОСА АГОК пит'!q169</v>
      </c>
      <c r="AV211" s="160" t="str">
        <f t="shared" si="132"/>
        <v>|'[УФ ВС 2018.xlsx]АЛРОСА АГОК пит'!aa169</v>
      </c>
      <c r="AW211" s="160" t="str">
        <f t="shared" si="132"/>
        <v>|'[УФ ВС 2018.xlsx]АЛРОСА АГОК пит'!al169</v>
      </c>
      <c r="AX211" s="160" t="str">
        <f t="shared" si="132"/>
        <v>|'[УФ ВС 2018.xlsx]АЛРОСА АГОК пит'!ak169</v>
      </c>
      <c r="BE211" s="339">
        <f>+U211-'[43]АЛРОСА АГОК пит'!$T211</f>
        <v>0</v>
      </c>
    </row>
    <row r="212" spans="1:57" s="161" customFormat="1">
      <c r="A212" s="156" t="str">
        <f t="shared" si="125"/>
        <v>пок</v>
      </c>
      <c r="B212" s="95"/>
      <c r="C212" s="113" t="s">
        <v>212</v>
      </c>
      <c r="D212" s="551" t="s">
        <v>325</v>
      </c>
      <c r="E212" s="604"/>
      <c r="F212" s="605"/>
      <c r="G212" s="119" t="s">
        <v>160</v>
      </c>
      <c r="H212" s="255">
        <v>0</v>
      </c>
      <c r="I212" s="255">
        <v>1878.6360109193129</v>
      </c>
      <c r="J212" s="255">
        <v>1966.9319034325204</v>
      </c>
      <c r="K212" s="255"/>
      <c r="L212" s="251">
        <f t="shared" si="114"/>
        <v>-1966.9319034325204</v>
      </c>
      <c r="M212" s="251">
        <f t="shared" si="115"/>
        <v>0</v>
      </c>
      <c r="N212" s="255">
        <v>5503.947434650554</v>
      </c>
      <c r="O212" s="255"/>
      <c r="P212" s="255"/>
      <c r="Q212" s="250">
        <v>0</v>
      </c>
      <c r="R212" s="252">
        <v>5471.040026345876</v>
      </c>
      <c r="S212" s="250">
        <f>R212*$A$8</f>
        <v>2735.520013172938</v>
      </c>
      <c r="T212" s="250">
        <f>R212*$A$9</f>
        <v>2735.520013172938</v>
      </c>
      <c r="U212" s="256">
        <f>+W212+Y212</f>
        <v>5471.040026345876</v>
      </c>
      <c r="V212" s="253">
        <f>[40]Лист1!$O212</f>
        <v>1</v>
      </c>
      <c r="W212" s="250">
        <f>S212*V212</f>
        <v>2735.520013172938</v>
      </c>
      <c r="X212" s="253">
        <f>[40]Лист1!$P212</f>
        <v>1</v>
      </c>
      <c r="Y212" s="250">
        <f>W212*X212</f>
        <v>2735.520013172938</v>
      </c>
      <c r="Z212" s="251">
        <f t="shared" si="116"/>
        <v>2.4670222620394409</v>
      </c>
      <c r="AA212" s="251">
        <f t="shared" si="117"/>
        <v>2.8358618142715475</v>
      </c>
      <c r="AB212" s="256">
        <f t="shared" si="118"/>
        <v>-32.907408304678029</v>
      </c>
      <c r="AC212" s="256">
        <f t="shared" si="119"/>
        <v>99.402112598359736</v>
      </c>
      <c r="AD212" s="257">
        <f t="shared" si="120"/>
        <v>-1.5993662615463047E-2</v>
      </c>
      <c r="AE212" s="253">
        <f>+[41]Лист1!Q212</f>
        <v>1</v>
      </c>
      <c r="AF212" s="250">
        <f>IF($P$287=0,U212*AE212,0)</f>
        <v>5471.040026345876</v>
      </c>
      <c r="AG212" s="253">
        <f>+[41]Лист1!R212</f>
        <v>1</v>
      </c>
      <c r="AH212" s="250">
        <f>AF212*AG212</f>
        <v>5471.040026345876</v>
      </c>
      <c r="AI212" s="253">
        <f>+[41]Лист1!S212</f>
        <v>1</v>
      </c>
      <c r="AJ212" s="250">
        <f>AH212*AI212</f>
        <v>5471.040026345876</v>
      </c>
      <c r="AK212" s="253">
        <f>+[41]Лист1!T212</f>
        <v>1</v>
      </c>
      <c r="AL212" s="250">
        <f>AJ212*AK212</f>
        <v>5471.040026345876</v>
      </c>
      <c r="AM212" s="227" t="s">
        <v>1182</v>
      </c>
      <c r="AN212" s="227" t="s">
        <v>1183</v>
      </c>
      <c r="AO212" s="227" t="s">
        <v>1184</v>
      </c>
      <c r="AP212" s="227" t="s">
        <v>1185</v>
      </c>
      <c r="AQ212" s="227" t="s">
        <v>1186</v>
      </c>
      <c r="AR212" s="227" t="s">
        <v>1187</v>
      </c>
      <c r="AS212" s="160" t="str">
        <f t="shared" si="132"/>
        <v>|'[УФ ВС 2018.xlsx]АЛРОСА АГОК пит'!i170</v>
      </c>
      <c r="AT212" s="160" t="str">
        <f t="shared" si="132"/>
        <v>|'[УФ ВС 2018.xlsx]АЛРОСА АГОК пит'!j170</v>
      </c>
      <c r="AU212" s="160" t="str">
        <f t="shared" si="132"/>
        <v>|'[УФ ВС 2018.xlsx]АЛРОСА АГОК пит'!q170</v>
      </c>
      <c r="AV212" s="160" t="str">
        <f t="shared" si="132"/>
        <v>|'[УФ ВС 2018.xlsx]АЛРОСА АГОК пит'!aa170</v>
      </c>
      <c r="AW212" s="160" t="str">
        <f t="shared" si="132"/>
        <v>|'[УФ ВС 2018.xlsx]АЛРОСА АГОК пит'!al170</v>
      </c>
      <c r="AX212" s="160" t="str">
        <f t="shared" si="132"/>
        <v>|'[УФ ВС 2018.xlsx]АЛРОСА АГОК пит'!ak170</v>
      </c>
      <c r="BE212" s="339">
        <f>+U212-'[43]АЛРОСА АГОК пит'!$T212</f>
        <v>5471.040026345876</v>
      </c>
    </row>
    <row r="213" spans="1:57" s="161" customFormat="1">
      <c r="A213" s="156" t="str">
        <f t="shared" si="125"/>
        <v>пок</v>
      </c>
      <c r="B213" s="95"/>
      <c r="C213" s="113"/>
      <c r="D213" s="81" t="s">
        <v>559</v>
      </c>
      <c r="E213" s="81"/>
      <c r="F213" s="81"/>
      <c r="G213" s="281" t="s">
        <v>100</v>
      </c>
      <c r="H213" s="255"/>
      <c r="I213" s="255"/>
      <c r="J213" s="255"/>
      <c r="K213" s="255">
        <v>1.99</v>
      </c>
      <c r="L213" s="251">
        <f t="shared" si="114"/>
        <v>1.99</v>
      </c>
      <c r="M213" s="251">
        <f t="shared" si="115"/>
        <v>0</v>
      </c>
      <c r="N213" s="255"/>
      <c r="O213" s="255">
        <v>2.1221000000000001</v>
      </c>
      <c r="P213" s="255"/>
      <c r="Q213" s="250">
        <v>2.1221000000000001</v>
      </c>
      <c r="R213" s="252">
        <v>2.0851999999999999</v>
      </c>
      <c r="S213" s="250">
        <f>R213*$A$8</f>
        <v>1.0426</v>
      </c>
      <c r="T213" s="250">
        <f>R213*$A$9</f>
        <v>1.0426</v>
      </c>
      <c r="U213" s="256">
        <f>+W213+Y213</f>
        <v>2.0851999999999999</v>
      </c>
      <c r="V213" s="253">
        <f>[40]Лист1!$O213</f>
        <v>1</v>
      </c>
      <c r="W213" s="250">
        <f>S213*V213</f>
        <v>1.0426</v>
      </c>
      <c r="X213" s="253">
        <f>[40]Лист1!$P213</f>
        <v>1</v>
      </c>
      <c r="Y213" s="250">
        <f>W213*X213</f>
        <v>1.0426</v>
      </c>
      <c r="Z213" s="251">
        <f t="shared" si="116"/>
        <v>9.4026634717211022E-4</v>
      </c>
      <c r="AA213" s="251">
        <f t="shared" si="117"/>
        <v>1.0808436835854347E-3</v>
      </c>
      <c r="AB213" s="256">
        <f t="shared" si="118"/>
        <v>2.0851999999999999</v>
      </c>
      <c r="AC213" s="256">
        <f t="shared" si="119"/>
        <v>0</v>
      </c>
      <c r="AD213" s="257">
        <f t="shared" si="120"/>
        <v>1.0134491594411767E-3</v>
      </c>
      <c r="AE213" s="253">
        <f>+[41]Лист1!Q213</f>
        <v>1</v>
      </c>
      <c r="AF213" s="250">
        <f>IF($P$287=0,U213*AE213,0)</f>
        <v>2.0851999999999999</v>
      </c>
      <c r="AG213" s="253">
        <f>+[41]Лист1!R213</f>
        <v>1</v>
      </c>
      <c r="AH213" s="250">
        <f>AF213*AG213</f>
        <v>2.0851999999999999</v>
      </c>
      <c r="AI213" s="253">
        <f>+[41]Лист1!S213</f>
        <v>1</v>
      </c>
      <c r="AJ213" s="250">
        <f>AH213*AI213</f>
        <v>2.0851999999999999</v>
      </c>
      <c r="AK213" s="253">
        <f>+[41]Лист1!T213</f>
        <v>1</v>
      </c>
      <c r="AL213" s="250">
        <f>AJ213*AK213</f>
        <v>2.0851999999999999</v>
      </c>
      <c r="AM213" s="227"/>
      <c r="AN213" s="227"/>
      <c r="AO213" s="227"/>
      <c r="AP213" s="227"/>
      <c r="AQ213" s="227"/>
      <c r="AR213" s="227"/>
      <c r="AS213" s="160"/>
      <c r="AT213" s="160"/>
      <c r="AU213" s="160"/>
      <c r="AV213" s="160"/>
      <c r="AW213" s="160"/>
      <c r="AX213" s="160"/>
      <c r="BE213" s="339">
        <f>+U213-'[43]АЛРОСА АГОК пит'!$T213</f>
        <v>2.0851999999999999</v>
      </c>
    </row>
    <row r="214" spans="1:57" s="161" customFormat="1">
      <c r="A214" s="156" t="str">
        <f t="shared" si="125"/>
        <v>пок</v>
      </c>
      <c r="B214" s="95"/>
      <c r="C214" s="113"/>
      <c r="D214" s="81" t="s">
        <v>557</v>
      </c>
      <c r="E214" s="81"/>
      <c r="F214" s="81"/>
      <c r="G214" s="281" t="s">
        <v>253</v>
      </c>
      <c r="H214" s="256">
        <f>IF(H213=0,0,H215/H213/12*1000)</f>
        <v>0</v>
      </c>
      <c r="I214" s="256">
        <f>IF(I213=0,0,I215/I213/12*1000)</f>
        <v>0</v>
      </c>
      <c r="J214" s="256">
        <f>IF(J213=0,0,J215/J213/12*1000)</f>
        <v>0</v>
      </c>
      <c r="K214" s="256">
        <v>85248.324958123951</v>
      </c>
      <c r="L214" s="251">
        <f t="shared" si="114"/>
        <v>85248.324958123951</v>
      </c>
      <c r="M214" s="251">
        <f t="shared" si="115"/>
        <v>0</v>
      </c>
      <c r="N214" s="256">
        <f>IF(N213=0,0,N215/N213/12*1000)</f>
        <v>0</v>
      </c>
      <c r="O214" s="256">
        <v>57231.24106623941</v>
      </c>
      <c r="P214" s="256">
        <f>IF(P213=0,0,P215/P213/12*1000)</f>
        <v>0</v>
      </c>
      <c r="Q214" s="256">
        <v>59520.490708888989</v>
      </c>
      <c r="R214" s="252">
        <v>57233.938284534161</v>
      </c>
      <c r="S214" s="256">
        <f>IF(S213=0,0,S215/S213/6*1000)</f>
        <v>114467.87656906832</v>
      </c>
      <c r="T214" s="256">
        <f>IF(T213=0,0,T215/T213/6*1000)</f>
        <v>114467.87656906832</v>
      </c>
      <c r="U214" s="256">
        <f>IF(U213=0,0,U215/U213/12*1000)</f>
        <v>57233.938284534161</v>
      </c>
      <c r="V214" s="253">
        <f>[40]Лист1!$O214</f>
        <v>1</v>
      </c>
      <c r="W214" s="256">
        <f>IF(W213=0,0,W215/W213/6*1000)</f>
        <v>114467.87656906832</v>
      </c>
      <c r="X214" s="253">
        <f>[40]Лист1!$P214</f>
        <v>1</v>
      </c>
      <c r="Y214" s="256">
        <f>IF(Y213=0,0,Y215/Y213/6*1000)</f>
        <v>114467.87656906832</v>
      </c>
      <c r="Z214" s="251">
        <f t="shared" si="116"/>
        <v>103.23258408799717</v>
      </c>
      <c r="AA214" s="251">
        <f t="shared" si="117"/>
        <v>118.66668076262678</v>
      </c>
      <c r="AB214" s="256">
        <f t="shared" si="118"/>
        <v>57233.938284534161</v>
      </c>
      <c r="AC214" s="256">
        <f t="shared" si="119"/>
        <v>0</v>
      </c>
      <c r="AD214" s="257">
        <f t="shared" si="120"/>
        <v>27.816845696321373</v>
      </c>
      <c r="AE214" s="253">
        <f>+[41]Лист1!Q214</f>
        <v>1</v>
      </c>
      <c r="AF214" s="256">
        <f>IF(AF213=0,0,AF215/AF213/12*1000)</f>
        <v>57737.596941438052</v>
      </c>
      <c r="AG214" s="253">
        <f>+[41]Лист1!R214</f>
        <v>1</v>
      </c>
      <c r="AH214" s="256">
        <f>IF(AH213=0,0,AH215/AH213/12*1000)</f>
        <v>58545.923298618181</v>
      </c>
      <c r="AI214" s="253">
        <f>+[41]Лист1!S214</f>
        <v>1</v>
      </c>
      <c r="AJ214" s="256">
        <f>IF(AJ213=0,0,AJ215/AJ213/12*1000)</f>
        <v>59670.005025951657</v>
      </c>
      <c r="AK214" s="253">
        <f>+[41]Лист1!T214</f>
        <v>1</v>
      </c>
      <c r="AL214" s="256">
        <f>IF(AL213=0,0,AL215/AL213/12*1000)</f>
        <v>61125.953148584878</v>
      </c>
      <c r="AM214" s="227"/>
      <c r="AN214" s="227"/>
      <c r="AO214" s="227"/>
      <c r="AP214" s="227"/>
      <c r="AQ214" s="227"/>
      <c r="AR214" s="227"/>
      <c r="AS214" s="160"/>
      <c r="AT214" s="160"/>
      <c r="AU214" s="160"/>
      <c r="AV214" s="160"/>
      <c r="AW214" s="160"/>
      <c r="AX214" s="160"/>
      <c r="BE214" s="339">
        <f>+U214-'[43]АЛРОСА АГОК пит'!$T214</f>
        <v>57233.938284534161</v>
      </c>
    </row>
    <row r="215" spans="1:57" s="161" customFormat="1">
      <c r="A215" s="156" t="str">
        <f t="shared" si="125"/>
        <v>пок</v>
      </c>
      <c r="B215" s="95" t="s">
        <v>545</v>
      </c>
      <c r="C215" s="116"/>
      <c r="D215" s="81" t="s">
        <v>326</v>
      </c>
      <c r="E215" s="81"/>
      <c r="F215" s="81"/>
      <c r="G215" s="83" t="s">
        <v>160</v>
      </c>
      <c r="H215" s="262">
        <v>0</v>
      </c>
      <c r="I215" s="262">
        <v>1431.8872034445983</v>
      </c>
      <c r="J215" s="262">
        <v>1603.7136678579502</v>
      </c>
      <c r="K215" s="262">
        <v>2035.73</v>
      </c>
      <c r="L215" s="251">
        <f t="shared" si="114"/>
        <v>432.01633214204981</v>
      </c>
      <c r="M215" s="251">
        <f t="shared" si="115"/>
        <v>126.93849536863308</v>
      </c>
      <c r="N215" s="262">
        <v>1457.4050044773778</v>
      </c>
      <c r="O215" s="262">
        <v>1457.405</v>
      </c>
      <c r="P215" s="262"/>
      <c r="Q215" s="253">
        <v>1515.7012</v>
      </c>
      <c r="R215" s="252">
        <v>1432.1304973309275</v>
      </c>
      <c r="S215" s="250">
        <f>R215*$A$8</f>
        <v>716.06524866546374</v>
      </c>
      <c r="T215" s="250">
        <f>R215*$A$9</f>
        <v>716.06524866546374</v>
      </c>
      <c r="U215" s="256">
        <f>+W215+Y215</f>
        <v>1432.1304973309275</v>
      </c>
      <c r="V215" s="253">
        <f>[40]Лист1!$O215</f>
        <v>1</v>
      </c>
      <c r="W215" s="250">
        <f>S215*V215</f>
        <v>716.06524866546374</v>
      </c>
      <c r="X215" s="253">
        <f>[40]Лист1!$P215</f>
        <v>1</v>
      </c>
      <c r="Y215" s="250">
        <f>W215*X215</f>
        <v>716.06524866546374</v>
      </c>
      <c r="Z215" s="251">
        <f t="shared" si="116"/>
        <v>0.64578175302087504</v>
      </c>
      <c r="AA215" s="251">
        <f t="shared" si="117"/>
        <v>0.7423312881786881</v>
      </c>
      <c r="AB215" s="256">
        <f t="shared" si="118"/>
        <v>-25.274507146450333</v>
      </c>
      <c r="AC215" s="256">
        <f t="shared" si="119"/>
        <v>98.265786993402443</v>
      </c>
      <c r="AD215" s="257">
        <f t="shared" si="120"/>
        <v>-1.2283919059495541E-2</v>
      </c>
      <c r="AE215" s="253">
        <f>+[41]Лист1!Q215</f>
        <v>1.0087999999999999</v>
      </c>
      <c r="AF215" s="250">
        <f>IF($P$287=0,U215*AE215,0)</f>
        <v>1444.7332457074394</v>
      </c>
      <c r="AG215" s="253">
        <f>+[41]Лист1!R215</f>
        <v>1.014</v>
      </c>
      <c r="AH215" s="250">
        <f>AF215*AG215</f>
        <v>1464.9595111473436</v>
      </c>
      <c r="AI215" s="253">
        <f>+[41]Лист1!S215</f>
        <v>1.0192000000000001</v>
      </c>
      <c r="AJ215" s="250">
        <f>AH215*AI215</f>
        <v>1493.0867337613727</v>
      </c>
      <c r="AK215" s="253">
        <f>+[41]Лист1!T215</f>
        <v>1.0244</v>
      </c>
      <c r="AL215" s="250">
        <f>AJ215*AK215</f>
        <v>1529.5180500651502</v>
      </c>
      <c r="AM215" s="227" t="s">
        <v>1188</v>
      </c>
      <c r="AN215" s="227" t="s">
        <v>1189</v>
      </c>
      <c r="AO215" s="227" t="s">
        <v>1190</v>
      </c>
      <c r="AP215" s="227" t="s">
        <v>1191</v>
      </c>
      <c r="AQ215" s="227" t="s">
        <v>1192</v>
      </c>
      <c r="AR215" s="227" t="s">
        <v>1193</v>
      </c>
      <c r="AS215" s="160" t="str">
        <f t="shared" ref="AS215:AX217" si="133">$A$3&amp;$A$2&amp;"'"&amp;AM215</f>
        <v>|'[УФ ВС 2018.xlsx]АЛРОСА АГОК пит'!i171</v>
      </c>
      <c r="AT215" s="160" t="str">
        <f t="shared" si="133"/>
        <v>|'[УФ ВС 2018.xlsx]АЛРОСА АГОК пит'!j171</v>
      </c>
      <c r="AU215" s="160" t="str">
        <f t="shared" si="133"/>
        <v>|'[УФ ВС 2018.xlsx]АЛРОСА АГОК пит'!q171</v>
      </c>
      <c r="AV215" s="160" t="str">
        <f t="shared" si="133"/>
        <v>|'[УФ ВС 2018.xlsx]АЛРОСА АГОК пит'!aa171</v>
      </c>
      <c r="AW215" s="160" t="str">
        <f t="shared" si="133"/>
        <v>|'[УФ ВС 2018.xlsx]АЛРОСА АГОК пит'!al171</v>
      </c>
      <c r="AX215" s="160" t="str">
        <f t="shared" si="133"/>
        <v>|'[УФ ВС 2018.xlsx]АЛРОСА АГОК пит'!ak171</v>
      </c>
      <c r="BE215" s="339">
        <f>+U215-'[43]АЛРОСА АГОК пит'!$T215</f>
        <v>1432.1304973309275</v>
      </c>
    </row>
    <row r="216" spans="1:57" s="161" customFormat="1">
      <c r="A216" s="156" t="str">
        <f t="shared" si="125"/>
        <v>пок</v>
      </c>
      <c r="B216" s="95" t="s">
        <v>545</v>
      </c>
      <c r="C216" s="116"/>
      <c r="D216" s="81" t="s">
        <v>327</v>
      </c>
      <c r="E216" s="117"/>
      <c r="F216" s="118"/>
      <c r="G216" s="83" t="s">
        <v>160</v>
      </c>
      <c r="H216" s="262">
        <v>0</v>
      </c>
      <c r="I216" s="262">
        <v>446.74880747471462</v>
      </c>
      <c r="J216" s="262">
        <v>500.35866437168045</v>
      </c>
      <c r="K216" s="262">
        <v>579.10500000000002</v>
      </c>
      <c r="L216" s="251">
        <f t="shared" si="114"/>
        <v>78.746335628319571</v>
      </c>
      <c r="M216" s="251">
        <f t="shared" si="115"/>
        <v>115.73797782180995</v>
      </c>
      <c r="N216" s="262">
        <v>440.13631135216809</v>
      </c>
      <c r="O216" s="262">
        <v>440.13000000000005</v>
      </c>
      <c r="P216" s="262"/>
      <c r="Q216" s="253">
        <v>457.73520000000008</v>
      </c>
      <c r="R216" s="252">
        <v>432.50341019394011</v>
      </c>
      <c r="S216" s="250">
        <f>R216*$A$8</f>
        <v>216.25170509697006</v>
      </c>
      <c r="T216" s="250">
        <f>R216*$A$9</f>
        <v>216.25170509697006</v>
      </c>
      <c r="U216" s="256">
        <f>+W216+Y216</f>
        <v>432.50341019394011</v>
      </c>
      <c r="V216" s="253">
        <f>[40]Лист1!$O216</f>
        <v>1</v>
      </c>
      <c r="W216" s="250">
        <f>S216*V216</f>
        <v>216.25170509697006</v>
      </c>
      <c r="X216" s="253">
        <f>[40]Лист1!$P216</f>
        <v>1</v>
      </c>
      <c r="Y216" s="250">
        <f>W216*X216</f>
        <v>216.25170509697006</v>
      </c>
      <c r="Z216" s="251">
        <f t="shared" si="116"/>
        <v>0.19502608941230429</v>
      </c>
      <c r="AA216" s="251">
        <f t="shared" si="117"/>
        <v>0.22418404902996378</v>
      </c>
      <c r="AB216" s="256">
        <f t="shared" si="118"/>
        <v>-7.6329011582279804</v>
      </c>
      <c r="AC216" s="256">
        <f t="shared" si="119"/>
        <v>98.265786993402443</v>
      </c>
      <c r="AD216" s="257">
        <f t="shared" si="120"/>
        <v>-3.709743555967644E-3</v>
      </c>
      <c r="AE216" s="253">
        <f>+[41]Лист1!Q216</f>
        <v>1.0087999999999999</v>
      </c>
      <c r="AF216" s="250">
        <f>IF($P$287=0,U216*AE216,0)</f>
        <v>436.30944020364677</v>
      </c>
      <c r="AG216" s="253">
        <f>+[41]Лист1!R216</f>
        <v>1.014</v>
      </c>
      <c r="AH216" s="250">
        <f>AF216*AG216</f>
        <v>442.41777236649784</v>
      </c>
      <c r="AI216" s="253">
        <f>+[41]Лист1!S216</f>
        <v>1.0192000000000001</v>
      </c>
      <c r="AJ216" s="250">
        <f>AH216*AI216</f>
        <v>450.91219359593464</v>
      </c>
      <c r="AK216" s="253">
        <f>+[41]Лист1!T216</f>
        <v>1.0244</v>
      </c>
      <c r="AL216" s="250">
        <f>AJ216*AK216</f>
        <v>461.91445111967545</v>
      </c>
      <c r="AM216" s="227" t="s">
        <v>1194</v>
      </c>
      <c r="AN216" s="227" t="s">
        <v>1195</v>
      </c>
      <c r="AO216" s="227" t="s">
        <v>1196</v>
      </c>
      <c r="AP216" s="227" t="s">
        <v>1197</v>
      </c>
      <c r="AQ216" s="227" t="s">
        <v>1198</v>
      </c>
      <c r="AR216" s="227" t="s">
        <v>1199</v>
      </c>
      <c r="AS216" s="160" t="str">
        <f t="shared" si="133"/>
        <v>|'[УФ ВС 2018.xlsx]АЛРОСА АГОК пит'!i172</v>
      </c>
      <c r="AT216" s="160" t="str">
        <f t="shared" si="133"/>
        <v>|'[УФ ВС 2018.xlsx]АЛРОСА АГОК пит'!j172</v>
      </c>
      <c r="AU216" s="160" t="str">
        <f t="shared" si="133"/>
        <v>|'[УФ ВС 2018.xlsx]АЛРОСА АГОК пит'!q172</v>
      </c>
      <c r="AV216" s="160" t="str">
        <f t="shared" si="133"/>
        <v>|'[УФ ВС 2018.xlsx]АЛРОСА АГОК пит'!aa172</v>
      </c>
      <c r="AW216" s="160" t="str">
        <f t="shared" si="133"/>
        <v>|'[УФ ВС 2018.xlsx]АЛРОСА АГОК пит'!al172</v>
      </c>
      <c r="AX216" s="160" t="str">
        <f t="shared" si="133"/>
        <v>|'[УФ ВС 2018.xlsx]АЛРОСА АГОК пит'!ak172</v>
      </c>
      <c r="BE216" s="339">
        <f>+U216-'[43]АЛРОСА АГОК пит'!$T216</f>
        <v>432.50341019394011</v>
      </c>
    </row>
    <row r="217" spans="1:57" s="161" customFormat="1">
      <c r="A217" s="156" t="str">
        <f t="shared" si="125"/>
        <v>скр</v>
      </c>
      <c r="B217" s="95"/>
      <c r="C217" s="113" t="s">
        <v>214</v>
      </c>
      <c r="D217" s="114" t="s">
        <v>328</v>
      </c>
      <c r="E217" s="114"/>
      <c r="F217" s="115"/>
      <c r="G217" s="87" t="s">
        <v>160</v>
      </c>
      <c r="H217" s="262">
        <v>0</v>
      </c>
      <c r="I217" s="255">
        <v>0</v>
      </c>
      <c r="J217" s="255">
        <v>0</v>
      </c>
      <c r="K217" s="255"/>
      <c r="L217" s="251">
        <f t="shared" si="114"/>
        <v>0</v>
      </c>
      <c r="M217" s="251">
        <f t="shared" si="115"/>
        <v>0</v>
      </c>
      <c r="N217" s="255">
        <v>0</v>
      </c>
      <c r="O217" s="255"/>
      <c r="P217" s="255"/>
      <c r="Q217" s="250">
        <v>0</v>
      </c>
      <c r="R217" s="252">
        <v>0</v>
      </c>
      <c r="S217" s="250">
        <f>R217*$A$8</f>
        <v>0</v>
      </c>
      <c r="T217" s="250">
        <f>R217*$A$9</f>
        <v>0</v>
      </c>
      <c r="U217" s="256">
        <f>+W217+Y217</f>
        <v>0</v>
      </c>
      <c r="V217" s="253">
        <f>[40]Лист1!$O217</f>
        <v>1</v>
      </c>
      <c r="W217" s="250">
        <f>S217*V217</f>
        <v>0</v>
      </c>
      <c r="X217" s="253">
        <f>[40]Лист1!$P217</f>
        <v>1</v>
      </c>
      <c r="Y217" s="250">
        <f>W217*X217</f>
        <v>0</v>
      </c>
      <c r="Z217" s="251">
        <f t="shared" si="116"/>
        <v>0</v>
      </c>
      <c r="AA217" s="251">
        <f t="shared" si="117"/>
        <v>0</v>
      </c>
      <c r="AB217" s="256">
        <f t="shared" si="118"/>
        <v>0</v>
      </c>
      <c r="AC217" s="256">
        <f t="shared" si="119"/>
        <v>0</v>
      </c>
      <c r="AD217" s="257">
        <f t="shared" si="120"/>
        <v>0</v>
      </c>
      <c r="AE217" s="253">
        <f>+[41]Лист1!Q217</f>
        <v>1</v>
      </c>
      <c r="AF217" s="250">
        <f>IF($P$287=0,U217*AE217,0)</f>
        <v>0</v>
      </c>
      <c r="AG217" s="253">
        <f>+[41]Лист1!R217</f>
        <v>1</v>
      </c>
      <c r="AH217" s="250">
        <f>AF217*AG217</f>
        <v>0</v>
      </c>
      <c r="AI217" s="253">
        <f>+[41]Лист1!S217</f>
        <v>1</v>
      </c>
      <c r="AJ217" s="250">
        <f>AH217*AI217</f>
        <v>0</v>
      </c>
      <c r="AK217" s="253">
        <f>+[41]Лист1!T217</f>
        <v>1</v>
      </c>
      <c r="AL217" s="250">
        <f>AJ217*AK217</f>
        <v>0</v>
      </c>
      <c r="AM217" s="227" t="s">
        <v>1200</v>
      </c>
      <c r="AN217" s="227" t="s">
        <v>1201</v>
      </c>
      <c r="AO217" s="227" t="s">
        <v>1202</v>
      </c>
      <c r="AP217" s="227" t="s">
        <v>1203</v>
      </c>
      <c r="AQ217" s="227" t="s">
        <v>1204</v>
      </c>
      <c r="AR217" s="227" t="s">
        <v>1205</v>
      </c>
      <c r="AS217" s="160" t="str">
        <f t="shared" si="133"/>
        <v>|'[УФ ВС 2018.xlsx]АЛРОСА АГОК пит'!i173</v>
      </c>
      <c r="AT217" s="160" t="str">
        <f t="shared" si="133"/>
        <v>|'[УФ ВС 2018.xlsx]АЛРОСА АГОК пит'!j173</v>
      </c>
      <c r="AU217" s="160" t="str">
        <f t="shared" si="133"/>
        <v>|'[УФ ВС 2018.xlsx]АЛРОСА АГОК пит'!q173</v>
      </c>
      <c r="AV217" s="160" t="str">
        <f t="shared" si="133"/>
        <v>|'[УФ ВС 2018.xlsx]АЛРОСА АГОК пит'!aa173</v>
      </c>
      <c r="AW217" s="160" t="str">
        <f t="shared" si="133"/>
        <v>|'[УФ ВС 2018.xlsx]АЛРОСА АГОК пит'!al173</v>
      </c>
      <c r="AX217" s="160" t="str">
        <f t="shared" si="133"/>
        <v>|'[УФ ВС 2018.xlsx]АЛРОСА АГОК пит'!ak173</v>
      </c>
      <c r="BE217" s="339">
        <f>+U217-'[43]АЛРОСА АГОК пит'!$T217</f>
        <v>0</v>
      </c>
    </row>
    <row r="218" spans="1:57" s="161" customFormat="1">
      <c r="A218" s="156" t="str">
        <f t="shared" si="125"/>
        <v>скр</v>
      </c>
      <c r="B218" s="95"/>
      <c r="C218" s="113"/>
      <c r="D218" s="81" t="s">
        <v>559</v>
      </c>
      <c r="E218" s="114"/>
      <c r="F218" s="115"/>
      <c r="G218" s="83" t="s">
        <v>100</v>
      </c>
      <c r="H218" s="255"/>
      <c r="I218" s="255"/>
      <c r="J218" s="255"/>
      <c r="K218" s="255"/>
      <c r="L218" s="251">
        <f t="shared" si="114"/>
        <v>0</v>
      </c>
      <c r="M218" s="251">
        <f t="shared" si="115"/>
        <v>0</v>
      </c>
      <c r="N218" s="255"/>
      <c r="O218" s="255"/>
      <c r="P218" s="255"/>
      <c r="Q218" s="250">
        <v>0</v>
      </c>
      <c r="R218" s="252">
        <v>0</v>
      </c>
      <c r="S218" s="250">
        <f>R218*$A$8</f>
        <v>0</v>
      </c>
      <c r="T218" s="250">
        <f>R218*$A$9</f>
        <v>0</v>
      </c>
      <c r="U218" s="256">
        <f>+W218+Y218</f>
        <v>0</v>
      </c>
      <c r="V218" s="253">
        <f>[40]Лист1!$O218</f>
        <v>1</v>
      </c>
      <c r="W218" s="250">
        <f>S218*V218</f>
        <v>0</v>
      </c>
      <c r="X218" s="253">
        <f>[40]Лист1!$P218</f>
        <v>1</v>
      </c>
      <c r="Y218" s="250">
        <f>W218*X218</f>
        <v>0</v>
      </c>
      <c r="Z218" s="251">
        <f t="shared" si="116"/>
        <v>0</v>
      </c>
      <c r="AA218" s="251">
        <f t="shared" si="117"/>
        <v>0</v>
      </c>
      <c r="AB218" s="256">
        <f t="shared" si="118"/>
        <v>0</v>
      </c>
      <c r="AC218" s="256">
        <f t="shared" si="119"/>
        <v>0</v>
      </c>
      <c r="AD218" s="257">
        <f t="shared" si="120"/>
        <v>0</v>
      </c>
      <c r="AE218" s="253">
        <f>+[41]Лист1!Q218</f>
        <v>1</v>
      </c>
      <c r="AF218" s="250">
        <f>IF($P$287=0,U218*AE218,0)</f>
        <v>0</v>
      </c>
      <c r="AG218" s="253">
        <f>+[41]Лист1!R218</f>
        <v>1</v>
      </c>
      <c r="AH218" s="250">
        <f>AF218*AG218</f>
        <v>0</v>
      </c>
      <c r="AI218" s="253">
        <f>+[41]Лист1!S218</f>
        <v>1</v>
      </c>
      <c r="AJ218" s="250">
        <f>AH218*AI218</f>
        <v>0</v>
      </c>
      <c r="AK218" s="253">
        <f>+[41]Лист1!T218</f>
        <v>1</v>
      </c>
      <c r="AL218" s="250">
        <f>AJ218*AK218</f>
        <v>0</v>
      </c>
      <c r="AM218" s="227"/>
      <c r="AN218" s="227"/>
      <c r="AO218" s="227"/>
      <c r="AP218" s="227"/>
      <c r="AQ218" s="227"/>
      <c r="AR218" s="227"/>
      <c r="AS218" s="160"/>
      <c r="AT218" s="160"/>
      <c r="AU218" s="160"/>
      <c r="AV218" s="160"/>
      <c r="AW218" s="160"/>
      <c r="AX218" s="160"/>
      <c r="BE218" s="339">
        <f>+U218-'[43]АЛРОСА АГОК пит'!$T218</f>
        <v>0</v>
      </c>
    </row>
    <row r="219" spans="1:57" s="161" customFormat="1">
      <c r="A219" s="156" t="str">
        <f t="shared" si="125"/>
        <v>скр</v>
      </c>
      <c r="B219" s="95"/>
      <c r="C219" s="113"/>
      <c r="D219" s="81" t="s">
        <v>557</v>
      </c>
      <c r="E219" s="114"/>
      <c r="F219" s="115"/>
      <c r="G219" s="83" t="s">
        <v>253</v>
      </c>
      <c r="H219" s="256">
        <f>IF(H218=0,0,H220/H218/12*1000)</f>
        <v>0</v>
      </c>
      <c r="I219" s="256">
        <f>IF(I218=0,0,I220/I218/12*1000)</f>
        <v>0</v>
      </c>
      <c r="J219" s="256">
        <f>IF(J218=0,0,J220/J218/12*1000)</f>
        <v>0</v>
      </c>
      <c r="K219" s="256">
        <v>0</v>
      </c>
      <c r="L219" s="251">
        <f t="shared" si="114"/>
        <v>0</v>
      </c>
      <c r="M219" s="251">
        <f t="shared" si="115"/>
        <v>0</v>
      </c>
      <c r="N219" s="256">
        <f>IF(N218=0,0,N220/N218/12*1000)</f>
        <v>0</v>
      </c>
      <c r="O219" s="256">
        <v>0</v>
      </c>
      <c r="P219" s="256">
        <f>IF(P218=0,0,P220/P218/12*1000)</f>
        <v>0</v>
      </c>
      <c r="Q219" s="256">
        <v>0</v>
      </c>
      <c r="R219" s="252">
        <v>0</v>
      </c>
      <c r="S219" s="256">
        <f>IF(S218=0,0,S220/S218/6*1000)</f>
        <v>0</v>
      </c>
      <c r="T219" s="256">
        <f>IF(T218=0,0,T220/T218/6*1000)</f>
        <v>0</v>
      </c>
      <c r="U219" s="256">
        <f>IF(U218=0,0,U220/U218/12*1000)</f>
        <v>0</v>
      </c>
      <c r="V219" s="253">
        <f>[40]Лист1!$O219</f>
        <v>1</v>
      </c>
      <c r="W219" s="256">
        <f>IF(W218=0,0,W220/W218/6*1000)</f>
        <v>0</v>
      </c>
      <c r="X219" s="253">
        <f>[40]Лист1!$P219</f>
        <v>1</v>
      </c>
      <c r="Y219" s="256">
        <f>IF(Y218=0,0,Y220/Y218/6*1000)</f>
        <v>0</v>
      </c>
      <c r="Z219" s="251">
        <f t="shared" si="116"/>
        <v>0</v>
      </c>
      <c r="AA219" s="251">
        <f t="shared" si="117"/>
        <v>0</v>
      </c>
      <c r="AB219" s="256">
        <f t="shared" si="118"/>
        <v>0</v>
      </c>
      <c r="AC219" s="256">
        <f t="shared" si="119"/>
        <v>0</v>
      </c>
      <c r="AD219" s="257">
        <f t="shared" si="120"/>
        <v>0</v>
      </c>
      <c r="AE219" s="253">
        <f>+[41]Лист1!Q219</f>
        <v>1</v>
      </c>
      <c r="AF219" s="256">
        <f>IF(AF218=0,0,AF220/AF218/12*1000)</f>
        <v>0</v>
      </c>
      <c r="AG219" s="253">
        <f>+[41]Лист1!R219</f>
        <v>1</v>
      </c>
      <c r="AH219" s="256">
        <f>IF(AH218=0,0,AH220/AH218/12*1000)</f>
        <v>0</v>
      </c>
      <c r="AI219" s="253">
        <f>+[41]Лист1!S219</f>
        <v>1</v>
      </c>
      <c r="AJ219" s="256">
        <f>IF(AJ218=0,0,AJ220/AJ218/12*1000)</f>
        <v>0</v>
      </c>
      <c r="AK219" s="253">
        <f>+[41]Лист1!T219</f>
        <v>1</v>
      </c>
      <c r="AL219" s="256">
        <f>IF(AL218=0,0,AL220/AL218/12*1000)</f>
        <v>0</v>
      </c>
      <c r="AM219" s="227"/>
      <c r="AN219" s="227"/>
      <c r="AO219" s="227"/>
      <c r="AP219" s="227"/>
      <c r="AQ219" s="227"/>
      <c r="AR219" s="227"/>
      <c r="AS219" s="160"/>
      <c r="AT219" s="160"/>
      <c r="AU219" s="160"/>
      <c r="AV219" s="160"/>
      <c r="AW219" s="160"/>
      <c r="AX219" s="160"/>
      <c r="BE219" s="339">
        <f>+U219-'[43]АЛРОСА АГОК пит'!$T219</f>
        <v>0</v>
      </c>
    </row>
    <row r="220" spans="1:57" s="161" customFormat="1">
      <c r="A220" s="156" t="str">
        <f t="shared" si="125"/>
        <v>скр</v>
      </c>
      <c r="B220" s="95" t="s">
        <v>545</v>
      </c>
      <c r="C220" s="120"/>
      <c r="D220" s="81" t="s">
        <v>326</v>
      </c>
      <c r="E220" s="81"/>
      <c r="F220" s="121"/>
      <c r="G220" s="83" t="s">
        <v>160</v>
      </c>
      <c r="H220" s="262">
        <v>0</v>
      </c>
      <c r="I220" s="262">
        <v>0</v>
      </c>
      <c r="J220" s="262">
        <v>0</v>
      </c>
      <c r="K220" s="262"/>
      <c r="L220" s="251">
        <f t="shared" si="114"/>
        <v>0</v>
      </c>
      <c r="M220" s="251">
        <f t="shared" si="115"/>
        <v>0</v>
      </c>
      <c r="N220" s="262">
        <v>0</v>
      </c>
      <c r="O220" s="262"/>
      <c r="P220" s="262"/>
      <c r="Q220" s="253">
        <v>0</v>
      </c>
      <c r="R220" s="252">
        <v>0</v>
      </c>
      <c r="S220" s="250">
        <f>R220*$A$8</f>
        <v>0</v>
      </c>
      <c r="T220" s="250">
        <f>R220*$A$9</f>
        <v>0</v>
      </c>
      <c r="U220" s="256">
        <f>+W220+Y220</f>
        <v>0</v>
      </c>
      <c r="V220" s="253">
        <f>[40]Лист1!$O220</f>
        <v>1</v>
      </c>
      <c r="W220" s="250">
        <f>S220*V220</f>
        <v>0</v>
      </c>
      <c r="X220" s="253">
        <f>[40]Лист1!$P220</f>
        <v>1</v>
      </c>
      <c r="Y220" s="250">
        <f>W220*X220</f>
        <v>0</v>
      </c>
      <c r="Z220" s="251">
        <f t="shared" si="116"/>
        <v>0</v>
      </c>
      <c r="AA220" s="251">
        <f t="shared" si="117"/>
        <v>0</v>
      </c>
      <c r="AB220" s="256">
        <f t="shared" si="118"/>
        <v>0</v>
      </c>
      <c r="AC220" s="256">
        <f t="shared" si="119"/>
        <v>0</v>
      </c>
      <c r="AD220" s="257">
        <f t="shared" si="120"/>
        <v>0</v>
      </c>
      <c r="AE220" s="253">
        <f>+[41]Лист1!Q220</f>
        <v>1.0087999999999999</v>
      </c>
      <c r="AF220" s="250">
        <f>IF($P$287=0,U220*AE220,0)</f>
        <v>0</v>
      </c>
      <c r="AG220" s="253">
        <f>+[41]Лист1!R220</f>
        <v>1.014</v>
      </c>
      <c r="AH220" s="250">
        <f>AF220*AG220</f>
        <v>0</v>
      </c>
      <c r="AI220" s="253">
        <f>+[41]Лист1!S220</f>
        <v>1.0192000000000001</v>
      </c>
      <c r="AJ220" s="250">
        <f>AH220*AI220</f>
        <v>0</v>
      </c>
      <c r="AK220" s="253">
        <f>+[41]Лист1!T220</f>
        <v>1.0244</v>
      </c>
      <c r="AL220" s="250">
        <f>AJ220*AK220</f>
        <v>0</v>
      </c>
      <c r="AM220" s="227" t="s">
        <v>1206</v>
      </c>
      <c r="AN220" s="227" t="s">
        <v>1207</v>
      </c>
      <c r="AO220" s="227" t="s">
        <v>1208</v>
      </c>
      <c r="AP220" s="227" t="s">
        <v>1209</v>
      </c>
      <c r="AQ220" s="227" t="s">
        <v>1210</v>
      </c>
      <c r="AR220" s="227" t="s">
        <v>1211</v>
      </c>
      <c r="AS220" s="160" t="str">
        <f t="shared" ref="AS220:AX224" si="134">$A$3&amp;$A$2&amp;"'"&amp;AM220</f>
        <v>|'[УФ ВС 2018.xlsx]АЛРОСА АГОК пит'!i174</v>
      </c>
      <c r="AT220" s="160" t="str">
        <f t="shared" si="134"/>
        <v>|'[УФ ВС 2018.xlsx]АЛРОСА АГОК пит'!j174</v>
      </c>
      <c r="AU220" s="160" t="str">
        <f t="shared" si="134"/>
        <v>|'[УФ ВС 2018.xlsx]АЛРОСА АГОК пит'!q174</v>
      </c>
      <c r="AV220" s="160" t="str">
        <f t="shared" si="134"/>
        <v>|'[УФ ВС 2018.xlsx]АЛРОСА АГОК пит'!aa174</v>
      </c>
      <c r="AW220" s="160" t="str">
        <f t="shared" si="134"/>
        <v>|'[УФ ВС 2018.xlsx]АЛРОСА АГОК пит'!al174</v>
      </c>
      <c r="AX220" s="160" t="str">
        <f t="shared" si="134"/>
        <v>|'[УФ ВС 2018.xlsx]АЛРОСА АГОК пит'!ak174</v>
      </c>
      <c r="BE220" s="339">
        <f>+U220-'[43]АЛРОСА АГОК пит'!$T220</f>
        <v>0</v>
      </c>
    </row>
    <row r="221" spans="1:57" s="161" customFormat="1">
      <c r="A221" s="156" t="str">
        <f t="shared" si="125"/>
        <v>скр</v>
      </c>
      <c r="B221" s="95" t="s">
        <v>545</v>
      </c>
      <c r="C221" s="120"/>
      <c r="D221" s="81" t="s">
        <v>327</v>
      </c>
      <c r="E221" s="81"/>
      <c r="F221" s="121"/>
      <c r="G221" s="83" t="s">
        <v>160</v>
      </c>
      <c r="H221" s="262">
        <v>0</v>
      </c>
      <c r="I221" s="262">
        <v>0</v>
      </c>
      <c r="J221" s="262">
        <v>0</v>
      </c>
      <c r="K221" s="262"/>
      <c r="L221" s="251">
        <f t="shared" si="114"/>
        <v>0</v>
      </c>
      <c r="M221" s="251">
        <f t="shared" si="115"/>
        <v>0</v>
      </c>
      <c r="N221" s="262">
        <v>0</v>
      </c>
      <c r="O221" s="262"/>
      <c r="P221" s="262"/>
      <c r="Q221" s="253">
        <v>0</v>
      </c>
      <c r="R221" s="252">
        <v>0</v>
      </c>
      <c r="S221" s="250">
        <f>R221*$A$8</f>
        <v>0</v>
      </c>
      <c r="T221" s="250">
        <f>R221*$A$9</f>
        <v>0</v>
      </c>
      <c r="U221" s="256">
        <f>+W221+Y221</f>
        <v>0</v>
      </c>
      <c r="V221" s="253">
        <f>[40]Лист1!$O221</f>
        <v>1</v>
      </c>
      <c r="W221" s="250">
        <f>S221*V221</f>
        <v>0</v>
      </c>
      <c r="X221" s="253">
        <f>[40]Лист1!$P221</f>
        <v>1</v>
      </c>
      <c r="Y221" s="250">
        <f>W221*X221</f>
        <v>0</v>
      </c>
      <c r="Z221" s="251">
        <f t="shared" si="116"/>
        <v>0</v>
      </c>
      <c r="AA221" s="251">
        <f t="shared" si="117"/>
        <v>0</v>
      </c>
      <c r="AB221" s="256">
        <f t="shared" si="118"/>
        <v>0</v>
      </c>
      <c r="AC221" s="256">
        <f t="shared" si="119"/>
        <v>0</v>
      </c>
      <c r="AD221" s="257">
        <f t="shared" si="120"/>
        <v>0</v>
      </c>
      <c r="AE221" s="253">
        <f>+[41]Лист1!Q221</f>
        <v>1.0087999999999999</v>
      </c>
      <c r="AF221" s="250">
        <f>IF($P$287=0,U221*AE221,0)</f>
        <v>0</v>
      </c>
      <c r="AG221" s="253">
        <f>+[41]Лист1!R221</f>
        <v>1.014</v>
      </c>
      <c r="AH221" s="250">
        <f>AF221*AG221</f>
        <v>0</v>
      </c>
      <c r="AI221" s="253">
        <f>+[41]Лист1!S221</f>
        <v>1.0192000000000001</v>
      </c>
      <c r="AJ221" s="250">
        <f>AH221*AI221</f>
        <v>0</v>
      </c>
      <c r="AK221" s="253">
        <f>+[41]Лист1!T221</f>
        <v>1.0244</v>
      </c>
      <c r="AL221" s="250">
        <f>AJ221*AK221</f>
        <v>0</v>
      </c>
      <c r="AM221" s="227" t="s">
        <v>1212</v>
      </c>
      <c r="AN221" s="227" t="s">
        <v>1213</v>
      </c>
      <c r="AO221" s="227" t="s">
        <v>1214</v>
      </c>
      <c r="AP221" s="227" t="s">
        <v>1215</v>
      </c>
      <c r="AQ221" s="227" t="s">
        <v>1216</v>
      </c>
      <c r="AR221" s="227" t="s">
        <v>1217</v>
      </c>
      <c r="AS221" s="160" t="str">
        <f t="shared" si="134"/>
        <v>|'[УФ ВС 2018.xlsx]АЛРОСА АГОК пит'!i175</v>
      </c>
      <c r="AT221" s="160" t="str">
        <f t="shared" si="134"/>
        <v>|'[УФ ВС 2018.xlsx]АЛРОСА АГОК пит'!j175</v>
      </c>
      <c r="AU221" s="160" t="str">
        <f t="shared" si="134"/>
        <v>|'[УФ ВС 2018.xlsx]АЛРОСА АГОК пит'!q175</v>
      </c>
      <c r="AV221" s="160" t="str">
        <f t="shared" si="134"/>
        <v>|'[УФ ВС 2018.xlsx]АЛРОСА АГОК пит'!aa175</v>
      </c>
      <c r="AW221" s="160" t="str">
        <f t="shared" si="134"/>
        <v>|'[УФ ВС 2018.xlsx]АЛРОСА АГОК пит'!al175</v>
      </c>
      <c r="AX221" s="160" t="str">
        <f t="shared" si="134"/>
        <v>|'[УФ ВС 2018.xlsx]АЛРОСА АГОК пит'!ak175</v>
      </c>
      <c r="BE221" s="339">
        <f>+U221-'[43]АЛРОСА АГОК пит'!$T221</f>
        <v>0</v>
      </c>
    </row>
    <row r="222" spans="1:57" s="161" customFormat="1">
      <c r="A222" s="156" t="str">
        <f t="shared" si="125"/>
        <v>пок</v>
      </c>
      <c r="B222" s="95" t="s">
        <v>545</v>
      </c>
      <c r="C222" s="120" t="s">
        <v>217</v>
      </c>
      <c r="D222" s="596"/>
      <c r="E222" s="596"/>
      <c r="F222" s="597"/>
      <c r="G222" s="83" t="s">
        <v>160</v>
      </c>
      <c r="H222" s="262">
        <v>0</v>
      </c>
      <c r="I222" s="262">
        <v>0</v>
      </c>
      <c r="J222" s="262">
        <v>0</v>
      </c>
      <c r="K222" s="262">
        <v>4558.3999999999996</v>
      </c>
      <c r="L222" s="251">
        <f t="shared" si="114"/>
        <v>4558.3999999999996</v>
      </c>
      <c r="M222" s="251">
        <f t="shared" si="115"/>
        <v>0</v>
      </c>
      <c r="N222" s="262">
        <v>0</v>
      </c>
      <c r="O222" s="262">
        <v>5304.26</v>
      </c>
      <c r="P222" s="262"/>
      <c r="Q222" s="253">
        <v>4509.2023861143152</v>
      </c>
      <c r="R222" s="252">
        <v>4335.771525109918</v>
      </c>
      <c r="S222" s="250">
        <f>R222*$A$8</f>
        <v>2167.885762554959</v>
      </c>
      <c r="T222" s="250">
        <f>R222*$A$9</f>
        <v>2167.885762554959</v>
      </c>
      <c r="U222" s="256">
        <f>+W222+Y222</f>
        <v>4335.771525109918</v>
      </c>
      <c r="V222" s="253">
        <f>[40]Лист1!$O222</f>
        <v>1</v>
      </c>
      <c r="W222" s="250">
        <f>S222*V222</f>
        <v>2167.885762554959</v>
      </c>
      <c r="X222" s="253">
        <f>[40]Лист1!$P222</f>
        <v>1</v>
      </c>
      <c r="Y222" s="250">
        <f>W222*X222</f>
        <v>2167.885762554959</v>
      </c>
      <c r="Z222" s="251">
        <f t="shared" si="116"/>
        <v>1.9551026539842471</v>
      </c>
      <c r="AA222" s="251">
        <f t="shared" si="117"/>
        <v>2.2474061319703829</v>
      </c>
      <c r="AB222" s="256">
        <f t="shared" si="118"/>
        <v>4335.771525109918</v>
      </c>
      <c r="AC222" s="256">
        <f t="shared" si="119"/>
        <v>0</v>
      </c>
      <c r="AD222" s="257">
        <f t="shared" si="120"/>
        <v>2.1072722077746189</v>
      </c>
      <c r="AE222" s="253">
        <f>+[41]Лист1!Q222</f>
        <v>1.0087999999999999</v>
      </c>
      <c r="AF222" s="250">
        <f>IF($P$287=0,U222*AE222,0)</f>
        <v>4373.9263145308851</v>
      </c>
      <c r="AG222" s="253">
        <f>+[41]Лист1!R222</f>
        <v>1.014</v>
      </c>
      <c r="AH222" s="250">
        <f>AF222*AG222</f>
        <v>4435.1612829343176</v>
      </c>
      <c r="AI222" s="253">
        <f>+[41]Лист1!S222</f>
        <v>1.0192000000000001</v>
      </c>
      <c r="AJ222" s="250">
        <f>AH222*AI222</f>
        <v>4520.3163795666569</v>
      </c>
      <c r="AK222" s="253">
        <f>+[41]Лист1!T222</f>
        <v>1.0244</v>
      </c>
      <c r="AL222" s="250">
        <f>AJ222*AK222</f>
        <v>4630.612099228083</v>
      </c>
      <c r="AM222" s="227" t="s">
        <v>1218</v>
      </c>
      <c r="AN222" s="227" t="s">
        <v>1219</v>
      </c>
      <c r="AO222" s="227" t="s">
        <v>1220</v>
      </c>
      <c r="AP222" s="227" t="s">
        <v>1221</v>
      </c>
      <c r="AQ222" s="227" t="s">
        <v>1222</v>
      </c>
      <c r="AR222" s="227" t="s">
        <v>1223</v>
      </c>
      <c r="AS222" s="160" t="str">
        <f t="shared" si="134"/>
        <v>|'[УФ ВС 2018.xlsx]АЛРОСА АГОК пит'!i176</v>
      </c>
      <c r="AT222" s="160" t="str">
        <f t="shared" si="134"/>
        <v>|'[УФ ВС 2018.xlsx]АЛРОСА АГОК пит'!j176</v>
      </c>
      <c r="AU222" s="160" t="str">
        <f t="shared" si="134"/>
        <v>|'[УФ ВС 2018.xlsx]АЛРОСА АГОК пит'!q176</v>
      </c>
      <c r="AV222" s="160" t="str">
        <f t="shared" si="134"/>
        <v>|'[УФ ВС 2018.xlsx]АЛРОСА АГОК пит'!aa176</v>
      </c>
      <c r="AW222" s="160" t="str">
        <f t="shared" si="134"/>
        <v>|'[УФ ВС 2018.xlsx]АЛРОСА АГОК пит'!al176</v>
      </c>
      <c r="AX222" s="160" t="str">
        <f t="shared" si="134"/>
        <v>|'[УФ ВС 2018.xlsx]АЛРОСА АГОК пит'!ak176</v>
      </c>
      <c r="BE222" s="339">
        <f>+U222-'[43]АЛРОСА АГОК пит'!$T222</f>
        <v>4335.771525109918</v>
      </c>
    </row>
    <row r="223" spans="1:57" s="161" customFormat="1">
      <c r="A223" s="156" t="str">
        <f t="shared" si="125"/>
        <v>скр</v>
      </c>
      <c r="B223" s="95" t="s">
        <v>545</v>
      </c>
      <c r="C223" s="120" t="s">
        <v>329</v>
      </c>
      <c r="D223" s="596"/>
      <c r="E223" s="596"/>
      <c r="F223" s="597"/>
      <c r="G223" s="83" t="s">
        <v>160</v>
      </c>
      <c r="H223" s="262">
        <v>0</v>
      </c>
      <c r="I223" s="262">
        <v>0</v>
      </c>
      <c r="J223" s="262">
        <v>0</v>
      </c>
      <c r="K223" s="262"/>
      <c r="L223" s="251">
        <f t="shared" si="114"/>
        <v>0</v>
      </c>
      <c r="M223" s="251">
        <f t="shared" si="115"/>
        <v>0</v>
      </c>
      <c r="N223" s="262">
        <v>0</v>
      </c>
      <c r="O223" s="262"/>
      <c r="P223" s="262"/>
      <c r="Q223" s="253">
        <v>0</v>
      </c>
      <c r="R223" s="252">
        <v>0</v>
      </c>
      <c r="S223" s="250">
        <f>R223*$A$8</f>
        <v>0</v>
      </c>
      <c r="T223" s="250">
        <f>R223*$A$9</f>
        <v>0</v>
      </c>
      <c r="U223" s="256">
        <f>+W223+Y223</f>
        <v>0</v>
      </c>
      <c r="V223" s="253">
        <f>[40]Лист1!$O223</f>
        <v>1</v>
      </c>
      <c r="W223" s="250">
        <f>S223*V223</f>
        <v>0</v>
      </c>
      <c r="X223" s="253">
        <f>[40]Лист1!$P223</f>
        <v>1</v>
      </c>
      <c r="Y223" s="250">
        <f>W223*X223</f>
        <v>0</v>
      </c>
      <c r="Z223" s="251">
        <f t="shared" si="116"/>
        <v>0</v>
      </c>
      <c r="AA223" s="251">
        <f t="shared" si="117"/>
        <v>0</v>
      </c>
      <c r="AB223" s="256">
        <f t="shared" si="118"/>
        <v>0</v>
      </c>
      <c r="AC223" s="256">
        <f t="shared" si="119"/>
        <v>0</v>
      </c>
      <c r="AD223" s="257">
        <f t="shared" si="120"/>
        <v>0</v>
      </c>
      <c r="AE223" s="253">
        <f>+[41]Лист1!Q223</f>
        <v>1.0087999999999999</v>
      </c>
      <c r="AF223" s="250">
        <f>IF($P$287=0,U223*AE223,0)</f>
        <v>0</v>
      </c>
      <c r="AG223" s="253">
        <f>+[41]Лист1!R223</f>
        <v>1.014</v>
      </c>
      <c r="AH223" s="250">
        <f>AF223*AG223</f>
        <v>0</v>
      </c>
      <c r="AI223" s="253">
        <f>+[41]Лист1!S223</f>
        <v>1.0192000000000001</v>
      </c>
      <c r="AJ223" s="250">
        <f>AH223*AI223</f>
        <v>0</v>
      </c>
      <c r="AK223" s="253">
        <f>+[41]Лист1!T223</f>
        <v>1.0244</v>
      </c>
      <c r="AL223" s="250">
        <f>AJ223*AK223</f>
        <v>0</v>
      </c>
      <c r="AM223" s="227" t="s">
        <v>1224</v>
      </c>
      <c r="AN223" s="227" t="s">
        <v>1225</v>
      </c>
      <c r="AO223" s="227" t="s">
        <v>1226</v>
      </c>
      <c r="AP223" s="227" t="s">
        <v>1227</v>
      </c>
      <c r="AQ223" s="227" t="s">
        <v>1228</v>
      </c>
      <c r="AR223" s="227" t="s">
        <v>1229</v>
      </c>
      <c r="AS223" s="160" t="str">
        <f t="shared" si="134"/>
        <v>|'[УФ ВС 2018.xlsx]АЛРОСА АГОК пит'!i177</v>
      </c>
      <c r="AT223" s="160" t="str">
        <f t="shared" si="134"/>
        <v>|'[УФ ВС 2018.xlsx]АЛРОСА АГОК пит'!j177</v>
      </c>
      <c r="AU223" s="160" t="str">
        <f t="shared" si="134"/>
        <v>|'[УФ ВС 2018.xlsx]АЛРОСА АГОК пит'!q177</v>
      </c>
      <c r="AV223" s="160" t="str">
        <f t="shared" si="134"/>
        <v>|'[УФ ВС 2018.xlsx]АЛРОСА АГОК пит'!aa177</v>
      </c>
      <c r="AW223" s="160" t="str">
        <f t="shared" si="134"/>
        <v>|'[УФ ВС 2018.xlsx]АЛРОСА АГОК пит'!al177</v>
      </c>
      <c r="AX223" s="160" t="str">
        <f t="shared" si="134"/>
        <v>|'[УФ ВС 2018.xlsx]АЛРОСА АГОК пит'!ak177</v>
      </c>
      <c r="BE223" s="339">
        <f>+U223-'[43]АЛРОСА АГОК пит'!$T223</f>
        <v>0</v>
      </c>
    </row>
    <row r="224" spans="1:57" s="161" customFormat="1">
      <c r="A224" s="156" t="str">
        <f t="shared" si="125"/>
        <v>скр</v>
      </c>
      <c r="B224" s="95" t="s">
        <v>545</v>
      </c>
      <c r="C224" s="120" t="s">
        <v>330</v>
      </c>
      <c r="D224" s="596"/>
      <c r="E224" s="596"/>
      <c r="F224" s="597"/>
      <c r="G224" s="83" t="s">
        <v>160</v>
      </c>
      <c r="H224" s="262">
        <v>0</v>
      </c>
      <c r="I224" s="262">
        <v>0</v>
      </c>
      <c r="J224" s="262">
        <v>0</v>
      </c>
      <c r="K224" s="262"/>
      <c r="L224" s="251">
        <f t="shared" si="114"/>
        <v>0</v>
      </c>
      <c r="M224" s="251">
        <f t="shared" si="115"/>
        <v>0</v>
      </c>
      <c r="N224" s="262">
        <v>0</v>
      </c>
      <c r="O224" s="262"/>
      <c r="P224" s="262"/>
      <c r="Q224" s="253">
        <v>0</v>
      </c>
      <c r="R224" s="252">
        <v>0</v>
      </c>
      <c r="S224" s="250">
        <f>R224*$A$8</f>
        <v>0</v>
      </c>
      <c r="T224" s="250">
        <f>R224*$A$9</f>
        <v>0</v>
      </c>
      <c r="U224" s="256">
        <f>+W224+Y224</f>
        <v>0</v>
      </c>
      <c r="V224" s="253">
        <f>[40]Лист1!$O224</f>
        <v>1</v>
      </c>
      <c r="W224" s="250">
        <f>S224*V224</f>
        <v>0</v>
      </c>
      <c r="X224" s="253">
        <f>[40]Лист1!$P224</f>
        <v>1</v>
      </c>
      <c r="Y224" s="250">
        <f>W224*X224</f>
        <v>0</v>
      </c>
      <c r="Z224" s="251">
        <f t="shared" si="116"/>
        <v>0</v>
      </c>
      <c r="AA224" s="251">
        <f t="shared" si="117"/>
        <v>0</v>
      </c>
      <c r="AB224" s="256">
        <f t="shared" si="118"/>
        <v>0</v>
      </c>
      <c r="AC224" s="256">
        <f t="shared" si="119"/>
        <v>0</v>
      </c>
      <c r="AD224" s="257">
        <f t="shared" si="120"/>
        <v>0</v>
      </c>
      <c r="AE224" s="253">
        <f>+[41]Лист1!Q224</f>
        <v>1.0087999999999999</v>
      </c>
      <c r="AF224" s="250">
        <f>IF($P$287=0,U224*AE224,0)</f>
        <v>0</v>
      </c>
      <c r="AG224" s="253">
        <f>+[41]Лист1!R224</f>
        <v>1.014</v>
      </c>
      <c r="AH224" s="250">
        <f>AF224*AG224</f>
        <v>0</v>
      </c>
      <c r="AI224" s="253">
        <f>+[41]Лист1!S224</f>
        <v>1.0192000000000001</v>
      </c>
      <c r="AJ224" s="250">
        <f>AH224*AI224</f>
        <v>0</v>
      </c>
      <c r="AK224" s="253">
        <f>+[41]Лист1!T224</f>
        <v>1.0244</v>
      </c>
      <c r="AL224" s="250">
        <f>AJ224*AK224</f>
        <v>0</v>
      </c>
      <c r="AM224" s="227" t="s">
        <v>1230</v>
      </c>
      <c r="AN224" s="227" t="s">
        <v>1231</v>
      </c>
      <c r="AO224" s="227" t="s">
        <v>1232</v>
      </c>
      <c r="AP224" s="227" t="s">
        <v>1233</v>
      </c>
      <c r="AQ224" s="227" t="s">
        <v>1234</v>
      </c>
      <c r="AR224" s="227" t="s">
        <v>1235</v>
      </c>
      <c r="AS224" s="160" t="str">
        <f t="shared" si="134"/>
        <v>|'[УФ ВС 2018.xlsx]АЛРОСА АГОК пит'!i178</v>
      </c>
      <c r="AT224" s="160" t="str">
        <f t="shared" si="134"/>
        <v>|'[УФ ВС 2018.xlsx]АЛРОСА АГОК пит'!j178</v>
      </c>
      <c r="AU224" s="160" t="str">
        <f t="shared" si="134"/>
        <v>|'[УФ ВС 2018.xlsx]АЛРОСА АГОК пит'!q178</v>
      </c>
      <c r="AV224" s="160" t="str">
        <f t="shared" si="134"/>
        <v>|'[УФ ВС 2018.xlsx]АЛРОСА АГОК пит'!aa178</v>
      </c>
      <c r="AW224" s="160" t="str">
        <f t="shared" si="134"/>
        <v>|'[УФ ВС 2018.xlsx]АЛРОСА АГОК пит'!al178</v>
      </c>
      <c r="AX224" s="160" t="str">
        <f t="shared" si="134"/>
        <v>|'[УФ ВС 2018.xlsx]АЛРОСА АГОК пит'!ak178</v>
      </c>
      <c r="BE224" s="339">
        <f>+U224-'[43]АЛРОСА АГОК пит'!$T224</f>
        <v>0</v>
      </c>
    </row>
    <row r="225" spans="1:57" s="161" customFormat="1">
      <c r="A225" s="156" t="str">
        <f t="shared" si="125"/>
        <v>пок</v>
      </c>
      <c r="B225" s="95"/>
      <c r="C225" s="122" t="s">
        <v>560</v>
      </c>
      <c r="D225" s="114"/>
      <c r="E225" s="114"/>
      <c r="F225" s="115"/>
      <c r="G225" s="87" t="s">
        <v>160</v>
      </c>
      <c r="H225" s="256">
        <f t="shared" ref="H225:J226" si="135">H232+H239+H246</f>
        <v>0</v>
      </c>
      <c r="I225" s="256">
        <f t="shared" si="135"/>
        <v>1935.0517684785018</v>
      </c>
      <c r="J225" s="256">
        <f t="shared" si="135"/>
        <v>2252.1805834130214</v>
      </c>
      <c r="K225" s="256">
        <v>13923.622670000001</v>
      </c>
      <c r="L225" s="251">
        <f t="shared" si="114"/>
        <v>11671.44208658698</v>
      </c>
      <c r="M225" s="251">
        <f t="shared" si="115"/>
        <v>618.22851917583489</v>
      </c>
      <c r="N225" s="256">
        <f t="shared" ref="N225:U226" si="136">N232+N239+N246</f>
        <v>16311.978886213425</v>
      </c>
      <c r="O225" s="256">
        <v>14684.079411348399</v>
      </c>
      <c r="P225" s="256">
        <f t="shared" si="136"/>
        <v>0</v>
      </c>
      <c r="Q225" s="256">
        <v>11129.123963494712</v>
      </c>
      <c r="R225" s="252">
        <v>14185.441817642726</v>
      </c>
      <c r="S225" s="256">
        <f t="shared" si="136"/>
        <v>7092.7209088213631</v>
      </c>
      <c r="T225" s="256">
        <f t="shared" si="136"/>
        <v>7092.7209088213631</v>
      </c>
      <c r="U225" s="256">
        <f t="shared" si="136"/>
        <v>14185.441817642726</v>
      </c>
      <c r="V225" s="253">
        <f>[40]Лист1!$O225</f>
        <v>1</v>
      </c>
      <c r="W225" s="256">
        <f>W232+W239+W246</f>
        <v>7092.7209088213631</v>
      </c>
      <c r="X225" s="253">
        <f>[40]Лист1!$P225</f>
        <v>1</v>
      </c>
      <c r="Y225" s="256">
        <f>Y232+Y239+Y246</f>
        <v>7092.7209088213631</v>
      </c>
      <c r="Z225" s="251">
        <f t="shared" si="116"/>
        <v>6.3965535972076664</v>
      </c>
      <c r="AA225" s="251">
        <f t="shared" si="117"/>
        <v>7.3528895009916706</v>
      </c>
      <c r="AB225" s="256">
        <f t="shared" si="118"/>
        <v>-2126.5370685706985</v>
      </c>
      <c r="AC225" s="256">
        <f t="shared" si="119"/>
        <v>86.963340969206342</v>
      </c>
      <c r="AD225" s="257">
        <f t="shared" si="120"/>
        <v>-1.0335398065717813</v>
      </c>
      <c r="AE225" s="253">
        <f>+[41]Лист1!Q225</f>
        <v>1</v>
      </c>
      <c r="AF225" s="256">
        <f>AF232+AF239+AF246</f>
        <v>14310.273705637981</v>
      </c>
      <c r="AG225" s="253">
        <f>+[41]Лист1!R225</f>
        <v>1</v>
      </c>
      <c r="AH225" s="256">
        <f>AH232+AH239+AH246</f>
        <v>14510.617537516915</v>
      </c>
      <c r="AI225" s="253">
        <f>+[41]Лист1!S225</f>
        <v>1</v>
      </c>
      <c r="AJ225" s="256">
        <f>AJ232+AJ239+AJ246</f>
        <v>14789.22139423724</v>
      </c>
      <c r="AK225" s="253">
        <f>+[41]Лист1!T225</f>
        <v>1</v>
      </c>
      <c r="AL225" s="256">
        <f>AL232+AL239+AL246</f>
        <v>15150.078396256629</v>
      </c>
      <c r="AM225" s="227"/>
      <c r="AN225" s="227"/>
      <c r="AO225" s="227"/>
      <c r="AP225" s="227"/>
      <c r="AQ225" s="227"/>
      <c r="AR225" s="227"/>
      <c r="AS225" s="160"/>
      <c r="AT225" s="160"/>
      <c r="AU225" s="160"/>
      <c r="AV225" s="160"/>
      <c r="AW225" s="160"/>
      <c r="AX225" s="160"/>
      <c r="BE225" s="339">
        <f>+U225-'[43]АЛРОСА АГОК пит'!$T225</f>
        <v>14185.441817642726</v>
      </c>
    </row>
    <row r="226" spans="1:57" s="161" customFormat="1">
      <c r="A226" s="156" t="str">
        <f t="shared" si="125"/>
        <v>пок</v>
      </c>
      <c r="B226" s="95"/>
      <c r="C226" s="122"/>
      <c r="D226" s="117" t="s">
        <v>561</v>
      </c>
      <c r="E226" s="114"/>
      <c r="F226" s="115"/>
      <c r="G226" s="83" t="s">
        <v>100</v>
      </c>
      <c r="H226" s="256">
        <f t="shared" si="135"/>
        <v>0</v>
      </c>
      <c r="I226" s="256">
        <f t="shared" si="135"/>
        <v>0</v>
      </c>
      <c r="J226" s="256">
        <f t="shared" si="135"/>
        <v>0</v>
      </c>
      <c r="K226" s="256">
        <v>2.2400000000000002</v>
      </c>
      <c r="L226" s="251">
        <f t="shared" si="114"/>
        <v>2.2400000000000002</v>
      </c>
      <c r="M226" s="251">
        <f t="shared" si="115"/>
        <v>0</v>
      </c>
      <c r="N226" s="256">
        <f t="shared" si="136"/>
        <v>0</v>
      </c>
      <c r="O226" s="256">
        <v>5.4814999999999996</v>
      </c>
      <c r="P226" s="256">
        <f t="shared" si="136"/>
        <v>0</v>
      </c>
      <c r="Q226" s="256">
        <v>3.9049</v>
      </c>
      <c r="R226" s="252">
        <v>7.2625250000000001</v>
      </c>
      <c r="S226" s="256">
        <f t="shared" si="136"/>
        <v>3.6312625000000001</v>
      </c>
      <c r="T226" s="256">
        <f t="shared" si="136"/>
        <v>3.6312625000000001</v>
      </c>
      <c r="U226" s="256">
        <f>+Y226+W226</f>
        <v>7.2625250000000001</v>
      </c>
      <c r="V226" s="253">
        <f>[40]Лист1!$O226</f>
        <v>1</v>
      </c>
      <c r="W226" s="256">
        <f>W233+W240+W247</f>
        <v>3.6312625000000001</v>
      </c>
      <c r="X226" s="253">
        <f>[40]Лист1!$P226</f>
        <v>1</v>
      </c>
      <c r="Y226" s="256">
        <f>Y233+Y240+Y247</f>
        <v>3.6312625000000001</v>
      </c>
      <c r="Z226" s="251">
        <f t="shared" si="116"/>
        <v>3.2748455078630968E-3</v>
      </c>
      <c r="AA226" s="251">
        <f t="shared" si="117"/>
        <v>3.7644610939628381E-3</v>
      </c>
      <c r="AB226" s="256">
        <f t="shared" si="118"/>
        <v>7.2625250000000001</v>
      </c>
      <c r="AC226" s="256">
        <f t="shared" si="119"/>
        <v>0</v>
      </c>
      <c r="AD226" s="257">
        <f t="shared" si="120"/>
        <v>3.5297332901738595E-3</v>
      </c>
      <c r="AE226" s="253">
        <f>+[41]Лист1!Q226</f>
        <v>1</v>
      </c>
      <c r="AF226" s="256">
        <f>AF233+AF240+AF247</f>
        <v>7.2625250000000001</v>
      </c>
      <c r="AG226" s="253">
        <f>+[41]Лист1!R226</f>
        <v>1</v>
      </c>
      <c r="AH226" s="256">
        <f>AH233+AH240+AH247</f>
        <v>7.2625250000000001</v>
      </c>
      <c r="AI226" s="253">
        <f>+[41]Лист1!S226</f>
        <v>1</v>
      </c>
      <c r="AJ226" s="256">
        <f>AJ233+AJ240+AJ247</f>
        <v>7.2625250000000001</v>
      </c>
      <c r="AK226" s="253">
        <f>+[41]Лист1!T226</f>
        <v>1</v>
      </c>
      <c r="AL226" s="256">
        <f>AL233+AL240+AL247</f>
        <v>7.2625250000000001</v>
      </c>
      <c r="AM226" s="227"/>
      <c r="AN226" s="227"/>
      <c r="AO226" s="227"/>
      <c r="AP226" s="227"/>
      <c r="AQ226" s="227"/>
      <c r="AR226" s="227"/>
      <c r="AS226" s="160"/>
      <c r="AT226" s="160"/>
      <c r="AU226" s="160"/>
      <c r="AV226" s="160"/>
      <c r="AW226" s="160"/>
      <c r="AX226" s="160"/>
      <c r="BE226" s="339">
        <f>+U226-'[43]АЛРОСА АГОК пит'!$T226</f>
        <v>7.2625250000000001</v>
      </c>
    </row>
    <row r="227" spans="1:57" s="161" customFormat="1" ht="18.75" customHeight="1">
      <c r="A227" s="156" t="str">
        <f t="shared" si="125"/>
        <v>пок</v>
      </c>
      <c r="B227" s="95"/>
      <c r="C227" s="122"/>
      <c r="D227" s="117" t="s">
        <v>557</v>
      </c>
      <c r="E227" s="114"/>
      <c r="F227" s="115"/>
      <c r="G227" s="83" t="s">
        <v>253</v>
      </c>
      <c r="H227" s="256">
        <f>IF(H226=0,0,H228/H226/12*1000)</f>
        <v>0</v>
      </c>
      <c r="I227" s="256">
        <f>IF(I226=0,0,I228/I226/12*1000)</f>
        <v>0</v>
      </c>
      <c r="J227" s="256">
        <f>IF(J226=0,0,J228/J226/12*1000)</f>
        <v>0</v>
      </c>
      <c r="K227" s="256">
        <v>294108.2321428571</v>
      </c>
      <c r="L227" s="251">
        <f t="shared" si="114"/>
        <v>294108.2321428571</v>
      </c>
      <c r="M227" s="251">
        <f t="shared" si="115"/>
        <v>0</v>
      </c>
      <c r="N227" s="256">
        <f>IF(N226=0,0,N228/N226/12*1000)</f>
        <v>0</v>
      </c>
      <c r="O227" s="256">
        <v>107039.33171997425</v>
      </c>
      <c r="P227" s="256">
        <f>IF(P226=0,0,P228/P226/12*1000)</f>
        <v>0</v>
      </c>
      <c r="Q227" s="256">
        <v>115401.28693181531</v>
      </c>
      <c r="R227" s="252">
        <v>98477.567806705265</v>
      </c>
      <c r="S227" s="256">
        <f>IF(S226=0,0,S228/S226/6*1000)</f>
        <v>196955.13561341053</v>
      </c>
      <c r="T227" s="256">
        <f>IF(T226=0,0,T228/T226/6*1000)</f>
        <v>196955.13561341053</v>
      </c>
      <c r="U227" s="256">
        <f>IF(U226=0,0,U228/U226/12*1000)</f>
        <v>98477.567806705265</v>
      </c>
      <c r="V227" s="253">
        <f>[40]Лист1!$O227</f>
        <v>1</v>
      </c>
      <c r="W227" s="256">
        <f>IF(W226=0,0,W228/W226/6*1000)</f>
        <v>196955.13561341053</v>
      </c>
      <c r="X227" s="253">
        <f>[40]Лист1!$P227</f>
        <v>1</v>
      </c>
      <c r="Y227" s="256">
        <f>IF(Y226=0,0,Y228/Y226/6*1000)</f>
        <v>196955.13561341053</v>
      </c>
      <c r="Z227" s="251">
        <f t="shared" si="116"/>
        <v>177.62352380587868</v>
      </c>
      <c r="AA227" s="251">
        <f t="shared" si="117"/>
        <v>204.17966073035441</v>
      </c>
      <c r="AB227" s="256">
        <f t="shared" si="118"/>
        <v>98477.567806705265</v>
      </c>
      <c r="AC227" s="256">
        <f t="shared" si="119"/>
        <v>0</v>
      </c>
      <c r="AD227" s="257">
        <f t="shared" si="120"/>
        <v>47.862079569114201</v>
      </c>
      <c r="AE227" s="253">
        <f>+[41]Лист1!Q227</f>
        <v>1</v>
      </c>
      <c r="AF227" s="256">
        <f>IF(AF226=0,0,AF228/AF226/12*1000)</f>
        <v>99344.170403404249</v>
      </c>
      <c r="AG227" s="253">
        <f>+[41]Лист1!R227</f>
        <v>1</v>
      </c>
      <c r="AH227" s="256">
        <f>IF(AH226=0,0,AH228/AH226/12*1000)</f>
        <v>100734.98878905192</v>
      </c>
      <c r="AI227" s="253">
        <f>+[41]Лист1!S227</f>
        <v>1</v>
      </c>
      <c r="AJ227" s="256">
        <f>IF(AJ226=0,0,AJ228/AJ226/12*1000)</f>
        <v>102669.10057380174</v>
      </c>
      <c r="AK227" s="253">
        <f>+[41]Лист1!T227</f>
        <v>1</v>
      </c>
      <c r="AL227" s="256">
        <f>IF(AL226=0,0,AL228/AL226/12*1000)</f>
        <v>105174.22662780246</v>
      </c>
      <c r="AM227" s="227"/>
      <c r="AN227" s="227"/>
      <c r="AO227" s="227"/>
      <c r="AP227" s="227"/>
      <c r="AQ227" s="227"/>
      <c r="AR227" s="227"/>
      <c r="AS227" s="160"/>
      <c r="AT227" s="160"/>
      <c r="AU227" s="160"/>
      <c r="AV227" s="160"/>
      <c r="AW227" s="160"/>
      <c r="AX227" s="160"/>
      <c r="BE227" s="339">
        <f>+U227-'[43]АЛРОСА АГОК пит'!$T227</f>
        <v>98477.567806705265</v>
      </c>
    </row>
    <row r="228" spans="1:57" s="161" customFormat="1">
      <c r="A228" s="156" t="str">
        <f t="shared" si="125"/>
        <v>пок</v>
      </c>
      <c r="B228" s="95"/>
      <c r="C228" s="120"/>
      <c r="D228" s="117" t="s">
        <v>562</v>
      </c>
      <c r="E228" s="117"/>
      <c r="F228" s="118"/>
      <c r="G228" s="83" t="s">
        <v>160</v>
      </c>
      <c r="H228" s="263">
        <f t="shared" ref="H228:J231" si="137">H235+H242+H249</f>
        <v>0</v>
      </c>
      <c r="I228" s="263">
        <f t="shared" si="137"/>
        <v>1474.8867187659362</v>
      </c>
      <c r="J228" s="263">
        <f t="shared" si="137"/>
        <v>1651.8731250178487</v>
      </c>
      <c r="K228" s="263">
        <v>7905.6292800000001</v>
      </c>
      <c r="L228" s="251">
        <f t="shared" si="114"/>
        <v>6253.7561549821512</v>
      </c>
      <c r="M228" s="251">
        <f t="shared" si="115"/>
        <v>478.58574367898734</v>
      </c>
      <c r="N228" s="263">
        <f t="shared" ref="N228:U231" si="138">N235+N242+N249</f>
        <v>8802.930447628909</v>
      </c>
      <c r="O228" s="263">
        <v>7040.8331618764651</v>
      </c>
      <c r="P228" s="263">
        <f t="shared" si="138"/>
        <v>0</v>
      </c>
      <c r="Q228" s="263">
        <v>5407.5658240805469</v>
      </c>
      <c r="R228" s="252">
        <v>8582.3495776247055</v>
      </c>
      <c r="S228" s="263">
        <f t="shared" si="138"/>
        <v>4291.1747888123527</v>
      </c>
      <c r="T228" s="263">
        <f t="shared" si="138"/>
        <v>4291.1747888123527</v>
      </c>
      <c r="U228" s="263">
        <f t="shared" si="138"/>
        <v>8582.3495776247055</v>
      </c>
      <c r="V228" s="253">
        <f>[40]Лист1!$O228</f>
        <v>1</v>
      </c>
      <c r="W228" s="263">
        <f>W235+W242+W249</f>
        <v>4291.1747888123527</v>
      </c>
      <c r="X228" s="253">
        <f>[40]Лист1!$P228</f>
        <v>1</v>
      </c>
      <c r="Y228" s="263">
        <f>Y235+Y242+Y249</f>
        <v>4291.1747888123527</v>
      </c>
      <c r="Z228" s="271">
        <f t="shared" si="116"/>
        <v>3.8699858466848669</v>
      </c>
      <c r="AA228" s="271">
        <f t="shared" si="117"/>
        <v>4.4485796716371508</v>
      </c>
      <c r="AB228" s="263">
        <f t="shared" si="118"/>
        <v>-220.58087000420346</v>
      </c>
      <c r="AC228" s="263">
        <f t="shared" si="119"/>
        <v>97.494233638258294</v>
      </c>
      <c r="AD228" s="264">
        <f t="shared" si="120"/>
        <v>-0.10720674146104138</v>
      </c>
      <c r="AE228" s="253">
        <f>+[41]Лист1!Q228</f>
        <v>1</v>
      </c>
      <c r="AF228" s="263">
        <f>AF235+AF242+AF249</f>
        <v>8657.8742539078012</v>
      </c>
      <c r="AG228" s="253">
        <f>+[41]Лист1!R228</f>
        <v>1</v>
      </c>
      <c r="AH228" s="263">
        <f>AH235+AH242+AH249</f>
        <v>8779.0844934625111</v>
      </c>
      <c r="AI228" s="253">
        <f>+[41]Лист1!S228</f>
        <v>1</v>
      </c>
      <c r="AJ228" s="263">
        <f>AJ235+AJ242+AJ249</f>
        <v>8947.642915736993</v>
      </c>
      <c r="AK228" s="253">
        <f>+[41]Лист1!T228</f>
        <v>1</v>
      </c>
      <c r="AL228" s="263">
        <f>AL235+AL242+AL249</f>
        <v>9165.9654028809746</v>
      </c>
      <c r="AM228" s="227"/>
      <c r="AN228" s="227"/>
      <c r="AO228" s="227"/>
      <c r="AP228" s="227"/>
      <c r="AQ228" s="227"/>
      <c r="AR228" s="227"/>
      <c r="AS228" s="160"/>
      <c r="AT228" s="160"/>
      <c r="AU228" s="160"/>
      <c r="AV228" s="160"/>
      <c r="AW228" s="160"/>
      <c r="AX228" s="160"/>
      <c r="BE228" s="339">
        <f>+U228-'[43]АЛРОСА АГОК пит'!$T228</f>
        <v>8582.3495776247055</v>
      </c>
    </row>
    <row r="229" spans="1:57" s="161" customFormat="1">
      <c r="A229" s="156" t="str">
        <f t="shared" si="125"/>
        <v>пок</v>
      </c>
      <c r="B229" s="95"/>
      <c r="C229" s="120"/>
      <c r="D229" s="117" t="s">
        <v>563</v>
      </c>
      <c r="E229" s="117"/>
      <c r="F229" s="118"/>
      <c r="G229" s="83" t="s">
        <v>160</v>
      </c>
      <c r="H229" s="263">
        <f t="shared" si="137"/>
        <v>0</v>
      </c>
      <c r="I229" s="263">
        <f t="shared" si="137"/>
        <v>460.16504971256563</v>
      </c>
      <c r="J229" s="263">
        <f t="shared" si="137"/>
        <v>515.38485567807356</v>
      </c>
      <c r="K229" s="263">
        <v>1964.298</v>
      </c>
      <c r="L229" s="251">
        <f t="shared" si="114"/>
        <v>1448.9131443219264</v>
      </c>
      <c r="M229" s="251">
        <f t="shared" si="115"/>
        <v>381.1322700616887</v>
      </c>
      <c r="N229" s="263">
        <f t="shared" si="138"/>
        <v>2658.4849951839306</v>
      </c>
      <c r="O229" s="263">
        <v>2126.3328348866926</v>
      </c>
      <c r="P229" s="263">
        <f t="shared" si="138"/>
        <v>0</v>
      </c>
      <c r="Q229" s="263">
        <v>1633.1327999999999</v>
      </c>
      <c r="R229" s="252">
        <v>2591.8695724426607</v>
      </c>
      <c r="S229" s="263">
        <f t="shared" si="138"/>
        <v>1295.9347862213303</v>
      </c>
      <c r="T229" s="263">
        <f t="shared" si="138"/>
        <v>1295.9347862213303</v>
      </c>
      <c r="U229" s="263">
        <f t="shared" si="138"/>
        <v>2591.8695724426607</v>
      </c>
      <c r="V229" s="253">
        <f>[40]Лист1!$O229</f>
        <v>1</v>
      </c>
      <c r="W229" s="263">
        <f>W236+W243+W250</f>
        <v>1295.9347862213303</v>
      </c>
      <c r="X229" s="253">
        <f>[40]Лист1!$P229</f>
        <v>1</v>
      </c>
      <c r="Y229" s="263">
        <f>Y236+Y243+Y250</f>
        <v>1295.9347862213303</v>
      </c>
      <c r="Z229" s="271">
        <f t="shared" si="116"/>
        <v>1.1687357256988296</v>
      </c>
      <c r="AA229" s="271">
        <f t="shared" si="117"/>
        <v>1.3434710608344194</v>
      </c>
      <c r="AB229" s="263">
        <f t="shared" si="118"/>
        <v>-66.615422741269867</v>
      </c>
      <c r="AC229" s="263">
        <f t="shared" si="119"/>
        <v>97.494233638258279</v>
      </c>
      <c r="AD229" s="264">
        <f t="shared" si="120"/>
        <v>-3.2376435921234702E-2</v>
      </c>
      <c r="AE229" s="253">
        <f>+[41]Лист1!Q229</f>
        <v>1</v>
      </c>
      <c r="AF229" s="263">
        <f>AF236+AF243+AF250</f>
        <v>2614.6780246801563</v>
      </c>
      <c r="AG229" s="253">
        <f>+[41]Лист1!R229</f>
        <v>1</v>
      </c>
      <c r="AH229" s="263">
        <f>AH236+AH243+AH250</f>
        <v>2651.2835170256785</v>
      </c>
      <c r="AI229" s="253">
        <f>+[41]Лист1!S229</f>
        <v>1</v>
      </c>
      <c r="AJ229" s="263">
        <f>AJ236+AJ243+AJ250</f>
        <v>2702.1881605525714</v>
      </c>
      <c r="AK229" s="253">
        <f>+[41]Лист1!T229</f>
        <v>1</v>
      </c>
      <c r="AL229" s="263">
        <f>AL236+AL243+AL250</f>
        <v>2768.121551670054</v>
      </c>
      <c r="AM229" s="227"/>
      <c r="AN229" s="227"/>
      <c r="AO229" s="227"/>
      <c r="AP229" s="227"/>
      <c r="AQ229" s="227"/>
      <c r="AR229" s="227"/>
      <c r="AS229" s="160"/>
      <c r="AT229" s="160"/>
      <c r="AU229" s="160"/>
      <c r="AV229" s="160"/>
      <c r="AW229" s="160"/>
      <c r="AX229" s="160"/>
      <c r="BE229" s="339">
        <f>+U229-'[43]АЛРОСА АГОК пит'!$T229</f>
        <v>2591.8695724426607</v>
      </c>
    </row>
    <row r="230" spans="1:57" s="161" customFormat="1">
      <c r="A230" s="156" t="str">
        <f t="shared" si="125"/>
        <v>пок</v>
      </c>
      <c r="B230" s="95"/>
      <c r="C230" s="120"/>
      <c r="D230" s="606" t="s">
        <v>333</v>
      </c>
      <c r="E230" s="606"/>
      <c r="F230" s="607"/>
      <c r="G230" s="83" t="s">
        <v>160</v>
      </c>
      <c r="H230" s="263">
        <f t="shared" si="137"/>
        <v>0</v>
      </c>
      <c r="I230" s="263">
        <f t="shared" si="137"/>
        <v>0</v>
      </c>
      <c r="J230" s="263">
        <f t="shared" si="137"/>
        <v>84.922602717099167</v>
      </c>
      <c r="K230" s="263">
        <v>4053.6953899999999</v>
      </c>
      <c r="L230" s="251">
        <f t="shared" si="114"/>
        <v>3968.7727872829005</v>
      </c>
      <c r="M230" s="251">
        <f t="shared" si="115"/>
        <v>4773.3998491591074</v>
      </c>
      <c r="N230" s="263">
        <f t="shared" si="138"/>
        <v>4850.5634434005869</v>
      </c>
      <c r="O230" s="263">
        <v>5516.9134145852413</v>
      </c>
      <c r="P230" s="263">
        <f t="shared" si="138"/>
        <v>0</v>
      </c>
      <c r="Q230" s="263">
        <v>4088.425339414166</v>
      </c>
      <c r="R230" s="252">
        <v>3011.2226675753609</v>
      </c>
      <c r="S230" s="263">
        <f t="shared" si="138"/>
        <v>1505.6113337876805</v>
      </c>
      <c r="T230" s="263">
        <f t="shared" si="138"/>
        <v>1505.6113337876805</v>
      </c>
      <c r="U230" s="263">
        <f t="shared" si="138"/>
        <v>3011.2226675753609</v>
      </c>
      <c r="V230" s="253">
        <f>[40]Лист1!$O230</f>
        <v>1</v>
      </c>
      <c r="W230" s="263">
        <f>W237+W244+W251</f>
        <v>1505.6113337876805</v>
      </c>
      <c r="X230" s="253">
        <f>[40]Лист1!$P230</f>
        <v>1</v>
      </c>
      <c r="Y230" s="263">
        <f>Y237+Y244+Y251</f>
        <v>1505.6113337876805</v>
      </c>
      <c r="Z230" s="271">
        <f t="shared" si="116"/>
        <v>1.3578320248239699</v>
      </c>
      <c r="AA230" s="271">
        <f t="shared" si="117"/>
        <v>1.5608387685201</v>
      </c>
      <c r="AB230" s="263">
        <f t="shared" si="118"/>
        <v>-1839.340775825226</v>
      </c>
      <c r="AC230" s="263">
        <f t="shared" si="119"/>
        <v>62.079853252352912</v>
      </c>
      <c r="AD230" s="264">
        <f t="shared" si="120"/>
        <v>-0.89395662918950558</v>
      </c>
      <c r="AE230" s="253">
        <f>+[41]Лист1!Q230</f>
        <v>1</v>
      </c>
      <c r="AF230" s="263">
        <f>AF237+AF244+AF251</f>
        <v>3037.7214270500235</v>
      </c>
      <c r="AG230" s="253">
        <f>+[41]Лист1!R230</f>
        <v>1</v>
      </c>
      <c r="AH230" s="263">
        <f>AH237+AH244+AH251</f>
        <v>3080.2495270287241</v>
      </c>
      <c r="AI230" s="253">
        <f>+[41]Лист1!S230</f>
        <v>1</v>
      </c>
      <c r="AJ230" s="263">
        <f>AJ237+AJ244+AJ251</f>
        <v>3139.3903179476761</v>
      </c>
      <c r="AK230" s="253">
        <f>+[41]Лист1!T230</f>
        <v>1</v>
      </c>
      <c r="AL230" s="263">
        <f>AL237+AL244+AL251</f>
        <v>3215.9914417055998</v>
      </c>
      <c r="AM230" s="227"/>
      <c r="AN230" s="227"/>
      <c r="AO230" s="227"/>
      <c r="AP230" s="227"/>
      <c r="AQ230" s="227"/>
      <c r="AR230" s="227"/>
      <c r="AS230" s="160"/>
      <c r="AT230" s="160"/>
      <c r="AU230" s="160"/>
      <c r="AV230" s="160"/>
      <c r="AW230" s="160"/>
      <c r="AX230" s="160"/>
      <c r="BE230" s="339">
        <f>+U230-'[43]АЛРОСА АГОК пит'!$T230</f>
        <v>3011.2226675753609</v>
      </c>
    </row>
    <row r="231" spans="1:57" s="161" customFormat="1">
      <c r="A231" s="156" t="str">
        <f t="shared" si="125"/>
        <v>пок</v>
      </c>
      <c r="B231" s="95"/>
      <c r="C231" s="120"/>
      <c r="D231" s="81"/>
      <c r="E231" s="117" t="s">
        <v>334</v>
      </c>
      <c r="F231" s="118"/>
      <c r="G231" s="83" t="s">
        <v>160</v>
      </c>
      <c r="H231" s="263">
        <f t="shared" si="137"/>
        <v>0</v>
      </c>
      <c r="I231" s="263">
        <f t="shared" si="137"/>
        <v>0</v>
      </c>
      <c r="J231" s="263">
        <f t="shared" si="137"/>
        <v>0</v>
      </c>
      <c r="K231" s="263">
        <v>2165.57539</v>
      </c>
      <c r="L231" s="251">
        <f t="shared" si="114"/>
        <v>2165.57539</v>
      </c>
      <c r="M231" s="251">
        <f t="shared" si="115"/>
        <v>0</v>
      </c>
      <c r="N231" s="263">
        <f t="shared" si="138"/>
        <v>2673.8734145852409</v>
      </c>
      <c r="O231" s="263">
        <v>2673.8734145852409</v>
      </c>
      <c r="P231" s="263">
        <f t="shared" si="138"/>
        <v>0</v>
      </c>
      <c r="Q231" s="263">
        <v>1347.1967706735302</v>
      </c>
      <c r="R231" s="252">
        <v>0</v>
      </c>
      <c r="S231" s="263">
        <f>S238+S245+S252</f>
        <v>0</v>
      </c>
      <c r="T231" s="263">
        <f>T238+T245+T252</f>
        <v>0</v>
      </c>
      <c r="U231" s="263">
        <f t="shared" si="138"/>
        <v>0</v>
      </c>
      <c r="V231" s="253">
        <f>[40]Лист1!$O231</f>
        <v>1</v>
      </c>
      <c r="W231" s="263">
        <f>W238+W245+W252</f>
        <v>0</v>
      </c>
      <c r="X231" s="253">
        <f>[40]Лист1!$P231</f>
        <v>1</v>
      </c>
      <c r="Y231" s="263">
        <f>Y238+Y245+Y252</f>
        <v>0</v>
      </c>
      <c r="Z231" s="271">
        <f t="shared" si="116"/>
        <v>0</v>
      </c>
      <c r="AA231" s="271">
        <f t="shared" si="117"/>
        <v>0</v>
      </c>
      <c r="AB231" s="263">
        <f t="shared" si="118"/>
        <v>-2673.8734145852409</v>
      </c>
      <c r="AC231" s="263">
        <f t="shared" si="119"/>
        <v>0</v>
      </c>
      <c r="AD231" s="264">
        <f t="shared" si="120"/>
        <v>-1.299556284511568</v>
      </c>
      <c r="AE231" s="253">
        <f>+[41]Лист1!Q231</f>
        <v>1</v>
      </c>
      <c r="AF231" s="263">
        <f>AF238+AF245+AF252</f>
        <v>0</v>
      </c>
      <c r="AG231" s="253">
        <f>+[41]Лист1!R231</f>
        <v>1</v>
      </c>
      <c r="AH231" s="263">
        <f>AH238+AH245+AH252</f>
        <v>0</v>
      </c>
      <c r="AI231" s="253">
        <f>+[41]Лист1!S231</f>
        <v>1</v>
      </c>
      <c r="AJ231" s="263">
        <f>AJ238+AJ245+AJ252</f>
        <v>0</v>
      </c>
      <c r="AK231" s="253">
        <f>+[41]Лист1!T231</f>
        <v>1</v>
      </c>
      <c r="AL231" s="263">
        <f>AL238+AL245+AL252</f>
        <v>0</v>
      </c>
      <c r="AM231" s="227"/>
      <c r="AN231" s="227"/>
      <c r="AO231" s="227"/>
      <c r="AP231" s="227"/>
      <c r="AQ231" s="227"/>
      <c r="AR231" s="227"/>
      <c r="AS231" s="160"/>
      <c r="AT231" s="160"/>
      <c r="AU231" s="160"/>
      <c r="AV231" s="160"/>
      <c r="AW231" s="160"/>
      <c r="AX231" s="160"/>
      <c r="BE231" s="339">
        <f>+U231-'[43]АЛРОСА АГОК пит'!$T231</f>
        <v>0</v>
      </c>
    </row>
    <row r="232" spans="1:57" s="161" customFormat="1">
      <c r="A232" s="156" t="str">
        <f t="shared" si="125"/>
        <v>скр</v>
      </c>
      <c r="B232" s="95"/>
      <c r="C232" s="122" t="s">
        <v>223</v>
      </c>
      <c r="D232" s="114" t="s">
        <v>335</v>
      </c>
      <c r="E232" s="84"/>
      <c r="F232" s="115"/>
      <c r="G232" s="87" t="s">
        <v>160</v>
      </c>
      <c r="H232" s="256">
        <f>H235+H236+H237</f>
        <v>0</v>
      </c>
      <c r="I232" s="256">
        <f>I235+I236+I237</f>
        <v>0</v>
      </c>
      <c r="J232" s="256">
        <f>J235+J236+J237</f>
        <v>0</v>
      </c>
      <c r="K232" s="256">
        <v>0</v>
      </c>
      <c r="L232" s="251">
        <f t="shared" si="114"/>
        <v>0</v>
      </c>
      <c r="M232" s="251">
        <f t="shared" si="115"/>
        <v>0</v>
      </c>
      <c r="N232" s="256">
        <f t="shared" ref="N232:U232" si="139">N235+N236+N237</f>
        <v>0</v>
      </c>
      <c r="O232" s="256">
        <v>0</v>
      </c>
      <c r="P232" s="256">
        <f t="shared" si="139"/>
        <v>0</v>
      </c>
      <c r="Q232" s="256">
        <v>0</v>
      </c>
      <c r="R232" s="252">
        <v>0</v>
      </c>
      <c r="S232" s="256">
        <f t="shared" si="139"/>
        <v>0</v>
      </c>
      <c r="T232" s="256">
        <f t="shared" si="139"/>
        <v>0</v>
      </c>
      <c r="U232" s="256">
        <f t="shared" si="139"/>
        <v>0</v>
      </c>
      <c r="V232" s="253">
        <f>[40]Лист1!$O232</f>
        <v>1</v>
      </c>
      <c r="W232" s="256">
        <f>W235+W236+W237</f>
        <v>0</v>
      </c>
      <c r="X232" s="253">
        <f>[40]Лист1!$P232</f>
        <v>1</v>
      </c>
      <c r="Y232" s="256">
        <f>Y235+Y236+Y237</f>
        <v>0</v>
      </c>
      <c r="Z232" s="251">
        <f t="shared" si="116"/>
        <v>0</v>
      </c>
      <c r="AA232" s="251">
        <f t="shared" si="117"/>
        <v>0</v>
      </c>
      <c r="AB232" s="256">
        <f t="shared" si="118"/>
        <v>0</v>
      </c>
      <c r="AC232" s="256">
        <f t="shared" si="119"/>
        <v>0</v>
      </c>
      <c r="AD232" s="257">
        <f t="shared" si="120"/>
        <v>0</v>
      </c>
      <c r="AE232" s="253">
        <f>+[41]Лист1!Q232</f>
        <v>1</v>
      </c>
      <c r="AF232" s="256">
        <f>AF235+AF236+AF237</f>
        <v>0</v>
      </c>
      <c r="AG232" s="253">
        <f>+[41]Лист1!R232</f>
        <v>1</v>
      </c>
      <c r="AH232" s="256">
        <f>AH235+AH236+AH237</f>
        <v>0</v>
      </c>
      <c r="AI232" s="253">
        <f>+[41]Лист1!S232</f>
        <v>1</v>
      </c>
      <c r="AJ232" s="256">
        <f>AJ235+AJ236+AJ237</f>
        <v>0</v>
      </c>
      <c r="AK232" s="253">
        <f>+[41]Лист1!T232</f>
        <v>1</v>
      </c>
      <c r="AL232" s="256">
        <f>AL235+AL236+AL237</f>
        <v>0</v>
      </c>
      <c r="AM232" s="227"/>
      <c r="AN232" s="227"/>
      <c r="AO232" s="227"/>
      <c r="AP232" s="227"/>
      <c r="AQ232" s="227"/>
      <c r="AR232" s="227"/>
      <c r="AS232" s="160"/>
      <c r="AT232" s="160"/>
      <c r="AU232" s="160"/>
      <c r="AV232" s="160"/>
      <c r="AW232" s="160"/>
      <c r="AX232" s="160"/>
      <c r="BE232" s="339">
        <f>+U232-'[43]АЛРОСА АГОК пит'!$T232</f>
        <v>0</v>
      </c>
    </row>
    <row r="233" spans="1:57" s="161" customFormat="1">
      <c r="A233" s="156" t="str">
        <f t="shared" si="125"/>
        <v>скр</v>
      </c>
      <c r="B233" s="95"/>
      <c r="C233" s="122"/>
      <c r="D233" s="117" t="s">
        <v>564</v>
      </c>
      <c r="E233" s="117"/>
      <c r="F233" s="115"/>
      <c r="G233" s="83" t="s">
        <v>100</v>
      </c>
      <c r="H233" s="262"/>
      <c r="I233" s="262"/>
      <c r="J233" s="262"/>
      <c r="K233" s="262"/>
      <c r="L233" s="251">
        <f t="shared" si="114"/>
        <v>0</v>
      </c>
      <c r="M233" s="251">
        <f t="shared" si="115"/>
        <v>0</v>
      </c>
      <c r="N233" s="262"/>
      <c r="O233" s="262"/>
      <c r="P233" s="262"/>
      <c r="Q233" s="253">
        <v>0</v>
      </c>
      <c r="R233" s="252">
        <v>0</v>
      </c>
      <c r="S233" s="250">
        <f>R233*$A$8</f>
        <v>0</v>
      </c>
      <c r="T233" s="250">
        <f>R233*$A$9</f>
        <v>0</v>
      </c>
      <c r="U233" s="263">
        <f>+Y233+W233</f>
        <v>0</v>
      </c>
      <c r="V233" s="253">
        <f>[40]Лист1!$O233</f>
        <v>1</v>
      </c>
      <c r="W233" s="250">
        <f>S233*V233</f>
        <v>0</v>
      </c>
      <c r="X233" s="253">
        <f>[40]Лист1!$P233</f>
        <v>1</v>
      </c>
      <c r="Y233" s="250">
        <f>W233*X233</f>
        <v>0</v>
      </c>
      <c r="Z233" s="251">
        <f t="shared" si="116"/>
        <v>0</v>
      </c>
      <c r="AA233" s="251">
        <f t="shared" si="117"/>
        <v>0</v>
      </c>
      <c r="AB233" s="256">
        <f t="shared" si="118"/>
        <v>0</v>
      </c>
      <c r="AC233" s="256">
        <f t="shared" si="119"/>
        <v>0</v>
      </c>
      <c r="AD233" s="257">
        <f t="shared" si="120"/>
        <v>0</v>
      </c>
      <c r="AE233" s="253">
        <f>+[41]Лист1!Q233</f>
        <v>1</v>
      </c>
      <c r="AF233" s="250">
        <f>IF($P$287=0,U233*AE233,0)</f>
        <v>0</v>
      </c>
      <c r="AG233" s="253">
        <f>+[41]Лист1!R233</f>
        <v>1</v>
      </c>
      <c r="AH233" s="250">
        <f>AF233*AG233</f>
        <v>0</v>
      </c>
      <c r="AI233" s="253">
        <f>+[41]Лист1!S233</f>
        <v>1</v>
      </c>
      <c r="AJ233" s="250">
        <f>AH233*AI233</f>
        <v>0</v>
      </c>
      <c r="AK233" s="253">
        <f>+[41]Лист1!T233</f>
        <v>1</v>
      </c>
      <c r="AL233" s="250">
        <f>AJ233*AK233</f>
        <v>0</v>
      </c>
      <c r="AM233" s="227"/>
      <c r="AN233" s="227"/>
      <c r="AO233" s="227"/>
      <c r="AP233" s="227"/>
      <c r="AQ233" s="227"/>
      <c r="AR233" s="227"/>
      <c r="AS233" s="160"/>
      <c r="AT233" s="160"/>
      <c r="AU233" s="160"/>
      <c r="AV233" s="160"/>
      <c r="AW233" s="160"/>
      <c r="AX233" s="160"/>
      <c r="BE233" s="339">
        <f>+U233-'[43]АЛРОСА АГОК пит'!$T233</f>
        <v>0</v>
      </c>
    </row>
    <row r="234" spans="1:57" s="161" customFormat="1">
      <c r="A234" s="156" t="str">
        <f t="shared" si="125"/>
        <v>скр</v>
      </c>
      <c r="B234" s="95"/>
      <c r="C234" s="122"/>
      <c r="D234" s="117" t="s">
        <v>557</v>
      </c>
      <c r="E234" s="84"/>
      <c r="F234" s="115"/>
      <c r="G234" s="83" t="s">
        <v>253</v>
      </c>
      <c r="H234" s="256">
        <f>IF(H233=0,0,H235/H233/12*1000)</f>
        <v>0</v>
      </c>
      <c r="I234" s="256">
        <f>IF(I233=0,0,I235/I233/12*1000)</f>
        <v>0</v>
      </c>
      <c r="J234" s="256">
        <f>IF(J233=0,0,J235/J233/12*1000)</f>
        <v>0</v>
      </c>
      <c r="K234" s="256">
        <v>0</v>
      </c>
      <c r="L234" s="251">
        <f t="shared" si="114"/>
        <v>0</v>
      </c>
      <c r="M234" s="251">
        <f t="shared" si="115"/>
        <v>0</v>
      </c>
      <c r="N234" s="256">
        <f>IF(N233=0,0,N235/N233/12*1000)</f>
        <v>0</v>
      </c>
      <c r="O234" s="256">
        <v>0</v>
      </c>
      <c r="P234" s="256">
        <f>IF(P233=0,0,P235/P233/12*1000)</f>
        <v>0</v>
      </c>
      <c r="Q234" s="256">
        <v>0</v>
      </c>
      <c r="R234" s="252">
        <v>0</v>
      </c>
      <c r="S234" s="256">
        <f>IF(S233=0,0,S235/S233/6*1000)</f>
        <v>0</v>
      </c>
      <c r="T234" s="256">
        <f>IF(T233=0,0,T235/T233/6*1000)</f>
        <v>0</v>
      </c>
      <c r="U234" s="256">
        <f>IF(U233=0,0,U235/U233/12*1000)</f>
        <v>0</v>
      </c>
      <c r="V234" s="253">
        <f>[40]Лист1!$O234</f>
        <v>1</v>
      </c>
      <c r="W234" s="256">
        <f>IF(W233=0,0,W235/W233/6*1000)</f>
        <v>0</v>
      </c>
      <c r="X234" s="253">
        <f>[40]Лист1!$P234</f>
        <v>1</v>
      </c>
      <c r="Y234" s="256">
        <f>IF(Y233=0,0,Y235/Y233/6*1000)</f>
        <v>0</v>
      </c>
      <c r="Z234" s="251">
        <f t="shared" si="116"/>
        <v>0</v>
      </c>
      <c r="AA234" s="251">
        <f t="shared" si="117"/>
        <v>0</v>
      </c>
      <c r="AB234" s="256">
        <f t="shared" si="118"/>
        <v>0</v>
      </c>
      <c r="AC234" s="256">
        <f t="shared" si="119"/>
        <v>0</v>
      </c>
      <c r="AD234" s="257">
        <f t="shared" si="120"/>
        <v>0</v>
      </c>
      <c r="AE234" s="253">
        <f>+[41]Лист1!Q234</f>
        <v>1</v>
      </c>
      <c r="AF234" s="256">
        <f>IF(AF233=0,0,AF235/AF233/12*1000)</f>
        <v>0</v>
      </c>
      <c r="AG234" s="253">
        <f>+[41]Лист1!R234</f>
        <v>1</v>
      </c>
      <c r="AH234" s="256">
        <f>IF(AH233=0,0,AH235/AH233/12*1000)</f>
        <v>0</v>
      </c>
      <c r="AI234" s="253">
        <f>+[41]Лист1!S234</f>
        <v>1</v>
      </c>
      <c r="AJ234" s="256">
        <f>IF(AJ233=0,0,AJ235/AJ233/12*1000)</f>
        <v>0</v>
      </c>
      <c r="AK234" s="253">
        <f>+[41]Лист1!T234</f>
        <v>1</v>
      </c>
      <c r="AL234" s="256">
        <f>IF(AL233=0,0,AL235/AL233/12*1000)</f>
        <v>0</v>
      </c>
      <c r="AM234" s="227"/>
      <c r="AN234" s="227"/>
      <c r="AO234" s="227"/>
      <c r="AP234" s="227"/>
      <c r="AQ234" s="227"/>
      <c r="AR234" s="227"/>
      <c r="AS234" s="160"/>
      <c r="AT234" s="160"/>
      <c r="AU234" s="160"/>
      <c r="AV234" s="160"/>
      <c r="AW234" s="160"/>
      <c r="AX234" s="160"/>
      <c r="BE234" s="339">
        <f>+U234-'[43]АЛРОСА АГОК пит'!$T234</f>
        <v>0</v>
      </c>
    </row>
    <row r="235" spans="1:57" s="161" customFormat="1">
      <c r="A235" s="156" t="str">
        <f t="shared" si="125"/>
        <v>скр</v>
      </c>
      <c r="B235" s="95" t="s">
        <v>545</v>
      </c>
      <c r="C235" s="120"/>
      <c r="D235" s="81" t="s">
        <v>565</v>
      </c>
      <c r="E235" s="117"/>
      <c r="F235" s="118"/>
      <c r="G235" s="83" t="s">
        <v>160</v>
      </c>
      <c r="H235" s="262">
        <v>0</v>
      </c>
      <c r="I235" s="262">
        <v>0</v>
      </c>
      <c r="J235" s="262">
        <v>0</v>
      </c>
      <c r="K235" s="262"/>
      <c r="L235" s="251">
        <f t="shared" si="114"/>
        <v>0</v>
      </c>
      <c r="M235" s="251">
        <f t="shared" si="115"/>
        <v>0</v>
      </c>
      <c r="N235" s="262">
        <v>0</v>
      </c>
      <c r="O235" s="262"/>
      <c r="P235" s="262">
        <v>0</v>
      </c>
      <c r="Q235" s="253">
        <v>0</v>
      </c>
      <c r="R235" s="252">
        <v>0</v>
      </c>
      <c r="S235" s="250">
        <f>R235*$A$8</f>
        <v>0</v>
      </c>
      <c r="T235" s="250">
        <f>R235*$A$9</f>
        <v>0</v>
      </c>
      <c r="U235" s="263">
        <f>+W235+Y235</f>
        <v>0</v>
      </c>
      <c r="V235" s="253">
        <f>[40]Лист1!$O235</f>
        <v>1</v>
      </c>
      <c r="W235" s="250">
        <f>S235*V235</f>
        <v>0</v>
      </c>
      <c r="X235" s="253">
        <f>[40]Лист1!$P235</f>
        <v>1</v>
      </c>
      <c r="Y235" s="250">
        <f>W235*X235</f>
        <v>0</v>
      </c>
      <c r="Z235" s="271">
        <f t="shared" si="116"/>
        <v>0</v>
      </c>
      <c r="AA235" s="271">
        <f t="shared" si="117"/>
        <v>0</v>
      </c>
      <c r="AB235" s="263">
        <f t="shared" si="118"/>
        <v>0</v>
      </c>
      <c r="AC235" s="263">
        <f t="shared" si="119"/>
        <v>0</v>
      </c>
      <c r="AD235" s="264">
        <f t="shared" si="120"/>
        <v>0</v>
      </c>
      <c r="AE235" s="253">
        <f>+[41]Лист1!Q235</f>
        <v>1.0087999999999999</v>
      </c>
      <c r="AF235" s="250">
        <f>IF($P$287=0,U235*AE235,0)</f>
        <v>0</v>
      </c>
      <c r="AG235" s="253">
        <f>+[41]Лист1!R235</f>
        <v>1.014</v>
      </c>
      <c r="AH235" s="250">
        <f>AF235*AG235</f>
        <v>0</v>
      </c>
      <c r="AI235" s="253">
        <f>+[41]Лист1!S235</f>
        <v>1.0192000000000001</v>
      </c>
      <c r="AJ235" s="250">
        <f>AH235*AI235</f>
        <v>0</v>
      </c>
      <c r="AK235" s="253">
        <f>+[41]Лист1!T235</f>
        <v>1.0244</v>
      </c>
      <c r="AL235" s="250">
        <f>AJ235*AK235</f>
        <v>0</v>
      </c>
      <c r="AM235" s="227" t="s">
        <v>1236</v>
      </c>
      <c r="AN235" s="227" t="s">
        <v>1237</v>
      </c>
      <c r="AO235" s="227" t="s">
        <v>1238</v>
      </c>
      <c r="AP235" s="227" t="s">
        <v>1239</v>
      </c>
      <c r="AQ235" s="227" t="s">
        <v>1240</v>
      </c>
      <c r="AR235" s="227" t="s">
        <v>1241</v>
      </c>
      <c r="AS235" s="160" t="str">
        <f t="shared" ref="AS235:AX238" si="140">$A$3&amp;$A$2&amp;"'"&amp;AM235</f>
        <v>|'[УФ ВС 2018.xlsx]АЛРОСА АГОК пит'!i185</v>
      </c>
      <c r="AT235" s="160" t="str">
        <f t="shared" si="140"/>
        <v>|'[УФ ВС 2018.xlsx]АЛРОСА АГОК пит'!j185</v>
      </c>
      <c r="AU235" s="160" t="str">
        <f t="shared" si="140"/>
        <v>|'[УФ ВС 2018.xlsx]АЛРОСА АГОК пит'!q185</v>
      </c>
      <c r="AV235" s="160" t="str">
        <f t="shared" si="140"/>
        <v>|'[УФ ВС 2018.xlsx]АЛРОСА АГОК пит'!aa185</v>
      </c>
      <c r="AW235" s="160" t="str">
        <f t="shared" si="140"/>
        <v>|'[УФ ВС 2018.xlsx]АЛРОСА АГОК пит'!al185</v>
      </c>
      <c r="AX235" s="160" t="str">
        <f t="shared" si="140"/>
        <v>|'[УФ ВС 2018.xlsx]АЛРОСА АГОК пит'!ak185</v>
      </c>
      <c r="BE235" s="339">
        <f>+U235-'[43]АЛРОСА АГОК пит'!$T235</f>
        <v>0</v>
      </c>
    </row>
    <row r="236" spans="1:57">
      <c r="A236" s="156" t="str">
        <f t="shared" si="125"/>
        <v>скр</v>
      </c>
      <c r="B236" s="95" t="s">
        <v>545</v>
      </c>
      <c r="C236" s="120"/>
      <c r="D236" s="81" t="s">
        <v>566</v>
      </c>
      <c r="E236" s="117"/>
      <c r="F236" s="118"/>
      <c r="G236" s="83" t="s">
        <v>160</v>
      </c>
      <c r="H236" s="262">
        <v>0</v>
      </c>
      <c r="I236" s="262">
        <v>0</v>
      </c>
      <c r="J236" s="262">
        <v>0</v>
      </c>
      <c r="K236" s="262"/>
      <c r="L236" s="251">
        <f t="shared" si="114"/>
        <v>0</v>
      </c>
      <c r="M236" s="251">
        <f t="shared" si="115"/>
        <v>0</v>
      </c>
      <c r="N236" s="262">
        <v>0</v>
      </c>
      <c r="O236" s="262"/>
      <c r="P236" s="262">
        <v>0</v>
      </c>
      <c r="Q236" s="253">
        <v>0</v>
      </c>
      <c r="R236" s="252">
        <v>0</v>
      </c>
      <c r="S236" s="250">
        <f>R236*$A$8</f>
        <v>0</v>
      </c>
      <c r="T236" s="250">
        <f>R236*$A$9</f>
        <v>0</v>
      </c>
      <c r="U236" s="263">
        <f>+W236+Y236</f>
        <v>0</v>
      </c>
      <c r="V236" s="253">
        <f>[40]Лист1!$O236</f>
        <v>1</v>
      </c>
      <c r="W236" s="250">
        <f>S236*V236</f>
        <v>0</v>
      </c>
      <c r="X236" s="253">
        <f>[40]Лист1!$P236</f>
        <v>1</v>
      </c>
      <c r="Y236" s="250">
        <f>W236*X236</f>
        <v>0</v>
      </c>
      <c r="Z236" s="271">
        <f t="shared" si="116"/>
        <v>0</v>
      </c>
      <c r="AA236" s="271">
        <f t="shared" si="117"/>
        <v>0</v>
      </c>
      <c r="AB236" s="263">
        <f t="shared" si="118"/>
        <v>0</v>
      </c>
      <c r="AC236" s="263">
        <f t="shared" si="119"/>
        <v>0</v>
      </c>
      <c r="AD236" s="264">
        <f t="shared" si="120"/>
        <v>0</v>
      </c>
      <c r="AE236" s="253">
        <f>+[41]Лист1!Q236</f>
        <v>1.0087999999999999</v>
      </c>
      <c r="AF236" s="250">
        <f>IF($P$287=0,U236*AE236,0)</f>
        <v>0</v>
      </c>
      <c r="AG236" s="253">
        <f>+[41]Лист1!R236</f>
        <v>1.014</v>
      </c>
      <c r="AH236" s="250">
        <f>AF236*AG236</f>
        <v>0</v>
      </c>
      <c r="AI236" s="253">
        <f>+[41]Лист1!S236</f>
        <v>1.0192000000000001</v>
      </c>
      <c r="AJ236" s="250">
        <f>AH236*AI236</f>
        <v>0</v>
      </c>
      <c r="AK236" s="253">
        <f>+[41]Лист1!T236</f>
        <v>1.0244</v>
      </c>
      <c r="AL236" s="250">
        <f>AJ236*AK236</f>
        <v>0</v>
      </c>
      <c r="AM236" s="227" t="s">
        <v>1242</v>
      </c>
      <c r="AN236" s="227" t="s">
        <v>1243</v>
      </c>
      <c r="AO236" s="227" t="s">
        <v>1244</v>
      </c>
      <c r="AP236" s="227" t="s">
        <v>1245</v>
      </c>
      <c r="AQ236" s="227" t="s">
        <v>1246</v>
      </c>
      <c r="AR236" s="227" t="s">
        <v>1247</v>
      </c>
      <c r="AS236" s="160" t="str">
        <f t="shared" si="140"/>
        <v>|'[УФ ВС 2018.xlsx]АЛРОСА АГОК пит'!i186</v>
      </c>
      <c r="AT236" s="160" t="str">
        <f t="shared" si="140"/>
        <v>|'[УФ ВС 2018.xlsx]АЛРОСА АГОК пит'!j186</v>
      </c>
      <c r="AU236" s="160" t="str">
        <f t="shared" si="140"/>
        <v>|'[УФ ВС 2018.xlsx]АЛРОСА АГОК пит'!q186</v>
      </c>
      <c r="AV236" s="160" t="str">
        <f t="shared" si="140"/>
        <v>|'[УФ ВС 2018.xlsx]АЛРОСА АГОК пит'!aa186</v>
      </c>
      <c r="AW236" s="160" t="str">
        <f t="shared" si="140"/>
        <v>|'[УФ ВС 2018.xlsx]АЛРОСА АГОК пит'!al186</v>
      </c>
      <c r="AX236" s="160" t="str">
        <f t="shared" si="140"/>
        <v>|'[УФ ВС 2018.xlsx]АЛРОСА АГОК пит'!ak186</v>
      </c>
      <c r="BE236" s="339">
        <f>+U236-'[43]АЛРОСА АГОК пит'!$T236</f>
        <v>0</v>
      </c>
    </row>
    <row r="237" spans="1:57">
      <c r="A237" s="156" t="str">
        <f t="shared" si="125"/>
        <v>скр</v>
      </c>
      <c r="B237" s="95" t="s">
        <v>545</v>
      </c>
      <c r="C237" s="120"/>
      <c r="D237" s="608" t="s">
        <v>333</v>
      </c>
      <c r="E237" s="608"/>
      <c r="F237" s="609"/>
      <c r="G237" s="83" t="s">
        <v>160</v>
      </c>
      <c r="H237" s="262">
        <v>0</v>
      </c>
      <c r="I237" s="262">
        <v>0</v>
      </c>
      <c r="J237" s="262">
        <v>0</v>
      </c>
      <c r="K237" s="262"/>
      <c r="L237" s="251">
        <f t="shared" si="114"/>
        <v>0</v>
      </c>
      <c r="M237" s="251">
        <f t="shared" si="115"/>
        <v>0</v>
      </c>
      <c r="N237" s="262">
        <v>0</v>
      </c>
      <c r="O237" s="262"/>
      <c r="P237" s="262">
        <v>0</v>
      </c>
      <c r="Q237" s="253">
        <v>0</v>
      </c>
      <c r="R237" s="252">
        <v>0</v>
      </c>
      <c r="S237" s="250">
        <f>R237*$A$8</f>
        <v>0</v>
      </c>
      <c r="T237" s="250">
        <f>R237*$A$9</f>
        <v>0</v>
      </c>
      <c r="U237" s="263">
        <f>+W237+Y237</f>
        <v>0</v>
      </c>
      <c r="V237" s="253">
        <f>[40]Лист1!$O237</f>
        <v>1</v>
      </c>
      <c r="W237" s="250">
        <f>S237*V237</f>
        <v>0</v>
      </c>
      <c r="X237" s="253">
        <f>[40]Лист1!$P237</f>
        <v>1</v>
      </c>
      <c r="Y237" s="250">
        <f>W237*X237</f>
        <v>0</v>
      </c>
      <c r="Z237" s="271">
        <f t="shared" si="116"/>
        <v>0</v>
      </c>
      <c r="AA237" s="271">
        <f t="shared" si="117"/>
        <v>0</v>
      </c>
      <c r="AB237" s="263">
        <f t="shared" si="118"/>
        <v>0</v>
      </c>
      <c r="AC237" s="263">
        <f t="shared" si="119"/>
        <v>0</v>
      </c>
      <c r="AD237" s="264">
        <f t="shared" si="120"/>
        <v>0</v>
      </c>
      <c r="AE237" s="253">
        <f>+[41]Лист1!Q237</f>
        <v>1.0087999999999999</v>
      </c>
      <c r="AF237" s="250">
        <f>IF($P$287=0,U237*AE237,0)</f>
        <v>0</v>
      </c>
      <c r="AG237" s="253">
        <f>+[41]Лист1!R237</f>
        <v>1.014</v>
      </c>
      <c r="AH237" s="250">
        <f>AF237*AG237</f>
        <v>0</v>
      </c>
      <c r="AI237" s="253">
        <f>+[41]Лист1!S237</f>
        <v>1.0192000000000001</v>
      </c>
      <c r="AJ237" s="250">
        <f>AH237*AI237</f>
        <v>0</v>
      </c>
      <c r="AK237" s="253">
        <f>+[41]Лист1!T237</f>
        <v>1.0244</v>
      </c>
      <c r="AL237" s="250">
        <f>AJ237*AK237</f>
        <v>0</v>
      </c>
      <c r="AM237" s="227" t="s">
        <v>1248</v>
      </c>
      <c r="AN237" s="227" t="s">
        <v>1249</v>
      </c>
      <c r="AO237" s="227" t="s">
        <v>1250</v>
      </c>
      <c r="AP237" s="227" t="s">
        <v>1251</v>
      </c>
      <c r="AQ237" s="227" t="s">
        <v>1252</v>
      </c>
      <c r="AR237" s="227" t="s">
        <v>1253</v>
      </c>
      <c r="AS237" s="160" t="str">
        <f t="shared" si="140"/>
        <v>|'[УФ ВС 2018.xlsx]АЛРОСА АГОК пит'!i187</v>
      </c>
      <c r="AT237" s="160" t="str">
        <f t="shared" si="140"/>
        <v>|'[УФ ВС 2018.xlsx]АЛРОСА АГОК пит'!j187</v>
      </c>
      <c r="AU237" s="160" t="str">
        <f t="shared" si="140"/>
        <v>|'[УФ ВС 2018.xlsx]АЛРОСА АГОК пит'!q187</v>
      </c>
      <c r="AV237" s="160" t="str">
        <f t="shared" si="140"/>
        <v>|'[УФ ВС 2018.xlsx]АЛРОСА АГОК пит'!aa187</v>
      </c>
      <c r="AW237" s="160" t="str">
        <f t="shared" si="140"/>
        <v>|'[УФ ВС 2018.xlsx]АЛРОСА АГОК пит'!al187</v>
      </c>
      <c r="AX237" s="160" t="str">
        <f t="shared" si="140"/>
        <v>|'[УФ ВС 2018.xlsx]АЛРОСА АГОК пит'!ak187</v>
      </c>
      <c r="BE237" s="339">
        <f>+U237-'[43]АЛРОСА АГОК пит'!$T237</f>
        <v>0</v>
      </c>
    </row>
    <row r="238" spans="1:57" s="161" customFormat="1">
      <c r="A238" s="156" t="str">
        <f t="shared" si="125"/>
        <v>скр</v>
      </c>
      <c r="B238" s="95"/>
      <c r="C238" s="120"/>
      <c r="D238" s="81"/>
      <c r="E238" s="117" t="s">
        <v>334</v>
      </c>
      <c r="F238" s="118"/>
      <c r="G238" s="83" t="s">
        <v>160</v>
      </c>
      <c r="H238" s="262">
        <v>0</v>
      </c>
      <c r="I238" s="262">
        <v>0</v>
      </c>
      <c r="J238" s="262">
        <v>0</v>
      </c>
      <c r="K238" s="262"/>
      <c r="L238" s="251">
        <f t="shared" si="114"/>
        <v>0</v>
      </c>
      <c r="M238" s="251">
        <f t="shared" si="115"/>
        <v>0</v>
      </c>
      <c r="N238" s="262">
        <v>0</v>
      </c>
      <c r="O238" s="262"/>
      <c r="P238" s="262">
        <v>0</v>
      </c>
      <c r="Q238" s="253">
        <v>0</v>
      </c>
      <c r="R238" s="252">
        <v>0</v>
      </c>
      <c r="S238" s="250">
        <f>R238*$A$8</f>
        <v>0</v>
      </c>
      <c r="T238" s="250">
        <f>R238*$A$9</f>
        <v>0</v>
      </c>
      <c r="U238" s="263">
        <f>+W238+Y238</f>
        <v>0</v>
      </c>
      <c r="V238" s="253">
        <f>[40]Лист1!$O238</f>
        <v>1</v>
      </c>
      <c r="W238" s="250">
        <f>S238*V238</f>
        <v>0</v>
      </c>
      <c r="X238" s="253">
        <f>[40]Лист1!$P238</f>
        <v>1</v>
      </c>
      <c r="Y238" s="250">
        <f>W238*X238</f>
        <v>0</v>
      </c>
      <c r="Z238" s="271">
        <f t="shared" si="116"/>
        <v>0</v>
      </c>
      <c r="AA238" s="271">
        <f t="shared" si="117"/>
        <v>0</v>
      </c>
      <c r="AB238" s="263">
        <f t="shared" si="118"/>
        <v>0</v>
      </c>
      <c r="AC238" s="263">
        <f t="shared" si="119"/>
        <v>0</v>
      </c>
      <c r="AD238" s="264">
        <f t="shared" si="120"/>
        <v>0</v>
      </c>
      <c r="AE238" s="253">
        <f>+[41]Лист1!Q238</f>
        <v>1</v>
      </c>
      <c r="AF238" s="250">
        <f>IF($P$287=0,U238*AE238,0)</f>
        <v>0</v>
      </c>
      <c r="AG238" s="253">
        <f>+[41]Лист1!R238</f>
        <v>1</v>
      </c>
      <c r="AH238" s="250">
        <f>AF238*AG238</f>
        <v>0</v>
      </c>
      <c r="AI238" s="253">
        <f>+[41]Лист1!S238</f>
        <v>1</v>
      </c>
      <c r="AJ238" s="250">
        <f>AH238*AI238</f>
        <v>0</v>
      </c>
      <c r="AK238" s="253">
        <f>+[41]Лист1!T238</f>
        <v>1</v>
      </c>
      <c r="AL238" s="250">
        <f>AJ238*AK238</f>
        <v>0</v>
      </c>
      <c r="AM238" s="227" t="s">
        <v>1254</v>
      </c>
      <c r="AN238" s="227" t="s">
        <v>1255</v>
      </c>
      <c r="AO238" s="227" t="s">
        <v>1256</v>
      </c>
      <c r="AP238" s="227" t="s">
        <v>1257</v>
      </c>
      <c r="AQ238" s="227" t="s">
        <v>1258</v>
      </c>
      <c r="AR238" s="227" t="s">
        <v>1259</v>
      </c>
      <c r="AS238" s="160" t="str">
        <f t="shared" si="140"/>
        <v>|'[УФ ВС 2018.xlsx]АЛРОСА АГОК пит'!i188</v>
      </c>
      <c r="AT238" s="160" t="str">
        <f t="shared" si="140"/>
        <v>|'[УФ ВС 2018.xlsx]АЛРОСА АГОК пит'!j188</v>
      </c>
      <c r="AU238" s="160" t="str">
        <f t="shared" si="140"/>
        <v>|'[УФ ВС 2018.xlsx]АЛРОСА АГОК пит'!q188</v>
      </c>
      <c r="AV238" s="160" t="str">
        <f t="shared" si="140"/>
        <v>|'[УФ ВС 2018.xlsx]АЛРОСА АГОК пит'!aa188</v>
      </c>
      <c r="AW238" s="160" t="str">
        <f t="shared" si="140"/>
        <v>|'[УФ ВС 2018.xlsx]АЛРОСА АГОК пит'!al188</v>
      </c>
      <c r="AX238" s="160" t="str">
        <f t="shared" si="140"/>
        <v>|'[УФ ВС 2018.xlsx]АЛРОСА АГОК пит'!ak188</v>
      </c>
      <c r="BE238" s="339">
        <f>+U238-'[43]АЛРОСА АГОК пит'!$T238</f>
        <v>0</v>
      </c>
    </row>
    <row r="239" spans="1:57">
      <c r="A239" s="156" t="str">
        <f t="shared" si="125"/>
        <v>пок</v>
      </c>
      <c r="B239" s="95"/>
      <c r="C239" s="122" t="s">
        <v>225</v>
      </c>
      <c r="D239" s="114" t="s">
        <v>336</v>
      </c>
      <c r="E239" s="84"/>
      <c r="F239" s="115"/>
      <c r="G239" s="87" t="s">
        <v>160</v>
      </c>
      <c r="H239" s="256">
        <f>H242+H243+H244</f>
        <v>0</v>
      </c>
      <c r="I239" s="256">
        <f>I242+I243+I244</f>
        <v>0</v>
      </c>
      <c r="J239" s="256">
        <f>J242+J243+J244</f>
        <v>0</v>
      </c>
      <c r="K239" s="256">
        <v>7446.7226700000001</v>
      </c>
      <c r="L239" s="251">
        <f t="shared" si="114"/>
        <v>7446.7226700000001</v>
      </c>
      <c r="M239" s="251">
        <f t="shared" si="115"/>
        <v>0</v>
      </c>
      <c r="N239" s="256">
        <f t="shared" ref="N239:U239" si="141">N242+N243+N244</f>
        <v>7380.5294113483978</v>
      </c>
      <c r="O239" s="256">
        <v>7380.5294113483978</v>
      </c>
      <c r="P239" s="256">
        <f t="shared" si="141"/>
        <v>0</v>
      </c>
      <c r="Q239" s="256">
        <v>3748.9649947540765</v>
      </c>
      <c r="R239" s="252">
        <v>4860.126210434657</v>
      </c>
      <c r="S239" s="256">
        <f t="shared" si="141"/>
        <v>2430.0631052173285</v>
      </c>
      <c r="T239" s="256">
        <f t="shared" si="141"/>
        <v>2430.0631052173285</v>
      </c>
      <c r="U239" s="256">
        <f t="shared" si="141"/>
        <v>4860.126210434657</v>
      </c>
      <c r="V239" s="253">
        <f>[40]Лист1!$O239</f>
        <v>1</v>
      </c>
      <c r="W239" s="256">
        <f>W242+W243+W244</f>
        <v>2430.0631052173285</v>
      </c>
      <c r="X239" s="253">
        <f>[40]Лист1!$P239</f>
        <v>1</v>
      </c>
      <c r="Y239" s="256">
        <f>Y242+Y243+Y244</f>
        <v>2430.0631052173285</v>
      </c>
      <c r="Z239" s="251">
        <f t="shared" si="116"/>
        <v>2.1915466711494465</v>
      </c>
      <c r="AA239" s="251">
        <f t="shared" si="117"/>
        <v>2.5192004200922282</v>
      </c>
      <c r="AB239" s="256">
        <f t="shared" si="118"/>
        <v>-2520.4032009137409</v>
      </c>
      <c r="AC239" s="256">
        <f t="shared" si="119"/>
        <v>65.850644846176806</v>
      </c>
      <c r="AD239" s="257">
        <f t="shared" si="120"/>
        <v>-1.224966672462537</v>
      </c>
      <c r="AE239" s="253">
        <f>+[41]Лист1!Q239</f>
        <v>1</v>
      </c>
      <c r="AF239" s="256">
        <f>AF242+AF243+AF244</f>
        <v>4902.895321086482</v>
      </c>
      <c r="AG239" s="253">
        <f>+[41]Лист1!R239</f>
        <v>1</v>
      </c>
      <c r="AH239" s="256">
        <f>AH242+AH243+AH244</f>
        <v>4971.5358555816929</v>
      </c>
      <c r="AI239" s="253">
        <f>+[41]Лист1!S239</f>
        <v>1</v>
      </c>
      <c r="AJ239" s="256">
        <f>AJ242+AJ243+AJ244</f>
        <v>5066.9893440088617</v>
      </c>
      <c r="AK239" s="253">
        <f>+[41]Лист1!T239</f>
        <v>1</v>
      </c>
      <c r="AL239" s="256">
        <f>AL242+AL243+AL244</f>
        <v>5190.6238840026781</v>
      </c>
      <c r="AM239" s="227"/>
      <c r="AN239" s="227"/>
      <c r="AO239" s="227"/>
      <c r="AP239" s="227"/>
      <c r="AQ239" s="227"/>
      <c r="AR239" s="227"/>
      <c r="AS239" s="160"/>
      <c r="AT239" s="160"/>
      <c r="AU239" s="160"/>
      <c r="AV239" s="160"/>
      <c r="AW239" s="160"/>
      <c r="AX239" s="160"/>
      <c r="BE239" s="339">
        <f>+U239-'[43]АЛРОСА АГОК пит'!$T239</f>
        <v>4860.126210434657</v>
      </c>
    </row>
    <row r="240" spans="1:57">
      <c r="A240" s="156" t="str">
        <f t="shared" si="125"/>
        <v>пок</v>
      </c>
      <c r="B240" s="95"/>
      <c r="C240" s="122"/>
      <c r="D240" s="117" t="s">
        <v>564</v>
      </c>
      <c r="E240" s="117"/>
      <c r="F240" s="115"/>
      <c r="G240" s="83" t="s">
        <v>100</v>
      </c>
      <c r="H240" s="262"/>
      <c r="I240" s="262"/>
      <c r="J240" s="262"/>
      <c r="K240" s="262"/>
      <c r="L240" s="251">
        <f t="shared" si="114"/>
        <v>0</v>
      </c>
      <c r="M240" s="251">
        <f t="shared" si="115"/>
        <v>0</v>
      </c>
      <c r="N240" s="262"/>
      <c r="O240" s="262">
        <v>2.9014999999999995</v>
      </c>
      <c r="P240" s="262"/>
      <c r="Q240" s="253">
        <v>1.3249</v>
      </c>
      <c r="R240" s="252">
        <v>2.4673250000000002</v>
      </c>
      <c r="S240" s="250">
        <f>R240*$A$8</f>
        <v>1.2336625000000001</v>
      </c>
      <c r="T240" s="250">
        <f>R240*$A$9</f>
        <v>1.2336625000000001</v>
      </c>
      <c r="U240" s="263">
        <f>+Y240+W240</f>
        <v>2.4673250000000002</v>
      </c>
      <c r="V240" s="253">
        <f>[40]Лист1!$O240</f>
        <v>1</v>
      </c>
      <c r="W240" s="250">
        <f>S240*V240</f>
        <v>1.2336625000000001</v>
      </c>
      <c r="X240" s="253">
        <f>[40]Лист1!$P240</f>
        <v>1</v>
      </c>
      <c r="Y240" s="250">
        <f>W240*X240</f>
        <v>1.2336625000000001</v>
      </c>
      <c r="Z240" s="251">
        <f t="shared" si="116"/>
        <v>1.1125756114696082E-3</v>
      </c>
      <c r="AA240" s="251">
        <f t="shared" si="117"/>
        <v>1.2789145605229394E-3</v>
      </c>
      <c r="AB240" s="256">
        <f t="shared" si="118"/>
        <v>2.4673250000000002</v>
      </c>
      <c r="AC240" s="256">
        <f t="shared" si="119"/>
        <v>0</v>
      </c>
      <c r="AD240" s="257">
        <f t="shared" si="120"/>
        <v>1.1991695987522547E-3</v>
      </c>
      <c r="AE240" s="253">
        <f>+[41]Лист1!Q240</f>
        <v>1</v>
      </c>
      <c r="AF240" s="250">
        <f>IF($P$287=0,U240*AE240,0)</f>
        <v>2.4673250000000002</v>
      </c>
      <c r="AG240" s="253">
        <f>+[41]Лист1!R240</f>
        <v>1</v>
      </c>
      <c r="AH240" s="250">
        <f>AF240*AG240</f>
        <v>2.4673250000000002</v>
      </c>
      <c r="AI240" s="253">
        <f>+[41]Лист1!S240</f>
        <v>1</v>
      </c>
      <c r="AJ240" s="250">
        <f>AH240*AI240</f>
        <v>2.4673250000000002</v>
      </c>
      <c r="AK240" s="253">
        <f>+[41]Лист1!T240</f>
        <v>1</v>
      </c>
      <c r="AL240" s="250">
        <f>AJ240*AK240</f>
        <v>2.4673250000000002</v>
      </c>
      <c r="AM240" s="227"/>
      <c r="AN240" s="227"/>
      <c r="AO240" s="227"/>
      <c r="AP240" s="227"/>
      <c r="AQ240" s="227"/>
      <c r="AR240" s="227"/>
      <c r="AS240" s="160"/>
      <c r="AT240" s="160"/>
      <c r="AU240" s="160"/>
      <c r="AV240" s="160"/>
      <c r="AW240" s="160"/>
      <c r="AX240" s="160"/>
      <c r="BE240" s="339">
        <f>+U240-'[43]АЛРОСА АГОК пит'!$T240</f>
        <v>2.4673250000000002</v>
      </c>
    </row>
    <row r="241" spans="1:57">
      <c r="A241" s="156" t="str">
        <f t="shared" si="125"/>
        <v>пок</v>
      </c>
      <c r="B241" s="95"/>
      <c r="C241" s="122"/>
      <c r="D241" s="117" t="s">
        <v>557</v>
      </c>
      <c r="E241" s="84"/>
      <c r="F241" s="115"/>
      <c r="G241" s="83" t="s">
        <v>253</v>
      </c>
      <c r="H241" s="256">
        <f>IF(H240=0,0,H242/H240/12*1000)</f>
        <v>0</v>
      </c>
      <c r="I241" s="256">
        <f>IF(I240=0,0,I242/I240/12*1000)</f>
        <v>0</v>
      </c>
      <c r="J241" s="256">
        <f>IF(J240=0,0,J242/J240/12*1000)</f>
        <v>0</v>
      </c>
      <c r="K241" s="256">
        <v>0</v>
      </c>
      <c r="L241" s="251">
        <f t="shared" si="114"/>
        <v>0</v>
      </c>
      <c r="M241" s="251">
        <f t="shared" si="115"/>
        <v>0</v>
      </c>
      <c r="N241" s="256">
        <f>IF(N240=0,0,N242/N240/12*1000)</f>
        <v>0</v>
      </c>
      <c r="O241" s="256">
        <v>103823.97500937636</v>
      </c>
      <c r="P241" s="256">
        <f>IF(P240=0,0,P242/P240/12*1000)</f>
        <v>0</v>
      </c>
      <c r="Q241" s="256">
        <v>116023.86495084829</v>
      </c>
      <c r="R241" s="252">
        <v>104426.64767462715</v>
      </c>
      <c r="S241" s="256">
        <f>IF(S240=0,0,S242/S240/6*1000)</f>
        <v>208853.2953492543</v>
      </c>
      <c r="T241" s="256">
        <f>IF(T240=0,0,T242/T240/6*1000)</f>
        <v>208853.2953492543</v>
      </c>
      <c r="U241" s="256">
        <f>IF(U240=0,0,U242/U240/12*1000)</f>
        <v>104426.64767462715</v>
      </c>
      <c r="V241" s="253">
        <f>[40]Лист1!$O241</f>
        <v>1</v>
      </c>
      <c r="W241" s="256">
        <f>IF(W240=0,0,W242/W240/6*1000)</f>
        <v>208853.2953492543</v>
      </c>
      <c r="X241" s="253">
        <f>[40]Лист1!$P241</f>
        <v>1</v>
      </c>
      <c r="Y241" s="256">
        <f>IF(Y240=0,0,Y242/Y240/6*1000)</f>
        <v>208853.2953492543</v>
      </c>
      <c r="Z241" s="251">
        <f t="shared" si="116"/>
        <v>188.35385105783735</v>
      </c>
      <c r="AA241" s="251">
        <f t="shared" si="117"/>
        <v>216.51425769637905</v>
      </c>
      <c r="AB241" s="256">
        <f t="shared" si="118"/>
        <v>104426.64767462715</v>
      </c>
      <c r="AC241" s="256">
        <f t="shared" si="119"/>
        <v>0</v>
      </c>
      <c r="AD241" s="257">
        <f t="shared" si="120"/>
        <v>50.753452095295806</v>
      </c>
      <c r="AE241" s="253">
        <f>+[41]Лист1!Q241</f>
        <v>1</v>
      </c>
      <c r="AF241" s="256">
        <f>IF(AF240=0,0,AF242/AF240/12*1000)</f>
        <v>105345.60217416385</v>
      </c>
      <c r="AG241" s="253">
        <f>+[41]Лист1!R241</f>
        <v>1</v>
      </c>
      <c r="AH241" s="256">
        <f>IF(AH240=0,0,AH242/AH240/12*1000)</f>
        <v>106820.44060460215</v>
      </c>
      <c r="AI241" s="253">
        <f>+[41]Лист1!S241</f>
        <v>1</v>
      </c>
      <c r="AJ241" s="256">
        <f>IF(AJ240=0,0,AJ242/AJ240/12*1000)</f>
        <v>108871.39306421053</v>
      </c>
      <c r="AK241" s="253">
        <f>+[41]Лист1!T241</f>
        <v>1</v>
      </c>
      <c r="AL241" s="256">
        <f>IF(AL240=0,0,AL242/AL240/12*1000)</f>
        <v>111527.85505497725</v>
      </c>
      <c r="AM241" s="227"/>
      <c r="AN241" s="227"/>
      <c r="AO241" s="227"/>
      <c r="AP241" s="227"/>
      <c r="AQ241" s="227"/>
      <c r="AR241" s="227"/>
      <c r="AS241" s="160"/>
      <c r="AT241" s="160"/>
      <c r="AU241" s="160"/>
      <c r="AV241" s="160"/>
      <c r="AW241" s="160"/>
      <c r="AX241" s="160"/>
      <c r="BE241" s="339">
        <f>+U241-'[43]АЛРОСА АГОК пит'!$T241</f>
        <v>104426.64767462715</v>
      </c>
    </row>
    <row r="242" spans="1:57">
      <c r="A242" s="156" t="str">
        <f t="shared" si="125"/>
        <v>пок</v>
      </c>
      <c r="B242" s="95" t="s">
        <v>545</v>
      </c>
      <c r="C242" s="120"/>
      <c r="D242" s="81" t="s">
        <v>565</v>
      </c>
      <c r="E242" s="81"/>
      <c r="F242" s="121"/>
      <c r="G242" s="83" t="s">
        <v>160</v>
      </c>
      <c r="H242" s="262">
        <v>0</v>
      </c>
      <c r="I242" s="262">
        <v>0</v>
      </c>
      <c r="J242" s="262">
        <v>0</v>
      </c>
      <c r="K242" s="262">
        <v>4201.8792800000001</v>
      </c>
      <c r="L242" s="251">
        <f t="shared" si="114"/>
        <v>4201.8792800000001</v>
      </c>
      <c r="M242" s="251">
        <f t="shared" si="115"/>
        <v>0</v>
      </c>
      <c r="N242" s="262">
        <v>3614.9431618764652</v>
      </c>
      <c r="O242" s="262">
        <v>3614.9431618764652</v>
      </c>
      <c r="P242" s="262"/>
      <c r="Q242" s="253">
        <v>1844.6402240805467</v>
      </c>
      <c r="R242" s="252">
        <v>3091.8537416855934</v>
      </c>
      <c r="S242" s="250">
        <f>R242*$A$8</f>
        <v>1545.9268708427967</v>
      </c>
      <c r="T242" s="250">
        <f>R242*$A$9</f>
        <v>1545.9268708427967</v>
      </c>
      <c r="U242" s="263">
        <f>+W242+Y242</f>
        <v>3091.8537416855934</v>
      </c>
      <c r="V242" s="253">
        <f>[40]Лист1!$O242</f>
        <v>1</v>
      </c>
      <c r="W242" s="250">
        <f>S242*V242</f>
        <v>1545.9268708427967</v>
      </c>
      <c r="X242" s="253">
        <f>[40]Лист1!$P242</f>
        <v>1</v>
      </c>
      <c r="Y242" s="250">
        <f>W242*X242</f>
        <v>1545.9268708427967</v>
      </c>
      <c r="Z242" s="271">
        <f t="shared" si="116"/>
        <v>1.3941904966838357</v>
      </c>
      <c r="AA242" s="271">
        <f t="shared" si="117"/>
        <v>1.6026331226121553</v>
      </c>
      <c r="AB242" s="263">
        <f t="shared" si="118"/>
        <v>-523.08942019087181</v>
      </c>
      <c r="AC242" s="263">
        <f t="shared" si="119"/>
        <v>85.529802357408485</v>
      </c>
      <c r="AD242" s="264">
        <f t="shared" si="120"/>
        <v>-0.25423198408066922</v>
      </c>
      <c r="AE242" s="253">
        <f>+[41]Лист1!Q242</f>
        <v>1.0087999999999999</v>
      </c>
      <c r="AF242" s="250">
        <f>IF($P$287=0,U242*AE242,0)</f>
        <v>3119.0620546124264</v>
      </c>
      <c r="AG242" s="253">
        <f>+[41]Лист1!R242</f>
        <v>1.014</v>
      </c>
      <c r="AH242" s="250">
        <f>AF242*AG242</f>
        <v>3162.7289233770002</v>
      </c>
      <c r="AI242" s="253">
        <f>+[41]Лист1!S242</f>
        <v>1.0192000000000001</v>
      </c>
      <c r="AJ242" s="250">
        <f>AH242*AI242</f>
        <v>3223.4533187058391</v>
      </c>
      <c r="AK242" s="253">
        <f>+[41]Лист1!T242</f>
        <v>1.0244</v>
      </c>
      <c r="AL242" s="250">
        <f>AJ242*AK242</f>
        <v>3302.1055796822616</v>
      </c>
      <c r="AM242" s="227" t="s">
        <v>1260</v>
      </c>
      <c r="AN242" s="227" t="s">
        <v>1261</v>
      </c>
      <c r="AO242" s="227" t="s">
        <v>1262</v>
      </c>
      <c r="AP242" s="227" t="s">
        <v>1263</v>
      </c>
      <c r="AQ242" s="227" t="s">
        <v>1264</v>
      </c>
      <c r="AR242" s="227" t="s">
        <v>1265</v>
      </c>
      <c r="AS242" s="160" t="str">
        <f t="shared" ref="AS242:AX245" si="142">$A$3&amp;$A$2&amp;"'"&amp;AM242</f>
        <v>|'[УФ ВС 2018.xlsx]АЛРОСА АГОК пит'!i190</v>
      </c>
      <c r="AT242" s="160" t="str">
        <f t="shared" si="142"/>
        <v>|'[УФ ВС 2018.xlsx]АЛРОСА АГОК пит'!j190</v>
      </c>
      <c r="AU242" s="160" t="str">
        <f t="shared" si="142"/>
        <v>|'[УФ ВС 2018.xlsx]АЛРОСА АГОК пит'!q190</v>
      </c>
      <c r="AV242" s="160" t="str">
        <f t="shared" si="142"/>
        <v>|'[УФ ВС 2018.xlsx]АЛРОСА АГОК пит'!aa190</v>
      </c>
      <c r="AW242" s="160" t="str">
        <f t="shared" si="142"/>
        <v>|'[УФ ВС 2018.xlsx]АЛРОСА АГОК пит'!al190</v>
      </c>
      <c r="AX242" s="160" t="str">
        <f t="shared" si="142"/>
        <v>|'[УФ ВС 2018.xlsx]АЛРОСА АГОК пит'!ak190</v>
      </c>
      <c r="BE242" s="339">
        <f>+U242-'[43]АЛРОСА АГОК пит'!$T242</f>
        <v>3091.8537416855934</v>
      </c>
    </row>
    <row r="243" spans="1:57">
      <c r="A243" s="156" t="str">
        <f t="shared" si="125"/>
        <v>пок</v>
      </c>
      <c r="B243" s="95" t="s">
        <v>545</v>
      </c>
      <c r="C243" s="120"/>
      <c r="D243" s="81" t="s">
        <v>566</v>
      </c>
      <c r="E243" s="81"/>
      <c r="F243" s="121"/>
      <c r="G243" s="83" t="s">
        <v>160</v>
      </c>
      <c r="H243" s="262">
        <v>0</v>
      </c>
      <c r="I243" s="262">
        <v>0</v>
      </c>
      <c r="J243" s="262">
        <v>0</v>
      </c>
      <c r="K243" s="262">
        <v>1079.268</v>
      </c>
      <c r="L243" s="251">
        <f t="shared" si="114"/>
        <v>1079.268</v>
      </c>
      <c r="M243" s="251">
        <f t="shared" si="115"/>
        <v>0</v>
      </c>
      <c r="N243" s="262">
        <v>1091.7128348866925</v>
      </c>
      <c r="O243" s="262">
        <v>1091.7128348866925</v>
      </c>
      <c r="P243" s="262"/>
      <c r="Q243" s="253">
        <v>557.12800000000004</v>
      </c>
      <c r="R243" s="252">
        <v>933.73982998904921</v>
      </c>
      <c r="S243" s="250">
        <f>R243*$A$8</f>
        <v>466.86991499452461</v>
      </c>
      <c r="T243" s="250">
        <f>R243*$A$9</f>
        <v>466.86991499452461</v>
      </c>
      <c r="U243" s="263">
        <f>+W243+Y243</f>
        <v>933.73982998904921</v>
      </c>
      <c r="V243" s="253">
        <f>[40]Лист1!$O243</f>
        <v>1</v>
      </c>
      <c r="W243" s="250">
        <f>S243*V243</f>
        <v>466.86991499452461</v>
      </c>
      <c r="X243" s="253">
        <f>[40]Лист1!$P243</f>
        <v>1</v>
      </c>
      <c r="Y243" s="250">
        <f>W243*X243</f>
        <v>466.86991499452461</v>
      </c>
      <c r="Z243" s="271">
        <f t="shared" si="116"/>
        <v>0.42104552999851835</v>
      </c>
      <c r="AA243" s="271">
        <f t="shared" si="117"/>
        <v>0.48399520302887089</v>
      </c>
      <c r="AB243" s="263">
        <f t="shared" si="118"/>
        <v>-157.97300489764325</v>
      </c>
      <c r="AC243" s="263">
        <f t="shared" si="119"/>
        <v>85.529802357408485</v>
      </c>
      <c r="AD243" s="264">
        <f t="shared" si="120"/>
        <v>-7.6778059192362108E-2</v>
      </c>
      <c r="AE243" s="253">
        <f>+[41]Лист1!Q243</f>
        <v>1.0087999999999999</v>
      </c>
      <c r="AF243" s="250">
        <f>IF($P$287=0,U243*AE243,0)</f>
        <v>941.9567404929528</v>
      </c>
      <c r="AG243" s="253">
        <f>+[41]Лист1!R243</f>
        <v>1.014</v>
      </c>
      <c r="AH243" s="250">
        <f>AF243*AG243</f>
        <v>955.14413485985415</v>
      </c>
      <c r="AI243" s="253">
        <f>+[41]Лист1!S243</f>
        <v>1.0192000000000001</v>
      </c>
      <c r="AJ243" s="250">
        <f>AH243*AI243</f>
        <v>973.48290224916343</v>
      </c>
      <c r="AK243" s="253">
        <f>+[41]Лист1!T243</f>
        <v>1.0244</v>
      </c>
      <c r="AL243" s="250">
        <f>AJ243*AK243</f>
        <v>997.23588506404303</v>
      </c>
      <c r="AM243" s="227" t="s">
        <v>1266</v>
      </c>
      <c r="AN243" s="227" t="s">
        <v>1267</v>
      </c>
      <c r="AO243" s="227" t="s">
        <v>1268</v>
      </c>
      <c r="AP243" s="227" t="s">
        <v>1269</v>
      </c>
      <c r="AQ243" s="227" t="s">
        <v>1270</v>
      </c>
      <c r="AR243" s="227" t="s">
        <v>1271</v>
      </c>
      <c r="AS243" s="160" t="str">
        <f t="shared" si="142"/>
        <v>|'[УФ ВС 2018.xlsx]АЛРОСА АГОК пит'!i191</v>
      </c>
      <c r="AT243" s="160" t="str">
        <f t="shared" si="142"/>
        <v>|'[УФ ВС 2018.xlsx]АЛРОСА АГОК пит'!j191</v>
      </c>
      <c r="AU243" s="160" t="str">
        <f t="shared" si="142"/>
        <v>|'[УФ ВС 2018.xlsx]АЛРОСА АГОК пит'!q191</v>
      </c>
      <c r="AV243" s="160" t="str">
        <f t="shared" si="142"/>
        <v>|'[УФ ВС 2018.xlsx]АЛРОСА АГОК пит'!aa191</v>
      </c>
      <c r="AW243" s="160" t="str">
        <f t="shared" si="142"/>
        <v>|'[УФ ВС 2018.xlsx]АЛРОСА АГОК пит'!al191</v>
      </c>
      <c r="AX243" s="160" t="str">
        <f t="shared" si="142"/>
        <v>|'[УФ ВС 2018.xlsx]АЛРОСА АГОК пит'!ak191</v>
      </c>
      <c r="BE243" s="339">
        <f>+U243-'[43]АЛРОСА АГОК пит'!$T243</f>
        <v>933.73982998904921</v>
      </c>
    </row>
    <row r="244" spans="1:57" s="161" customFormat="1">
      <c r="A244" s="156" t="str">
        <f t="shared" si="125"/>
        <v>пок</v>
      </c>
      <c r="B244" s="95" t="s">
        <v>545</v>
      </c>
      <c r="C244" s="120"/>
      <c r="D244" s="608" t="s">
        <v>333</v>
      </c>
      <c r="E244" s="608"/>
      <c r="F244" s="609"/>
      <c r="G244" s="83" t="s">
        <v>160</v>
      </c>
      <c r="H244" s="262">
        <v>0</v>
      </c>
      <c r="I244" s="262">
        <v>0</v>
      </c>
      <c r="J244" s="262">
        <v>0</v>
      </c>
      <c r="K244" s="262">
        <v>2165.57539</v>
      </c>
      <c r="L244" s="251">
        <f t="shared" si="114"/>
        <v>2165.57539</v>
      </c>
      <c r="M244" s="251">
        <f t="shared" si="115"/>
        <v>0</v>
      </c>
      <c r="N244" s="262">
        <v>2673.8734145852409</v>
      </c>
      <c r="O244" s="262">
        <v>2673.8734145852409</v>
      </c>
      <c r="P244" s="262"/>
      <c r="Q244" s="253">
        <v>1347.1967706735302</v>
      </c>
      <c r="R244" s="252">
        <v>834.53263876001472</v>
      </c>
      <c r="S244" s="250">
        <f>R244*$A$8</f>
        <v>417.26631938000736</v>
      </c>
      <c r="T244" s="250">
        <f>R244*$A$9</f>
        <v>417.26631938000736</v>
      </c>
      <c r="U244" s="263">
        <f>+W244+Y244</f>
        <v>834.53263876001472</v>
      </c>
      <c r="V244" s="253">
        <f>[40]Лист1!$O244</f>
        <v>1</v>
      </c>
      <c r="W244" s="250">
        <f>S244*V244</f>
        <v>417.26631938000736</v>
      </c>
      <c r="X244" s="253">
        <f>[40]Лист1!$P244</f>
        <v>1</v>
      </c>
      <c r="Y244" s="250">
        <f>W244*X244</f>
        <v>417.26631938000736</v>
      </c>
      <c r="Z244" s="271">
        <f t="shared" si="116"/>
        <v>0.37631064446709245</v>
      </c>
      <c r="AA244" s="271">
        <f t="shared" si="117"/>
        <v>0.43257209445120243</v>
      </c>
      <c r="AB244" s="263">
        <f t="shared" si="118"/>
        <v>-1839.340775825226</v>
      </c>
      <c r="AC244" s="263">
        <f t="shared" si="119"/>
        <v>31.210626284994259</v>
      </c>
      <c r="AD244" s="264">
        <f t="shared" si="120"/>
        <v>-0.89395662918950558</v>
      </c>
      <c r="AE244" s="253">
        <f>+[41]Лист1!Q244</f>
        <v>1.0087999999999999</v>
      </c>
      <c r="AF244" s="250">
        <f>IF($P$287=0,U244*AE244,0)</f>
        <v>841.87652598110276</v>
      </c>
      <c r="AG244" s="253">
        <f>+[41]Лист1!R244</f>
        <v>1.014</v>
      </c>
      <c r="AH244" s="250">
        <f>AF244*AG244</f>
        <v>853.66279734483817</v>
      </c>
      <c r="AI244" s="253">
        <f>+[41]Лист1!S244</f>
        <v>1.0192000000000001</v>
      </c>
      <c r="AJ244" s="250">
        <f>AH244*AI244</f>
        <v>870.05312305385917</v>
      </c>
      <c r="AK244" s="253">
        <f>+[41]Лист1!T244</f>
        <v>1.0244</v>
      </c>
      <c r="AL244" s="250">
        <f>AJ244*AK244</f>
        <v>891.28241925637326</v>
      </c>
      <c r="AM244" s="227" t="s">
        <v>1272</v>
      </c>
      <c r="AN244" s="227" t="s">
        <v>1273</v>
      </c>
      <c r="AO244" s="227" t="s">
        <v>1274</v>
      </c>
      <c r="AP244" s="227" t="s">
        <v>1275</v>
      </c>
      <c r="AQ244" s="227" t="s">
        <v>1276</v>
      </c>
      <c r="AR244" s="227" t="s">
        <v>1277</v>
      </c>
      <c r="AS244" s="160" t="str">
        <f t="shared" si="142"/>
        <v>|'[УФ ВС 2018.xlsx]АЛРОСА АГОК пит'!i192</v>
      </c>
      <c r="AT244" s="160" t="str">
        <f t="shared" si="142"/>
        <v>|'[УФ ВС 2018.xlsx]АЛРОСА АГОК пит'!j192</v>
      </c>
      <c r="AU244" s="160" t="str">
        <f t="shared" si="142"/>
        <v>|'[УФ ВС 2018.xlsx]АЛРОСА АГОК пит'!q192</v>
      </c>
      <c r="AV244" s="160" t="str">
        <f t="shared" si="142"/>
        <v>|'[УФ ВС 2018.xlsx]АЛРОСА АГОК пит'!aa192</v>
      </c>
      <c r="AW244" s="160" t="str">
        <f t="shared" si="142"/>
        <v>|'[УФ ВС 2018.xlsx]АЛРОСА АГОК пит'!al192</v>
      </c>
      <c r="AX244" s="160" t="str">
        <f t="shared" si="142"/>
        <v>|'[УФ ВС 2018.xlsx]АЛРОСА АГОК пит'!ak192</v>
      </c>
      <c r="BE244" s="339">
        <f>+U244-'[43]АЛРОСА АГОК пит'!$T244</f>
        <v>834.53263876001472</v>
      </c>
    </row>
    <row r="245" spans="1:57" s="161" customFormat="1">
      <c r="A245" s="156" t="str">
        <f t="shared" si="125"/>
        <v>пок</v>
      </c>
      <c r="B245" s="95"/>
      <c r="C245" s="120"/>
      <c r="D245" s="81"/>
      <c r="E245" s="117" t="s">
        <v>334</v>
      </c>
      <c r="F245" s="118"/>
      <c r="G245" s="83" t="s">
        <v>160</v>
      </c>
      <c r="H245" s="262">
        <v>0</v>
      </c>
      <c r="I245" s="262">
        <v>0</v>
      </c>
      <c r="J245" s="262">
        <v>0</v>
      </c>
      <c r="K245" s="262">
        <v>2165.57539</v>
      </c>
      <c r="L245" s="251">
        <f t="shared" si="114"/>
        <v>2165.57539</v>
      </c>
      <c r="M245" s="251">
        <f t="shared" si="115"/>
        <v>0</v>
      </c>
      <c r="N245" s="262">
        <v>2673.8734145852409</v>
      </c>
      <c r="O245" s="262">
        <v>2673.8734145852409</v>
      </c>
      <c r="P245" s="262"/>
      <c r="Q245" s="253">
        <v>1347.1967706735302</v>
      </c>
      <c r="R245" s="252">
        <v>0</v>
      </c>
      <c r="S245" s="250">
        <f>R245*$A$8</f>
        <v>0</v>
      </c>
      <c r="T245" s="250">
        <f>R245*$A$9</f>
        <v>0</v>
      </c>
      <c r="U245" s="263">
        <f>+W245+Y245</f>
        <v>0</v>
      </c>
      <c r="V245" s="253">
        <f>[40]Лист1!$O245</f>
        <v>1</v>
      </c>
      <c r="W245" s="250">
        <f>S245*V245</f>
        <v>0</v>
      </c>
      <c r="X245" s="253">
        <f>[40]Лист1!$P245</f>
        <v>1</v>
      </c>
      <c r="Y245" s="250">
        <f>W245*X245</f>
        <v>0</v>
      </c>
      <c r="Z245" s="271">
        <f t="shared" si="116"/>
        <v>0</v>
      </c>
      <c r="AA245" s="271">
        <f t="shared" si="117"/>
        <v>0</v>
      </c>
      <c r="AB245" s="263">
        <f t="shared" si="118"/>
        <v>-2673.8734145852409</v>
      </c>
      <c r="AC245" s="263">
        <f t="shared" si="119"/>
        <v>0</v>
      </c>
      <c r="AD245" s="264">
        <f t="shared" si="120"/>
        <v>-1.299556284511568</v>
      </c>
      <c r="AE245" s="253">
        <f>+[41]Лист1!Q245</f>
        <v>1</v>
      </c>
      <c r="AF245" s="250">
        <f>IF($P$287=0,U245*AE245,0)</f>
        <v>0</v>
      </c>
      <c r="AG245" s="253">
        <f>+[41]Лист1!R245</f>
        <v>1</v>
      </c>
      <c r="AH245" s="250">
        <f>AF245*AG245</f>
        <v>0</v>
      </c>
      <c r="AI245" s="253">
        <f>+[41]Лист1!S245</f>
        <v>1</v>
      </c>
      <c r="AJ245" s="250">
        <f>AH245*AI245</f>
        <v>0</v>
      </c>
      <c r="AK245" s="253">
        <f>+[41]Лист1!T245</f>
        <v>1</v>
      </c>
      <c r="AL245" s="250">
        <f>AJ245*AK245</f>
        <v>0</v>
      </c>
      <c r="AM245" s="227" t="s">
        <v>1278</v>
      </c>
      <c r="AN245" s="227" t="s">
        <v>1279</v>
      </c>
      <c r="AO245" s="227" t="s">
        <v>1280</v>
      </c>
      <c r="AP245" s="227" t="s">
        <v>1281</v>
      </c>
      <c r="AQ245" s="227" t="s">
        <v>1282</v>
      </c>
      <c r="AR245" s="227" t="s">
        <v>1283</v>
      </c>
      <c r="AS245" s="160" t="str">
        <f t="shared" si="142"/>
        <v>|'[УФ ВС 2018.xlsx]АЛРОСА АГОК пит'!i193</v>
      </c>
      <c r="AT245" s="160" t="str">
        <f t="shared" si="142"/>
        <v>|'[УФ ВС 2018.xlsx]АЛРОСА АГОК пит'!j193</v>
      </c>
      <c r="AU245" s="160" t="str">
        <f t="shared" si="142"/>
        <v>|'[УФ ВС 2018.xlsx]АЛРОСА АГОК пит'!q193</v>
      </c>
      <c r="AV245" s="160" t="str">
        <f t="shared" si="142"/>
        <v>|'[УФ ВС 2018.xlsx]АЛРОСА АГОК пит'!aa193</v>
      </c>
      <c r="AW245" s="160" t="str">
        <f t="shared" si="142"/>
        <v>|'[УФ ВС 2018.xlsx]АЛРОСА АГОК пит'!al193</v>
      </c>
      <c r="AX245" s="160" t="str">
        <f t="shared" si="142"/>
        <v>|'[УФ ВС 2018.xlsx]АЛРОСА АГОК пит'!ak193</v>
      </c>
      <c r="BE245" s="339">
        <f>+U245-'[43]АЛРОСА АГОК пит'!$T245</f>
        <v>0</v>
      </c>
    </row>
    <row r="246" spans="1:57">
      <c r="A246" s="156" t="str">
        <f t="shared" si="125"/>
        <v>пок</v>
      </c>
      <c r="B246" s="95"/>
      <c r="C246" s="122" t="s">
        <v>226</v>
      </c>
      <c r="D246" s="114" t="s">
        <v>337</v>
      </c>
      <c r="E246" s="84"/>
      <c r="F246" s="115"/>
      <c r="G246" s="87" t="s">
        <v>160</v>
      </c>
      <c r="H246" s="256">
        <f>H249+H250+H251</f>
        <v>0</v>
      </c>
      <c r="I246" s="256">
        <f>I249+I250+I251</f>
        <v>1935.0517684785018</v>
      </c>
      <c r="J246" s="256">
        <f>J249+J250+J251</f>
        <v>2252.1805834130214</v>
      </c>
      <c r="K246" s="256">
        <v>6476.9</v>
      </c>
      <c r="L246" s="251">
        <f t="shared" si="114"/>
        <v>4224.7194165869787</v>
      </c>
      <c r="M246" s="251">
        <f t="shared" si="115"/>
        <v>287.58351118473422</v>
      </c>
      <c r="N246" s="256">
        <f t="shared" ref="N246:U246" si="143">N249+N250+N251</f>
        <v>8931.4494748650268</v>
      </c>
      <c r="O246" s="256">
        <v>7303.5500000000011</v>
      </c>
      <c r="P246" s="256">
        <f t="shared" si="143"/>
        <v>0</v>
      </c>
      <c r="Q246" s="256">
        <v>7380.1589687406358</v>
      </c>
      <c r="R246" s="252">
        <v>9325.3156072080692</v>
      </c>
      <c r="S246" s="256">
        <f t="shared" si="143"/>
        <v>4662.6578036040346</v>
      </c>
      <c r="T246" s="256">
        <f t="shared" si="143"/>
        <v>4662.6578036040346</v>
      </c>
      <c r="U246" s="256">
        <f t="shared" si="143"/>
        <v>9325.3156072080692</v>
      </c>
      <c r="V246" s="253">
        <f>[40]Лист1!$O246</f>
        <v>1</v>
      </c>
      <c r="W246" s="256">
        <f>W249+W250+W251</f>
        <v>4662.6578036040346</v>
      </c>
      <c r="X246" s="253">
        <f>[40]Лист1!$P246</f>
        <v>1</v>
      </c>
      <c r="Y246" s="256">
        <f>Y249+Y250+Y251</f>
        <v>4662.6578036040346</v>
      </c>
      <c r="Z246" s="251">
        <f t="shared" si="116"/>
        <v>4.2050069260582195</v>
      </c>
      <c r="AA246" s="251">
        <f t="shared" si="117"/>
        <v>4.8336890808994415</v>
      </c>
      <c r="AB246" s="256">
        <f t="shared" si="118"/>
        <v>393.86613234304241</v>
      </c>
      <c r="AC246" s="256">
        <f t="shared" si="119"/>
        <v>104.40987919655666</v>
      </c>
      <c r="AD246" s="257">
        <f t="shared" si="120"/>
        <v>0.19142686589075561</v>
      </c>
      <c r="AE246" s="253">
        <f>+[41]Лист1!Q246</f>
        <v>1</v>
      </c>
      <c r="AF246" s="256">
        <f>AF249+AF250+AF251</f>
        <v>9407.378384551499</v>
      </c>
      <c r="AG246" s="253">
        <f>+[41]Лист1!R246</f>
        <v>1</v>
      </c>
      <c r="AH246" s="256">
        <f>AH249+AH250+AH251</f>
        <v>9539.0816819352222</v>
      </c>
      <c r="AI246" s="253">
        <f>+[41]Лист1!S246</f>
        <v>1</v>
      </c>
      <c r="AJ246" s="256">
        <f>AJ249+AJ250+AJ251</f>
        <v>9722.2320502283783</v>
      </c>
      <c r="AK246" s="253">
        <f>+[41]Лист1!T246</f>
        <v>1</v>
      </c>
      <c r="AL246" s="256">
        <f>AL249+AL250+AL251</f>
        <v>9959.4545122539512</v>
      </c>
      <c r="AM246" s="227"/>
      <c r="AN246" s="227"/>
      <c r="AO246" s="227"/>
      <c r="AP246" s="227"/>
      <c r="AQ246" s="227"/>
      <c r="AR246" s="227"/>
      <c r="AS246" s="160"/>
      <c r="AT246" s="160"/>
      <c r="AU246" s="160"/>
      <c r="AV246" s="160"/>
      <c r="AW246" s="160"/>
      <c r="AX246" s="160"/>
      <c r="BE246" s="339">
        <f>+U246-'[43]АЛРОСА АГОК пит'!$T246</f>
        <v>9325.3156072080692</v>
      </c>
    </row>
    <row r="247" spans="1:57">
      <c r="A247" s="156" t="str">
        <f t="shared" si="125"/>
        <v>пок</v>
      </c>
      <c r="B247" s="95"/>
      <c r="C247" s="122"/>
      <c r="D247" s="117" t="s">
        <v>567</v>
      </c>
      <c r="E247" s="117"/>
      <c r="F247" s="115"/>
      <c r="G247" s="83" t="s">
        <v>100</v>
      </c>
      <c r="H247" s="262"/>
      <c r="I247" s="262"/>
      <c r="J247" s="262"/>
      <c r="K247" s="262">
        <v>2.2400000000000002</v>
      </c>
      <c r="L247" s="251">
        <f t="shared" si="114"/>
        <v>2.2400000000000002</v>
      </c>
      <c r="M247" s="251">
        <f t="shared" si="115"/>
        <v>0</v>
      </c>
      <c r="N247" s="262"/>
      <c r="O247" s="262">
        <v>2.58</v>
      </c>
      <c r="P247" s="262"/>
      <c r="Q247" s="253">
        <v>2.58</v>
      </c>
      <c r="R247" s="252">
        <v>4.7951999999999995</v>
      </c>
      <c r="S247" s="250">
        <f>R247*$A$8</f>
        <v>2.3975999999999997</v>
      </c>
      <c r="T247" s="250">
        <f>R247*$A$9</f>
        <v>2.3975999999999997</v>
      </c>
      <c r="U247" s="263">
        <f>+Y247+W247</f>
        <v>4.7951999999999995</v>
      </c>
      <c r="V247" s="253">
        <f>[40]Лист1!$O247</f>
        <v>1</v>
      </c>
      <c r="W247" s="250">
        <f>S247*V247</f>
        <v>2.3975999999999997</v>
      </c>
      <c r="X247" s="253">
        <f>[40]Лист1!$P247</f>
        <v>1</v>
      </c>
      <c r="Y247" s="250">
        <f>W247*X247</f>
        <v>2.3975999999999997</v>
      </c>
      <c r="Z247" s="251">
        <f t="shared" si="116"/>
        <v>2.1622698963934886E-3</v>
      </c>
      <c r="AA247" s="251">
        <f t="shared" si="117"/>
        <v>2.4855465334398985E-3</v>
      </c>
      <c r="AB247" s="256">
        <f t="shared" si="118"/>
        <v>4.7951999999999995</v>
      </c>
      <c r="AC247" s="256">
        <f t="shared" si="119"/>
        <v>0</v>
      </c>
      <c r="AD247" s="257">
        <f t="shared" si="120"/>
        <v>2.3305636914216048E-3</v>
      </c>
      <c r="AE247" s="253">
        <f>+[41]Лист1!Q247</f>
        <v>1</v>
      </c>
      <c r="AF247" s="250">
        <f>IF($P$287=0,U247*AE247,0)</f>
        <v>4.7951999999999995</v>
      </c>
      <c r="AG247" s="253">
        <f>+[41]Лист1!R247</f>
        <v>1</v>
      </c>
      <c r="AH247" s="250">
        <f>AF247*AG247</f>
        <v>4.7951999999999995</v>
      </c>
      <c r="AI247" s="253">
        <f>+[41]Лист1!S247</f>
        <v>1</v>
      </c>
      <c r="AJ247" s="250">
        <f>AH247*AI247</f>
        <v>4.7951999999999995</v>
      </c>
      <c r="AK247" s="253">
        <f>+[41]Лист1!T247</f>
        <v>1</v>
      </c>
      <c r="AL247" s="250">
        <f>AJ247*AK247</f>
        <v>4.7951999999999995</v>
      </c>
      <c r="AM247" s="227"/>
      <c r="AN247" s="227"/>
      <c r="AO247" s="227"/>
      <c r="AP247" s="227"/>
      <c r="AQ247" s="227"/>
      <c r="AR247" s="227"/>
      <c r="AS247" s="160"/>
      <c r="AT247" s="160"/>
      <c r="AU247" s="160"/>
      <c r="AV247" s="160"/>
      <c r="AW247" s="160"/>
      <c r="AX247" s="160"/>
      <c r="BE247" s="339">
        <f>+U247-'[43]АЛРОСА АГОК пит'!$T247</f>
        <v>4.7951999999999995</v>
      </c>
    </row>
    <row r="248" spans="1:57">
      <c r="A248" s="156" t="str">
        <f t="shared" si="125"/>
        <v>пок</v>
      </c>
      <c r="B248" s="95"/>
      <c r="C248" s="122"/>
      <c r="D248" s="117" t="s">
        <v>557</v>
      </c>
      <c r="E248" s="84"/>
      <c r="F248" s="115"/>
      <c r="G248" s="83" t="s">
        <v>253</v>
      </c>
      <c r="H248" s="256">
        <f>IF(H247=0,0,H249/H247/12*1000)</f>
        <v>0</v>
      </c>
      <c r="I248" s="256">
        <f>IF(I247=0,0,I249/I247/12*1000)</f>
        <v>0</v>
      </c>
      <c r="J248" s="256">
        <f>IF(J247=0,0,J249/J247/12*1000)</f>
        <v>0</v>
      </c>
      <c r="K248" s="256">
        <v>137788.31845238095</v>
      </c>
      <c r="L248" s="251">
        <f t="shared" si="114"/>
        <v>137788.31845238095</v>
      </c>
      <c r="M248" s="251">
        <f t="shared" si="115"/>
        <v>0</v>
      </c>
      <c r="N248" s="256">
        <f>IF(N247=0,0,N249/N247/12*1000)</f>
        <v>0</v>
      </c>
      <c r="O248" s="256">
        <v>110655.36175710593</v>
      </c>
      <c r="P248" s="256">
        <f>IF(P247=0,0,P249/P247/12*1000)</f>
        <v>0</v>
      </c>
      <c r="Q248" s="256">
        <v>115081.57622739019</v>
      </c>
      <c r="R248" s="252">
        <v>95416.524787619433</v>
      </c>
      <c r="S248" s="256">
        <f>IF(S247=0,0,S249/S247/6*1000)</f>
        <v>190833.04957523887</v>
      </c>
      <c r="T248" s="256">
        <f>IF(T247=0,0,T249/T247/6*1000)</f>
        <v>190833.04957523887</v>
      </c>
      <c r="U248" s="256">
        <f>IF(U247=0,0,U249/U247/12*1000)</f>
        <v>95416.524787619433</v>
      </c>
      <c r="V248" s="253">
        <f>[40]Лист1!$O248</f>
        <v>1</v>
      </c>
      <c r="W248" s="256">
        <f>IF(W247=0,0,W249/W247/6*1000)</f>
        <v>190833.04957523887</v>
      </c>
      <c r="X248" s="253">
        <f>[40]Лист1!$P248</f>
        <v>1</v>
      </c>
      <c r="Y248" s="256">
        <f>IF(Y247=0,0,Y249/Y247/6*1000)</f>
        <v>190833.04957523887</v>
      </c>
      <c r="Z248" s="251">
        <f t="shared" si="116"/>
        <v>172.10233497393446</v>
      </c>
      <c r="AA248" s="251">
        <f t="shared" si="117"/>
        <v>197.83301002565037</v>
      </c>
      <c r="AB248" s="256">
        <f t="shared" si="118"/>
        <v>95416.524787619433</v>
      </c>
      <c r="AC248" s="256">
        <f t="shared" si="119"/>
        <v>0</v>
      </c>
      <c r="AD248" s="257">
        <f t="shared" si="120"/>
        <v>46.374351065994205</v>
      </c>
      <c r="AE248" s="253">
        <f>+[41]Лист1!Q248</f>
        <v>1</v>
      </c>
      <c r="AF248" s="256">
        <f>IF(AF247=0,0,AF249/AF247/12*1000)</f>
        <v>96256.190205750492</v>
      </c>
      <c r="AG248" s="253">
        <f>+[41]Лист1!R248</f>
        <v>1</v>
      </c>
      <c r="AH248" s="256">
        <f>IF(AH247=0,0,AH249/AH247/12*1000)</f>
        <v>97603.776868630986</v>
      </c>
      <c r="AI248" s="253">
        <f>+[41]Лист1!S248</f>
        <v>1</v>
      </c>
      <c r="AJ248" s="256">
        <f>IF(AJ247=0,0,AJ249/AJ247/12*1000)</f>
        <v>99477.769384508705</v>
      </c>
      <c r="AK248" s="253">
        <f>+[41]Лист1!T248</f>
        <v>1</v>
      </c>
      <c r="AL248" s="256">
        <f>IF(AL247=0,0,AL249/AL247/12*1000)</f>
        <v>101905.02695749073</v>
      </c>
      <c r="AM248" s="227"/>
      <c r="AN248" s="227"/>
      <c r="AO248" s="227"/>
      <c r="AP248" s="227"/>
      <c r="AQ248" s="227"/>
      <c r="AR248" s="227"/>
      <c r="AS248" s="160"/>
      <c r="AT248" s="160"/>
      <c r="AU248" s="160"/>
      <c r="AV248" s="160"/>
      <c r="AW248" s="160"/>
      <c r="AX248" s="160"/>
      <c r="BE248" s="339">
        <f>+U248-'[43]АЛРОСА АГОК пит'!$T248</f>
        <v>95416.524787619433</v>
      </c>
    </row>
    <row r="249" spans="1:57">
      <c r="A249" s="156" t="str">
        <f t="shared" si="125"/>
        <v>пок</v>
      </c>
      <c r="B249" s="95" t="s">
        <v>545</v>
      </c>
      <c r="C249" s="120"/>
      <c r="D249" s="81" t="s">
        <v>331</v>
      </c>
      <c r="E249" s="81"/>
      <c r="F249" s="121"/>
      <c r="G249" s="83" t="s">
        <v>160</v>
      </c>
      <c r="H249" s="262">
        <v>0</v>
      </c>
      <c r="I249" s="262">
        <v>1474.8867187659362</v>
      </c>
      <c r="J249" s="262">
        <v>1651.8731250178487</v>
      </c>
      <c r="K249" s="262">
        <v>3703.75</v>
      </c>
      <c r="L249" s="251">
        <f t="shared" si="114"/>
        <v>2051.8768749821511</v>
      </c>
      <c r="M249" s="251">
        <f t="shared" si="115"/>
        <v>224.21516180063651</v>
      </c>
      <c r="N249" s="262">
        <v>5187.9872857524433</v>
      </c>
      <c r="O249" s="262">
        <v>3425.89</v>
      </c>
      <c r="P249" s="262"/>
      <c r="Q249" s="253">
        <v>3562.9256</v>
      </c>
      <c r="R249" s="252">
        <v>5490.4958359391121</v>
      </c>
      <c r="S249" s="250">
        <f>R249*$A$8</f>
        <v>2745.2479179695561</v>
      </c>
      <c r="T249" s="250">
        <f>R249*$A$9</f>
        <v>2745.2479179695561</v>
      </c>
      <c r="U249" s="263">
        <f>+W249+Y249</f>
        <v>5490.4958359391121</v>
      </c>
      <c r="V249" s="253">
        <f>[40]Лист1!$O249</f>
        <v>1</v>
      </c>
      <c r="W249" s="250">
        <f>S249*V249</f>
        <v>2745.2479179695561</v>
      </c>
      <c r="X249" s="253">
        <f>[40]Лист1!$P249</f>
        <v>1</v>
      </c>
      <c r="Y249" s="250">
        <f>W249*X249</f>
        <v>2745.2479179695561</v>
      </c>
      <c r="Z249" s="271">
        <f t="shared" si="116"/>
        <v>2.4757953500010315</v>
      </c>
      <c r="AA249" s="271">
        <f t="shared" si="117"/>
        <v>2.8459465490249958</v>
      </c>
      <c r="AB249" s="263">
        <f t="shared" si="118"/>
        <v>302.5085501866688</v>
      </c>
      <c r="AC249" s="263">
        <f t="shared" si="119"/>
        <v>105.8309423968219</v>
      </c>
      <c r="AD249" s="264">
        <f t="shared" si="120"/>
        <v>0.1470252426196281</v>
      </c>
      <c r="AE249" s="253">
        <f>+[41]Лист1!Q249</f>
        <v>1.0087999999999999</v>
      </c>
      <c r="AF249" s="250">
        <f>IF($P$287=0,U249*AE249,0)</f>
        <v>5538.8121992953756</v>
      </c>
      <c r="AG249" s="253">
        <f>+[41]Лист1!R249</f>
        <v>1.014</v>
      </c>
      <c r="AH249" s="250">
        <f>AF249*AG249</f>
        <v>5616.3555700855113</v>
      </c>
      <c r="AI249" s="253">
        <f>+[41]Лист1!S249</f>
        <v>1.0192000000000001</v>
      </c>
      <c r="AJ249" s="250">
        <f>AH249*AI249</f>
        <v>5724.1895970311534</v>
      </c>
      <c r="AK249" s="253">
        <f>+[41]Лист1!T249</f>
        <v>1.0244</v>
      </c>
      <c r="AL249" s="250">
        <f>AJ249*AK249</f>
        <v>5863.8598231987135</v>
      </c>
      <c r="AM249" s="227" t="s">
        <v>1284</v>
      </c>
      <c r="AN249" s="227" t="s">
        <v>1285</v>
      </c>
      <c r="AO249" s="227" t="s">
        <v>1286</v>
      </c>
      <c r="AP249" s="227" t="s">
        <v>1287</v>
      </c>
      <c r="AQ249" s="227" t="s">
        <v>1288</v>
      </c>
      <c r="AR249" s="227" t="s">
        <v>1289</v>
      </c>
      <c r="AS249" s="160" t="str">
        <f t="shared" ref="AS249:AX250" si="144">$A$3&amp;$A$2&amp;"'"&amp;AM249</f>
        <v>|'[УФ ВС 2018.xlsx]АЛРОСА АГОК пит'!i195</v>
      </c>
      <c r="AT249" s="160" t="str">
        <f t="shared" si="144"/>
        <v>|'[УФ ВС 2018.xlsx]АЛРОСА АГОК пит'!j195</v>
      </c>
      <c r="AU249" s="160" t="str">
        <f t="shared" si="144"/>
        <v>|'[УФ ВС 2018.xlsx]АЛРОСА АГОК пит'!q195</v>
      </c>
      <c r="AV249" s="160" t="str">
        <f t="shared" si="144"/>
        <v>|'[УФ ВС 2018.xlsx]АЛРОСА АГОК пит'!aa195</v>
      </c>
      <c r="AW249" s="160" t="str">
        <f t="shared" si="144"/>
        <v>|'[УФ ВС 2018.xlsx]АЛРОСА АГОК пит'!al195</v>
      </c>
      <c r="AX249" s="160" t="str">
        <f t="shared" si="144"/>
        <v>|'[УФ ВС 2018.xlsx]АЛРОСА АГОК пит'!ak195</v>
      </c>
      <c r="BE249" s="339">
        <f>+U249-'[43]АЛРОСА АГОК пит'!$T249</f>
        <v>5490.4958359391121</v>
      </c>
    </row>
    <row r="250" spans="1:57">
      <c r="A250" s="156" t="str">
        <f t="shared" si="125"/>
        <v>пок</v>
      </c>
      <c r="B250" s="95" t="s">
        <v>545</v>
      </c>
      <c r="C250" s="120"/>
      <c r="D250" s="81" t="s">
        <v>332</v>
      </c>
      <c r="E250" s="81"/>
      <c r="F250" s="121"/>
      <c r="G250" s="83" t="s">
        <v>160</v>
      </c>
      <c r="H250" s="262">
        <v>0</v>
      </c>
      <c r="I250" s="262">
        <v>460.16504971256563</v>
      </c>
      <c r="J250" s="262">
        <v>515.38485567807356</v>
      </c>
      <c r="K250" s="262">
        <v>885.03</v>
      </c>
      <c r="L250" s="251">
        <f t="shared" si="114"/>
        <v>369.64514432192641</v>
      </c>
      <c r="M250" s="251">
        <f t="shared" si="115"/>
        <v>171.72215874205256</v>
      </c>
      <c r="N250" s="262">
        <v>1566.7721602972379</v>
      </c>
      <c r="O250" s="262">
        <v>1034.6199999999999</v>
      </c>
      <c r="P250" s="262"/>
      <c r="Q250" s="253">
        <v>1076.0047999999999</v>
      </c>
      <c r="R250" s="252">
        <v>1658.1297424536117</v>
      </c>
      <c r="S250" s="250">
        <f>R250*$A$8</f>
        <v>829.06487122680585</v>
      </c>
      <c r="T250" s="250">
        <f>R250*$A$9</f>
        <v>829.06487122680585</v>
      </c>
      <c r="U250" s="263">
        <f>+W250+Y250</f>
        <v>1658.1297424536117</v>
      </c>
      <c r="V250" s="253">
        <f>[40]Лист1!$O250</f>
        <v>1</v>
      </c>
      <c r="W250" s="250">
        <f>S250*V250</f>
        <v>829.06487122680585</v>
      </c>
      <c r="X250" s="253">
        <f>[40]Лист1!$P250</f>
        <v>1</v>
      </c>
      <c r="Y250" s="250">
        <f>W250*X250</f>
        <v>829.06487122680585</v>
      </c>
      <c r="Z250" s="271">
        <f t="shared" si="116"/>
        <v>0.74769019570031137</v>
      </c>
      <c r="AA250" s="271">
        <f t="shared" si="117"/>
        <v>0.85947585780554858</v>
      </c>
      <c r="AB250" s="263">
        <f t="shared" si="118"/>
        <v>91.357582156373837</v>
      </c>
      <c r="AC250" s="263">
        <f t="shared" si="119"/>
        <v>105.8309423968219</v>
      </c>
      <c r="AD250" s="264">
        <f t="shared" si="120"/>
        <v>4.4401623271127615E-2</v>
      </c>
      <c r="AE250" s="253">
        <f>+[41]Лист1!Q250</f>
        <v>1.0087999999999999</v>
      </c>
      <c r="AF250" s="250">
        <f>IF($P$287=0,U250*AE250,0)</f>
        <v>1672.7212841872033</v>
      </c>
      <c r="AG250" s="253">
        <f>+[41]Лист1!R250</f>
        <v>1.014</v>
      </c>
      <c r="AH250" s="250">
        <f>AF250*AG250</f>
        <v>1696.1393821658241</v>
      </c>
      <c r="AI250" s="253">
        <f>+[41]Лист1!S250</f>
        <v>1.0192000000000001</v>
      </c>
      <c r="AJ250" s="250">
        <f>AH250*AI250</f>
        <v>1728.7052583034081</v>
      </c>
      <c r="AK250" s="253">
        <f>+[41]Лист1!T250</f>
        <v>1.0244</v>
      </c>
      <c r="AL250" s="250">
        <f>AJ250*AK250</f>
        <v>1770.8856666060112</v>
      </c>
      <c r="AM250" s="227" t="s">
        <v>1290</v>
      </c>
      <c r="AN250" s="227" t="s">
        <v>1291</v>
      </c>
      <c r="AO250" s="227" t="s">
        <v>1292</v>
      </c>
      <c r="AP250" s="227" t="s">
        <v>1293</v>
      </c>
      <c r="AQ250" s="227" t="s">
        <v>1294</v>
      </c>
      <c r="AR250" s="227" t="s">
        <v>1295</v>
      </c>
      <c r="AS250" s="160" t="str">
        <f t="shared" si="144"/>
        <v>|'[УФ ВС 2018.xlsx]АЛРОСА АГОК пит'!i196</v>
      </c>
      <c r="AT250" s="160" t="str">
        <f t="shared" si="144"/>
        <v>|'[УФ ВС 2018.xlsx]АЛРОСА АГОК пит'!j196</v>
      </c>
      <c r="AU250" s="160" t="str">
        <f t="shared" si="144"/>
        <v>|'[УФ ВС 2018.xlsx]АЛРОСА АГОК пит'!q196</v>
      </c>
      <c r="AV250" s="160" t="str">
        <f t="shared" si="144"/>
        <v>|'[УФ ВС 2018.xlsx]АЛРОСА АГОК пит'!aa196</v>
      </c>
      <c r="AW250" s="160" t="str">
        <f t="shared" si="144"/>
        <v>|'[УФ ВС 2018.xlsx]АЛРОСА АГОК пит'!al196</v>
      </c>
      <c r="AX250" s="160" t="str">
        <f t="shared" si="144"/>
        <v>|'[УФ ВС 2018.xlsx]АЛРОСА АГОК пит'!ak196</v>
      </c>
      <c r="BE250" s="339">
        <f>+U250-'[43]АЛРОСА АГОК пит'!$T250</f>
        <v>1658.1297424536117</v>
      </c>
    </row>
    <row r="251" spans="1:57">
      <c r="A251" s="156" t="str">
        <f t="shared" si="125"/>
        <v>пок</v>
      </c>
      <c r="B251" s="95"/>
      <c r="C251" s="120"/>
      <c r="D251" s="608" t="s">
        <v>333</v>
      </c>
      <c r="E251" s="608"/>
      <c r="F251" s="609"/>
      <c r="G251" s="83" t="s">
        <v>160</v>
      </c>
      <c r="H251" s="263">
        <f>H252+H253+H254</f>
        <v>0</v>
      </c>
      <c r="I251" s="263">
        <f>I252+I253+I254</f>
        <v>0</v>
      </c>
      <c r="J251" s="263">
        <f>J252+J253+J254</f>
        <v>84.922602717099167</v>
      </c>
      <c r="K251" s="263">
        <v>1888.1199999999997</v>
      </c>
      <c r="L251" s="251">
        <f t="shared" si="114"/>
        <v>1803.1973972829005</v>
      </c>
      <c r="M251" s="251">
        <f t="shared" si="115"/>
        <v>2223.3421251699656</v>
      </c>
      <c r="N251" s="263">
        <f t="shared" ref="N251:U251" si="145">N252+N253+N254</f>
        <v>2176.6900288153461</v>
      </c>
      <c r="O251" s="263">
        <v>2843.0400000000004</v>
      </c>
      <c r="P251" s="263">
        <f t="shared" si="145"/>
        <v>0</v>
      </c>
      <c r="Q251" s="263">
        <v>2741.2285687406361</v>
      </c>
      <c r="R251" s="252">
        <v>2176.6900288153461</v>
      </c>
      <c r="S251" s="263">
        <f t="shared" si="145"/>
        <v>1088.345014407673</v>
      </c>
      <c r="T251" s="263">
        <f t="shared" si="145"/>
        <v>1088.345014407673</v>
      </c>
      <c r="U251" s="263">
        <f t="shared" si="145"/>
        <v>2176.6900288153461</v>
      </c>
      <c r="V251" s="253">
        <f>[40]Лист1!$O251</f>
        <v>1</v>
      </c>
      <c r="W251" s="263">
        <f>W252+W253+W254</f>
        <v>1088.345014407673</v>
      </c>
      <c r="X251" s="253">
        <f>[40]Лист1!$P251</f>
        <v>1</v>
      </c>
      <c r="Y251" s="263">
        <f>Y252+Y253+Y254</f>
        <v>1088.345014407673</v>
      </c>
      <c r="Z251" s="271">
        <f t="shared" si="116"/>
        <v>0.98152138035687742</v>
      </c>
      <c r="AA251" s="271">
        <f t="shared" si="117"/>
        <v>1.1282666740688974</v>
      </c>
      <c r="AB251" s="263">
        <f t="shared" si="118"/>
        <v>0</v>
      </c>
      <c r="AC251" s="263">
        <f t="shared" si="119"/>
        <v>100</v>
      </c>
      <c r="AD251" s="264">
        <f t="shared" si="120"/>
        <v>0</v>
      </c>
      <c r="AE251" s="253">
        <f>+[41]Лист1!Q251</f>
        <v>1</v>
      </c>
      <c r="AF251" s="263">
        <f>AF252+AF253+AF254</f>
        <v>2195.844901068921</v>
      </c>
      <c r="AG251" s="253">
        <f>+[41]Лист1!R251</f>
        <v>1</v>
      </c>
      <c r="AH251" s="263">
        <f>AH252+AH253+AH254</f>
        <v>2226.586729683886</v>
      </c>
      <c r="AI251" s="253">
        <f>+[41]Лист1!S251</f>
        <v>1</v>
      </c>
      <c r="AJ251" s="263">
        <f>AJ252+AJ253+AJ254</f>
        <v>2269.337194893817</v>
      </c>
      <c r="AK251" s="253">
        <f>+[41]Лист1!T251</f>
        <v>1</v>
      </c>
      <c r="AL251" s="263">
        <f>AL252+AL253+AL254</f>
        <v>2324.7090224492263</v>
      </c>
      <c r="AM251" s="227"/>
      <c r="AN251" s="227"/>
      <c r="AO251" s="227"/>
      <c r="AP251" s="227"/>
      <c r="AQ251" s="227"/>
      <c r="AR251" s="227"/>
      <c r="AS251" s="160"/>
      <c r="AT251" s="160"/>
      <c r="AU251" s="160"/>
      <c r="AV251" s="160"/>
      <c r="AW251" s="160"/>
      <c r="AX251" s="160"/>
      <c r="BE251" s="339">
        <f>+U251-'[43]АЛРОСА АГОК пит'!$T251</f>
        <v>2176.6900288153461</v>
      </c>
    </row>
    <row r="252" spans="1:57">
      <c r="A252" s="156" t="str">
        <f t="shared" si="125"/>
        <v>скр</v>
      </c>
      <c r="B252" s="95" t="s">
        <v>545</v>
      </c>
      <c r="C252" s="120"/>
      <c r="D252" s="81"/>
      <c r="E252" s="117" t="s">
        <v>334</v>
      </c>
      <c r="F252" s="118"/>
      <c r="G252" s="83" t="s">
        <v>160</v>
      </c>
      <c r="H252" s="262">
        <v>0</v>
      </c>
      <c r="I252" s="262">
        <v>0</v>
      </c>
      <c r="J252" s="262">
        <v>0</v>
      </c>
      <c r="K252" s="262"/>
      <c r="L252" s="251">
        <f t="shared" si="114"/>
        <v>0</v>
      </c>
      <c r="M252" s="251">
        <f t="shared" si="115"/>
        <v>0</v>
      </c>
      <c r="N252" s="262">
        <v>0</v>
      </c>
      <c r="O252" s="262"/>
      <c r="P252" s="262"/>
      <c r="Q252" s="253">
        <v>0</v>
      </c>
      <c r="R252" s="252">
        <v>0</v>
      </c>
      <c r="S252" s="250">
        <f>R252*$A$8</f>
        <v>0</v>
      </c>
      <c r="T252" s="250">
        <f>R252*$A$9</f>
        <v>0</v>
      </c>
      <c r="U252" s="263">
        <f>+W252+Y252</f>
        <v>0</v>
      </c>
      <c r="V252" s="253">
        <f>[40]Лист1!$O252</f>
        <v>1</v>
      </c>
      <c r="W252" s="250">
        <f>S252*V252</f>
        <v>0</v>
      </c>
      <c r="X252" s="253">
        <f>[40]Лист1!$P252</f>
        <v>1</v>
      </c>
      <c r="Y252" s="250">
        <f>W252*X252</f>
        <v>0</v>
      </c>
      <c r="Z252" s="271">
        <f t="shared" si="116"/>
        <v>0</v>
      </c>
      <c r="AA252" s="271">
        <f t="shared" si="117"/>
        <v>0</v>
      </c>
      <c r="AB252" s="263">
        <f t="shared" si="118"/>
        <v>0</v>
      </c>
      <c r="AC252" s="263">
        <f t="shared" si="119"/>
        <v>0</v>
      </c>
      <c r="AD252" s="264">
        <f t="shared" si="120"/>
        <v>0</v>
      </c>
      <c r="AE252" s="253">
        <f>+[41]Лист1!Q252</f>
        <v>1.0087999999999999</v>
      </c>
      <c r="AF252" s="250">
        <f>IF($P$287=0,U252*AE252,0)</f>
        <v>0</v>
      </c>
      <c r="AG252" s="253">
        <f>+[41]Лист1!R252</f>
        <v>1.014</v>
      </c>
      <c r="AH252" s="250">
        <f>AF252*AG252</f>
        <v>0</v>
      </c>
      <c r="AI252" s="253">
        <f>+[41]Лист1!S252</f>
        <v>1.0192000000000001</v>
      </c>
      <c r="AJ252" s="250">
        <f>AH252*AI252</f>
        <v>0</v>
      </c>
      <c r="AK252" s="253">
        <f>+[41]Лист1!T252</f>
        <v>1.0244</v>
      </c>
      <c r="AL252" s="250">
        <f>AJ252*AK252</f>
        <v>0</v>
      </c>
      <c r="AM252" s="227" t="s">
        <v>1296</v>
      </c>
      <c r="AN252" s="227" t="s">
        <v>1297</v>
      </c>
      <c r="AO252" s="227" t="s">
        <v>1298</v>
      </c>
      <c r="AP252" s="227" t="s">
        <v>1299</v>
      </c>
      <c r="AQ252" s="227" t="s">
        <v>1300</v>
      </c>
      <c r="AR252" s="227" t="s">
        <v>1301</v>
      </c>
      <c r="AS252" s="160" t="str">
        <f t="shared" ref="AS252:AX254" si="146">$A$3&amp;$A$2&amp;"'"&amp;AM252</f>
        <v>|'[УФ ВС 2018.xlsx]АЛРОСА АГОК пит'!i198</v>
      </c>
      <c r="AT252" s="160" t="str">
        <f t="shared" si="146"/>
        <v>|'[УФ ВС 2018.xlsx]АЛРОСА АГОК пит'!j198</v>
      </c>
      <c r="AU252" s="160" t="str">
        <f t="shared" si="146"/>
        <v>|'[УФ ВС 2018.xlsx]АЛРОСА АГОК пит'!q198</v>
      </c>
      <c r="AV252" s="160" t="str">
        <f t="shared" si="146"/>
        <v>|'[УФ ВС 2018.xlsx]АЛРОСА АГОК пит'!aa198</v>
      </c>
      <c r="AW252" s="160" t="str">
        <f t="shared" si="146"/>
        <v>|'[УФ ВС 2018.xlsx]АЛРОСА АГОК пит'!al198</v>
      </c>
      <c r="AX252" s="160" t="str">
        <f t="shared" si="146"/>
        <v>|'[УФ ВС 2018.xlsx]АЛРОСА АГОК пит'!ak198</v>
      </c>
      <c r="BE252" s="339">
        <f>+U252-'[43]АЛРОСА АГОК пит'!$T252</f>
        <v>0</v>
      </c>
    </row>
    <row r="253" spans="1:57">
      <c r="A253" s="156" t="str">
        <f t="shared" si="125"/>
        <v>пок</v>
      </c>
      <c r="B253" s="95" t="s">
        <v>545</v>
      </c>
      <c r="C253" s="120"/>
      <c r="D253" s="76"/>
      <c r="E253" s="537"/>
      <c r="F253" s="538"/>
      <c r="G253" s="74" t="s">
        <v>160</v>
      </c>
      <c r="H253" s="262">
        <v>0</v>
      </c>
      <c r="I253" s="262">
        <v>0</v>
      </c>
      <c r="J253" s="262">
        <v>84.922602717099167</v>
      </c>
      <c r="K253" s="262">
        <v>1888.1199999999997</v>
      </c>
      <c r="L253" s="251">
        <f t="shared" si="114"/>
        <v>1803.1973972829005</v>
      </c>
      <c r="M253" s="251">
        <f t="shared" si="115"/>
        <v>2223.3421251699656</v>
      </c>
      <c r="N253" s="262">
        <v>2176.6900288153461</v>
      </c>
      <c r="O253" s="262">
        <v>2843.0400000000004</v>
      </c>
      <c r="P253" s="262"/>
      <c r="Q253" s="253">
        <v>2741.2285687406361</v>
      </c>
      <c r="R253" s="252">
        <v>2176.6900288153461</v>
      </c>
      <c r="S253" s="250">
        <f>R253*$A$8</f>
        <v>1088.345014407673</v>
      </c>
      <c r="T253" s="250">
        <f>R253*$A$9</f>
        <v>1088.345014407673</v>
      </c>
      <c r="U253" s="263">
        <f>+W253+Y253</f>
        <v>2176.6900288153461</v>
      </c>
      <c r="V253" s="253">
        <f>[40]Лист1!$O253</f>
        <v>1</v>
      </c>
      <c r="W253" s="250">
        <f>S253*V253</f>
        <v>1088.345014407673</v>
      </c>
      <c r="X253" s="253">
        <f>[40]Лист1!$P253</f>
        <v>1</v>
      </c>
      <c r="Y253" s="250">
        <f>W253*X253</f>
        <v>1088.345014407673</v>
      </c>
      <c r="Z253" s="271">
        <f t="shared" si="116"/>
        <v>0.98152138035687742</v>
      </c>
      <c r="AA253" s="271">
        <f t="shared" si="117"/>
        <v>1.1282666740688974</v>
      </c>
      <c r="AB253" s="263">
        <f t="shared" si="118"/>
        <v>0</v>
      </c>
      <c r="AC253" s="263">
        <f t="shared" si="119"/>
        <v>100</v>
      </c>
      <c r="AD253" s="264">
        <f t="shared" si="120"/>
        <v>0</v>
      </c>
      <c r="AE253" s="253">
        <f>+[41]Лист1!Q253</f>
        <v>1.0087999999999999</v>
      </c>
      <c r="AF253" s="250">
        <f>IF($P$287=0,U253*AE253,0)</f>
        <v>2195.844901068921</v>
      </c>
      <c r="AG253" s="253">
        <f>+[41]Лист1!R253</f>
        <v>1.014</v>
      </c>
      <c r="AH253" s="250">
        <f>AF253*AG253</f>
        <v>2226.586729683886</v>
      </c>
      <c r="AI253" s="253">
        <f>+[41]Лист1!S253</f>
        <v>1.0192000000000001</v>
      </c>
      <c r="AJ253" s="250">
        <f>AH253*AI253</f>
        <v>2269.337194893817</v>
      </c>
      <c r="AK253" s="253">
        <f>+[41]Лист1!T253</f>
        <v>1.0244</v>
      </c>
      <c r="AL253" s="250">
        <f>AJ253*AK253</f>
        <v>2324.7090224492263</v>
      </c>
      <c r="AM253" s="227" t="s">
        <v>1302</v>
      </c>
      <c r="AN253" s="227" t="s">
        <v>1303</v>
      </c>
      <c r="AO253" s="227" t="s">
        <v>1304</v>
      </c>
      <c r="AP253" s="227" t="s">
        <v>1305</v>
      </c>
      <c r="AQ253" s="227" t="s">
        <v>1306</v>
      </c>
      <c r="AR253" s="227" t="s">
        <v>1307</v>
      </c>
      <c r="AS253" s="160" t="str">
        <f t="shared" si="146"/>
        <v>|'[УФ ВС 2018.xlsx]АЛРОСА АГОК пит'!i199</v>
      </c>
      <c r="AT253" s="160" t="str">
        <f t="shared" si="146"/>
        <v>|'[УФ ВС 2018.xlsx]АЛРОСА АГОК пит'!j199</v>
      </c>
      <c r="AU253" s="160" t="str">
        <f t="shared" si="146"/>
        <v>|'[УФ ВС 2018.xlsx]АЛРОСА АГОК пит'!q199</v>
      </c>
      <c r="AV253" s="160" t="str">
        <f t="shared" si="146"/>
        <v>|'[УФ ВС 2018.xlsx]АЛРОСА АГОК пит'!aa199</v>
      </c>
      <c r="AW253" s="160" t="str">
        <f t="shared" si="146"/>
        <v>|'[УФ ВС 2018.xlsx]АЛРОСА АГОК пит'!al199</v>
      </c>
      <c r="AX253" s="160" t="str">
        <f t="shared" si="146"/>
        <v>|'[УФ ВС 2018.xlsx]АЛРОСА АГОК пит'!ak199</v>
      </c>
      <c r="BE253" s="339">
        <f>+U253-'[43]АЛРОСА АГОК пит'!$T253</f>
        <v>2176.6900288153461</v>
      </c>
    </row>
    <row r="254" spans="1:57" s="161" customFormat="1">
      <c r="A254" s="156" t="str">
        <f t="shared" si="125"/>
        <v>скр</v>
      </c>
      <c r="B254" s="105" t="s">
        <v>545</v>
      </c>
      <c r="C254" s="123"/>
      <c r="D254" s="124"/>
      <c r="E254" s="360"/>
      <c r="F254" s="361"/>
      <c r="G254" s="108" t="s">
        <v>160</v>
      </c>
      <c r="H254" s="262">
        <v>0</v>
      </c>
      <c r="I254" s="272">
        <v>0</v>
      </c>
      <c r="J254" s="272">
        <v>0</v>
      </c>
      <c r="K254" s="272"/>
      <c r="L254" s="251">
        <f t="shared" ref="L254:L287" si="147">K254-J254</f>
        <v>0</v>
      </c>
      <c r="M254" s="251">
        <f t="shared" ref="M254:M287" si="148">IF(J254=0,0,K254/J254*100)</f>
        <v>0</v>
      </c>
      <c r="N254" s="272">
        <v>0</v>
      </c>
      <c r="O254" s="272"/>
      <c r="P254" s="272"/>
      <c r="Q254" s="273">
        <v>0</v>
      </c>
      <c r="R254" s="252">
        <v>0</v>
      </c>
      <c r="S254" s="250">
        <f>R254*$A$8</f>
        <v>0</v>
      </c>
      <c r="T254" s="250">
        <f>R254*$A$9</f>
        <v>0</v>
      </c>
      <c r="U254" s="274">
        <f>+W254+Y254</f>
        <v>0</v>
      </c>
      <c r="V254" s="253">
        <f>[40]Лист1!$O254</f>
        <v>1</v>
      </c>
      <c r="W254" s="250">
        <f>S254*V254</f>
        <v>0</v>
      </c>
      <c r="X254" s="253">
        <f>[40]Лист1!$P254</f>
        <v>1</v>
      </c>
      <c r="Y254" s="250">
        <f>W254*X254</f>
        <v>0</v>
      </c>
      <c r="Z254" s="275">
        <f t="shared" ref="Z254:Z286" si="149">IF(T$26=0,0,T254/T$26)</f>
        <v>0</v>
      </c>
      <c r="AA254" s="275">
        <f t="shared" ref="AA254:AA286" si="150">IF($T$286=0,0,T254/$T$286*100)</f>
        <v>0</v>
      </c>
      <c r="AB254" s="274">
        <f t="shared" ref="AB254:AB287" si="151">U254-N254</f>
        <v>0</v>
      </c>
      <c r="AC254" s="274">
        <f t="shared" ref="AC254:AC287" si="152">IF(N254=0,0,U254/N254*100)</f>
        <v>0</v>
      </c>
      <c r="AD254" s="276">
        <f t="shared" ref="AD254:AD286" si="153">IF($N$286=0,0,AB254/$N$286*100)</f>
        <v>0</v>
      </c>
      <c r="AE254" s="253">
        <f>+[41]Лист1!Q254</f>
        <v>1.0087999999999999</v>
      </c>
      <c r="AF254" s="250">
        <f>IF($P$287=0,U254*AE254,0)</f>
        <v>0</v>
      </c>
      <c r="AG254" s="253">
        <f>+[41]Лист1!R254</f>
        <v>1.014</v>
      </c>
      <c r="AH254" s="250">
        <f>AF254*AG254</f>
        <v>0</v>
      </c>
      <c r="AI254" s="253">
        <f>+[41]Лист1!S254</f>
        <v>1.0192000000000001</v>
      </c>
      <c r="AJ254" s="250">
        <f>AH254*AI254</f>
        <v>0</v>
      </c>
      <c r="AK254" s="253">
        <f>+[41]Лист1!T254</f>
        <v>1.0244</v>
      </c>
      <c r="AL254" s="250">
        <f>AJ254*AK254</f>
        <v>0</v>
      </c>
      <c r="AM254" s="227" t="s">
        <v>1308</v>
      </c>
      <c r="AN254" s="227" t="s">
        <v>1309</v>
      </c>
      <c r="AO254" s="227" t="s">
        <v>1310</v>
      </c>
      <c r="AP254" s="227" t="s">
        <v>1311</v>
      </c>
      <c r="AQ254" s="227" t="s">
        <v>1312</v>
      </c>
      <c r="AR254" s="227" t="s">
        <v>1313</v>
      </c>
      <c r="AS254" s="160" t="str">
        <f t="shared" si="146"/>
        <v>|'[УФ ВС 2018.xlsx]АЛРОСА АГОК пит'!i200</v>
      </c>
      <c r="AT254" s="160" t="str">
        <f t="shared" si="146"/>
        <v>|'[УФ ВС 2018.xlsx]АЛРОСА АГОК пит'!j200</v>
      </c>
      <c r="AU254" s="160" t="str">
        <f t="shared" si="146"/>
        <v>|'[УФ ВС 2018.xlsx]АЛРОСА АГОК пит'!q200</v>
      </c>
      <c r="AV254" s="160" t="str">
        <f t="shared" si="146"/>
        <v>|'[УФ ВС 2018.xlsx]АЛРОСА АГОК пит'!aa200</v>
      </c>
      <c r="AW254" s="160" t="str">
        <f t="shared" si="146"/>
        <v>|'[УФ ВС 2018.xlsx]АЛРОСА АГОК пит'!al200</v>
      </c>
      <c r="AX254" s="160" t="str">
        <f t="shared" si="146"/>
        <v>|'[УФ ВС 2018.xlsx]АЛРОСА АГОК пит'!ak200</v>
      </c>
      <c r="BE254" s="339">
        <f>+U254-'[43]АЛРОСА АГОК пит'!$T254</f>
        <v>0</v>
      </c>
    </row>
    <row r="255" spans="1:57" s="161" customFormat="1">
      <c r="A255" s="156" t="s">
        <v>598</v>
      </c>
      <c r="B255" s="372" t="s">
        <v>338</v>
      </c>
      <c r="C255" s="648" t="s">
        <v>339</v>
      </c>
      <c r="D255" s="649"/>
      <c r="E255" s="649"/>
      <c r="F255" s="650"/>
      <c r="G255" s="350" t="s">
        <v>160</v>
      </c>
      <c r="H255" s="279">
        <f>H201+H202+H225</f>
        <v>0</v>
      </c>
      <c r="I255" s="279">
        <f>I201+I202+I225</f>
        <v>192863.98493706234</v>
      </c>
      <c r="J255" s="279">
        <f>J201+J202+J225</f>
        <v>216957.47860714662</v>
      </c>
      <c r="K255" s="279">
        <v>218375.27991638801</v>
      </c>
      <c r="L255" s="251">
        <f t="shared" si="147"/>
        <v>1417.8013092413894</v>
      </c>
      <c r="M255" s="251">
        <f t="shared" si="148"/>
        <v>100.65349271126472</v>
      </c>
      <c r="N255" s="279">
        <f t="shared" ref="N255:U255" si="154">N201+N202+N225</f>
        <v>193589.77173098581</v>
      </c>
      <c r="O255" s="279">
        <v>183383.34736706151</v>
      </c>
      <c r="P255" s="279">
        <f t="shared" si="154"/>
        <v>0</v>
      </c>
      <c r="Q255" s="279">
        <v>205445.55264955515</v>
      </c>
      <c r="R255" s="252">
        <v>180504.56254668828</v>
      </c>
      <c r="S255" s="279">
        <f t="shared" si="154"/>
        <v>90252.281273344139</v>
      </c>
      <c r="T255" s="279">
        <f t="shared" si="154"/>
        <v>90252.281273344139</v>
      </c>
      <c r="U255" s="279">
        <f t="shared" si="154"/>
        <v>109225.07461358896</v>
      </c>
      <c r="V255" s="253">
        <f>[40]Лист1!$O255</f>
        <v>1</v>
      </c>
      <c r="W255" s="279">
        <f>W201+W202+W225</f>
        <v>54612.537306794482</v>
      </c>
      <c r="X255" s="253">
        <f>[40]Лист1!$P255</f>
        <v>1</v>
      </c>
      <c r="Y255" s="279">
        <f>Y201+Y202+Y225</f>
        <v>54612.537306794482</v>
      </c>
      <c r="Z255" s="279">
        <f t="shared" si="149"/>
        <v>81.393806672585015</v>
      </c>
      <c r="AA255" s="279">
        <f t="shared" si="150"/>
        <v>93.56283152068869</v>
      </c>
      <c r="AB255" s="279">
        <f t="shared" si="151"/>
        <v>-84364.697117396849</v>
      </c>
      <c r="AC255" s="279">
        <f t="shared" si="152"/>
        <v>56.420891267628107</v>
      </c>
      <c r="AD255" s="373">
        <f t="shared" si="153"/>
        <v>-41.002940427841601</v>
      </c>
      <c r="AE255" s="253">
        <f>+[41]Лист1!Q255</f>
        <v>1</v>
      </c>
      <c r="AF255" s="279">
        <f>AF201+AF202+AF225</f>
        <v>110090.8669526525</v>
      </c>
      <c r="AG255" s="253">
        <f>+[41]Лист1!R255</f>
        <v>1</v>
      </c>
      <c r="AH255" s="279">
        <f>AH201+AH202+AH225</f>
        <v>111351.59796026997</v>
      </c>
      <c r="AI255" s="253">
        <f>+[41]Лист1!S255</f>
        <v>1</v>
      </c>
      <c r="AJ255" s="279">
        <f>AJ201+AJ202+AJ225</f>
        <v>113021.67340327005</v>
      </c>
      <c r="AK255" s="253">
        <f>+[41]Лист1!T255</f>
        <v>1</v>
      </c>
      <c r="AL255" s="279">
        <f>AL201+AL202+AL225</f>
        <v>115121.87502432834</v>
      </c>
      <c r="AM255" s="227"/>
      <c r="AN255" s="227"/>
      <c r="AO255" s="227"/>
      <c r="AP255" s="227"/>
      <c r="AQ255" s="227"/>
      <c r="AR255" s="227"/>
      <c r="AS255" s="160"/>
      <c r="AT255" s="160"/>
      <c r="AU255" s="160"/>
      <c r="AV255" s="160"/>
      <c r="AW255" s="160"/>
      <c r="AX255" s="160"/>
      <c r="BE255" s="339">
        <f>+U255-'[43]АЛРОСА АГОК пит'!$T255</f>
        <v>109225.07461358896</v>
      </c>
    </row>
    <row r="256" spans="1:57" s="161" customFormat="1">
      <c r="A256" s="156" t="str">
        <f>IF(SUM(J256,N256,P256,R256,S256,T256)=0,"скр","пок")</f>
        <v>пок</v>
      </c>
      <c r="B256" s="94"/>
      <c r="C256" s="125" t="s">
        <v>568</v>
      </c>
      <c r="D256" s="126"/>
      <c r="E256" s="127"/>
      <c r="F256" s="128"/>
      <c r="G256" s="109" t="s">
        <v>160</v>
      </c>
      <c r="H256" s="282">
        <f>H257+H259+H263+H264+H265+H270+H273+H274</f>
        <v>0</v>
      </c>
      <c r="I256" s="282">
        <f>I257+I259+I263+I264+I265+I270+I273+I274</f>
        <v>19940.080000000002</v>
      </c>
      <c r="J256" s="282">
        <f>J257+J259+J263+J264+J265+J270+J273+J274</f>
        <v>21255.523000000001</v>
      </c>
      <c r="K256" s="282">
        <v>10359.766374819981</v>
      </c>
      <c r="L256" s="251">
        <f t="shared" si="147"/>
        <v>-10895.75662518002</v>
      </c>
      <c r="M256" s="251">
        <f t="shared" si="148"/>
        <v>48.739174165792022</v>
      </c>
      <c r="N256" s="282">
        <f t="shared" ref="N256:U256" si="155">N257+N259+N263+N264+N265+N270+N273+N274</f>
        <v>12163.026085709247</v>
      </c>
      <c r="O256" s="282">
        <v>12079.082343313641</v>
      </c>
      <c r="P256" s="282">
        <f t="shared" si="155"/>
        <v>0</v>
      </c>
      <c r="Q256" s="282">
        <v>11798.792204547954</v>
      </c>
      <c r="R256" s="252">
        <v>12499.709307303576</v>
      </c>
      <c r="S256" s="282">
        <f t="shared" si="155"/>
        <v>6249.8546536517879</v>
      </c>
      <c r="T256" s="282">
        <f t="shared" si="155"/>
        <v>6249.8546536517879</v>
      </c>
      <c r="U256" s="251">
        <f t="shared" si="155"/>
        <v>12499.709307303576</v>
      </c>
      <c r="V256" s="253">
        <f>[40]Лист1!$O256</f>
        <v>1</v>
      </c>
      <c r="W256" s="282">
        <f>W257+W259+W263+W264+W265+W270+W273+W274</f>
        <v>6249.8546536517879</v>
      </c>
      <c r="X256" s="253">
        <f>[40]Лист1!$P256</f>
        <v>1</v>
      </c>
      <c r="Y256" s="282">
        <f>Y257+Y259+Y263+Y264+Y265+Y270+Y273+Y274</f>
        <v>6249.8546536517879</v>
      </c>
      <c r="Z256" s="251">
        <f t="shared" si="149"/>
        <v>5.6364166560001729</v>
      </c>
      <c r="AA256" s="251">
        <f t="shared" si="150"/>
        <v>6.4791060097128055</v>
      </c>
      <c r="AB256" s="251">
        <f t="shared" si="151"/>
        <v>336.68322159432864</v>
      </c>
      <c r="AC256" s="251">
        <f t="shared" si="152"/>
        <v>102.76808763889696</v>
      </c>
      <c r="AD256" s="254">
        <f t="shared" si="153"/>
        <v>0.16363482060364465</v>
      </c>
      <c r="AE256" s="253">
        <f>+[41]Лист1!Q256</f>
        <v>1</v>
      </c>
      <c r="AF256" s="282">
        <f>AF257+AF259+AF263+AF264+AF265+AF270+AF273+AF274</f>
        <v>12075.281706867576</v>
      </c>
      <c r="AG256" s="253">
        <f>+[41]Лист1!R256</f>
        <v>1</v>
      </c>
      <c r="AH256" s="282">
        <f>AH257+AH259+AH263+AH264+AH265+AH270+AH273+AH274</f>
        <v>12075.281706867576</v>
      </c>
      <c r="AI256" s="253">
        <f>+[41]Лист1!S256</f>
        <v>1</v>
      </c>
      <c r="AJ256" s="282">
        <f>AJ257+AJ259+AJ263+AJ264+AJ265+AJ270+AJ273+AJ274</f>
        <v>12075.281706867576</v>
      </c>
      <c r="AK256" s="253">
        <f>+[41]Лист1!T256</f>
        <v>1</v>
      </c>
      <c r="AL256" s="282">
        <f>AL257+AL259+AL263+AL264+AL265+AL270+AL273+AL274</f>
        <v>12075.281706867576</v>
      </c>
      <c r="AM256" s="227"/>
      <c r="AN256" s="227"/>
      <c r="AO256" s="227"/>
      <c r="AP256" s="227"/>
      <c r="AQ256" s="227"/>
      <c r="AR256" s="227"/>
      <c r="AS256" s="160"/>
      <c r="AT256" s="160"/>
      <c r="AU256" s="160"/>
      <c r="AV256" s="160"/>
      <c r="AW256" s="160"/>
      <c r="AX256" s="160"/>
      <c r="BE256" s="339">
        <f>+U256-'[43]АЛРОСА АГОК пит'!$T256</f>
        <v>12499.709307303576</v>
      </c>
    </row>
    <row r="257" spans="1:57">
      <c r="A257" s="156" t="str">
        <f t="shared" ref="A257:A285" si="156">IF(SUM(J257,N257,P257,R257,S257,T257)=0,"скр","пок")</f>
        <v>скр</v>
      </c>
      <c r="B257" s="95"/>
      <c r="C257" s="122" t="s">
        <v>340</v>
      </c>
      <c r="D257" s="98" t="s">
        <v>341</v>
      </c>
      <c r="E257" s="129"/>
      <c r="F257" s="130"/>
      <c r="G257" s="109" t="s">
        <v>160</v>
      </c>
      <c r="H257" s="255">
        <v>0</v>
      </c>
      <c r="I257" s="255">
        <v>0</v>
      </c>
      <c r="J257" s="255">
        <v>0</v>
      </c>
      <c r="K257" s="255"/>
      <c r="L257" s="251">
        <f t="shared" si="147"/>
        <v>0</v>
      </c>
      <c r="M257" s="251">
        <f t="shared" si="148"/>
        <v>0</v>
      </c>
      <c r="N257" s="255">
        <v>0</v>
      </c>
      <c r="O257" s="255"/>
      <c r="P257" s="255"/>
      <c r="Q257" s="250">
        <v>0</v>
      </c>
      <c r="R257" s="252">
        <v>0</v>
      </c>
      <c r="S257" s="250">
        <f t="shared" ref="S257:S264" si="157">R257*$A$8</f>
        <v>0</v>
      </c>
      <c r="T257" s="250">
        <f t="shared" ref="T257:T264" si="158">R257*$A$9</f>
        <v>0</v>
      </c>
      <c r="U257" s="256">
        <f t="shared" ref="U257:U264" si="159">+W257+Y257</f>
        <v>0</v>
      </c>
      <c r="V257" s="253">
        <f>[40]Лист1!$O257</f>
        <v>1</v>
      </c>
      <c r="W257" s="250">
        <f t="shared" ref="W257:W264" si="160">S257*V257</f>
        <v>0</v>
      </c>
      <c r="X257" s="253">
        <f>[40]Лист1!$P257</f>
        <v>1</v>
      </c>
      <c r="Y257" s="250">
        <f t="shared" ref="Y257:Y264" si="161">W257*X257</f>
        <v>0</v>
      </c>
      <c r="Z257" s="251">
        <f t="shared" si="149"/>
        <v>0</v>
      </c>
      <c r="AA257" s="251">
        <f t="shared" si="150"/>
        <v>0</v>
      </c>
      <c r="AB257" s="256">
        <f t="shared" si="151"/>
        <v>0</v>
      </c>
      <c r="AC257" s="256">
        <f t="shared" si="152"/>
        <v>0</v>
      </c>
      <c r="AD257" s="257">
        <f t="shared" si="153"/>
        <v>0</v>
      </c>
      <c r="AE257" s="253">
        <f>+[41]Лист1!Q257</f>
        <v>1</v>
      </c>
      <c r="AF257" s="250">
        <f t="shared" ref="AF257:AF264" si="162">IF($P$287=0,U257*AE257,0)</f>
        <v>0</v>
      </c>
      <c r="AG257" s="253">
        <f>+[41]Лист1!R257</f>
        <v>1</v>
      </c>
      <c r="AH257" s="250">
        <f t="shared" ref="AH257:AH264" si="163">AF257*AG257</f>
        <v>0</v>
      </c>
      <c r="AI257" s="253">
        <f>+[41]Лист1!S257</f>
        <v>1</v>
      </c>
      <c r="AJ257" s="250">
        <f t="shared" ref="AJ257:AJ264" si="164">AH257*AI257</f>
        <v>0</v>
      </c>
      <c r="AK257" s="253">
        <f>+[41]Лист1!T257</f>
        <v>1</v>
      </c>
      <c r="AL257" s="250">
        <f t="shared" ref="AL257:AL264" si="165">AJ257*AK257</f>
        <v>0</v>
      </c>
      <c r="AM257" s="227" t="s">
        <v>1314</v>
      </c>
      <c r="AN257" s="227" t="s">
        <v>1315</v>
      </c>
      <c r="AO257" s="227" t="s">
        <v>1316</v>
      </c>
      <c r="AP257" s="227" t="s">
        <v>1317</v>
      </c>
      <c r="AQ257" s="227" t="s">
        <v>1318</v>
      </c>
      <c r="AR257" s="227" t="s">
        <v>1319</v>
      </c>
      <c r="AS257" s="160" t="str">
        <f t="shared" ref="AS257:AX264" si="166">$A$3&amp;$A$2&amp;"'"&amp;AM257</f>
        <v>|'[УФ ВС 2018.xlsx]АЛРОСА АГОК пит'!i203</v>
      </c>
      <c r="AT257" s="160" t="str">
        <f t="shared" si="166"/>
        <v>|'[УФ ВС 2018.xlsx]АЛРОСА АГОК пит'!j203</v>
      </c>
      <c r="AU257" s="160" t="str">
        <f t="shared" si="166"/>
        <v>|'[УФ ВС 2018.xlsx]АЛРОСА АГОК пит'!q203</v>
      </c>
      <c r="AV257" s="160" t="str">
        <f t="shared" si="166"/>
        <v>|'[УФ ВС 2018.xlsx]АЛРОСА АГОК пит'!aa203</v>
      </c>
      <c r="AW257" s="160" t="str">
        <f t="shared" si="166"/>
        <v>|'[УФ ВС 2018.xlsx]АЛРОСА АГОК пит'!al203</v>
      </c>
      <c r="AX257" s="160" t="str">
        <f t="shared" si="166"/>
        <v>|'[УФ ВС 2018.xlsx]АЛРОСА АГОК пит'!ak203</v>
      </c>
      <c r="BE257" s="339">
        <f>+U257-'[43]АЛРОСА АГОК пит'!$T257</f>
        <v>0</v>
      </c>
    </row>
    <row r="258" spans="1:57" s="161" customFormat="1">
      <c r="A258" s="156" t="str">
        <f t="shared" si="156"/>
        <v>скр</v>
      </c>
      <c r="B258" s="131" t="s">
        <v>569</v>
      </c>
      <c r="C258" s="132"/>
      <c r="D258" s="133"/>
      <c r="E258" s="133" t="s">
        <v>342</v>
      </c>
      <c r="F258" s="134"/>
      <c r="G258" s="135" t="s">
        <v>160</v>
      </c>
      <c r="H258" s="255">
        <v>0</v>
      </c>
      <c r="I258" s="253">
        <v>0</v>
      </c>
      <c r="J258" s="253">
        <v>0</v>
      </c>
      <c r="K258" s="253"/>
      <c r="L258" s="251">
        <f t="shared" si="147"/>
        <v>0</v>
      </c>
      <c r="M258" s="251">
        <f t="shared" si="148"/>
        <v>0</v>
      </c>
      <c r="N258" s="253">
        <v>0</v>
      </c>
      <c r="O258" s="253"/>
      <c r="P258" s="253"/>
      <c r="Q258" s="253">
        <v>0</v>
      </c>
      <c r="R258" s="252">
        <v>0</v>
      </c>
      <c r="S258" s="250">
        <f t="shared" si="157"/>
        <v>0</v>
      </c>
      <c r="T258" s="250">
        <f t="shared" si="158"/>
        <v>0</v>
      </c>
      <c r="U258" s="263">
        <f t="shared" si="159"/>
        <v>0</v>
      </c>
      <c r="V258" s="253">
        <f>[40]Лист1!$O258</f>
        <v>1</v>
      </c>
      <c r="W258" s="250">
        <f t="shared" si="160"/>
        <v>0</v>
      </c>
      <c r="X258" s="253">
        <f>[40]Лист1!$P258</f>
        <v>1</v>
      </c>
      <c r="Y258" s="250">
        <f t="shared" si="161"/>
        <v>0</v>
      </c>
      <c r="Z258" s="271">
        <f t="shared" si="149"/>
        <v>0</v>
      </c>
      <c r="AA258" s="271">
        <f t="shared" si="150"/>
        <v>0</v>
      </c>
      <c r="AB258" s="263">
        <f t="shared" si="151"/>
        <v>0</v>
      </c>
      <c r="AC258" s="263">
        <f t="shared" si="152"/>
        <v>0</v>
      </c>
      <c r="AD258" s="264">
        <f t="shared" si="153"/>
        <v>0</v>
      </c>
      <c r="AE258" s="253">
        <f>+[41]Лист1!Q258</f>
        <v>1</v>
      </c>
      <c r="AF258" s="250">
        <f t="shared" si="162"/>
        <v>0</v>
      </c>
      <c r="AG258" s="253">
        <f>+[41]Лист1!R258</f>
        <v>1</v>
      </c>
      <c r="AH258" s="250">
        <f t="shared" si="163"/>
        <v>0</v>
      </c>
      <c r="AI258" s="253">
        <f>+[41]Лист1!S258</f>
        <v>1</v>
      </c>
      <c r="AJ258" s="250">
        <f t="shared" si="164"/>
        <v>0</v>
      </c>
      <c r="AK258" s="253">
        <f>+[41]Лист1!T258</f>
        <v>1</v>
      </c>
      <c r="AL258" s="250">
        <f t="shared" si="165"/>
        <v>0</v>
      </c>
      <c r="AM258" s="227" t="s">
        <v>1320</v>
      </c>
      <c r="AN258" s="227" t="s">
        <v>1321</v>
      </c>
      <c r="AO258" s="227" t="s">
        <v>1322</v>
      </c>
      <c r="AP258" s="227" t="s">
        <v>1323</v>
      </c>
      <c r="AQ258" s="227" t="s">
        <v>1324</v>
      </c>
      <c r="AR258" s="227" t="s">
        <v>1325</v>
      </c>
      <c r="AS258" s="160" t="str">
        <f t="shared" si="166"/>
        <v>|'[УФ ВС 2018.xlsx]АЛРОСА АГОК пит'!i204</v>
      </c>
      <c r="AT258" s="160" t="str">
        <f t="shared" si="166"/>
        <v>|'[УФ ВС 2018.xlsx]АЛРОСА АГОК пит'!j204</v>
      </c>
      <c r="AU258" s="160" t="str">
        <f t="shared" si="166"/>
        <v>|'[УФ ВС 2018.xlsx]АЛРОСА АГОК пит'!q204</v>
      </c>
      <c r="AV258" s="160" t="str">
        <f t="shared" si="166"/>
        <v>|'[УФ ВС 2018.xlsx]АЛРОСА АГОК пит'!aa204</v>
      </c>
      <c r="AW258" s="160" t="str">
        <f t="shared" si="166"/>
        <v>|'[УФ ВС 2018.xlsx]АЛРОСА АГОК пит'!al204</v>
      </c>
      <c r="AX258" s="160" t="str">
        <f t="shared" si="166"/>
        <v>|'[УФ ВС 2018.xlsx]АЛРОСА АГОК пит'!ak204</v>
      </c>
      <c r="BE258" s="339">
        <f>+U258-'[43]АЛРОСА АГОК пит'!$T258</f>
        <v>0</v>
      </c>
    </row>
    <row r="259" spans="1:57" s="162" customFormat="1">
      <c r="A259" s="156" t="str">
        <f t="shared" si="156"/>
        <v>скр</v>
      </c>
      <c r="B259" s="95"/>
      <c r="C259" s="122" t="s">
        <v>343</v>
      </c>
      <c r="D259" s="98" t="s">
        <v>344</v>
      </c>
      <c r="E259" s="129"/>
      <c r="F259" s="130"/>
      <c r="G259" s="109" t="s">
        <v>160</v>
      </c>
      <c r="H259" s="255">
        <v>0</v>
      </c>
      <c r="I259" s="255">
        <v>0</v>
      </c>
      <c r="J259" s="255">
        <v>0</v>
      </c>
      <c r="K259" s="255"/>
      <c r="L259" s="251">
        <f t="shared" si="147"/>
        <v>0</v>
      </c>
      <c r="M259" s="251">
        <f t="shared" si="148"/>
        <v>0</v>
      </c>
      <c r="N259" s="255">
        <v>0</v>
      </c>
      <c r="O259" s="255"/>
      <c r="P259" s="255"/>
      <c r="Q259" s="250">
        <v>0</v>
      </c>
      <c r="R259" s="252">
        <v>0</v>
      </c>
      <c r="S259" s="250">
        <f t="shared" si="157"/>
        <v>0</v>
      </c>
      <c r="T259" s="250">
        <f t="shared" si="158"/>
        <v>0</v>
      </c>
      <c r="U259" s="256">
        <f t="shared" si="159"/>
        <v>0</v>
      </c>
      <c r="V259" s="253">
        <f>[40]Лист1!$O259</f>
        <v>1</v>
      </c>
      <c r="W259" s="250">
        <f t="shared" si="160"/>
        <v>0</v>
      </c>
      <c r="X259" s="253">
        <f>[40]Лист1!$P259</f>
        <v>1</v>
      </c>
      <c r="Y259" s="250">
        <f t="shared" si="161"/>
        <v>0</v>
      </c>
      <c r="Z259" s="251">
        <f t="shared" si="149"/>
        <v>0</v>
      </c>
      <c r="AA259" s="251">
        <f t="shared" si="150"/>
        <v>0</v>
      </c>
      <c r="AB259" s="256">
        <f t="shared" si="151"/>
        <v>0</v>
      </c>
      <c r="AC259" s="256">
        <f t="shared" si="152"/>
        <v>0</v>
      </c>
      <c r="AD259" s="257">
        <f t="shared" si="153"/>
        <v>0</v>
      </c>
      <c r="AE259" s="253">
        <f>+[41]Лист1!Q259</f>
        <v>1</v>
      </c>
      <c r="AF259" s="250">
        <f t="shared" si="162"/>
        <v>0</v>
      </c>
      <c r="AG259" s="253">
        <f>+[41]Лист1!R259</f>
        <v>1</v>
      </c>
      <c r="AH259" s="250">
        <f t="shared" si="163"/>
        <v>0</v>
      </c>
      <c r="AI259" s="253">
        <f>+[41]Лист1!S259</f>
        <v>1</v>
      </c>
      <c r="AJ259" s="250">
        <f t="shared" si="164"/>
        <v>0</v>
      </c>
      <c r="AK259" s="253">
        <f>+[41]Лист1!T259</f>
        <v>1</v>
      </c>
      <c r="AL259" s="250">
        <f t="shared" si="165"/>
        <v>0</v>
      </c>
      <c r="AM259" s="227" t="s">
        <v>1326</v>
      </c>
      <c r="AN259" s="227" t="s">
        <v>1327</v>
      </c>
      <c r="AO259" s="227" t="s">
        <v>1328</v>
      </c>
      <c r="AP259" s="227" t="s">
        <v>1329</v>
      </c>
      <c r="AQ259" s="227" t="s">
        <v>1330</v>
      </c>
      <c r="AR259" s="227" t="s">
        <v>1331</v>
      </c>
      <c r="AS259" s="160" t="str">
        <f t="shared" si="166"/>
        <v>|'[УФ ВС 2018.xlsx]АЛРОСА АГОК пит'!i205</v>
      </c>
      <c r="AT259" s="160" t="str">
        <f t="shared" si="166"/>
        <v>|'[УФ ВС 2018.xlsx]АЛРОСА АГОК пит'!j205</v>
      </c>
      <c r="AU259" s="160" t="str">
        <f t="shared" si="166"/>
        <v>|'[УФ ВС 2018.xlsx]АЛРОСА АГОК пит'!q205</v>
      </c>
      <c r="AV259" s="160" t="str">
        <f t="shared" si="166"/>
        <v>|'[УФ ВС 2018.xlsx]АЛРОСА АГОК пит'!aa205</v>
      </c>
      <c r="AW259" s="160" t="str">
        <f t="shared" si="166"/>
        <v>|'[УФ ВС 2018.xlsx]АЛРОСА АГОК пит'!al205</v>
      </c>
      <c r="AX259" s="160" t="str">
        <f t="shared" si="166"/>
        <v>|'[УФ ВС 2018.xlsx]АЛРОСА АГОК пит'!ak205</v>
      </c>
      <c r="BE259" s="339">
        <f>+U259-'[43]АЛРОСА АГОК пит'!$T259</f>
        <v>0</v>
      </c>
    </row>
    <row r="260" spans="1:57" s="162" customFormat="1">
      <c r="A260" s="156" t="str">
        <f t="shared" si="156"/>
        <v>скр</v>
      </c>
      <c r="B260" s="136" t="s">
        <v>569</v>
      </c>
      <c r="C260" s="120"/>
      <c r="D260" s="596"/>
      <c r="E260" s="596"/>
      <c r="F260" s="597"/>
      <c r="G260" s="135" t="s">
        <v>160</v>
      </c>
      <c r="H260" s="255">
        <v>0</v>
      </c>
      <c r="I260" s="262">
        <v>0</v>
      </c>
      <c r="J260" s="262">
        <v>0</v>
      </c>
      <c r="K260" s="262"/>
      <c r="L260" s="251">
        <f t="shared" si="147"/>
        <v>0</v>
      </c>
      <c r="M260" s="251">
        <f t="shared" si="148"/>
        <v>0</v>
      </c>
      <c r="N260" s="262">
        <v>0</v>
      </c>
      <c r="O260" s="262"/>
      <c r="P260" s="262"/>
      <c r="Q260" s="253">
        <v>0</v>
      </c>
      <c r="R260" s="252">
        <v>0</v>
      </c>
      <c r="S260" s="250">
        <f t="shared" si="157"/>
        <v>0</v>
      </c>
      <c r="T260" s="250">
        <f t="shared" si="158"/>
        <v>0</v>
      </c>
      <c r="U260" s="263">
        <f t="shared" si="159"/>
        <v>0</v>
      </c>
      <c r="V260" s="253">
        <f>[40]Лист1!$O260</f>
        <v>1</v>
      </c>
      <c r="W260" s="250">
        <f t="shared" si="160"/>
        <v>0</v>
      </c>
      <c r="X260" s="253">
        <f>[40]Лист1!$P260</f>
        <v>1</v>
      </c>
      <c r="Y260" s="250">
        <f t="shared" si="161"/>
        <v>0</v>
      </c>
      <c r="Z260" s="271">
        <f t="shared" si="149"/>
        <v>0</v>
      </c>
      <c r="AA260" s="271">
        <f t="shared" si="150"/>
        <v>0</v>
      </c>
      <c r="AB260" s="263">
        <f t="shared" si="151"/>
        <v>0</v>
      </c>
      <c r="AC260" s="263">
        <f t="shared" si="152"/>
        <v>0</v>
      </c>
      <c r="AD260" s="264">
        <f t="shared" si="153"/>
        <v>0</v>
      </c>
      <c r="AE260" s="253">
        <f>+[41]Лист1!Q260</f>
        <v>1</v>
      </c>
      <c r="AF260" s="250">
        <f t="shared" si="162"/>
        <v>0</v>
      </c>
      <c r="AG260" s="253">
        <f>+[41]Лист1!R260</f>
        <v>1</v>
      </c>
      <c r="AH260" s="250">
        <f t="shared" si="163"/>
        <v>0</v>
      </c>
      <c r="AI260" s="253">
        <f>+[41]Лист1!S260</f>
        <v>1</v>
      </c>
      <c r="AJ260" s="250">
        <f t="shared" si="164"/>
        <v>0</v>
      </c>
      <c r="AK260" s="253">
        <f>+[41]Лист1!T260</f>
        <v>1</v>
      </c>
      <c r="AL260" s="250">
        <f t="shared" si="165"/>
        <v>0</v>
      </c>
      <c r="AM260" s="227" t="s">
        <v>1332</v>
      </c>
      <c r="AN260" s="227" t="s">
        <v>1333</v>
      </c>
      <c r="AO260" s="227" t="s">
        <v>1334</v>
      </c>
      <c r="AP260" s="227" t="s">
        <v>1335</v>
      </c>
      <c r="AQ260" s="227" t="s">
        <v>1336</v>
      </c>
      <c r="AR260" s="227" t="s">
        <v>1337</v>
      </c>
      <c r="AS260" s="160" t="str">
        <f t="shared" si="166"/>
        <v>|'[УФ ВС 2018.xlsx]АЛРОСА АГОК пит'!i206</v>
      </c>
      <c r="AT260" s="160" t="str">
        <f t="shared" si="166"/>
        <v>|'[УФ ВС 2018.xlsx]АЛРОСА АГОК пит'!j206</v>
      </c>
      <c r="AU260" s="160" t="str">
        <f t="shared" si="166"/>
        <v>|'[УФ ВС 2018.xlsx]АЛРОСА АГОК пит'!q206</v>
      </c>
      <c r="AV260" s="160" t="str">
        <f t="shared" si="166"/>
        <v>|'[УФ ВС 2018.xlsx]АЛРОСА АГОК пит'!aa206</v>
      </c>
      <c r="AW260" s="160" t="str">
        <f t="shared" si="166"/>
        <v>|'[УФ ВС 2018.xlsx]АЛРОСА АГОК пит'!al206</v>
      </c>
      <c r="AX260" s="160" t="str">
        <f t="shared" si="166"/>
        <v>|'[УФ ВС 2018.xlsx]АЛРОСА АГОК пит'!ak206</v>
      </c>
      <c r="BE260" s="339">
        <f>+U260-'[43]АЛРОСА АГОК пит'!$T260</f>
        <v>0</v>
      </c>
    </row>
    <row r="261" spans="1:57" s="162" customFormat="1">
      <c r="A261" s="156" t="str">
        <f t="shared" si="156"/>
        <v>скр</v>
      </c>
      <c r="B261" s="136" t="s">
        <v>569</v>
      </c>
      <c r="C261" s="120"/>
      <c r="D261" s="596"/>
      <c r="E261" s="596"/>
      <c r="F261" s="597"/>
      <c r="G261" s="135" t="s">
        <v>160</v>
      </c>
      <c r="H261" s="255">
        <v>0</v>
      </c>
      <c r="I261" s="262">
        <v>0</v>
      </c>
      <c r="J261" s="262">
        <v>0</v>
      </c>
      <c r="K261" s="262"/>
      <c r="L261" s="251">
        <f t="shared" si="147"/>
        <v>0</v>
      </c>
      <c r="M261" s="251">
        <f t="shared" si="148"/>
        <v>0</v>
      </c>
      <c r="N261" s="262">
        <v>0</v>
      </c>
      <c r="O261" s="262"/>
      <c r="P261" s="262"/>
      <c r="Q261" s="253">
        <v>0</v>
      </c>
      <c r="R261" s="252">
        <v>0</v>
      </c>
      <c r="S261" s="250">
        <f t="shared" si="157"/>
        <v>0</v>
      </c>
      <c r="T261" s="250">
        <f t="shared" si="158"/>
        <v>0</v>
      </c>
      <c r="U261" s="263">
        <f t="shared" si="159"/>
        <v>0</v>
      </c>
      <c r="V261" s="253">
        <f>[40]Лист1!$O261</f>
        <v>1</v>
      </c>
      <c r="W261" s="250">
        <f t="shared" si="160"/>
        <v>0</v>
      </c>
      <c r="X261" s="253">
        <f>[40]Лист1!$P261</f>
        <v>1</v>
      </c>
      <c r="Y261" s="250">
        <f t="shared" si="161"/>
        <v>0</v>
      </c>
      <c r="Z261" s="271">
        <f t="shared" si="149"/>
        <v>0</v>
      </c>
      <c r="AA261" s="271">
        <f t="shared" si="150"/>
        <v>0</v>
      </c>
      <c r="AB261" s="263">
        <f t="shared" si="151"/>
        <v>0</v>
      </c>
      <c r="AC261" s="263">
        <f t="shared" si="152"/>
        <v>0</v>
      </c>
      <c r="AD261" s="264">
        <f t="shared" si="153"/>
        <v>0</v>
      </c>
      <c r="AE261" s="253">
        <f>+[41]Лист1!Q261</f>
        <v>1</v>
      </c>
      <c r="AF261" s="250">
        <f t="shared" si="162"/>
        <v>0</v>
      </c>
      <c r="AG261" s="253">
        <f>+[41]Лист1!R261</f>
        <v>1</v>
      </c>
      <c r="AH261" s="250">
        <f t="shared" si="163"/>
        <v>0</v>
      </c>
      <c r="AI261" s="253">
        <f>+[41]Лист1!S261</f>
        <v>1</v>
      </c>
      <c r="AJ261" s="250">
        <f t="shared" si="164"/>
        <v>0</v>
      </c>
      <c r="AK261" s="253">
        <f>+[41]Лист1!T261</f>
        <v>1</v>
      </c>
      <c r="AL261" s="250">
        <f t="shared" si="165"/>
        <v>0</v>
      </c>
      <c r="AM261" s="227" t="s">
        <v>1338</v>
      </c>
      <c r="AN261" s="227" t="s">
        <v>1339</v>
      </c>
      <c r="AO261" s="227" t="s">
        <v>1340</v>
      </c>
      <c r="AP261" s="227" t="s">
        <v>1341</v>
      </c>
      <c r="AQ261" s="227" t="s">
        <v>1342</v>
      </c>
      <c r="AR261" s="227" t="s">
        <v>1343</v>
      </c>
      <c r="AS261" s="160" t="str">
        <f t="shared" si="166"/>
        <v>|'[УФ ВС 2018.xlsx]АЛРОСА АГОК пит'!i207</v>
      </c>
      <c r="AT261" s="160" t="str">
        <f t="shared" si="166"/>
        <v>|'[УФ ВС 2018.xlsx]АЛРОСА АГОК пит'!j207</v>
      </c>
      <c r="AU261" s="160" t="str">
        <f t="shared" si="166"/>
        <v>|'[УФ ВС 2018.xlsx]АЛРОСА АГОК пит'!q207</v>
      </c>
      <c r="AV261" s="160" t="str">
        <f t="shared" si="166"/>
        <v>|'[УФ ВС 2018.xlsx]АЛРОСА АГОК пит'!aa207</v>
      </c>
      <c r="AW261" s="160" t="str">
        <f t="shared" si="166"/>
        <v>|'[УФ ВС 2018.xlsx]АЛРОСА АГОК пит'!al207</v>
      </c>
      <c r="AX261" s="160" t="str">
        <f t="shared" si="166"/>
        <v>|'[УФ ВС 2018.xlsx]АЛРОСА АГОК пит'!ak207</v>
      </c>
      <c r="BE261" s="339">
        <f>+U261-'[43]АЛРОСА АГОК пит'!$T261</f>
        <v>0</v>
      </c>
    </row>
    <row r="262" spans="1:57" s="161" customFormat="1">
      <c r="A262" s="156" t="str">
        <f t="shared" si="156"/>
        <v>скр</v>
      </c>
      <c r="B262" s="136" t="s">
        <v>569</v>
      </c>
      <c r="C262" s="120"/>
      <c r="D262" s="596"/>
      <c r="E262" s="596"/>
      <c r="F262" s="597"/>
      <c r="G262" s="135" t="s">
        <v>160</v>
      </c>
      <c r="H262" s="255">
        <v>0</v>
      </c>
      <c r="I262" s="262">
        <v>0</v>
      </c>
      <c r="J262" s="262">
        <v>0</v>
      </c>
      <c r="K262" s="262"/>
      <c r="L262" s="251">
        <f t="shared" si="147"/>
        <v>0</v>
      </c>
      <c r="M262" s="251">
        <f t="shared" si="148"/>
        <v>0</v>
      </c>
      <c r="N262" s="262">
        <v>0</v>
      </c>
      <c r="O262" s="262"/>
      <c r="P262" s="262"/>
      <c r="Q262" s="253">
        <v>0</v>
      </c>
      <c r="R262" s="252">
        <v>0</v>
      </c>
      <c r="S262" s="250">
        <f t="shared" si="157"/>
        <v>0</v>
      </c>
      <c r="T262" s="250">
        <f t="shared" si="158"/>
        <v>0</v>
      </c>
      <c r="U262" s="263">
        <f t="shared" si="159"/>
        <v>0</v>
      </c>
      <c r="V262" s="253">
        <f>[40]Лист1!$O262</f>
        <v>1</v>
      </c>
      <c r="W262" s="250">
        <f t="shared" si="160"/>
        <v>0</v>
      </c>
      <c r="X262" s="253">
        <f>[40]Лист1!$P262</f>
        <v>1</v>
      </c>
      <c r="Y262" s="250">
        <f t="shared" si="161"/>
        <v>0</v>
      </c>
      <c r="Z262" s="271">
        <f t="shared" si="149"/>
        <v>0</v>
      </c>
      <c r="AA262" s="271">
        <f t="shared" si="150"/>
        <v>0</v>
      </c>
      <c r="AB262" s="263">
        <f t="shared" si="151"/>
        <v>0</v>
      </c>
      <c r="AC262" s="263">
        <f t="shared" si="152"/>
        <v>0</v>
      </c>
      <c r="AD262" s="264">
        <f t="shared" si="153"/>
        <v>0</v>
      </c>
      <c r="AE262" s="253">
        <f>+[41]Лист1!Q262</f>
        <v>1</v>
      </c>
      <c r="AF262" s="250">
        <f t="shared" si="162"/>
        <v>0</v>
      </c>
      <c r="AG262" s="253">
        <f>+[41]Лист1!R262</f>
        <v>1</v>
      </c>
      <c r="AH262" s="250">
        <f t="shared" si="163"/>
        <v>0</v>
      </c>
      <c r="AI262" s="253">
        <f>+[41]Лист1!S262</f>
        <v>1</v>
      </c>
      <c r="AJ262" s="250">
        <f t="shared" si="164"/>
        <v>0</v>
      </c>
      <c r="AK262" s="253">
        <f>+[41]Лист1!T262</f>
        <v>1</v>
      </c>
      <c r="AL262" s="250">
        <f t="shared" si="165"/>
        <v>0</v>
      </c>
      <c r="AM262" s="227" t="s">
        <v>1344</v>
      </c>
      <c r="AN262" s="227" t="s">
        <v>1345</v>
      </c>
      <c r="AO262" s="227" t="s">
        <v>1346</v>
      </c>
      <c r="AP262" s="227" t="s">
        <v>1347</v>
      </c>
      <c r="AQ262" s="227" t="s">
        <v>1348</v>
      </c>
      <c r="AR262" s="227" t="s">
        <v>1349</v>
      </c>
      <c r="AS262" s="160" t="str">
        <f t="shared" si="166"/>
        <v>|'[УФ ВС 2018.xlsx]АЛРОСА АГОК пит'!i208</v>
      </c>
      <c r="AT262" s="160" t="str">
        <f t="shared" si="166"/>
        <v>|'[УФ ВС 2018.xlsx]АЛРОСА АГОК пит'!j208</v>
      </c>
      <c r="AU262" s="160" t="str">
        <f t="shared" si="166"/>
        <v>|'[УФ ВС 2018.xlsx]АЛРОСА АГОК пит'!q208</v>
      </c>
      <c r="AV262" s="160" t="str">
        <f t="shared" si="166"/>
        <v>|'[УФ ВС 2018.xlsx]АЛРОСА АГОК пит'!aa208</v>
      </c>
      <c r="AW262" s="160" t="str">
        <f t="shared" si="166"/>
        <v>|'[УФ ВС 2018.xlsx]АЛРОСА АГОК пит'!al208</v>
      </c>
      <c r="AX262" s="160" t="str">
        <f t="shared" si="166"/>
        <v>|'[УФ ВС 2018.xlsx]АЛРОСА АГОК пит'!ak208</v>
      </c>
      <c r="BE262" s="339">
        <f>+U262-'[43]АЛРОСА АГОК пит'!$T262</f>
        <v>0</v>
      </c>
    </row>
    <row r="263" spans="1:57" s="161" customFormat="1">
      <c r="A263" s="156" t="str">
        <f t="shared" si="156"/>
        <v>пок</v>
      </c>
      <c r="B263" s="95" t="s">
        <v>569</v>
      </c>
      <c r="C263" s="122" t="s">
        <v>345</v>
      </c>
      <c r="D263" s="98" t="s">
        <v>346</v>
      </c>
      <c r="E263" s="129"/>
      <c r="F263" s="130"/>
      <c r="G263" s="109" t="s">
        <v>160</v>
      </c>
      <c r="H263" s="255">
        <v>0</v>
      </c>
      <c r="I263" s="255">
        <v>0</v>
      </c>
      <c r="J263" s="255">
        <v>0</v>
      </c>
      <c r="K263" s="255">
        <v>20.190000000000001</v>
      </c>
      <c r="L263" s="251">
        <f t="shared" si="147"/>
        <v>20.190000000000001</v>
      </c>
      <c r="M263" s="251">
        <f t="shared" si="148"/>
        <v>0</v>
      </c>
      <c r="N263" s="255">
        <v>1446.9425506175121</v>
      </c>
      <c r="O263" s="255">
        <v>1871.8544587113354</v>
      </c>
      <c r="P263" s="255"/>
      <c r="Q263" s="250">
        <v>1850.9836038462399</v>
      </c>
      <c r="R263" s="252">
        <v>1446.9425506175121</v>
      </c>
      <c r="S263" s="250">
        <f t="shared" si="157"/>
        <v>723.47127530875605</v>
      </c>
      <c r="T263" s="250">
        <f t="shared" si="158"/>
        <v>723.47127530875605</v>
      </c>
      <c r="U263" s="256">
        <f t="shared" si="159"/>
        <v>1446.9425506175121</v>
      </c>
      <c r="V263" s="253">
        <f>[40]Лист1!$O263</f>
        <v>1</v>
      </c>
      <c r="W263" s="250">
        <f t="shared" si="160"/>
        <v>723.47127530875605</v>
      </c>
      <c r="X263" s="253">
        <f>[40]Лист1!$P263</f>
        <v>1</v>
      </c>
      <c r="Y263" s="250">
        <f t="shared" si="161"/>
        <v>723.47127530875605</v>
      </c>
      <c r="Z263" s="251">
        <f t="shared" si="149"/>
        <v>0.65246086065462505</v>
      </c>
      <c r="AA263" s="251">
        <f t="shared" si="150"/>
        <v>0.75000897580372927</v>
      </c>
      <c r="AB263" s="256">
        <f t="shared" si="151"/>
        <v>0</v>
      </c>
      <c r="AC263" s="256">
        <f t="shared" si="152"/>
        <v>100</v>
      </c>
      <c r="AD263" s="257">
        <f t="shared" si="153"/>
        <v>0</v>
      </c>
      <c r="AE263" s="253">
        <f>+[41]Лист1!Q263</f>
        <v>1</v>
      </c>
      <c r="AF263" s="250">
        <f t="shared" si="162"/>
        <v>1446.9425506175121</v>
      </c>
      <c r="AG263" s="253">
        <f>+[41]Лист1!R263</f>
        <v>1</v>
      </c>
      <c r="AH263" s="250">
        <f t="shared" si="163"/>
        <v>1446.9425506175121</v>
      </c>
      <c r="AI263" s="253">
        <f>+[41]Лист1!S263</f>
        <v>1</v>
      </c>
      <c r="AJ263" s="250">
        <f t="shared" si="164"/>
        <v>1446.9425506175121</v>
      </c>
      <c r="AK263" s="253">
        <f>+[41]Лист1!T263</f>
        <v>1</v>
      </c>
      <c r="AL263" s="250">
        <f t="shared" si="165"/>
        <v>1446.9425506175121</v>
      </c>
      <c r="AM263" s="227" t="s">
        <v>1350</v>
      </c>
      <c r="AN263" s="227" t="s">
        <v>1351</v>
      </c>
      <c r="AO263" s="227" t="s">
        <v>1352</v>
      </c>
      <c r="AP263" s="227" t="s">
        <v>1353</v>
      </c>
      <c r="AQ263" s="227" t="s">
        <v>1354</v>
      </c>
      <c r="AR263" s="227" t="s">
        <v>1355</v>
      </c>
      <c r="AS263" s="160" t="str">
        <f t="shared" si="166"/>
        <v>|'[УФ ВС 2018.xlsx]АЛРОСА АГОК пит'!i209</v>
      </c>
      <c r="AT263" s="160" t="str">
        <f t="shared" si="166"/>
        <v>|'[УФ ВС 2018.xlsx]АЛРОСА АГОК пит'!j209</v>
      </c>
      <c r="AU263" s="160" t="str">
        <f t="shared" si="166"/>
        <v>|'[УФ ВС 2018.xlsx]АЛРОСА АГОК пит'!q209</v>
      </c>
      <c r="AV263" s="160" t="str">
        <f t="shared" si="166"/>
        <v>|'[УФ ВС 2018.xlsx]АЛРОСА АГОК пит'!aa209</v>
      </c>
      <c r="AW263" s="160" t="str">
        <f t="shared" si="166"/>
        <v>|'[УФ ВС 2018.xlsx]АЛРОСА АГОК пит'!al209</v>
      </c>
      <c r="AX263" s="160" t="str">
        <f t="shared" si="166"/>
        <v>|'[УФ ВС 2018.xlsx]АЛРОСА АГОК пит'!ak209</v>
      </c>
      <c r="BE263" s="339">
        <f>+U263-'[43]АЛРОСА АГОК пит'!$T263</f>
        <v>1446.9425506175121</v>
      </c>
    </row>
    <row r="264" spans="1:57" s="161" customFormat="1">
      <c r="A264" s="156" t="str">
        <f t="shared" si="156"/>
        <v>скр</v>
      </c>
      <c r="B264" s="95" t="s">
        <v>569</v>
      </c>
      <c r="C264" s="122" t="s">
        <v>347</v>
      </c>
      <c r="D264" s="98" t="s">
        <v>348</v>
      </c>
      <c r="E264" s="129"/>
      <c r="F264" s="130"/>
      <c r="G264" s="109" t="s">
        <v>160</v>
      </c>
      <c r="H264" s="255">
        <v>0</v>
      </c>
      <c r="I264" s="255">
        <v>0</v>
      </c>
      <c r="J264" s="255">
        <v>0</v>
      </c>
      <c r="K264" s="255"/>
      <c r="L264" s="251">
        <f t="shared" si="147"/>
        <v>0</v>
      </c>
      <c r="M264" s="251">
        <f t="shared" si="148"/>
        <v>0</v>
      </c>
      <c r="N264" s="255">
        <v>0</v>
      </c>
      <c r="O264" s="255"/>
      <c r="P264" s="255"/>
      <c r="Q264" s="250">
        <v>0</v>
      </c>
      <c r="R264" s="252">
        <v>0</v>
      </c>
      <c r="S264" s="250">
        <f t="shared" si="157"/>
        <v>0</v>
      </c>
      <c r="T264" s="250">
        <f t="shared" si="158"/>
        <v>0</v>
      </c>
      <c r="U264" s="256">
        <f t="shared" si="159"/>
        <v>0</v>
      </c>
      <c r="V264" s="253">
        <f>[40]Лист1!$O264</f>
        <v>1</v>
      </c>
      <c r="W264" s="250">
        <f t="shared" si="160"/>
        <v>0</v>
      </c>
      <c r="X264" s="253">
        <f>[40]Лист1!$P264</f>
        <v>1</v>
      </c>
      <c r="Y264" s="250">
        <f t="shared" si="161"/>
        <v>0</v>
      </c>
      <c r="Z264" s="251">
        <f t="shared" si="149"/>
        <v>0</v>
      </c>
      <c r="AA264" s="251">
        <f t="shared" si="150"/>
        <v>0</v>
      </c>
      <c r="AB264" s="256">
        <f t="shared" si="151"/>
        <v>0</v>
      </c>
      <c r="AC264" s="256">
        <f t="shared" si="152"/>
        <v>0</v>
      </c>
      <c r="AD264" s="257">
        <f t="shared" si="153"/>
        <v>0</v>
      </c>
      <c r="AE264" s="253">
        <f>+[41]Лист1!Q264</f>
        <v>1</v>
      </c>
      <c r="AF264" s="250">
        <f t="shared" si="162"/>
        <v>0</v>
      </c>
      <c r="AG264" s="253">
        <f>+[41]Лист1!R264</f>
        <v>1</v>
      </c>
      <c r="AH264" s="250">
        <f t="shared" si="163"/>
        <v>0</v>
      </c>
      <c r="AI264" s="253">
        <f>+[41]Лист1!S264</f>
        <v>1</v>
      </c>
      <c r="AJ264" s="250">
        <f t="shared" si="164"/>
        <v>0</v>
      </c>
      <c r="AK264" s="253">
        <f>+[41]Лист1!T264</f>
        <v>1</v>
      </c>
      <c r="AL264" s="250">
        <f t="shared" si="165"/>
        <v>0</v>
      </c>
      <c r="AM264" s="227" t="s">
        <v>1356</v>
      </c>
      <c r="AN264" s="227" t="s">
        <v>1357</v>
      </c>
      <c r="AO264" s="227" t="s">
        <v>1358</v>
      </c>
      <c r="AP264" s="227" t="s">
        <v>1359</v>
      </c>
      <c r="AQ264" s="227" t="s">
        <v>1360</v>
      </c>
      <c r="AR264" s="227" t="s">
        <v>1361</v>
      </c>
      <c r="AS264" s="160" t="str">
        <f t="shared" si="166"/>
        <v>|'[УФ ВС 2018.xlsx]АЛРОСА АГОК пит'!i210</v>
      </c>
      <c r="AT264" s="160" t="str">
        <f t="shared" si="166"/>
        <v>|'[УФ ВС 2018.xlsx]АЛРОСА АГОК пит'!j210</v>
      </c>
      <c r="AU264" s="160" t="str">
        <f t="shared" si="166"/>
        <v>|'[УФ ВС 2018.xlsx]АЛРОСА АГОК пит'!q210</v>
      </c>
      <c r="AV264" s="160" t="str">
        <f t="shared" si="166"/>
        <v>|'[УФ ВС 2018.xlsx]АЛРОСА АГОК пит'!aa210</v>
      </c>
      <c r="AW264" s="160" t="str">
        <f t="shared" si="166"/>
        <v>|'[УФ ВС 2018.xlsx]АЛРОСА АГОК пит'!al210</v>
      </c>
      <c r="AX264" s="160" t="str">
        <f t="shared" si="166"/>
        <v>|'[УФ ВС 2018.xlsx]АЛРОСА АГОК пит'!ak210</v>
      </c>
      <c r="BE264" s="339">
        <f>+U264-'[43]АЛРОСА АГОК пит'!$T264</f>
        <v>0</v>
      </c>
    </row>
    <row r="265" spans="1:57">
      <c r="A265" s="156" t="str">
        <f t="shared" si="156"/>
        <v>пок</v>
      </c>
      <c r="B265" s="95"/>
      <c r="C265" s="122" t="s">
        <v>349</v>
      </c>
      <c r="D265" s="98" t="s">
        <v>350</v>
      </c>
      <c r="E265" s="129"/>
      <c r="F265" s="130"/>
      <c r="G265" s="109" t="s">
        <v>160</v>
      </c>
      <c r="H265" s="256">
        <f>SUM(H266:H269)</f>
        <v>0</v>
      </c>
      <c r="I265" s="256">
        <f>SUM(I266:I269)</f>
        <v>19940.080000000002</v>
      </c>
      <c r="J265" s="256">
        <f>SUM(J266:J269)</f>
        <v>21255.523000000001</v>
      </c>
      <c r="K265" s="256">
        <v>10339.576374819981</v>
      </c>
      <c r="L265" s="251">
        <f t="shared" si="147"/>
        <v>-10915.94662518002</v>
      </c>
      <c r="M265" s="251">
        <f t="shared" si="148"/>
        <v>48.644187088786197</v>
      </c>
      <c r="N265" s="256">
        <f t="shared" ref="N265:U265" si="167">SUM(N266:N269)</f>
        <v>10334.2596407534</v>
      </c>
      <c r="O265" s="256">
        <v>9832.8569928600391</v>
      </c>
      <c r="P265" s="256">
        <f t="shared" si="167"/>
        <v>0</v>
      </c>
      <c r="Q265" s="256">
        <v>9343.3391562500638</v>
      </c>
      <c r="R265" s="252">
        <v>9343.3391562500638</v>
      </c>
      <c r="S265" s="256">
        <f t="shared" si="167"/>
        <v>4671.6695781250319</v>
      </c>
      <c r="T265" s="256">
        <f t="shared" si="167"/>
        <v>4671.6695781250319</v>
      </c>
      <c r="U265" s="256">
        <f t="shared" si="167"/>
        <v>9343.3391562500638</v>
      </c>
      <c r="V265" s="253">
        <f>[40]Лист1!$O265</f>
        <v>1</v>
      </c>
      <c r="W265" s="256">
        <f>SUM(W266:W269)</f>
        <v>4671.6695781250319</v>
      </c>
      <c r="X265" s="253">
        <f>[40]Лист1!$P265</f>
        <v>1</v>
      </c>
      <c r="Y265" s="256">
        <f>SUM(Y266:Y269)</f>
        <v>4671.6695781250319</v>
      </c>
      <c r="Z265" s="251">
        <f t="shared" si="149"/>
        <v>4.2131341736223833</v>
      </c>
      <c r="AA265" s="251">
        <f t="shared" si="150"/>
        <v>4.8430314169524973</v>
      </c>
      <c r="AB265" s="256">
        <f t="shared" si="151"/>
        <v>-990.92048450333641</v>
      </c>
      <c r="AC265" s="256">
        <f t="shared" si="152"/>
        <v>90.411306480092506</v>
      </c>
      <c r="AD265" s="257">
        <f t="shared" si="153"/>
        <v>-0.48160729526805579</v>
      </c>
      <c r="AE265" s="253">
        <f>+[41]Лист1!Q265</f>
        <v>1</v>
      </c>
      <c r="AF265" s="256">
        <f>SUM(AF266:AF269)</f>
        <v>9343.3391562500638</v>
      </c>
      <c r="AG265" s="253">
        <f>+[41]Лист1!R265</f>
        <v>1</v>
      </c>
      <c r="AH265" s="256">
        <f>SUM(AH266:AH269)</f>
        <v>9343.3391562500638</v>
      </c>
      <c r="AI265" s="253">
        <f>+[41]Лист1!S265</f>
        <v>1</v>
      </c>
      <c r="AJ265" s="256">
        <f>SUM(AJ266:AJ269)</f>
        <v>9343.3391562500638</v>
      </c>
      <c r="AK265" s="253">
        <f>+[41]Лист1!T265</f>
        <v>1</v>
      </c>
      <c r="AL265" s="256">
        <f>SUM(AL266:AL269)</f>
        <v>9343.3391562500638</v>
      </c>
      <c r="AM265" s="227"/>
      <c r="AN265" s="227"/>
      <c r="AO265" s="227"/>
      <c r="AP265" s="227"/>
      <c r="AQ265" s="227"/>
      <c r="AR265" s="227"/>
      <c r="AS265" s="160"/>
      <c r="AT265" s="160"/>
      <c r="AU265" s="160"/>
      <c r="AV265" s="160"/>
      <c r="AW265" s="160"/>
      <c r="AX265" s="160"/>
      <c r="BE265" s="339">
        <f>+U265-'[43]АЛРОСА АГОК пит'!$T265</f>
        <v>9343.3391562500638</v>
      </c>
    </row>
    <row r="266" spans="1:57">
      <c r="A266" s="156" t="str">
        <f t="shared" si="156"/>
        <v>скр</v>
      </c>
      <c r="B266" s="95" t="s">
        <v>570</v>
      </c>
      <c r="C266" s="120"/>
      <c r="D266" s="81"/>
      <c r="E266" s="81" t="s">
        <v>351</v>
      </c>
      <c r="F266" s="121"/>
      <c r="G266" s="135" t="s">
        <v>160</v>
      </c>
      <c r="H266" s="255">
        <v>0</v>
      </c>
      <c r="I266" s="262">
        <v>0</v>
      </c>
      <c r="J266" s="262">
        <v>0</v>
      </c>
      <c r="K266" s="262"/>
      <c r="L266" s="251">
        <f t="shared" si="147"/>
        <v>0</v>
      </c>
      <c r="M266" s="251">
        <f t="shared" si="148"/>
        <v>0</v>
      </c>
      <c r="N266" s="262">
        <v>0</v>
      </c>
      <c r="O266" s="262"/>
      <c r="P266" s="262"/>
      <c r="Q266" s="253">
        <v>0</v>
      </c>
      <c r="R266" s="252">
        <v>0</v>
      </c>
      <c r="S266" s="250">
        <f>R266*$A$8</f>
        <v>0</v>
      </c>
      <c r="T266" s="250">
        <f>R266*$A$9</f>
        <v>0</v>
      </c>
      <c r="U266" s="263">
        <f>+W266+Y266</f>
        <v>0</v>
      </c>
      <c r="V266" s="253">
        <f>[40]Лист1!$O266</f>
        <v>1</v>
      </c>
      <c r="W266" s="250">
        <f>S266*V266</f>
        <v>0</v>
      </c>
      <c r="X266" s="253">
        <f>[40]Лист1!$P266</f>
        <v>1</v>
      </c>
      <c r="Y266" s="250">
        <f>W266*X266</f>
        <v>0</v>
      </c>
      <c r="Z266" s="271">
        <f t="shared" si="149"/>
        <v>0</v>
      </c>
      <c r="AA266" s="271">
        <f t="shared" si="150"/>
        <v>0</v>
      </c>
      <c r="AB266" s="263">
        <f t="shared" si="151"/>
        <v>0</v>
      </c>
      <c r="AC266" s="263">
        <f t="shared" si="152"/>
        <v>0</v>
      </c>
      <c r="AD266" s="264">
        <f t="shared" si="153"/>
        <v>0</v>
      </c>
      <c r="AE266" s="253">
        <f>+[41]Лист1!Q266</f>
        <v>1</v>
      </c>
      <c r="AF266" s="250">
        <f>IF($P$287=0,U266*AE266,0)</f>
        <v>0</v>
      </c>
      <c r="AG266" s="253">
        <f>+[41]Лист1!R266</f>
        <v>1</v>
      </c>
      <c r="AH266" s="250">
        <f>AF266*AG266</f>
        <v>0</v>
      </c>
      <c r="AI266" s="253">
        <f>+[41]Лист1!S266</f>
        <v>1</v>
      </c>
      <c r="AJ266" s="250">
        <f>AH266*AI266</f>
        <v>0</v>
      </c>
      <c r="AK266" s="253">
        <f>+[41]Лист1!T266</f>
        <v>1</v>
      </c>
      <c r="AL266" s="250">
        <f>AJ266*AK266</f>
        <v>0</v>
      </c>
      <c r="AM266" s="227" t="s">
        <v>1362</v>
      </c>
      <c r="AN266" s="227" t="s">
        <v>1363</v>
      </c>
      <c r="AO266" s="227" t="s">
        <v>1364</v>
      </c>
      <c r="AP266" s="227" t="s">
        <v>1365</v>
      </c>
      <c r="AQ266" s="227" t="s">
        <v>1366</v>
      </c>
      <c r="AR266" s="227" t="s">
        <v>1367</v>
      </c>
      <c r="AS266" s="160" t="str">
        <f t="shared" ref="AS266:AX269" si="168">$A$3&amp;$A$2&amp;"'"&amp;AM266</f>
        <v>|'[УФ ВС 2018.xlsx]АЛРОСА АГОК пит'!i212</v>
      </c>
      <c r="AT266" s="160" t="str">
        <f t="shared" si="168"/>
        <v>|'[УФ ВС 2018.xlsx]АЛРОСА АГОК пит'!j212</v>
      </c>
      <c r="AU266" s="160" t="str">
        <f t="shared" si="168"/>
        <v>|'[УФ ВС 2018.xlsx]АЛРОСА АГОК пит'!q212</v>
      </c>
      <c r="AV266" s="160" t="str">
        <f t="shared" si="168"/>
        <v>|'[УФ ВС 2018.xlsx]АЛРОСА АГОК пит'!aa212</v>
      </c>
      <c r="AW266" s="160" t="str">
        <f t="shared" si="168"/>
        <v>|'[УФ ВС 2018.xlsx]АЛРОСА АГОК пит'!al212</v>
      </c>
      <c r="AX266" s="160" t="str">
        <f t="shared" si="168"/>
        <v>|'[УФ ВС 2018.xlsx]АЛРОСА АГОК пит'!ak212</v>
      </c>
      <c r="BE266" s="339">
        <f>+U266-'[43]АЛРОСА АГОК пит'!$T266</f>
        <v>0</v>
      </c>
    </row>
    <row r="267" spans="1:57">
      <c r="A267" s="156" t="str">
        <f t="shared" si="156"/>
        <v>пок</v>
      </c>
      <c r="B267" s="95" t="s">
        <v>554</v>
      </c>
      <c r="C267" s="120"/>
      <c r="D267" s="81"/>
      <c r="E267" s="81" t="s">
        <v>352</v>
      </c>
      <c r="F267" s="121"/>
      <c r="G267" s="135" t="s">
        <v>160</v>
      </c>
      <c r="H267" s="255">
        <v>0</v>
      </c>
      <c r="I267" s="262">
        <v>19940.080000000002</v>
      </c>
      <c r="J267" s="262">
        <v>21255.523000000001</v>
      </c>
      <c r="K267" s="262">
        <v>10339.576374819981</v>
      </c>
      <c r="L267" s="251">
        <f t="shared" si="147"/>
        <v>-10915.94662518002</v>
      </c>
      <c r="M267" s="251">
        <f t="shared" si="148"/>
        <v>48.644187088786197</v>
      </c>
      <c r="N267" s="262">
        <v>10334.2596407534</v>
      </c>
      <c r="O267" s="262">
        <v>9832.8569928600391</v>
      </c>
      <c r="P267" s="262"/>
      <c r="Q267" s="253">
        <v>9343.3391562500638</v>
      </c>
      <c r="R267" s="252">
        <v>9343.3391562500638</v>
      </c>
      <c r="S267" s="250">
        <f>R267*$A$8</f>
        <v>4671.6695781250319</v>
      </c>
      <c r="T267" s="250">
        <f>R267*$A$9</f>
        <v>4671.6695781250319</v>
      </c>
      <c r="U267" s="263">
        <f>+W267+Y267</f>
        <v>9343.3391562500638</v>
      </c>
      <c r="V267" s="253">
        <f>[40]Лист1!$O267</f>
        <v>1</v>
      </c>
      <c r="W267" s="250">
        <f>S267*V267</f>
        <v>4671.6695781250319</v>
      </c>
      <c r="X267" s="253">
        <f>[40]Лист1!$P267</f>
        <v>1</v>
      </c>
      <c r="Y267" s="250">
        <f>W267*X267</f>
        <v>4671.6695781250319</v>
      </c>
      <c r="Z267" s="271">
        <f t="shared" si="149"/>
        <v>4.2131341736223833</v>
      </c>
      <c r="AA267" s="271">
        <f t="shared" si="150"/>
        <v>4.8430314169524973</v>
      </c>
      <c r="AB267" s="263">
        <f t="shared" si="151"/>
        <v>-990.92048450333641</v>
      </c>
      <c r="AC267" s="263">
        <f t="shared" si="152"/>
        <v>90.411306480092506</v>
      </c>
      <c r="AD267" s="264">
        <f t="shared" si="153"/>
        <v>-0.48160729526805579</v>
      </c>
      <c r="AE267" s="253">
        <f>+[41]Лист1!Q267</f>
        <v>1</v>
      </c>
      <c r="AF267" s="250">
        <f>IF($P$287=0,U267*AE267,0)</f>
        <v>9343.3391562500638</v>
      </c>
      <c r="AG267" s="253">
        <f>+[41]Лист1!R267</f>
        <v>1</v>
      </c>
      <c r="AH267" s="250">
        <f>AF267*AG267</f>
        <v>9343.3391562500638</v>
      </c>
      <c r="AI267" s="253">
        <f>+[41]Лист1!S267</f>
        <v>1</v>
      </c>
      <c r="AJ267" s="250">
        <f>AH267*AI267</f>
        <v>9343.3391562500638</v>
      </c>
      <c r="AK267" s="253">
        <f>+[41]Лист1!T267</f>
        <v>1</v>
      </c>
      <c r="AL267" s="250">
        <f>AJ267*AK267</f>
        <v>9343.3391562500638</v>
      </c>
      <c r="AM267" s="227" t="s">
        <v>1368</v>
      </c>
      <c r="AN267" s="227" t="s">
        <v>1369</v>
      </c>
      <c r="AO267" s="227" t="s">
        <v>1370</v>
      </c>
      <c r="AP267" s="227" t="s">
        <v>1371</v>
      </c>
      <c r="AQ267" s="227" t="s">
        <v>1372</v>
      </c>
      <c r="AR267" s="227" t="s">
        <v>1373</v>
      </c>
      <c r="AS267" s="160" t="str">
        <f t="shared" si="168"/>
        <v>|'[УФ ВС 2018.xlsx]АЛРОСА АГОК пит'!i213</v>
      </c>
      <c r="AT267" s="160" t="str">
        <f t="shared" si="168"/>
        <v>|'[УФ ВС 2018.xlsx]АЛРОСА АГОК пит'!j213</v>
      </c>
      <c r="AU267" s="160" t="str">
        <f t="shared" si="168"/>
        <v>|'[УФ ВС 2018.xlsx]АЛРОСА АГОК пит'!q213</v>
      </c>
      <c r="AV267" s="160" t="str">
        <f t="shared" si="168"/>
        <v>|'[УФ ВС 2018.xlsx]АЛРОСА АГОК пит'!aa213</v>
      </c>
      <c r="AW267" s="160" t="str">
        <f t="shared" si="168"/>
        <v>|'[УФ ВС 2018.xlsx]АЛРОСА АГОК пит'!al213</v>
      </c>
      <c r="AX267" s="160" t="str">
        <f t="shared" si="168"/>
        <v>|'[УФ ВС 2018.xlsx]АЛРОСА АГОК пит'!ak213</v>
      </c>
      <c r="BE267" s="339">
        <f>+U267-'[43]АЛРОСА АГОК пит'!$T267</f>
        <v>9343.3391562500638</v>
      </c>
    </row>
    <row r="268" spans="1:57" s="162" customFormat="1">
      <c r="A268" s="156" t="str">
        <f t="shared" si="156"/>
        <v>скр</v>
      </c>
      <c r="B268" s="95" t="s">
        <v>570</v>
      </c>
      <c r="C268" s="120"/>
      <c r="D268" s="81"/>
      <c r="E268" s="81" t="s">
        <v>353</v>
      </c>
      <c r="F268" s="121"/>
      <c r="G268" s="135" t="s">
        <v>160</v>
      </c>
      <c r="H268" s="255">
        <v>0</v>
      </c>
      <c r="I268" s="262">
        <v>0</v>
      </c>
      <c r="J268" s="262">
        <v>0</v>
      </c>
      <c r="K268" s="262"/>
      <c r="L268" s="251">
        <f t="shared" si="147"/>
        <v>0</v>
      </c>
      <c r="M268" s="251">
        <f t="shared" si="148"/>
        <v>0</v>
      </c>
      <c r="N268" s="262">
        <v>0</v>
      </c>
      <c r="O268" s="262"/>
      <c r="P268" s="262"/>
      <c r="Q268" s="253">
        <v>0</v>
      </c>
      <c r="R268" s="252">
        <v>0</v>
      </c>
      <c r="S268" s="250">
        <f>R268*$A$8</f>
        <v>0</v>
      </c>
      <c r="T268" s="250">
        <f>R268*$A$9</f>
        <v>0</v>
      </c>
      <c r="U268" s="263">
        <f>+W268+Y268</f>
        <v>0</v>
      </c>
      <c r="V268" s="253">
        <f>[40]Лист1!$O268</f>
        <v>1</v>
      </c>
      <c r="W268" s="250">
        <f>S268*V268</f>
        <v>0</v>
      </c>
      <c r="X268" s="253">
        <f>[40]Лист1!$P268</f>
        <v>1</v>
      </c>
      <c r="Y268" s="250">
        <f>W268*X268</f>
        <v>0</v>
      </c>
      <c r="Z268" s="271">
        <f t="shared" si="149"/>
        <v>0</v>
      </c>
      <c r="AA268" s="271">
        <f t="shared" si="150"/>
        <v>0</v>
      </c>
      <c r="AB268" s="263">
        <f t="shared" si="151"/>
        <v>0</v>
      </c>
      <c r="AC268" s="263">
        <f t="shared" si="152"/>
        <v>0</v>
      </c>
      <c r="AD268" s="264">
        <f t="shared" si="153"/>
        <v>0</v>
      </c>
      <c r="AE268" s="253">
        <f>+[41]Лист1!Q268</f>
        <v>1</v>
      </c>
      <c r="AF268" s="250">
        <f>IF($P$287=0,U268*AE268,0)</f>
        <v>0</v>
      </c>
      <c r="AG268" s="253">
        <f>+[41]Лист1!R268</f>
        <v>1</v>
      </c>
      <c r="AH268" s="250">
        <f>AF268*AG268</f>
        <v>0</v>
      </c>
      <c r="AI268" s="253">
        <f>+[41]Лист1!S268</f>
        <v>1</v>
      </c>
      <c r="AJ268" s="250">
        <f>AH268*AI268</f>
        <v>0</v>
      </c>
      <c r="AK268" s="253">
        <f>+[41]Лист1!T268</f>
        <v>1</v>
      </c>
      <c r="AL268" s="250">
        <f>AJ268*AK268</f>
        <v>0</v>
      </c>
      <c r="AM268" s="227" t="s">
        <v>1374</v>
      </c>
      <c r="AN268" s="227" t="s">
        <v>1375</v>
      </c>
      <c r="AO268" s="227" t="s">
        <v>1376</v>
      </c>
      <c r="AP268" s="227" t="s">
        <v>1377</v>
      </c>
      <c r="AQ268" s="227" t="s">
        <v>1378</v>
      </c>
      <c r="AR268" s="227" t="s">
        <v>1379</v>
      </c>
      <c r="AS268" s="160" t="str">
        <f t="shared" si="168"/>
        <v>|'[УФ ВС 2018.xlsx]АЛРОСА АГОК пит'!i214</v>
      </c>
      <c r="AT268" s="160" t="str">
        <f t="shared" si="168"/>
        <v>|'[УФ ВС 2018.xlsx]АЛРОСА АГОК пит'!j214</v>
      </c>
      <c r="AU268" s="160" t="str">
        <f t="shared" si="168"/>
        <v>|'[УФ ВС 2018.xlsx]АЛРОСА АГОК пит'!q214</v>
      </c>
      <c r="AV268" s="160" t="str">
        <f t="shared" si="168"/>
        <v>|'[УФ ВС 2018.xlsx]АЛРОСА АГОК пит'!aa214</v>
      </c>
      <c r="AW268" s="160" t="str">
        <f t="shared" si="168"/>
        <v>|'[УФ ВС 2018.xlsx]АЛРОСА АГОК пит'!al214</v>
      </c>
      <c r="AX268" s="160" t="str">
        <f t="shared" si="168"/>
        <v>|'[УФ ВС 2018.xlsx]АЛРОСА АГОК пит'!ak214</v>
      </c>
      <c r="BE268" s="339">
        <f>+U268-'[43]АЛРОСА АГОК пит'!$T268</f>
        <v>0</v>
      </c>
    </row>
    <row r="269" spans="1:57" s="162" customFormat="1">
      <c r="A269" s="156" t="str">
        <f t="shared" si="156"/>
        <v>скр</v>
      </c>
      <c r="B269" s="136" t="s">
        <v>554</v>
      </c>
      <c r="C269" s="120"/>
      <c r="D269" s="81"/>
      <c r="E269" s="81" t="s">
        <v>294</v>
      </c>
      <c r="F269" s="121"/>
      <c r="G269" s="135" t="s">
        <v>160</v>
      </c>
      <c r="H269" s="255">
        <v>0</v>
      </c>
      <c r="I269" s="262">
        <v>0</v>
      </c>
      <c r="J269" s="262">
        <v>0</v>
      </c>
      <c r="K269" s="262"/>
      <c r="L269" s="251">
        <f t="shared" si="147"/>
        <v>0</v>
      </c>
      <c r="M269" s="251">
        <f t="shared" si="148"/>
        <v>0</v>
      </c>
      <c r="N269" s="262">
        <v>0</v>
      </c>
      <c r="O269" s="262"/>
      <c r="P269" s="262"/>
      <c r="Q269" s="253">
        <v>0</v>
      </c>
      <c r="R269" s="252">
        <v>0</v>
      </c>
      <c r="S269" s="250">
        <f>R269*$A$8</f>
        <v>0</v>
      </c>
      <c r="T269" s="250">
        <f>R269*$A$9</f>
        <v>0</v>
      </c>
      <c r="U269" s="263">
        <f>+W269+Y269</f>
        <v>0</v>
      </c>
      <c r="V269" s="253">
        <f>[40]Лист1!$O269</f>
        <v>1</v>
      </c>
      <c r="W269" s="250">
        <f>S269*V269</f>
        <v>0</v>
      </c>
      <c r="X269" s="253">
        <f>[40]Лист1!$P269</f>
        <v>1</v>
      </c>
      <c r="Y269" s="250">
        <f>W269*X269</f>
        <v>0</v>
      </c>
      <c r="Z269" s="271">
        <f t="shared" si="149"/>
        <v>0</v>
      </c>
      <c r="AA269" s="271">
        <f t="shared" si="150"/>
        <v>0</v>
      </c>
      <c r="AB269" s="263">
        <f t="shared" si="151"/>
        <v>0</v>
      </c>
      <c r="AC269" s="263">
        <f t="shared" si="152"/>
        <v>0</v>
      </c>
      <c r="AD269" s="264">
        <f t="shared" si="153"/>
        <v>0</v>
      </c>
      <c r="AE269" s="253">
        <f>+[41]Лист1!Q269</f>
        <v>1</v>
      </c>
      <c r="AF269" s="250">
        <f>IF($P$287=0,U269*AE269,0)</f>
        <v>0</v>
      </c>
      <c r="AG269" s="253">
        <f>+[41]Лист1!R269</f>
        <v>1</v>
      </c>
      <c r="AH269" s="250">
        <f>AF269*AG269</f>
        <v>0</v>
      </c>
      <c r="AI269" s="253">
        <f>+[41]Лист1!S269</f>
        <v>1</v>
      </c>
      <c r="AJ269" s="250">
        <f>AH269*AI269</f>
        <v>0</v>
      </c>
      <c r="AK269" s="253">
        <f>+[41]Лист1!T269</f>
        <v>1</v>
      </c>
      <c r="AL269" s="250">
        <f>AJ269*AK269</f>
        <v>0</v>
      </c>
      <c r="AM269" s="227" t="s">
        <v>1380</v>
      </c>
      <c r="AN269" s="227" t="s">
        <v>1381</v>
      </c>
      <c r="AO269" s="227" t="s">
        <v>1382</v>
      </c>
      <c r="AP269" s="227" t="s">
        <v>1383</v>
      </c>
      <c r="AQ269" s="227" t="s">
        <v>1384</v>
      </c>
      <c r="AR269" s="227" t="s">
        <v>1385</v>
      </c>
      <c r="AS269" s="160" t="str">
        <f t="shared" si="168"/>
        <v>|'[УФ ВС 2018.xlsx]АЛРОСА АГОК пит'!i215</v>
      </c>
      <c r="AT269" s="160" t="str">
        <f t="shared" si="168"/>
        <v>|'[УФ ВС 2018.xlsx]АЛРОСА АГОК пит'!j215</v>
      </c>
      <c r="AU269" s="160" t="str">
        <f t="shared" si="168"/>
        <v>|'[УФ ВС 2018.xlsx]АЛРОСА АГОК пит'!q215</v>
      </c>
      <c r="AV269" s="160" t="str">
        <f t="shared" si="168"/>
        <v>|'[УФ ВС 2018.xlsx]АЛРОСА АГОК пит'!aa215</v>
      </c>
      <c r="AW269" s="160" t="str">
        <f t="shared" si="168"/>
        <v>|'[УФ ВС 2018.xlsx]АЛРОСА АГОК пит'!al215</v>
      </c>
      <c r="AX269" s="160" t="str">
        <f t="shared" si="168"/>
        <v>|'[УФ ВС 2018.xlsx]АЛРОСА АГОК пит'!ak215</v>
      </c>
      <c r="BE269" s="339">
        <f>+U269-'[43]АЛРОСА АГОК пит'!$T269</f>
        <v>0</v>
      </c>
    </row>
    <row r="270" spans="1:57" s="162" customFormat="1">
      <c r="A270" s="156" t="str">
        <f t="shared" si="156"/>
        <v>скр</v>
      </c>
      <c r="B270" s="136"/>
      <c r="C270" s="122" t="s">
        <v>354</v>
      </c>
      <c r="D270" s="98" t="s">
        <v>355</v>
      </c>
      <c r="E270" s="129"/>
      <c r="F270" s="130"/>
      <c r="G270" s="109" t="s">
        <v>160</v>
      </c>
      <c r="H270" s="256">
        <f>H271+H272</f>
        <v>0</v>
      </c>
      <c r="I270" s="256">
        <f>I271+I272</f>
        <v>0</v>
      </c>
      <c r="J270" s="256">
        <f>J271+J272</f>
        <v>0</v>
      </c>
      <c r="K270" s="256">
        <v>0</v>
      </c>
      <c r="L270" s="251">
        <f t="shared" si="147"/>
        <v>0</v>
      </c>
      <c r="M270" s="251">
        <f t="shared" si="148"/>
        <v>0</v>
      </c>
      <c r="N270" s="256">
        <f t="shared" ref="N270:U270" si="169">N271+N272</f>
        <v>0</v>
      </c>
      <c r="O270" s="256">
        <v>0</v>
      </c>
      <c r="P270" s="256">
        <f t="shared" si="169"/>
        <v>0</v>
      </c>
      <c r="Q270" s="256">
        <v>0</v>
      </c>
      <c r="R270" s="252">
        <v>0</v>
      </c>
      <c r="S270" s="256">
        <f t="shared" si="169"/>
        <v>0</v>
      </c>
      <c r="T270" s="256">
        <f t="shared" si="169"/>
        <v>0</v>
      </c>
      <c r="U270" s="256">
        <f t="shared" si="169"/>
        <v>0</v>
      </c>
      <c r="V270" s="253">
        <f>[40]Лист1!$O270</f>
        <v>1</v>
      </c>
      <c r="W270" s="256">
        <f>W271+W272</f>
        <v>0</v>
      </c>
      <c r="X270" s="253">
        <f>[40]Лист1!$P270</f>
        <v>1</v>
      </c>
      <c r="Y270" s="256">
        <f>Y271+Y272</f>
        <v>0</v>
      </c>
      <c r="Z270" s="251">
        <f t="shared" si="149"/>
        <v>0</v>
      </c>
      <c r="AA270" s="251">
        <f t="shared" si="150"/>
        <v>0</v>
      </c>
      <c r="AB270" s="256">
        <f t="shared" si="151"/>
        <v>0</v>
      </c>
      <c r="AC270" s="256">
        <f t="shared" si="152"/>
        <v>0</v>
      </c>
      <c r="AD270" s="257">
        <f t="shared" si="153"/>
        <v>0</v>
      </c>
      <c r="AE270" s="253">
        <f>+[41]Лист1!Q270</f>
        <v>1</v>
      </c>
      <c r="AF270" s="256">
        <f>AF271+AF272</f>
        <v>0</v>
      </c>
      <c r="AG270" s="253">
        <f>+[41]Лист1!R270</f>
        <v>1</v>
      </c>
      <c r="AH270" s="256">
        <f>AH271+AH272</f>
        <v>0</v>
      </c>
      <c r="AI270" s="253">
        <f>+[41]Лист1!S270</f>
        <v>1</v>
      </c>
      <c r="AJ270" s="256">
        <f>AJ271+AJ272</f>
        <v>0</v>
      </c>
      <c r="AK270" s="253">
        <f>+[41]Лист1!T270</f>
        <v>1</v>
      </c>
      <c r="AL270" s="256">
        <f>AL271+AL272</f>
        <v>0</v>
      </c>
      <c r="AM270" s="227"/>
      <c r="AN270" s="227"/>
      <c r="AO270" s="227"/>
      <c r="AP270" s="227"/>
      <c r="AQ270" s="227"/>
      <c r="AR270" s="227"/>
      <c r="AS270" s="160"/>
      <c r="AT270" s="160"/>
      <c r="AU270" s="160"/>
      <c r="AV270" s="160"/>
      <c r="AW270" s="160"/>
      <c r="AX270" s="160"/>
      <c r="BE270" s="339">
        <f>+U270-'[43]АЛРОСА АГОК пит'!$T270</f>
        <v>0</v>
      </c>
    </row>
    <row r="271" spans="1:57" s="162" customFormat="1">
      <c r="A271" s="156" t="str">
        <f t="shared" si="156"/>
        <v>скр</v>
      </c>
      <c r="B271" s="136" t="s">
        <v>569</v>
      </c>
      <c r="C271" s="120"/>
      <c r="D271" s="81"/>
      <c r="E271" s="81" t="s">
        <v>356</v>
      </c>
      <c r="F271" s="121"/>
      <c r="G271" s="135" t="s">
        <v>160</v>
      </c>
      <c r="H271" s="255">
        <v>0</v>
      </c>
      <c r="I271" s="262">
        <v>0</v>
      </c>
      <c r="J271" s="262">
        <v>0</v>
      </c>
      <c r="K271" s="262"/>
      <c r="L271" s="251">
        <f t="shared" si="147"/>
        <v>0</v>
      </c>
      <c r="M271" s="251">
        <f t="shared" si="148"/>
        <v>0</v>
      </c>
      <c r="N271" s="262">
        <v>0</v>
      </c>
      <c r="O271" s="262"/>
      <c r="P271" s="262">
        <v>0</v>
      </c>
      <c r="Q271" s="253">
        <v>0</v>
      </c>
      <c r="R271" s="252">
        <v>0</v>
      </c>
      <c r="S271" s="250">
        <f>R271*$A$8</f>
        <v>0</v>
      </c>
      <c r="T271" s="250">
        <f>R271*$A$9</f>
        <v>0</v>
      </c>
      <c r="U271" s="263">
        <f>+W271+Y271</f>
        <v>0</v>
      </c>
      <c r="V271" s="253">
        <f>[40]Лист1!$O271</f>
        <v>1</v>
      </c>
      <c r="W271" s="250">
        <f>S271*V271</f>
        <v>0</v>
      </c>
      <c r="X271" s="253">
        <f>[40]Лист1!$P271</f>
        <v>1</v>
      </c>
      <c r="Y271" s="250">
        <f>W271*X271</f>
        <v>0</v>
      </c>
      <c r="Z271" s="271">
        <f t="shared" si="149"/>
        <v>0</v>
      </c>
      <c r="AA271" s="271">
        <f t="shared" si="150"/>
        <v>0</v>
      </c>
      <c r="AB271" s="263">
        <f t="shared" si="151"/>
        <v>0</v>
      </c>
      <c r="AC271" s="263">
        <f t="shared" si="152"/>
        <v>0</v>
      </c>
      <c r="AD271" s="264">
        <f t="shared" si="153"/>
        <v>0</v>
      </c>
      <c r="AE271" s="253">
        <f>+[41]Лист1!Q271</f>
        <v>1</v>
      </c>
      <c r="AF271" s="250">
        <f>IF($P$287=0,U271*AE271,0)</f>
        <v>0</v>
      </c>
      <c r="AG271" s="253">
        <f>+[41]Лист1!R271</f>
        <v>1</v>
      </c>
      <c r="AH271" s="250">
        <f>AF271*AG271</f>
        <v>0</v>
      </c>
      <c r="AI271" s="253">
        <f>+[41]Лист1!S271</f>
        <v>1</v>
      </c>
      <c r="AJ271" s="250">
        <f>AH271*AI271</f>
        <v>0</v>
      </c>
      <c r="AK271" s="253">
        <f>+[41]Лист1!T271</f>
        <v>1</v>
      </c>
      <c r="AL271" s="250">
        <f>AJ271*AK271</f>
        <v>0</v>
      </c>
      <c r="AM271" s="227" t="s">
        <v>1386</v>
      </c>
      <c r="AN271" s="227" t="s">
        <v>1387</v>
      </c>
      <c r="AO271" s="227" t="s">
        <v>1388</v>
      </c>
      <c r="AP271" s="227" t="s">
        <v>1389</v>
      </c>
      <c r="AQ271" s="227" t="s">
        <v>1390</v>
      </c>
      <c r="AR271" s="227" t="s">
        <v>1391</v>
      </c>
      <c r="AS271" s="160" t="str">
        <f t="shared" ref="AS271:AX273" si="170">$A$3&amp;$A$2&amp;"'"&amp;AM271</f>
        <v>|'[УФ ВС 2018.xlsx]АЛРОСА АГОК пит'!i217</v>
      </c>
      <c r="AT271" s="160" t="str">
        <f t="shared" si="170"/>
        <v>|'[УФ ВС 2018.xlsx]АЛРОСА АГОК пит'!j217</v>
      </c>
      <c r="AU271" s="160" t="str">
        <f t="shared" si="170"/>
        <v>|'[УФ ВС 2018.xlsx]АЛРОСА АГОК пит'!q217</v>
      </c>
      <c r="AV271" s="160" t="str">
        <f t="shared" si="170"/>
        <v>|'[УФ ВС 2018.xlsx]АЛРОСА АГОК пит'!aa217</v>
      </c>
      <c r="AW271" s="160" t="str">
        <f t="shared" si="170"/>
        <v>|'[УФ ВС 2018.xlsx]АЛРОСА АГОК пит'!al217</v>
      </c>
      <c r="AX271" s="160" t="str">
        <f t="shared" si="170"/>
        <v>|'[УФ ВС 2018.xlsx]АЛРОСА АГОК пит'!ak217</v>
      </c>
      <c r="BE271" s="339">
        <f>+U271-'[43]АЛРОСА АГОК пит'!$T271</f>
        <v>0</v>
      </c>
    </row>
    <row r="272" spans="1:57" s="162" customFormat="1">
      <c r="A272" s="156" t="str">
        <f t="shared" si="156"/>
        <v>скр</v>
      </c>
      <c r="B272" s="136" t="s">
        <v>554</v>
      </c>
      <c r="C272" s="120"/>
      <c r="D272" s="81"/>
      <c r="E272" s="81" t="s">
        <v>571</v>
      </c>
      <c r="F272" s="121"/>
      <c r="G272" s="135" t="s">
        <v>160</v>
      </c>
      <c r="H272" s="255">
        <v>0</v>
      </c>
      <c r="I272" s="262">
        <v>0</v>
      </c>
      <c r="J272" s="262">
        <v>0</v>
      </c>
      <c r="K272" s="262"/>
      <c r="L272" s="251">
        <f t="shared" si="147"/>
        <v>0</v>
      </c>
      <c r="M272" s="251">
        <f t="shared" si="148"/>
        <v>0</v>
      </c>
      <c r="N272" s="262">
        <v>0</v>
      </c>
      <c r="O272" s="262"/>
      <c r="P272" s="262">
        <v>0</v>
      </c>
      <c r="Q272" s="253">
        <v>0</v>
      </c>
      <c r="R272" s="252">
        <v>0</v>
      </c>
      <c r="S272" s="250">
        <f>R272*$A$8</f>
        <v>0</v>
      </c>
      <c r="T272" s="250">
        <f>R272*$A$9</f>
        <v>0</v>
      </c>
      <c r="U272" s="263">
        <f>+W272+Y272</f>
        <v>0</v>
      </c>
      <c r="V272" s="253">
        <f>[40]Лист1!$O272</f>
        <v>1</v>
      </c>
      <c r="W272" s="250">
        <f>S272*V272</f>
        <v>0</v>
      </c>
      <c r="X272" s="253">
        <f>[40]Лист1!$P272</f>
        <v>1</v>
      </c>
      <c r="Y272" s="250">
        <f>W272*X272</f>
        <v>0</v>
      </c>
      <c r="Z272" s="271">
        <f t="shared" si="149"/>
        <v>0</v>
      </c>
      <c r="AA272" s="271">
        <f t="shared" si="150"/>
        <v>0</v>
      </c>
      <c r="AB272" s="263">
        <f t="shared" si="151"/>
        <v>0</v>
      </c>
      <c r="AC272" s="263">
        <f t="shared" si="152"/>
        <v>0</v>
      </c>
      <c r="AD272" s="264">
        <f t="shared" si="153"/>
        <v>0</v>
      </c>
      <c r="AE272" s="253">
        <f>+[41]Лист1!Q272</f>
        <v>1</v>
      </c>
      <c r="AF272" s="250">
        <f>IF($P$287=0,U272*AE272,0)</f>
        <v>0</v>
      </c>
      <c r="AG272" s="253">
        <f>+[41]Лист1!R272</f>
        <v>1</v>
      </c>
      <c r="AH272" s="250">
        <f>AF272*AG272</f>
        <v>0</v>
      </c>
      <c r="AI272" s="253">
        <f>+[41]Лист1!S272</f>
        <v>1</v>
      </c>
      <c r="AJ272" s="250">
        <f>AH272*AI272</f>
        <v>0</v>
      </c>
      <c r="AK272" s="253">
        <f>+[41]Лист1!T272</f>
        <v>1</v>
      </c>
      <c r="AL272" s="250">
        <f>AJ272*AK272</f>
        <v>0</v>
      </c>
      <c r="AM272" s="227" t="s">
        <v>1392</v>
      </c>
      <c r="AN272" s="227" t="s">
        <v>1393</v>
      </c>
      <c r="AO272" s="227" t="s">
        <v>1394</v>
      </c>
      <c r="AP272" s="227" t="s">
        <v>1395</v>
      </c>
      <c r="AQ272" s="227" t="s">
        <v>1396</v>
      </c>
      <c r="AR272" s="227" t="s">
        <v>1397</v>
      </c>
      <c r="AS272" s="160" t="str">
        <f t="shared" si="170"/>
        <v>|'[УФ ВС 2018.xlsx]АЛРОСА АГОК пит'!i218</v>
      </c>
      <c r="AT272" s="160" t="str">
        <f t="shared" si="170"/>
        <v>|'[УФ ВС 2018.xlsx]АЛРОСА АГОК пит'!j218</v>
      </c>
      <c r="AU272" s="160" t="str">
        <f t="shared" si="170"/>
        <v>|'[УФ ВС 2018.xlsx]АЛРОСА АГОК пит'!q218</v>
      </c>
      <c r="AV272" s="160" t="str">
        <f t="shared" si="170"/>
        <v>|'[УФ ВС 2018.xlsx]АЛРОСА АГОК пит'!aa218</v>
      </c>
      <c r="AW272" s="160" t="str">
        <f t="shared" si="170"/>
        <v>|'[УФ ВС 2018.xlsx]АЛРОСА АГОК пит'!al218</v>
      </c>
      <c r="AX272" s="160" t="str">
        <f t="shared" si="170"/>
        <v>|'[УФ ВС 2018.xlsx]АЛРОСА АГОК пит'!ak218</v>
      </c>
      <c r="BE272" s="339">
        <f>+U272-'[43]АЛРОСА АГОК пит'!$T272</f>
        <v>0</v>
      </c>
    </row>
    <row r="273" spans="1:57" s="162" customFormat="1">
      <c r="A273" s="156" t="str">
        <f t="shared" si="156"/>
        <v>скр</v>
      </c>
      <c r="B273" s="136" t="s">
        <v>554</v>
      </c>
      <c r="C273" s="122" t="s">
        <v>357</v>
      </c>
      <c r="D273" s="98" t="s">
        <v>358</v>
      </c>
      <c r="E273" s="129"/>
      <c r="F273" s="130"/>
      <c r="G273" s="109" t="s">
        <v>160</v>
      </c>
      <c r="H273" s="255">
        <v>0</v>
      </c>
      <c r="I273" s="255">
        <v>0</v>
      </c>
      <c r="J273" s="255">
        <v>0</v>
      </c>
      <c r="K273" s="255"/>
      <c r="L273" s="251">
        <f t="shared" si="147"/>
        <v>0</v>
      </c>
      <c r="M273" s="251">
        <f t="shared" si="148"/>
        <v>0</v>
      </c>
      <c r="N273" s="255">
        <v>0</v>
      </c>
      <c r="O273" s="255"/>
      <c r="P273" s="255">
        <v>0</v>
      </c>
      <c r="Q273" s="250">
        <v>0</v>
      </c>
      <c r="R273" s="252">
        <v>0</v>
      </c>
      <c r="S273" s="250">
        <f>R273*$A$8</f>
        <v>0</v>
      </c>
      <c r="T273" s="250">
        <f>R273*$A$9</f>
        <v>0</v>
      </c>
      <c r="U273" s="263">
        <f>+W273+Y273</f>
        <v>0</v>
      </c>
      <c r="V273" s="253">
        <f>[40]Лист1!$O273</f>
        <v>1</v>
      </c>
      <c r="W273" s="250">
        <f>S273*V273</f>
        <v>0</v>
      </c>
      <c r="X273" s="253">
        <f>[40]Лист1!$P273</f>
        <v>1</v>
      </c>
      <c r="Y273" s="250">
        <f>W273*X273</f>
        <v>0</v>
      </c>
      <c r="Z273" s="271">
        <f t="shared" si="149"/>
        <v>0</v>
      </c>
      <c r="AA273" s="271">
        <f t="shared" si="150"/>
        <v>0</v>
      </c>
      <c r="AB273" s="263">
        <f t="shared" si="151"/>
        <v>0</v>
      </c>
      <c r="AC273" s="263">
        <f t="shared" si="152"/>
        <v>0</v>
      </c>
      <c r="AD273" s="264">
        <f t="shared" si="153"/>
        <v>0</v>
      </c>
      <c r="AE273" s="253">
        <f>+[41]Лист1!Q273</f>
        <v>1</v>
      </c>
      <c r="AF273" s="250">
        <f>IF($P$287=0,U273*AE273,0)</f>
        <v>0</v>
      </c>
      <c r="AG273" s="253">
        <f>+[41]Лист1!R273</f>
        <v>1</v>
      </c>
      <c r="AH273" s="250">
        <f>AF273*AG273</f>
        <v>0</v>
      </c>
      <c r="AI273" s="253">
        <f>+[41]Лист1!S273</f>
        <v>1</v>
      </c>
      <c r="AJ273" s="250">
        <f>AH273*AI273</f>
        <v>0</v>
      </c>
      <c r="AK273" s="253">
        <f>+[41]Лист1!T273</f>
        <v>1</v>
      </c>
      <c r="AL273" s="250">
        <f>AJ273*AK273</f>
        <v>0</v>
      </c>
      <c r="AM273" s="227" t="s">
        <v>1398</v>
      </c>
      <c r="AN273" s="227" t="s">
        <v>1399</v>
      </c>
      <c r="AO273" s="227" t="s">
        <v>1400</v>
      </c>
      <c r="AP273" s="227" t="s">
        <v>1401</v>
      </c>
      <c r="AQ273" s="227" t="s">
        <v>1402</v>
      </c>
      <c r="AR273" s="227" t="s">
        <v>1403</v>
      </c>
      <c r="AS273" s="160" t="str">
        <f t="shared" si="170"/>
        <v>|'[УФ ВС 2018.xlsx]АЛРОСА АГОК пит'!i219</v>
      </c>
      <c r="AT273" s="160" t="str">
        <f t="shared" si="170"/>
        <v>|'[УФ ВС 2018.xlsx]АЛРОСА АГОК пит'!j219</v>
      </c>
      <c r="AU273" s="160" t="str">
        <f t="shared" si="170"/>
        <v>|'[УФ ВС 2018.xlsx]АЛРОСА АГОК пит'!q219</v>
      </c>
      <c r="AV273" s="160" t="str">
        <f t="shared" si="170"/>
        <v>|'[УФ ВС 2018.xlsx]АЛРОСА АГОК пит'!aa219</v>
      </c>
      <c r="AW273" s="160" t="str">
        <f t="shared" si="170"/>
        <v>|'[УФ ВС 2018.xlsx]АЛРОСА АГОК пит'!al219</v>
      </c>
      <c r="AX273" s="160" t="str">
        <f t="shared" si="170"/>
        <v>|'[УФ ВС 2018.xlsx]АЛРОСА АГОК пит'!ak219</v>
      </c>
      <c r="BE273" s="339">
        <f>+U273-'[43]АЛРОСА АГОК пит'!$T273</f>
        <v>0</v>
      </c>
    </row>
    <row r="274" spans="1:57">
      <c r="A274" s="156" t="str">
        <f t="shared" si="156"/>
        <v>пок</v>
      </c>
      <c r="B274" s="136"/>
      <c r="C274" s="122" t="s">
        <v>359</v>
      </c>
      <c r="D274" s="114" t="s">
        <v>360</v>
      </c>
      <c r="E274" s="129"/>
      <c r="F274" s="130"/>
      <c r="G274" s="109" t="s">
        <v>160</v>
      </c>
      <c r="H274" s="256">
        <f>SUM(H275:H283)</f>
        <v>0</v>
      </c>
      <c r="I274" s="256">
        <f>SUM(I275:I283)</f>
        <v>0</v>
      </c>
      <c r="J274" s="256">
        <f>SUM(J275:J283)</f>
        <v>0</v>
      </c>
      <c r="K274" s="256">
        <v>0</v>
      </c>
      <c r="L274" s="251">
        <f t="shared" si="147"/>
        <v>0</v>
      </c>
      <c r="M274" s="251">
        <f t="shared" si="148"/>
        <v>0</v>
      </c>
      <c r="N274" s="256">
        <f t="shared" ref="N274:U274" si="171">SUM(N275:N283)</f>
        <v>381.82389433833538</v>
      </c>
      <c r="O274" s="256">
        <v>374.37089174226708</v>
      </c>
      <c r="P274" s="256">
        <f t="shared" si="171"/>
        <v>0</v>
      </c>
      <c r="Q274" s="256">
        <v>604.46944445165002</v>
      </c>
      <c r="R274" s="252">
        <v>1709.4276004360001</v>
      </c>
      <c r="S274" s="256">
        <f t="shared" si="171"/>
        <v>854.71380021800007</v>
      </c>
      <c r="T274" s="256">
        <f t="shared" si="171"/>
        <v>854.71380021800007</v>
      </c>
      <c r="U274" s="256">
        <f t="shared" si="171"/>
        <v>1709.4276004360001</v>
      </c>
      <c r="V274" s="253">
        <f>[40]Лист1!$O274</f>
        <v>1</v>
      </c>
      <c r="W274" s="256">
        <f>SUM(W275:W283)</f>
        <v>854.71380021800007</v>
      </c>
      <c r="X274" s="253">
        <f>[40]Лист1!$P274</f>
        <v>1</v>
      </c>
      <c r="Y274" s="256">
        <f>SUM(Y275:Y283)</f>
        <v>854.71380021800007</v>
      </c>
      <c r="Z274" s="251">
        <f t="shared" si="149"/>
        <v>0.77082162172316482</v>
      </c>
      <c r="AA274" s="251">
        <f t="shared" si="150"/>
        <v>0.88606561695657826</v>
      </c>
      <c r="AB274" s="256">
        <f t="shared" si="151"/>
        <v>1327.6037060976648</v>
      </c>
      <c r="AC274" s="256">
        <f t="shared" si="152"/>
        <v>447.70053047577767</v>
      </c>
      <c r="AD274" s="257">
        <f t="shared" si="153"/>
        <v>0.64524211587170033</v>
      </c>
      <c r="AE274" s="253">
        <f>+[41]Лист1!Q274</f>
        <v>1</v>
      </c>
      <c r="AF274" s="256">
        <f>SUM(AF275:AF283)</f>
        <v>1285</v>
      </c>
      <c r="AG274" s="253">
        <f>+[41]Лист1!R274</f>
        <v>1</v>
      </c>
      <c r="AH274" s="256">
        <f>SUM(AH275:AH283)</f>
        <v>1285</v>
      </c>
      <c r="AI274" s="253">
        <f>+[41]Лист1!S274</f>
        <v>1</v>
      </c>
      <c r="AJ274" s="256">
        <f>SUM(AJ275:AJ283)</f>
        <v>1285</v>
      </c>
      <c r="AK274" s="253">
        <f>+[41]Лист1!T274</f>
        <v>1</v>
      </c>
      <c r="AL274" s="256">
        <f>SUM(AL275:AL283)</f>
        <v>1285</v>
      </c>
      <c r="AM274" s="227"/>
      <c r="AN274" s="227"/>
      <c r="AO274" s="227"/>
      <c r="AP274" s="227"/>
      <c r="AQ274" s="227"/>
      <c r="AR274" s="227"/>
      <c r="AS274" s="160"/>
      <c r="AT274" s="160"/>
      <c r="AU274" s="160"/>
      <c r="AV274" s="160"/>
      <c r="AW274" s="160"/>
      <c r="AX274" s="160"/>
      <c r="BE274" s="339">
        <f>+U274-'[43]АЛРОСА АГОК пит'!$T274</f>
        <v>1709.4276004360001</v>
      </c>
    </row>
    <row r="275" spans="1:57">
      <c r="A275" s="156" t="str">
        <f t="shared" si="156"/>
        <v>пок</v>
      </c>
      <c r="B275" s="95" t="s">
        <v>569</v>
      </c>
      <c r="C275" s="137"/>
      <c r="D275" s="596"/>
      <c r="E275" s="596"/>
      <c r="F275" s="597"/>
      <c r="G275" s="135" t="s">
        <v>160</v>
      </c>
      <c r="H275" s="255">
        <v>0</v>
      </c>
      <c r="I275" s="262">
        <v>0</v>
      </c>
      <c r="J275" s="262">
        <v>0</v>
      </c>
      <c r="K275" s="262"/>
      <c r="L275" s="251">
        <f t="shared" si="147"/>
        <v>0</v>
      </c>
      <c r="M275" s="251">
        <f t="shared" si="148"/>
        <v>0</v>
      </c>
      <c r="N275" s="262">
        <v>381.82389433833538</v>
      </c>
      <c r="O275" s="262">
        <v>374.37089174226708</v>
      </c>
      <c r="P275" s="262"/>
      <c r="Q275" s="253">
        <v>370.19672076924797</v>
      </c>
      <c r="R275" s="252">
        <v>0</v>
      </c>
      <c r="S275" s="250">
        <f t="shared" ref="S275:S285" si="172">R275*$A$8</f>
        <v>0</v>
      </c>
      <c r="T275" s="250">
        <f t="shared" ref="T275:T285" si="173">R275*$A$9</f>
        <v>0</v>
      </c>
      <c r="U275" s="263">
        <f t="shared" ref="U275:U285" si="174">+W275+Y275</f>
        <v>0</v>
      </c>
      <c r="V275" s="253">
        <f>[40]Лист1!$O275</f>
        <v>1</v>
      </c>
      <c r="W275" s="250">
        <f t="shared" ref="W275:W285" si="175">S275*V275</f>
        <v>0</v>
      </c>
      <c r="X275" s="253">
        <f>[40]Лист1!$P275</f>
        <v>1</v>
      </c>
      <c r="Y275" s="250">
        <f t="shared" ref="Y275:Y285" si="176">W275*X275</f>
        <v>0</v>
      </c>
      <c r="Z275" s="271">
        <f t="shared" si="149"/>
        <v>0</v>
      </c>
      <c r="AA275" s="271">
        <f t="shared" si="150"/>
        <v>0</v>
      </c>
      <c r="AB275" s="263">
        <f t="shared" si="151"/>
        <v>-381.82389433833538</v>
      </c>
      <c r="AC275" s="263">
        <f t="shared" si="152"/>
        <v>0</v>
      </c>
      <c r="AD275" s="264">
        <f t="shared" si="153"/>
        <v>-0.18557409590050963</v>
      </c>
      <c r="AE275" s="253">
        <f>+[41]Лист1!Q275</f>
        <v>1</v>
      </c>
      <c r="AF275" s="250">
        <f t="shared" ref="AF275:AF285" si="177">IF($P$287=0,U275*AE275,0)</f>
        <v>0</v>
      </c>
      <c r="AG275" s="253">
        <f>+[41]Лист1!R275</f>
        <v>1</v>
      </c>
      <c r="AH275" s="250">
        <f t="shared" ref="AH275:AH285" si="178">AF275*AG275</f>
        <v>0</v>
      </c>
      <c r="AI275" s="253">
        <f>+[41]Лист1!S275</f>
        <v>1</v>
      </c>
      <c r="AJ275" s="250">
        <f t="shared" ref="AJ275:AJ285" si="179">AH275*AI275</f>
        <v>0</v>
      </c>
      <c r="AK275" s="253">
        <f>+[41]Лист1!T275</f>
        <v>1</v>
      </c>
      <c r="AL275" s="250">
        <f t="shared" ref="AL275:AL285" si="180">AJ275*AK275</f>
        <v>0</v>
      </c>
      <c r="AM275" s="227" t="s">
        <v>1404</v>
      </c>
      <c r="AN275" s="227" t="s">
        <v>1405</v>
      </c>
      <c r="AO275" s="227" t="s">
        <v>1406</v>
      </c>
      <c r="AP275" s="227" t="s">
        <v>1407</v>
      </c>
      <c r="AQ275" s="227" t="s">
        <v>1408</v>
      </c>
      <c r="AR275" s="227" t="s">
        <v>1409</v>
      </c>
      <c r="AS275" s="160" t="str">
        <f t="shared" ref="AS275:AX285" si="181">$A$3&amp;$A$2&amp;"'"&amp;AM275</f>
        <v>|'[УФ ВС 2018.xlsx]АЛРОСА АГОК пит'!i221</v>
      </c>
      <c r="AT275" s="160" t="str">
        <f t="shared" si="181"/>
        <v>|'[УФ ВС 2018.xlsx]АЛРОСА АГОК пит'!j221</v>
      </c>
      <c r="AU275" s="160" t="str">
        <f t="shared" si="181"/>
        <v>|'[УФ ВС 2018.xlsx]АЛРОСА АГОК пит'!q221</v>
      </c>
      <c r="AV275" s="160" t="str">
        <f t="shared" si="181"/>
        <v>|'[УФ ВС 2018.xlsx]АЛРОСА АГОК пит'!aa221</v>
      </c>
      <c r="AW275" s="160" t="str">
        <f t="shared" si="181"/>
        <v>|'[УФ ВС 2018.xlsx]АЛРОСА АГОК пит'!al221</v>
      </c>
      <c r="AX275" s="160" t="str">
        <f t="shared" si="181"/>
        <v>|'[УФ ВС 2018.xlsx]АЛРОСА АГОК пит'!ak221</v>
      </c>
      <c r="BE275" s="339">
        <f>+U275-'[43]АЛРОСА АГОК пит'!$T275</f>
        <v>0</v>
      </c>
    </row>
    <row r="276" spans="1:57">
      <c r="A276" s="156" t="str">
        <f t="shared" si="156"/>
        <v>пок</v>
      </c>
      <c r="B276" s="95" t="s">
        <v>569</v>
      </c>
      <c r="C276" s="137"/>
      <c r="D276" s="596"/>
      <c r="E276" s="596"/>
      <c r="F276" s="597"/>
      <c r="G276" s="135" t="s">
        <v>160</v>
      </c>
      <c r="H276" s="255">
        <v>0</v>
      </c>
      <c r="I276" s="262">
        <v>0</v>
      </c>
      <c r="J276" s="262">
        <v>0</v>
      </c>
      <c r="K276" s="262"/>
      <c r="L276" s="251">
        <f t="shared" si="147"/>
        <v>0</v>
      </c>
      <c r="M276" s="251">
        <f t="shared" si="148"/>
        <v>0</v>
      </c>
      <c r="N276" s="262">
        <v>0</v>
      </c>
      <c r="O276" s="262"/>
      <c r="P276" s="262"/>
      <c r="Q276" s="253">
        <v>234.27272368240202</v>
      </c>
      <c r="R276" s="252">
        <v>1285</v>
      </c>
      <c r="S276" s="250">
        <f t="shared" si="172"/>
        <v>642.5</v>
      </c>
      <c r="T276" s="250">
        <f t="shared" si="173"/>
        <v>642.5</v>
      </c>
      <c r="U276" s="263">
        <f t="shared" si="174"/>
        <v>1285</v>
      </c>
      <c r="V276" s="253">
        <f>[40]Лист1!$O276</f>
        <v>1</v>
      </c>
      <c r="W276" s="250">
        <f t="shared" si="175"/>
        <v>642.5</v>
      </c>
      <c r="X276" s="253">
        <f>[40]Лист1!$P276</f>
        <v>1</v>
      </c>
      <c r="Y276" s="250">
        <f t="shared" si="176"/>
        <v>642.5</v>
      </c>
      <c r="Z276" s="271">
        <f t="shared" si="149"/>
        <v>0.57943710728762787</v>
      </c>
      <c r="AA276" s="271">
        <f t="shared" si="150"/>
        <v>0.6660675874771167</v>
      </c>
      <c r="AB276" s="263">
        <f t="shared" si="151"/>
        <v>1285</v>
      </c>
      <c r="AC276" s="263">
        <f t="shared" si="152"/>
        <v>0</v>
      </c>
      <c r="AD276" s="264">
        <f t="shared" si="153"/>
        <v>0.62453585741507389</v>
      </c>
      <c r="AE276" s="253">
        <f>+[41]Лист1!Q276</f>
        <v>1</v>
      </c>
      <c r="AF276" s="250">
        <f t="shared" si="177"/>
        <v>1285</v>
      </c>
      <c r="AG276" s="253">
        <f>+[41]Лист1!R276</f>
        <v>1</v>
      </c>
      <c r="AH276" s="250">
        <f t="shared" si="178"/>
        <v>1285</v>
      </c>
      <c r="AI276" s="253">
        <f>+[41]Лист1!S276</f>
        <v>1</v>
      </c>
      <c r="AJ276" s="250">
        <f t="shared" si="179"/>
        <v>1285</v>
      </c>
      <c r="AK276" s="253">
        <f>+[41]Лист1!T276</f>
        <v>1</v>
      </c>
      <c r="AL276" s="250">
        <f t="shared" si="180"/>
        <v>1285</v>
      </c>
      <c r="AM276" s="227" t="s">
        <v>1410</v>
      </c>
      <c r="AN276" s="227" t="s">
        <v>1411</v>
      </c>
      <c r="AO276" s="227" t="s">
        <v>1412</v>
      </c>
      <c r="AP276" s="227" t="s">
        <v>1413</v>
      </c>
      <c r="AQ276" s="227" t="s">
        <v>1414</v>
      </c>
      <c r="AR276" s="227" t="s">
        <v>1415</v>
      </c>
      <c r="AS276" s="160" t="str">
        <f t="shared" si="181"/>
        <v>|'[УФ ВС 2018.xlsx]АЛРОСА АГОК пит'!i222</v>
      </c>
      <c r="AT276" s="160" t="str">
        <f t="shared" si="181"/>
        <v>|'[УФ ВС 2018.xlsx]АЛРОСА АГОК пит'!j222</v>
      </c>
      <c r="AU276" s="160" t="str">
        <f t="shared" si="181"/>
        <v>|'[УФ ВС 2018.xlsx]АЛРОСА АГОК пит'!q222</v>
      </c>
      <c r="AV276" s="160" t="str">
        <f t="shared" si="181"/>
        <v>|'[УФ ВС 2018.xlsx]АЛРОСА АГОК пит'!aa222</v>
      </c>
      <c r="AW276" s="160" t="str">
        <f t="shared" si="181"/>
        <v>|'[УФ ВС 2018.xlsx]АЛРОСА АГОК пит'!al222</v>
      </c>
      <c r="AX276" s="160" t="str">
        <f t="shared" si="181"/>
        <v>|'[УФ ВС 2018.xlsx]АЛРОСА АГОК пит'!ak222</v>
      </c>
      <c r="BE276" s="339">
        <f>+U276-'[43]АЛРОСА АГОК пит'!$T276</f>
        <v>1285</v>
      </c>
    </row>
    <row r="277" spans="1:57">
      <c r="A277" s="156" t="str">
        <f t="shared" si="156"/>
        <v>скр</v>
      </c>
      <c r="B277" s="95" t="s">
        <v>569</v>
      </c>
      <c r="C277" s="138"/>
      <c r="D277" s="596"/>
      <c r="E277" s="596"/>
      <c r="F277" s="597"/>
      <c r="G277" s="135" t="s">
        <v>160</v>
      </c>
      <c r="H277" s="255">
        <v>0</v>
      </c>
      <c r="I277" s="262">
        <v>0</v>
      </c>
      <c r="J277" s="262">
        <v>0</v>
      </c>
      <c r="K277" s="262"/>
      <c r="L277" s="251">
        <f t="shared" si="147"/>
        <v>0</v>
      </c>
      <c r="M277" s="251">
        <f t="shared" si="148"/>
        <v>0</v>
      </c>
      <c r="N277" s="262">
        <v>0</v>
      </c>
      <c r="O277" s="262"/>
      <c r="P277" s="262"/>
      <c r="Q277" s="253">
        <v>0</v>
      </c>
      <c r="R277" s="252">
        <v>0</v>
      </c>
      <c r="S277" s="250">
        <f t="shared" si="172"/>
        <v>0</v>
      </c>
      <c r="T277" s="250">
        <f t="shared" si="173"/>
        <v>0</v>
      </c>
      <c r="U277" s="263">
        <f t="shared" si="174"/>
        <v>0</v>
      </c>
      <c r="V277" s="253">
        <f>[40]Лист1!$O277</f>
        <v>1</v>
      </c>
      <c r="W277" s="250">
        <f t="shared" si="175"/>
        <v>0</v>
      </c>
      <c r="X277" s="253">
        <f>[40]Лист1!$P277</f>
        <v>1</v>
      </c>
      <c r="Y277" s="250">
        <f t="shared" si="176"/>
        <v>0</v>
      </c>
      <c r="Z277" s="271">
        <f t="shared" si="149"/>
        <v>0</v>
      </c>
      <c r="AA277" s="271">
        <f t="shared" si="150"/>
        <v>0</v>
      </c>
      <c r="AB277" s="263">
        <f t="shared" si="151"/>
        <v>0</v>
      </c>
      <c r="AC277" s="263">
        <f t="shared" si="152"/>
        <v>0</v>
      </c>
      <c r="AD277" s="264">
        <f t="shared" si="153"/>
        <v>0</v>
      </c>
      <c r="AE277" s="253">
        <f>+[41]Лист1!Q277</f>
        <v>1</v>
      </c>
      <c r="AF277" s="250">
        <f t="shared" si="177"/>
        <v>0</v>
      </c>
      <c r="AG277" s="253">
        <f>+[41]Лист1!R277</f>
        <v>1</v>
      </c>
      <c r="AH277" s="250">
        <f t="shared" si="178"/>
        <v>0</v>
      </c>
      <c r="AI277" s="253">
        <f>+[41]Лист1!S277</f>
        <v>1</v>
      </c>
      <c r="AJ277" s="250">
        <f t="shared" si="179"/>
        <v>0</v>
      </c>
      <c r="AK277" s="253">
        <f>+[41]Лист1!T277</f>
        <v>1</v>
      </c>
      <c r="AL277" s="250">
        <f t="shared" si="180"/>
        <v>0</v>
      </c>
      <c r="AM277" s="227" t="s">
        <v>1416</v>
      </c>
      <c r="AN277" s="227" t="s">
        <v>1417</v>
      </c>
      <c r="AO277" s="227" t="s">
        <v>1418</v>
      </c>
      <c r="AP277" s="227" t="s">
        <v>1419</v>
      </c>
      <c r="AQ277" s="227" t="s">
        <v>1420</v>
      </c>
      <c r="AR277" s="227" t="s">
        <v>1421</v>
      </c>
      <c r="AS277" s="160" t="str">
        <f t="shared" si="181"/>
        <v>|'[УФ ВС 2018.xlsx]АЛРОСА АГОК пит'!i223</v>
      </c>
      <c r="AT277" s="160" t="str">
        <f t="shared" si="181"/>
        <v>|'[УФ ВС 2018.xlsx]АЛРОСА АГОК пит'!j223</v>
      </c>
      <c r="AU277" s="160" t="str">
        <f t="shared" si="181"/>
        <v>|'[УФ ВС 2018.xlsx]АЛРОСА АГОК пит'!q223</v>
      </c>
      <c r="AV277" s="160" t="str">
        <f t="shared" si="181"/>
        <v>|'[УФ ВС 2018.xlsx]АЛРОСА АГОК пит'!aa223</v>
      </c>
      <c r="AW277" s="160" t="str">
        <f t="shared" si="181"/>
        <v>|'[УФ ВС 2018.xlsx]АЛРОСА АГОК пит'!al223</v>
      </c>
      <c r="AX277" s="160" t="str">
        <f t="shared" si="181"/>
        <v>|'[УФ ВС 2018.xlsx]АЛРОСА АГОК пит'!ak223</v>
      </c>
      <c r="BE277" s="339">
        <f>+U277-'[43]АЛРОСА АГОК пит'!$T277</f>
        <v>0</v>
      </c>
    </row>
    <row r="278" spans="1:57">
      <c r="A278" s="156" t="str">
        <f t="shared" si="156"/>
        <v>скр</v>
      </c>
      <c r="B278" s="95" t="s">
        <v>569</v>
      </c>
      <c r="C278" s="137"/>
      <c r="D278" s="596"/>
      <c r="E278" s="596"/>
      <c r="F278" s="597"/>
      <c r="G278" s="135" t="s">
        <v>160</v>
      </c>
      <c r="H278" s="255">
        <v>0</v>
      </c>
      <c r="I278" s="262">
        <v>0</v>
      </c>
      <c r="J278" s="262">
        <v>0</v>
      </c>
      <c r="K278" s="262"/>
      <c r="L278" s="251">
        <f t="shared" si="147"/>
        <v>0</v>
      </c>
      <c r="M278" s="251">
        <f t="shared" si="148"/>
        <v>0</v>
      </c>
      <c r="N278" s="262">
        <v>0</v>
      </c>
      <c r="O278" s="262"/>
      <c r="P278" s="262"/>
      <c r="Q278" s="253">
        <v>0</v>
      </c>
      <c r="R278" s="252">
        <v>0</v>
      </c>
      <c r="S278" s="250">
        <f t="shared" si="172"/>
        <v>0</v>
      </c>
      <c r="T278" s="250">
        <f t="shared" si="173"/>
        <v>0</v>
      </c>
      <c r="U278" s="263">
        <f t="shared" si="174"/>
        <v>0</v>
      </c>
      <c r="V278" s="253">
        <f>[40]Лист1!$O278</f>
        <v>1</v>
      </c>
      <c r="W278" s="250">
        <f t="shared" si="175"/>
        <v>0</v>
      </c>
      <c r="X278" s="253">
        <f>[40]Лист1!$P278</f>
        <v>1</v>
      </c>
      <c r="Y278" s="250">
        <f t="shared" si="176"/>
        <v>0</v>
      </c>
      <c r="Z278" s="271">
        <f t="shared" si="149"/>
        <v>0</v>
      </c>
      <c r="AA278" s="271">
        <f t="shared" si="150"/>
        <v>0</v>
      </c>
      <c r="AB278" s="263">
        <f t="shared" si="151"/>
        <v>0</v>
      </c>
      <c r="AC278" s="263">
        <f t="shared" si="152"/>
        <v>0</v>
      </c>
      <c r="AD278" s="264">
        <f t="shared" si="153"/>
        <v>0</v>
      </c>
      <c r="AE278" s="253">
        <f>+[41]Лист1!Q278</f>
        <v>1</v>
      </c>
      <c r="AF278" s="250">
        <f t="shared" si="177"/>
        <v>0</v>
      </c>
      <c r="AG278" s="253">
        <f>+[41]Лист1!R278</f>
        <v>1</v>
      </c>
      <c r="AH278" s="250">
        <f t="shared" si="178"/>
        <v>0</v>
      </c>
      <c r="AI278" s="253">
        <f>+[41]Лист1!S278</f>
        <v>1</v>
      </c>
      <c r="AJ278" s="250">
        <f t="shared" si="179"/>
        <v>0</v>
      </c>
      <c r="AK278" s="253">
        <f>+[41]Лист1!T278</f>
        <v>1</v>
      </c>
      <c r="AL278" s="250">
        <f t="shared" si="180"/>
        <v>0</v>
      </c>
      <c r="AM278" s="227" t="s">
        <v>1422</v>
      </c>
      <c r="AN278" s="227" t="s">
        <v>1423</v>
      </c>
      <c r="AO278" s="227" t="s">
        <v>1424</v>
      </c>
      <c r="AP278" s="227" t="s">
        <v>1425</v>
      </c>
      <c r="AQ278" s="227" t="s">
        <v>1426</v>
      </c>
      <c r="AR278" s="227" t="s">
        <v>1427</v>
      </c>
      <c r="AS278" s="160" t="str">
        <f t="shared" si="181"/>
        <v>|'[УФ ВС 2018.xlsx]АЛРОСА АГОК пит'!i224</v>
      </c>
      <c r="AT278" s="160" t="str">
        <f t="shared" si="181"/>
        <v>|'[УФ ВС 2018.xlsx]АЛРОСА АГОК пит'!j224</v>
      </c>
      <c r="AU278" s="160" t="str">
        <f t="shared" si="181"/>
        <v>|'[УФ ВС 2018.xlsx]АЛРОСА АГОК пит'!q224</v>
      </c>
      <c r="AV278" s="160" t="str">
        <f t="shared" si="181"/>
        <v>|'[УФ ВС 2018.xlsx]АЛРОСА АГОК пит'!aa224</v>
      </c>
      <c r="AW278" s="160" t="str">
        <f t="shared" si="181"/>
        <v>|'[УФ ВС 2018.xlsx]АЛРОСА АГОК пит'!al224</v>
      </c>
      <c r="AX278" s="160" t="str">
        <f t="shared" si="181"/>
        <v>|'[УФ ВС 2018.xlsx]АЛРОСА АГОК пит'!ak224</v>
      </c>
      <c r="BE278" s="339">
        <f>+U278-'[43]АЛРОСА АГОК пит'!$T278</f>
        <v>0</v>
      </c>
    </row>
    <row r="279" spans="1:57">
      <c r="A279" s="156" t="str">
        <f t="shared" si="156"/>
        <v>скр</v>
      </c>
      <c r="B279" s="95" t="s">
        <v>569</v>
      </c>
      <c r="C279" s="137"/>
      <c r="D279" s="596"/>
      <c r="E279" s="596"/>
      <c r="F279" s="597"/>
      <c r="G279" s="135" t="s">
        <v>160</v>
      </c>
      <c r="H279" s="255">
        <v>0</v>
      </c>
      <c r="I279" s="262">
        <v>0</v>
      </c>
      <c r="J279" s="262">
        <v>0</v>
      </c>
      <c r="K279" s="262"/>
      <c r="L279" s="251">
        <f t="shared" si="147"/>
        <v>0</v>
      </c>
      <c r="M279" s="251">
        <f t="shared" si="148"/>
        <v>0</v>
      </c>
      <c r="N279" s="262">
        <v>0</v>
      </c>
      <c r="O279" s="262"/>
      <c r="P279" s="262"/>
      <c r="Q279" s="253">
        <v>0</v>
      </c>
      <c r="R279" s="252">
        <v>0</v>
      </c>
      <c r="S279" s="250">
        <f t="shared" si="172"/>
        <v>0</v>
      </c>
      <c r="T279" s="250">
        <f t="shared" si="173"/>
        <v>0</v>
      </c>
      <c r="U279" s="263">
        <f t="shared" si="174"/>
        <v>0</v>
      </c>
      <c r="V279" s="253">
        <f>[40]Лист1!$O279</f>
        <v>1</v>
      </c>
      <c r="W279" s="250">
        <f t="shared" si="175"/>
        <v>0</v>
      </c>
      <c r="X279" s="253">
        <f>[40]Лист1!$P279</f>
        <v>1</v>
      </c>
      <c r="Y279" s="250">
        <f t="shared" si="176"/>
        <v>0</v>
      </c>
      <c r="Z279" s="271">
        <f t="shared" si="149"/>
        <v>0</v>
      </c>
      <c r="AA279" s="271">
        <f t="shared" si="150"/>
        <v>0</v>
      </c>
      <c r="AB279" s="263">
        <f t="shared" si="151"/>
        <v>0</v>
      </c>
      <c r="AC279" s="263">
        <f t="shared" si="152"/>
        <v>0</v>
      </c>
      <c r="AD279" s="264">
        <f t="shared" si="153"/>
        <v>0</v>
      </c>
      <c r="AE279" s="253">
        <f>+[41]Лист1!Q279</f>
        <v>1</v>
      </c>
      <c r="AF279" s="250">
        <f t="shared" si="177"/>
        <v>0</v>
      </c>
      <c r="AG279" s="253">
        <f>+[41]Лист1!R279</f>
        <v>1</v>
      </c>
      <c r="AH279" s="250">
        <f t="shared" si="178"/>
        <v>0</v>
      </c>
      <c r="AI279" s="253">
        <f>+[41]Лист1!S279</f>
        <v>1</v>
      </c>
      <c r="AJ279" s="250">
        <f t="shared" si="179"/>
        <v>0</v>
      </c>
      <c r="AK279" s="253">
        <f>+[41]Лист1!T279</f>
        <v>1</v>
      </c>
      <c r="AL279" s="250">
        <f t="shared" si="180"/>
        <v>0</v>
      </c>
      <c r="AM279" s="227" t="s">
        <v>1428</v>
      </c>
      <c r="AN279" s="227" t="s">
        <v>1429</v>
      </c>
      <c r="AO279" s="227" t="s">
        <v>1430</v>
      </c>
      <c r="AP279" s="227" t="s">
        <v>1431</v>
      </c>
      <c r="AQ279" s="227" t="s">
        <v>1432</v>
      </c>
      <c r="AR279" s="227" t="s">
        <v>1433</v>
      </c>
      <c r="AS279" s="160" t="str">
        <f t="shared" si="181"/>
        <v>|'[УФ ВС 2018.xlsx]АЛРОСА АГОК пит'!i225</v>
      </c>
      <c r="AT279" s="160" t="str">
        <f t="shared" si="181"/>
        <v>|'[УФ ВС 2018.xlsx]АЛРОСА АГОК пит'!j225</v>
      </c>
      <c r="AU279" s="160" t="str">
        <f t="shared" si="181"/>
        <v>|'[УФ ВС 2018.xlsx]АЛРОСА АГОК пит'!q225</v>
      </c>
      <c r="AV279" s="160" t="str">
        <f t="shared" si="181"/>
        <v>|'[УФ ВС 2018.xlsx]АЛРОСА АГОК пит'!aa225</v>
      </c>
      <c r="AW279" s="160" t="str">
        <f t="shared" si="181"/>
        <v>|'[УФ ВС 2018.xlsx]АЛРОСА АГОК пит'!al225</v>
      </c>
      <c r="AX279" s="160" t="str">
        <f t="shared" si="181"/>
        <v>|'[УФ ВС 2018.xlsx]АЛРОСА АГОК пит'!ak225</v>
      </c>
      <c r="BE279" s="339">
        <f>+U279-'[43]АЛРОСА АГОК пит'!$T279</f>
        <v>0</v>
      </c>
    </row>
    <row r="280" spans="1:57">
      <c r="A280" s="156" t="str">
        <f t="shared" si="156"/>
        <v>скр</v>
      </c>
      <c r="B280" s="95" t="s">
        <v>569</v>
      </c>
      <c r="C280" s="137"/>
      <c r="D280" s="596"/>
      <c r="E280" s="596"/>
      <c r="F280" s="597"/>
      <c r="G280" s="135" t="s">
        <v>160</v>
      </c>
      <c r="H280" s="255">
        <v>0</v>
      </c>
      <c r="I280" s="262">
        <v>0</v>
      </c>
      <c r="J280" s="262">
        <v>0</v>
      </c>
      <c r="K280" s="262"/>
      <c r="L280" s="251">
        <f t="shared" si="147"/>
        <v>0</v>
      </c>
      <c r="M280" s="251">
        <f t="shared" si="148"/>
        <v>0</v>
      </c>
      <c r="N280" s="262">
        <v>0</v>
      </c>
      <c r="O280" s="262"/>
      <c r="P280" s="262"/>
      <c r="Q280" s="253">
        <v>0</v>
      </c>
      <c r="R280" s="252">
        <v>0</v>
      </c>
      <c r="S280" s="250">
        <f t="shared" si="172"/>
        <v>0</v>
      </c>
      <c r="T280" s="250">
        <f t="shared" si="173"/>
        <v>0</v>
      </c>
      <c r="U280" s="263">
        <f t="shared" si="174"/>
        <v>0</v>
      </c>
      <c r="V280" s="253">
        <f>[40]Лист1!$O280</f>
        <v>1</v>
      </c>
      <c r="W280" s="250">
        <f t="shared" si="175"/>
        <v>0</v>
      </c>
      <c r="X280" s="253">
        <f>[40]Лист1!$P280</f>
        <v>1</v>
      </c>
      <c r="Y280" s="250">
        <f t="shared" si="176"/>
        <v>0</v>
      </c>
      <c r="Z280" s="271">
        <f t="shared" si="149"/>
        <v>0</v>
      </c>
      <c r="AA280" s="271">
        <f t="shared" si="150"/>
        <v>0</v>
      </c>
      <c r="AB280" s="263">
        <f t="shared" si="151"/>
        <v>0</v>
      </c>
      <c r="AC280" s="263">
        <f t="shared" si="152"/>
        <v>0</v>
      </c>
      <c r="AD280" s="264">
        <f t="shared" si="153"/>
        <v>0</v>
      </c>
      <c r="AE280" s="253">
        <f>+[41]Лист1!Q280</f>
        <v>1</v>
      </c>
      <c r="AF280" s="250">
        <f t="shared" si="177"/>
        <v>0</v>
      </c>
      <c r="AG280" s="253">
        <f>+[41]Лист1!R280</f>
        <v>1</v>
      </c>
      <c r="AH280" s="250">
        <f t="shared" si="178"/>
        <v>0</v>
      </c>
      <c r="AI280" s="253">
        <f>+[41]Лист1!S280</f>
        <v>1</v>
      </c>
      <c r="AJ280" s="250">
        <f t="shared" si="179"/>
        <v>0</v>
      </c>
      <c r="AK280" s="253">
        <f>+[41]Лист1!T280</f>
        <v>1</v>
      </c>
      <c r="AL280" s="250">
        <f t="shared" si="180"/>
        <v>0</v>
      </c>
      <c r="AM280" s="227" t="s">
        <v>1434</v>
      </c>
      <c r="AN280" s="227" t="s">
        <v>1435</v>
      </c>
      <c r="AO280" s="227" t="s">
        <v>1436</v>
      </c>
      <c r="AP280" s="227" t="s">
        <v>1437</v>
      </c>
      <c r="AQ280" s="227" t="s">
        <v>1438</v>
      </c>
      <c r="AR280" s="227" t="s">
        <v>1439</v>
      </c>
      <c r="AS280" s="160" t="str">
        <f t="shared" si="181"/>
        <v>|'[УФ ВС 2018.xlsx]АЛРОСА АГОК пит'!i226</v>
      </c>
      <c r="AT280" s="160" t="str">
        <f t="shared" si="181"/>
        <v>|'[УФ ВС 2018.xlsx]АЛРОСА АГОК пит'!j226</v>
      </c>
      <c r="AU280" s="160" t="str">
        <f t="shared" si="181"/>
        <v>|'[УФ ВС 2018.xlsx]АЛРОСА АГОК пит'!q226</v>
      </c>
      <c r="AV280" s="160" t="str">
        <f t="shared" si="181"/>
        <v>|'[УФ ВС 2018.xlsx]АЛРОСА АГОК пит'!aa226</v>
      </c>
      <c r="AW280" s="160" t="str">
        <f t="shared" si="181"/>
        <v>|'[УФ ВС 2018.xlsx]АЛРОСА АГОК пит'!al226</v>
      </c>
      <c r="AX280" s="160" t="str">
        <f t="shared" si="181"/>
        <v>|'[УФ ВС 2018.xlsx]АЛРОСА АГОК пит'!ak226</v>
      </c>
      <c r="BE280" s="339">
        <f>+U280-'[43]АЛРОСА АГОК пит'!$T280</f>
        <v>0</v>
      </c>
    </row>
    <row r="281" spans="1:57">
      <c r="A281" s="156" t="str">
        <f t="shared" si="156"/>
        <v>скр</v>
      </c>
      <c r="B281" s="95" t="s">
        <v>569</v>
      </c>
      <c r="C281" s="137"/>
      <c r="D281" s="596"/>
      <c r="E281" s="596"/>
      <c r="F281" s="597"/>
      <c r="G281" s="135" t="s">
        <v>160</v>
      </c>
      <c r="H281" s="255">
        <v>0</v>
      </c>
      <c r="I281" s="262">
        <v>0</v>
      </c>
      <c r="J281" s="262">
        <v>0</v>
      </c>
      <c r="K281" s="262"/>
      <c r="L281" s="251">
        <f t="shared" si="147"/>
        <v>0</v>
      </c>
      <c r="M281" s="251">
        <f t="shared" si="148"/>
        <v>0</v>
      </c>
      <c r="N281" s="262">
        <v>0</v>
      </c>
      <c r="O281" s="262"/>
      <c r="P281" s="262"/>
      <c r="Q281" s="253">
        <v>0</v>
      </c>
      <c r="R281" s="252">
        <v>0</v>
      </c>
      <c r="S281" s="250">
        <f t="shared" si="172"/>
        <v>0</v>
      </c>
      <c r="T281" s="250">
        <f t="shared" si="173"/>
        <v>0</v>
      </c>
      <c r="U281" s="263">
        <f t="shared" si="174"/>
        <v>0</v>
      </c>
      <c r="V281" s="253">
        <f>[40]Лист1!$O281</f>
        <v>1</v>
      </c>
      <c r="W281" s="250">
        <f t="shared" si="175"/>
        <v>0</v>
      </c>
      <c r="X281" s="253">
        <f>[40]Лист1!$P281</f>
        <v>1</v>
      </c>
      <c r="Y281" s="250">
        <f t="shared" si="176"/>
        <v>0</v>
      </c>
      <c r="Z281" s="271">
        <f t="shared" si="149"/>
        <v>0</v>
      </c>
      <c r="AA281" s="271">
        <f t="shared" si="150"/>
        <v>0</v>
      </c>
      <c r="AB281" s="263">
        <f t="shared" si="151"/>
        <v>0</v>
      </c>
      <c r="AC281" s="263">
        <f t="shared" si="152"/>
        <v>0</v>
      </c>
      <c r="AD281" s="264">
        <f t="shared" si="153"/>
        <v>0</v>
      </c>
      <c r="AE281" s="253">
        <f>+[41]Лист1!Q281</f>
        <v>1</v>
      </c>
      <c r="AF281" s="250">
        <f t="shared" si="177"/>
        <v>0</v>
      </c>
      <c r="AG281" s="253">
        <f>+[41]Лист1!R281</f>
        <v>1</v>
      </c>
      <c r="AH281" s="250">
        <f t="shared" si="178"/>
        <v>0</v>
      </c>
      <c r="AI281" s="253">
        <f>+[41]Лист1!S281</f>
        <v>1</v>
      </c>
      <c r="AJ281" s="250">
        <f t="shared" si="179"/>
        <v>0</v>
      </c>
      <c r="AK281" s="253">
        <f>+[41]Лист1!T281</f>
        <v>1</v>
      </c>
      <c r="AL281" s="250">
        <f t="shared" si="180"/>
        <v>0</v>
      </c>
      <c r="AM281" s="227" t="s">
        <v>1440</v>
      </c>
      <c r="AN281" s="227" t="s">
        <v>1441</v>
      </c>
      <c r="AO281" s="227" t="s">
        <v>1442</v>
      </c>
      <c r="AP281" s="227" t="s">
        <v>1443</v>
      </c>
      <c r="AQ281" s="227" t="s">
        <v>1444</v>
      </c>
      <c r="AR281" s="227" t="s">
        <v>1445</v>
      </c>
      <c r="AS281" s="160" t="str">
        <f t="shared" si="181"/>
        <v>|'[УФ ВС 2018.xlsx]АЛРОСА АГОК пит'!i227</v>
      </c>
      <c r="AT281" s="160" t="str">
        <f t="shared" si="181"/>
        <v>|'[УФ ВС 2018.xlsx]АЛРОСА АГОК пит'!j227</v>
      </c>
      <c r="AU281" s="160" t="str">
        <f t="shared" si="181"/>
        <v>|'[УФ ВС 2018.xlsx]АЛРОСА АГОК пит'!q227</v>
      </c>
      <c r="AV281" s="160" t="str">
        <f t="shared" si="181"/>
        <v>|'[УФ ВС 2018.xlsx]АЛРОСА АГОК пит'!aa227</v>
      </c>
      <c r="AW281" s="160" t="str">
        <f t="shared" si="181"/>
        <v>|'[УФ ВС 2018.xlsx]АЛРОСА АГОК пит'!al227</v>
      </c>
      <c r="AX281" s="160" t="str">
        <f t="shared" si="181"/>
        <v>|'[УФ ВС 2018.xlsx]АЛРОСА АГОК пит'!ak227</v>
      </c>
      <c r="BE281" s="339">
        <f>+U281-'[43]АЛРОСА АГОК пит'!$T281</f>
        <v>0</v>
      </c>
    </row>
    <row r="282" spans="1:57">
      <c r="A282" s="156" t="str">
        <f t="shared" si="156"/>
        <v>скр</v>
      </c>
      <c r="B282" s="95" t="s">
        <v>569</v>
      </c>
      <c r="C282" s="137"/>
      <c r="D282" s="596"/>
      <c r="E282" s="596"/>
      <c r="F282" s="597"/>
      <c r="G282" s="135" t="s">
        <v>160</v>
      </c>
      <c r="H282" s="255">
        <v>0</v>
      </c>
      <c r="I282" s="262">
        <v>0</v>
      </c>
      <c r="J282" s="262">
        <v>0</v>
      </c>
      <c r="K282" s="262"/>
      <c r="L282" s="251">
        <f t="shared" si="147"/>
        <v>0</v>
      </c>
      <c r="M282" s="251">
        <f t="shared" si="148"/>
        <v>0</v>
      </c>
      <c r="N282" s="262">
        <v>0</v>
      </c>
      <c r="O282" s="262"/>
      <c r="P282" s="262"/>
      <c r="Q282" s="253">
        <v>0</v>
      </c>
      <c r="R282" s="252">
        <v>0</v>
      </c>
      <c r="S282" s="250">
        <f t="shared" si="172"/>
        <v>0</v>
      </c>
      <c r="T282" s="250">
        <f t="shared" si="173"/>
        <v>0</v>
      </c>
      <c r="U282" s="263">
        <f t="shared" si="174"/>
        <v>0</v>
      </c>
      <c r="V282" s="253">
        <f>[40]Лист1!$O282</f>
        <v>1</v>
      </c>
      <c r="W282" s="250">
        <f t="shared" si="175"/>
        <v>0</v>
      </c>
      <c r="X282" s="253">
        <f>[40]Лист1!$P282</f>
        <v>1</v>
      </c>
      <c r="Y282" s="250">
        <f t="shared" si="176"/>
        <v>0</v>
      </c>
      <c r="Z282" s="271">
        <f t="shared" si="149"/>
        <v>0</v>
      </c>
      <c r="AA282" s="271">
        <f t="shared" si="150"/>
        <v>0</v>
      </c>
      <c r="AB282" s="263">
        <f t="shared" si="151"/>
        <v>0</v>
      </c>
      <c r="AC282" s="263">
        <f t="shared" si="152"/>
        <v>0</v>
      </c>
      <c r="AD282" s="264">
        <f t="shared" si="153"/>
        <v>0</v>
      </c>
      <c r="AE282" s="253">
        <f>+[41]Лист1!Q282</f>
        <v>1</v>
      </c>
      <c r="AF282" s="250">
        <f t="shared" si="177"/>
        <v>0</v>
      </c>
      <c r="AG282" s="253">
        <f>+[41]Лист1!R282</f>
        <v>1</v>
      </c>
      <c r="AH282" s="250">
        <f t="shared" si="178"/>
        <v>0</v>
      </c>
      <c r="AI282" s="253">
        <f>+[41]Лист1!S282</f>
        <v>1</v>
      </c>
      <c r="AJ282" s="250">
        <f t="shared" si="179"/>
        <v>0</v>
      </c>
      <c r="AK282" s="253">
        <f>+[41]Лист1!T282</f>
        <v>1</v>
      </c>
      <c r="AL282" s="250">
        <f t="shared" si="180"/>
        <v>0</v>
      </c>
      <c r="AM282" s="227" t="s">
        <v>1446</v>
      </c>
      <c r="AN282" s="227" t="s">
        <v>1447</v>
      </c>
      <c r="AO282" s="227" t="s">
        <v>1448</v>
      </c>
      <c r="AP282" s="227" t="s">
        <v>1449</v>
      </c>
      <c r="AQ282" s="227" t="s">
        <v>1450</v>
      </c>
      <c r="AR282" s="227" t="s">
        <v>1451</v>
      </c>
      <c r="AS282" s="160" t="str">
        <f t="shared" si="181"/>
        <v>|'[УФ ВС 2018.xlsx]АЛРОСА АГОК пит'!i228</v>
      </c>
      <c r="AT282" s="160" t="str">
        <f t="shared" si="181"/>
        <v>|'[УФ ВС 2018.xlsx]АЛРОСА АГОК пит'!j228</v>
      </c>
      <c r="AU282" s="160" t="str">
        <f t="shared" si="181"/>
        <v>|'[УФ ВС 2018.xlsx]АЛРОСА АГОК пит'!q228</v>
      </c>
      <c r="AV282" s="160" t="str">
        <f t="shared" si="181"/>
        <v>|'[УФ ВС 2018.xlsx]АЛРОСА АГОК пит'!aa228</v>
      </c>
      <c r="AW282" s="160" t="str">
        <f t="shared" si="181"/>
        <v>|'[УФ ВС 2018.xlsx]АЛРОСА АГОК пит'!al228</v>
      </c>
      <c r="AX282" s="160" t="str">
        <f t="shared" si="181"/>
        <v>|'[УФ ВС 2018.xlsx]АЛРОСА АГОК пит'!ak228</v>
      </c>
      <c r="BE282" s="339">
        <f>+U282-'[43]АЛРОСА АГОК пит'!$T282</f>
        <v>0</v>
      </c>
    </row>
    <row r="283" spans="1:57" s="161" customFormat="1">
      <c r="A283" s="156" t="str">
        <f t="shared" si="156"/>
        <v>пок</v>
      </c>
      <c r="B283" s="95" t="s">
        <v>569</v>
      </c>
      <c r="C283" s="139"/>
      <c r="D283" s="580"/>
      <c r="E283" s="580"/>
      <c r="F283" s="581"/>
      <c r="G283" s="140" t="s">
        <v>160</v>
      </c>
      <c r="H283" s="255">
        <v>0</v>
      </c>
      <c r="I283" s="272">
        <v>0</v>
      </c>
      <c r="J283" s="272">
        <v>0</v>
      </c>
      <c r="K283" s="272"/>
      <c r="L283" s="251">
        <f t="shared" si="147"/>
        <v>0</v>
      </c>
      <c r="M283" s="251">
        <f t="shared" si="148"/>
        <v>0</v>
      </c>
      <c r="N283" s="272">
        <v>0</v>
      </c>
      <c r="O283" s="272"/>
      <c r="P283" s="272"/>
      <c r="Q283" s="273">
        <v>0</v>
      </c>
      <c r="R283" s="267">
        <v>424.42760043600015</v>
      </c>
      <c r="S283" s="250">
        <f t="shared" si="172"/>
        <v>212.21380021800007</v>
      </c>
      <c r="T283" s="250">
        <f t="shared" si="173"/>
        <v>212.21380021800007</v>
      </c>
      <c r="U283" s="263">
        <f t="shared" si="174"/>
        <v>424.42760043600015</v>
      </c>
      <c r="V283" s="253">
        <f>[40]Лист1!$O283</f>
        <v>1</v>
      </c>
      <c r="W283" s="250">
        <f t="shared" si="175"/>
        <v>212.21380021800007</v>
      </c>
      <c r="X283" s="253">
        <f>[40]Лист1!$P283</f>
        <v>1</v>
      </c>
      <c r="Y283" s="250">
        <f t="shared" si="176"/>
        <v>212.21380021800007</v>
      </c>
      <c r="Z283" s="271">
        <f t="shared" si="149"/>
        <v>0.191384514435537</v>
      </c>
      <c r="AA283" s="271">
        <f t="shared" si="150"/>
        <v>0.2199980294794617</v>
      </c>
      <c r="AB283" s="263">
        <f t="shared" si="151"/>
        <v>424.42760043600015</v>
      </c>
      <c r="AC283" s="263">
        <f t="shared" si="152"/>
        <v>0</v>
      </c>
      <c r="AD283" s="264">
        <f t="shared" si="153"/>
        <v>0.20628035435713599</v>
      </c>
      <c r="AE283" s="253"/>
      <c r="AF283" s="250">
        <f t="shared" si="177"/>
        <v>0</v>
      </c>
      <c r="AG283" s="253">
        <f>+[41]Лист1!R283</f>
        <v>1</v>
      </c>
      <c r="AH283" s="250">
        <f t="shared" si="178"/>
        <v>0</v>
      </c>
      <c r="AI283" s="253">
        <f>+[41]Лист1!S283</f>
        <v>1</v>
      </c>
      <c r="AJ283" s="250">
        <f t="shared" si="179"/>
        <v>0</v>
      </c>
      <c r="AK283" s="253">
        <f>+[41]Лист1!T283</f>
        <v>1</v>
      </c>
      <c r="AL283" s="250">
        <f t="shared" si="180"/>
        <v>0</v>
      </c>
      <c r="AM283" s="227" t="s">
        <v>1452</v>
      </c>
      <c r="AN283" s="227" t="s">
        <v>1453</v>
      </c>
      <c r="AO283" s="227" t="s">
        <v>1454</v>
      </c>
      <c r="AP283" s="227" t="s">
        <v>1455</v>
      </c>
      <c r="AQ283" s="227" t="s">
        <v>1456</v>
      </c>
      <c r="AR283" s="227" t="s">
        <v>1457</v>
      </c>
      <c r="AS283" s="160" t="str">
        <f t="shared" si="181"/>
        <v>|'[УФ ВС 2018.xlsx]АЛРОСА АГОК пит'!i229</v>
      </c>
      <c r="AT283" s="160" t="str">
        <f t="shared" si="181"/>
        <v>|'[УФ ВС 2018.xlsx]АЛРОСА АГОК пит'!j229</v>
      </c>
      <c r="AU283" s="160" t="str">
        <f t="shared" si="181"/>
        <v>|'[УФ ВС 2018.xlsx]АЛРОСА АГОК пит'!q229</v>
      </c>
      <c r="AV283" s="160" t="str">
        <f t="shared" si="181"/>
        <v>|'[УФ ВС 2018.xlsx]АЛРОСА АГОК пит'!aa229</v>
      </c>
      <c r="AW283" s="160" t="str">
        <f t="shared" si="181"/>
        <v>|'[УФ ВС 2018.xlsx]АЛРОСА АГОК пит'!al229</v>
      </c>
      <c r="AX283" s="160" t="str">
        <f t="shared" si="181"/>
        <v>|'[УФ ВС 2018.xlsx]АЛРОСА АГОК пит'!ak229</v>
      </c>
      <c r="BE283" s="339">
        <f>+U283-'[43]АЛРОСА АГОК пит'!$T283</f>
        <v>424.42760043600015</v>
      </c>
    </row>
    <row r="284" spans="1:57" s="161" customFormat="1">
      <c r="A284" s="156" t="str">
        <f t="shared" si="156"/>
        <v>скр</v>
      </c>
      <c r="B284" s="95" t="s">
        <v>554</v>
      </c>
      <c r="C284" s="141" t="s">
        <v>572</v>
      </c>
      <c r="D284" s="142"/>
      <c r="E284" s="142"/>
      <c r="F284" s="130"/>
      <c r="G284" s="143" t="s">
        <v>160</v>
      </c>
      <c r="H284" s="255">
        <v>0</v>
      </c>
      <c r="I284" s="255">
        <v>0</v>
      </c>
      <c r="J284" s="255">
        <v>0</v>
      </c>
      <c r="K284" s="255"/>
      <c r="L284" s="251">
        <f t="shared" si="147"/>
        <v>0</v>
      </c>
      <c r="M284" s="251">
        <f t="shared" si="148"/>
        <v>0</v>
      </c>
      <c r="N284" s="255">
        <v>0</v>
      </c>
      <c r="O284" s="255"/>
      <c r="P284" s="255"/>
      <c r="Q284" s="250">
        <v>0</v>
      </c>
      <c r="R284" s="252">
        <v>0</v>
      </c>
      <c r="S284" s="250">
        <f t="shared" si="172"/>
        <v>0</v>
      </c>
      <c r="T284" s="250">
        <f t="shared" si="173"/>
        <v>0</v>
      </c>
      <c r="U284" s="256">
        <f t="shared" si="174"/>
        <v>0</v>
      </c>
      <c r="V284" s="253">
        <f>[40]Лист1!$O284</f>
        <v>1</v>
      </c>
      <c r="W284" s="250">
        <f t="shared" si="175"/>
        <v>0</v>
      </c>
      <c r="X284" s="253">
        <f>[40]Лист1!$P284</f>
        <v>1</v>
      </c>
      <c r="Y284" s="250">
        <f t="shared" si="176"/>
        <v>0</v>
      </c>
      <c r="Z284" s="251">
        <f t="shared" si="149"/>
        <v>0</v>
      </c>
      <c r="AA284" s="251">
        <f t="shared" si="150"/>
        <v>0</v>
      </c>
      <c r="AB284" s="256">
        <f t="shared" si="151"/>
        <v>0</v>
      </c>
      <c r="AC284" s="256">
        <f t="shared" si="152"/>
        <v>0</v>
      </c>
      <c r="AD284" s="257">
        <f t="shared" si="153"/>
        <v>0</v>
      </c>
      <c r="AE284" s="253"/>
      <c r="AF284" s="250">
        <f t="shared" si="177"/>
        <v>0</v>
      </c>
      <c r="AG284" s="253">
        <f>+[41]Лист1!R284</f>
        <v>1</v>
      </c>
      <c r="AH284" s="250">
        <f t="shared" si="178"/>
        <v>0</v>
      </c>
      <c r="AI284" s="253">
        <f>+[41]Лист1!S284</f>
        <v>1</v>
      </c>
      <c r="AJ284" s="250">
        <f t="shared" si="179"/>
        <v>0</v>
      </c>
      <c r="AK284" s="253">
        <f>+[41]Лист1!T284</f>
        <v>1</v>
      </c>
      <c r="AL284" s="250">
        <f t="shared" si="180"/>
        <v>0</v>
      </c>
      <c r="AM284" s="227" t="s">
        <v>1458</v>
      </c>
      <c r="AN284" s="227" t="s">
        <v>1459</v>
      </c>
      <c r="AO284" s="227" t="s">
        <v>1460</v>
      </c>
      <c r="AP284" s="227" t="s">
        <v>1461</v>
      </c>
      <c r="AQ284" s="227" t="s">
        <v>1462</v>
      </c>
      <c r="AR284" s="227" t="s">
        <v>1463</v>
      </c>
      <c r="AS284" s="160" t="str">
        <f t="shared" si="181"/>
        <v>|'[УФ ВС 2018.xlsx]АЛРОСА АГОК пит'!i230</v>
      </c>
      <c r="AT284" s="160" t="str">
        <f t="shared" si="181"/>
        <v>|'[УФ ВС 2018.xlsx]АЛРОСА АГОК пит'!j230</v>
      </c>
      <c r="AU284" s="160" t="str">
        <f t="shared" si="181"/>
        <v>|'[УФ ВС 2018.xlsx]АЛРОСА АГОК пит'!q230</v>
      </c>
      <c r="AV284" s="160" t="str">
        <f t="shared" si="181"/>
        <v>|'[УФ ВС 2018.xlsx]АЛРОСА АГОК пит'!aa230</v>
      </c>
      <c r="AW284" s="160" t="str">
        <f t="shared" si="181"/>
        <v>|'[УФ ВС 2018.xlsx]АЛРОСА АГОК пит'!al230</v>
      </c>
      <c r="AX284" s="160" t="str">
        <f t="shared" si="181"/>
        <v>|'[УФ ВС 2018.xlsx]АЛРОСА АГОК пит'!ak230</v>
      </c>
      <c r="BE284" s="339">
        <f>+U284-'[43]АЛРОСА АГОК пит'!$T284</f>
        <v>0</v>
      </c>
    </row>
    <row r="285" spans="1:57" s="161" customFormat="1">
      <c r="A285" s="156" t="str">
        <f t="shared" si="156"/>
        <v>пок</v>
      </c>
      <c r="B285" s="105" t="s">
        <v>554</v>
      </c>
      <c r="C285" s="144" t="s">
        <v>573</v>
      </c>
      <c r="D285" s="145"/>
      <c r="E285" s="145"/>
      <c r="F285" s="146"/>
      <c r="G285" s="143" t="s">
        <v>160</v>
      </c>
      <c r="H285" s="255">
        <v>0</v>
      </c>
      <c r="I285" s="283">
        <v>0</v>
      </c>
      <c r="J285" s="283">
        <v>0</v>
      </c>
      <c r="K285" s="283"/>
      <c r="L285" s="251">
        <f t="shared" si="147"/>
        <v>0</v>
      </c>
      <c r="M285" s="251">
        <f t="shared" si="148"/>
        <v>0</v>
      </c>
      <c r="N285" s="283">
        <v>0</v>
      </c>
      <c r="O285" s="283"/>
      <c r="P285" s="283"/>
      <c r="Q285" s="284">
        <v>0</v>
      </c>
      <c r="R285" s="252">
        <v>80.907294663657751</v>
      </c>
      <c r="S285" s="250">
        <f t="shared" si="172"/>
        <v>40.453647331828876</v>
      </c>
      <c r="T285" s="250">
        <f t="shared" si="173"/>
        <v>40.453647331828876</v>
      </c>
      <c r="U285" s="269">
        <f t="shared" si="174"/>
        <v>80.907294663657751</v>
      </c>
      <c r="V285" s="253">
        <f>[40]Лист1!$O285</f>
        <v>1</v>
      </c>
      <c r="W285" s="250">
        <f t="shared" si="175"/>
        <v>40.453647331828876</v>
      </c>
      <c r="X285" s="253">
        <f>[40]Лист1!$P285</f>
        <v>1</v>
      </c>
      <c r="Y285" s="250">
        <f t="shared" si="176"/>
        <v>40.453647331828876</v>
      </c>
      <c r="Z285" s="282">
        <f t="shared" si="149"/>
        <v>3.6483026286675158E-2</v>
      </c>
      <c r="AA285" s="282">
        <f t="shared" si="150"/>
        <v>4.1937530401496274E-2</v>
      </c>
      <c r="AB285" s="269">
        <f t="shared" si="151"/>
        <v>80.907294663657751</v>
      </c>
      <c r="AC285" s="269">
        <f t="shared" si="152"/>
        <v>0</v>
      </c>
      <c r="AD285" s="270">
        <f t="shared" si="153"/>
        <v>3.9322573263736595E-2</v>
      </c>
      <c r="AE285" s="253"/>
      <c r="AF285" s="250">
        <f t="shared" si="177"/>
        <v>0</v>
      </c>
      <c r="AG285" s="253">
        <f>+[41]Лист1!R285</f>
        <v>1</v>
      </c>
      <c r="AH285" s="250">
        <f t="shared" si="178"/>
        <v>0</v>
      </c>
      <c r="AI285" s="253">
        <f>+[41]Лист1!S285</f>
        <v>1</v>
      </c>
      <c r="AJ285" s="250">
        <f t="shared" si="179"/>
        <v>0</v>
      </c>
      <c r="AK285" s="253">
        <f>+[41]Лист1!T285</f>
        <v>1</v>
      </c>
      <c r="AL285" s="250">
        <f t="shared" si="180"/>
        <v>0</v>
      </c>
      <c r="AM285" s="227" t="s">
        <v>1464</v>
      </c>
      <c r="AN285" s="227" t="s">
        <v>1465</v>
      </c>
      <c r="AO285" s="227" t="s">
        <v>1466</v>
      </c>
      <c r="AP285" s="227" t="s">
        <v>1467</v>
      </c>
      <c r="AQ285" s="227" t="s">
        <v>1468</v>
      </c>
      <c r="AR285" s="227" t="s">
        <v>1469</v>
      </c>
      <c r="AS285" s="160" t="str">
        <f t="shared" si="181"/>
        <v>|'[УФ ВС 2018.xlsx]АЛРОСА АГОК пит'!i231</v>
      </c>
      <c r="AT285" s="160" t="str">
        <f t="shared" si="181"/>
        <v>|'[УФ ВС 2018.xlsx]АЛРОСА АГОК пит'!j231</v>
      </c>
      <c r="AU285" s="160" t="str">
        <f t="shared" si="181"/>
        <v>|'[УФ ВС 2018.xlsx]АЛРОСА АГОК пит'!q231</v>
      </c>
      <c r="AV285" s="160" t="str">
        <f t="shared" si="181"/>
        <v>|'[УФ ВС 2018.xlsx]АЛРОСА АГОК пит'!aa231</v>
      </c>
      <c r="AW285" s="160" t="str">
        <f t="shared" si="181"/>
        <v>|'[УФ ВС 2018.xlsx]АЛРОСА АГОК пит'!al231</v>
      </c>
      <c r="AX285" s="160" t="str">
        <f t="shared" si="181"/>
        <v>|'[УФ ВС 2018.xlsx]АЛРОСА АГОК пит'!ak231</v>
      </c>
      <c r="BE285" s="339">
        <f>+U285-'[43]АЛРОСА АГОК пит'!$T285</f>
        <v>80.907294663657751</v>
      </c>
    </row>
    <row r="286" spans="1:57" s="161" customFormat="1">
      <c r="A286" s="156" t="s">
        <v>598</v>
      </c>
      <c r="B286" s="372" t="s">
        <v>361</v>
      </c>
      <c r="C286" s="651" t="s">
        <v>362</v>
      </c>
      <c r="D286" s="652"/>
      <c r="E286" s="652"/>
      <c r="F286" s="653"/>
      <c r="G286" s="350" t="s">
        <v>160</v>
      </c>
      <c r="H286" s="279">
        <f>H255+H256+H284-H285</f>
        <v>0</v>
      </c>
      <c r="I286" s="279">
        <f>I255+I256+I284-I285</f>
        <v>212804.06493706233</v>
      </c>
      <c r="J286" s="279">
        <f>J255+J256+J284-J285</f>
        <v>238213.00160714664</v>
      </c>
      <c r="K286" s="279">
        <f>K255+K256+K284-K285</f>
        <v>228735.04629120798</v>
      </c>
      <c r="L286" s="251">
        <f t="shared" si="147"/>
        <v>-9477.955315938656</v>
      </c>
      <c r="M286" s="251">
        <f t="shared" si="148"/>
        <v>96.021226695438983</v>
      </c>
      <c r="N286" s="279">
        <f t="shared" ref="N286:U286" si="182">N255+N256+N284-N285</f>
        <v>205752.79781669506</v>
      </c>
      <c r="O286" s="279">
        <f t="shared" si="182"/>
        <v>195462.42971037515</v>
      </c>
      <c r="P286" s="279">
        <f t="shared" si="182"/>
        <v>0</v>
      </c>
      <c r="Q286" s="279">
        <f t="shared" si="182"/>
        <v>217244.34485410311</v>
      </c>
      <c r="R286" s="279">
        <v>192923.36455932818</v>
      </c>
      <c r="S286" s="279">
        <f t="shared" si="182"/>
        <v>96461.682279664092</v>
      </c>
      <c r="T286" s="279">
        <f t="shared" si="182"/>
        <v>96461.682279664092</v>
      </c>
      <c r="U286" s="279">
        <f t="shared" si="182"/>
        <v>121643.87662622888</v>
      </c>
      <c r="V286" s="285"/>
      <c r="W286" s="279">
        <f>W255+W256+W284-W285</f>
        <v>60821.938313114442</v>
      </c>
      <c r="X286" s="285"/>
      <c r="Y286" s="279">
        <f>Y255+Y256+Y284-Y285</f>
        <v>60821.938313114442</v>
      </c>
      <c r="Z286" s="279">
        <f t="shared" si="149"/>
        <v>86.993740302298505</v>
      </c>
      <c r="AA286" s="279">
        <f t="shared" si="150"/>
        <v>100</v>
      </c>
      <c r="AB286" s="279">
        <f t="shared" si="151"/>
        <v>-84108.921190466179</v>
      </c>
      <c r="AC286" s="279">
        <f t="shared" si="152"/>
        <v>59.1213718194983</v>
      </c>
      <c r="AD286" s="373">
        <f t="shared" si="153"/>
        <v>-40.878628180501693</v>
      </c>
      <c r="AE286" s="285"/>
      <c r="AF286" s="279">
        <f>AF255+AF256+AF284-AF285</f>
        <v>122166.14865952008</v>
      </c>
      <c r="AG286" s="285"/>
      <c r="AH286" s="279">
        <f>AH255+AH256+AH284-AH285</f>
        <v>123426.87966713755</v>
      </c>
      <c r="AI286" s="285"/>
      <c r="AJ286" s="279">
        <f>AJ255+AJ256+AJ284-AJ285</f>
        <v>125096.95511013763</v>
      </c>
      <c r="AK286" s="285"/>
      <c r="AL286" s="279">
        <f>AL255+AL256+AL284-AL285</f>
        <v>127197.15673119592</v>
      </c>
      <c r="BE286" s="339">
        <f>+U286-'[43]АЛРОСА АГОК пит'!$T286</f>
        <v>121643.87662622888</v>
      </c>
    </row>
    <row r="287" spans="1:57" s="161" customFormat="1">
      <c r="A287" s="156" t="s">
        <v>598</v>
      </c>
      <c r="B287" s="286" t="s">
        <v>363</v>
      </c>
      <c r="C287" s="522" t="s">
        <v>364</v>
      </c>
      <c r="D287" s="523"/>
      <c r="E287" s="523"/>
      <c r="F287" s="524"/>
      <c r="G287" s="287" t="s">
        <v>365</v>
      </c>
      <c r="H287" s="251">
        <f>IF(H26=0,0,H286/H26)</f>
        <v>0</v>
      </c>
      <c r="I287" s="251">
        <f>IF(I26=0,0,I286/I26)</f>
        <v>74.715386489224173</v>
      </c>
      <c r="J287" s="251">
        <f>IF(J26=0,0,J286/J26)</f>
        <v>86.413466637166906</v>
      </c>
      <c r="K287" s="251">
        <f>IF(K26=0,0,K286/K26)</f>
        <v>103.14208059010055</v>
      </c>
      <c r="L287" s="251">
        <f t="shared" si="147"/>
        <v>16.728613952933642</v>
      </c>
      <c r="M287" s="251">
        <f t="shared" si="148"/>
        <v>119.35880436688623</v>
      </c>
      <c r="N287" s="251">
        <f t="shared" ref="N287:T287" si="183">IF(N26=0,0,N286/N26)</f>
        <v>84.70987442823251</v>
      </c>
      <c r="O287" s="251">
        <f t="shared" si="183"/>
        <v>82.749325372507116</v>
      </c>
      <c r="P287" s="251">
        <f t="shared" si="183"/>
        <v>0</v>
      </c>
      <c r="Q287" s="251">
        <f t="shared" si="183"/>
        <v>94.771423634319419</v>
      </c>
      <c r="R287" s="251">
        <v>86.993740302298505</v>
      </c>
      <c r="S287" s="251">
        <f t="shared" si="183"/>
        <v>86.993740302298505</v>
      </c>
      <c r="T287" s="251">
        <f t="shared" si="183"/>
        <v>86.993740302298505</v>
      </c>
      <c r="U287" s="251">
        <f>IF(U26=0,0,U286/U26)</f>
        <v>54.852121394206343</v>
      </c>
      <c r="V287" s="253"/>
      <c r="W287" s="251">
        <f>IF(W26=0,0,W286/W26)</f>
        <v>54.852121394206343</v>
      </c>
      <c r="X287" s="253"/>
      <c r="Y287" s="251">
        <f>IF(Y26=0,0,Y286/Y26)</f>
        <v>54.852121394206343</v>
      </c>
      <c r="Z287" s="251"/>
      <c r="AA287" s="251"/>
      <c r="AB287" s="251">
        <f t="shared" si="151"/>
        <v>-29.857753034026167</v>
      </c>
      <c r="AC287" s="251">
        <f t="shared" si="152"/>
        <v>64.752924926925601</v>
      </c>
      <c r="AD287" s="254"/>
      <c r="AE287" s="253"/>
      <c r="AF287" s="251">
        <f>IF(AF26=0,0,AF286/AF26)</f>
        <v>55.08762629396314</v>
      </c>
      <c r="AG287" s="253"/>
      <c r="AH287" s="251">
        <f>IF(AH26=0,0,AH286/AH26)</f>
        <v>55.656119934524753</v>
      </c>
      <c r="AI287" s="253"/>
      <c r="AJ287" s="251">
        <f>IF(AJ26=0,0,AJ286/AJ26)</f>
        <v>56.409196731134926</v>
      </c>
      <c r="AK287" s="253"/>
      <c r="AL287" s="251">
        <f>IF(AL26=0,0,AL286/AL26)</f>
        <v>57.356227666564351</v>
      </c>
      <c r="BE287" s="339">
        <f>+U287-'[43]АЛРОСА АГОК пит'!$T287</f>
        <v>54.852121394206343</v>
      </c>
    </row>
    <row r="288" spans="1:57" s="301" customFormat="1">
      <c r="A288" s="156" t="s">
        <v>598</v>
      </c>
      <c r="B288" s="372" t="s">
        <v>366</v>
      </c>
      <c r="C288" s="525" t="s">
        <v>574</v>
      </c>
      <c r="D288" s="526"/>
      <c r="E288" s="526"/>
      <c r="F288" s="527"/>
      <c r="G288" s="288" t="s">
        <v>11</v>
      </c>
      <c r="H288" s="289"/>
      <c r="I288" s="289"/>
      <c r="J288" s="289"/>
      <c r="K288" s="290">
        <f>IF(J287=0,0,K287/J287*100)</f>
        <v>119.35880436688623</v>
      </c>
      <c r="L288" s="290"/>
      <c r="M288" s="290"/>
      <c r="N288" s="290">
        <f>IF(J287=0,0,N287/J287*100)</f>
        <v>98.028557034880407</v>
      </c>
      <c r="O288" s="290">
        <f>IF(N287=0,0,O287/N287*100)</f>
        <v>97.685571996230024</v>
      </c>
      <c r="P288" s="290">
        <f>IF(N287=0,0,P287/N287*100)</f>
        <v>0</v>
      </c>
      <c r="Q288" s="290"/>
      <c r="R288" s="290">
        <v>102.69610348201014</v>
      </c>
      <c r="S288" s="290">
        <f>IF(N287=0,0,S287/N287*100)</f>
        <v>102.69610348201014</v>
      </c>
      <c r="T288" s="290">
        <f>IF(N287=0,0,T287/N287*100)</f>
        <v>102.69610348201014</v>
      </c>
      <c r="U288" s="290">
        <f>IF(N287=0,0,U287/N287*100)</f>
        <v>64.752924926925601</v>
      </c>
      <c r="V288" s="291"/>
      <c r="W288" s="290" t="str">
        <f>IF(N287=0,0, IF(W287/N287*100=100, W287/N287*100, "ошибка"))</f>
        <v>ошибка</v>
      </c>
      <c r="X288" s="291"/>
      <c r="Y288" s="290" t="str">
        <f>IF(T287=0,0, IF(Y287/T287*100=100, Y287/T287*100, "ошибка"))</f>
        <v>ошибка</v>
      </c>
      <c r="Z288" s="292"/>
      <c r="AA288" s="292"/>
      <c r="AB288" s="290"/>
      <c r="AC288" s="290"/>
      <c r="AD288" s="293">
        <f>AD286+AD26</f>
        <v>-35.247075073074399</v>
      </c>
      <c r="AE288" s="291"/>
      <c r="AF288" s="290">
        <f>AF287/U287*100</f>
        <v>100.42934510784787</v>
      </c>
      <c r="AG288" s="291"/>
      <c r="AH288" s="290">
        <f>IF(AF287=0,0,AH287/AF287*100)</f>
        <v>101.03198064394347</v>
      </c>
      <c r="AI288" s="291"/>
      <c r="AJ288" s="290">
        <f>IF(AH287=0,0,AJ287/AH287*100)</f>
        <v>101.35308892803903</v>
      </c>
      <c r="AK288" s="291"/>
      <c r="AL288" s="290">
        <f>IF(AJ287=0,0,AL287/AJ287*100)</f>
        <v>101.67885910509114</v>
      </c>
    </row>
    <row r="289" spans="2:38" s="301" customFormat="1">
      <c r="B289" s="218"/>
      <c r="C289" s="294"/>
      <c r="D289" s="294"/>
      <c r="E289" s="294"/>
      <c r="F289" s="294"/>
      <c r="G289" s="295"/>
      <c r="H289" s="294"/>
      <c r="I289" s="294"/>
      <c r="J289" s="294"/>
      <c r="K289" s="294"/>
      <c r="L289" s="296"/>
      <c r="M289" s="294"/>
      <c r="N289" s="297">
        <f>ROUND(N287,2)*1.2</f>
        <v>101.65199999999999</v>
      </c>
      <c r="O289" s="294"/>
      <c r="P289" s="294"/>
      <c r="Q289" s="294"/>
      <c r="R289" s="294"/>
      <c r="S289" s="294"/>
      <c r="T289" s="294"/>
      <c r="U289" s="298">
        <f>ROUND(U287,2)*1.2</f>
        <v>65.819999999999993</v>
      </c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9"/>
      <c r="AF289" s="298">
        <f>ROUND(AF287,2)*1.2</f>
        <v>66.108000000000004</v>
      </c>
      <c r="AG289" s="299"/>
      <c r="AH289" s="298">
        <f>ROUND(AH287,2)*1.2</f>
        <v>66.791999999999987</v>
      </c>
      <c r="AI289" s="299"/>
      <c r="AJ289" s="298">
        <f>ROUND(AJ287,2)*1.2</f>
        <v>67.691999999999993</v>
      </c>
      <c r="AK289" s="299"/>
      <c r="AL289" s="298">
        <f>ROUND(AL287,2)*1.2</f>
        <v>68.831999999999994</v>
      </c>
    </row>
    <row r="290" spans="2:38" s="163" customFormat="1">
      <c r="B290" s="218"/>
      <c r="C290" s="294"/>
      <c r="D290" s="294"/>
      <c r="E290" s="294"/>
      <c r="F290" s="294"/>
      <c r="G290" s="295"/>
      <c r="H290" s="294"/>
      <c r="I290" s="294"/>
      <c r="J290" s="294"/>
      <c r="K290" s="294"/>
      <c r="L290" s="296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  <c r="Z290" s="294"/>
      <c r="AA290" s="294"/>
      <c r="AB290" s="300"/>
      <c r="AC290" s="294"/>
      <c r="AD290" s="294"/>
      <c r="AE290" s="301"/>
      <c r="AF290" s="301"/>
      <c r="AG290" s="301"/>
      <c r="AH290" s="301"/>
      <c r="AI290" s="301"/>
      <c r="AJ290" s="301"/>
      <c r="AK290" s="301"/>
      <c r="AL290" s="301"/>
    </row>
    <row r="291" spans="2:38" s="163" customFormat="1">
      <c r="B291" s="164" t="s">
        <v>575</v>
      </c>
      <c r="C291" s="165"/>
      <c r="D291" s="165"/>
      <c r="E291" s="302"/>
      <c r="F291" s="303"/>
      <c r="G291" s="165"/>
      <c r="H291" s="165"/>
      <c r="I291" s="165"/>
      <c r="J291" s="165"/>
      <c r="K291" s="165" t="s">
        <v>576</v>
      </c>
      <c r="O291" s="304"/>
      <c r="P291" s="304"/>
      <c r="Q291" s="304"/>
    </row>
    <row r="292" spans="2:38" s="163" customFormat="1">
      <c r="B292" s="164"/>
      <c r="C292" s="165"/>
      <c r="D292" s="165"/>
      <c r="E292" s="165"/>
      <c r="F292" s="165"/>
      <c r="G292" s="166" t="s">
        <v>19</v>
      </c>
      <c r="H292" s="165"/>
      <c r="I292" s="165"/>
      <c r="J292" s="165"/>
      <c r="K292" s="165"/>
    </row>
    <row r="293" spans="2:38">
      <c r="B293" s="164" t="s">
        <v>390</v>
      </c>
      <c r="C293" s="165"/>
      <c r="D293" s="165"/>
      <c r="E293" s="165"/>
      <c r="F293" s="303"/>
      <c r="G293" s="165"/>
      <c r="H293" s="165"/>
      <c r="I293" s="165"/>
      <c r="J293" s="165"/>
      <c r="K293" s="165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</row>
    <row r="295" spans="2:38" ht="15.75" customHeight="1">
      <c r="B295" s="619" t="s">
        <v>20</v>
      </c>
      <c r="C295" s="529" t="s">
        <v>165</v>
      </c>
      <c r="D295" s="529"/>
      <c r="E295" s="529"/>
      <c r="F295" s="529"/>
      <c r="G295" s="530" t="s">
        <v>166</v>
      </c>
      <c r="H295" s="374"/>
      <c r="I295" s="374"/>
      <c r="J295" s="634" t="s">
        <v>507</v>
      </c>
      <c r="K295" s="624"/>
      <c r="L295" s="624"/>
      <c r="M295" s="625"/>
      <c r="N295" s="634" t="s">
        <v>508</v>
      </c>
      <c r="O295" s="624"/>
      <c r="P295" s="519" t="s">
        <v>157</v>
      </c>
      <c r="Q295" s="519"/>
      <c r="R295" s="519"/>
      <c r="S295" s="519"/>
      <c r="T295" s="519"/>
      <c r="U295" s="519"/>
      <c r="V295" s="519"/>
      <c r="W295" s="519"/>
      <c r="X295" s="519"/>
      <c r="Y295" s="519"/>
      <c r="Z295" s="519"/>
      <c r="AA295" s="519"/>
      <c r="AB295" s="519"/>
      <c r="AC295" s="519"/>
      <c r="AD295" s="519"/>
      <c r="AE295" s="519" t="s">
        <v>158</v>
      </c>
      <c r="AF295" s="519"/>
      <c r="AG295" s="519" t="s">
        <v>159</v>
      </c>
      <c r="AH295" s="519"/>
      <c r="AI295" s="519" t="s">
        <v>493</v>
      </c>
      <c r="AJ295" s="519"/>
      <c r="AK295" s="519" t="s">
        <v>509</v>
      </c>
      <c r="AL295" s="519"/>
    </row>
    <row r="296" spans="2:38" ht="15.75" customHeight="1">
      <c r="B296" s="619"/>
      <c r="C296" s="529"/>
      <c r="D296" s="529"/>
      <c r="E296" s="529"/>
      <c r="F296" s="529"/>
      <c r="G296" s="530"/>
      <c r="H296" s="374" t="s">
        <v>505</v>
      </c>
      <c r="I296" s="374"/>
      <c r="J296" s="626" t="str">
        <f>IF(G7=0,"Введите регулируемый период",G7-2&amp;" год")</f>
        <v>2017 год</v>
      </c>
      <c r="K296" s="627"/>
      <c r="L296" s="627"/>
      <c r="M296" s="628"/>
      <c r="N296" s="629" t="str">
        <f>IF(G7=0,"Введите регулируемый период",G7-1&amp;" год")</f>
        <v>2018 год</v>
      </c>
      <c r="O296" s="630"/>
      <c r="P296" s="519" t="s">
        <v>1470</v>
      </c>
      <c r="Q296" s="519"/>
      <c r="R296" s="519"/>
      <c r="S296" s="519"/>
      <c r="T296" s="519"/>
      <c r="U296" s="519"/>
      <c r="V296" s="519"/>
      <c r="W296" s="519"/>
      <c r="X296" s="519"/>
      <c r="Y296" s="519"/>
      <c r="Z296" s="519"/>
      <c r="AA296" s="519"/>
      <c r="AB296" s="519"/>
      <c r="AC296" s="519"/>
      <c r="AD296" s="519"/>
      <c r="AE296" s="519" t="s">
        <v>517</v>
      </c>
      <c r="AF296" s="519"/>
      <c r="AG296" s="519" t="s">
        <v>517</v>
      </c>
      <c r="AH296" s="519"/>
      <c r="AI296" s="519" t="s">
        <v>517</v>
      </c>
      <c r="AJ296" s="519"/>
      <c r="AK296" s="519" t="s">
        <v>517</v>
      </c>
      <c r="AL296" s="519"/>
    </row>
    <row r="297" spans="2:38" ht="35.25" customHeight="1">
      <c r="B297" s="619"/>
      <c r="C297" s="529"/>
      <c r="D297" s="529"/>
      <c r="E297" s="529"/>
      <c r="F297" s="529"/>
      <c r="G297" s="530"/>
      <c r="H297" s="644" t="s">
        <v>514</v>
      </c>
      <c r="I297" s="375"/>
      <c r="J297" s="644" t="s">
        <v>514</v>
      </c>
      <c r="K297" s="633" t="s">
        <v>515</v>
      </c>
      <c r="L297" s="510" t="s">
        <v>516</v>
      </c>
      <c r="M297" s="510"/>
      <c r="N297" s="633" t="s">
        <v>517</v>
      </c>
      <c r="O297" s="376"/>
      <c r="P297" s="513" t="s">
        <v>517</v>
      </c>
      <c r="Q297" s="349"/>
      <c r="R297" s="633" t="s">
        <v>513</v>
      </c>
      <c r="S297" s="641" t="s">
        <v>387</v>
      </c>
      <c r="T297" s="643"/>
      <c r="U297" s="377"/>
      <c r="V297" s="377"/>
      <c r="W297" s="641" t="s">
        <v>1471</v>
      </c>
      <c r="X297" s="642"/>
      <c r="Y297" s="642"/>
      <c r="Z297" s="510" t="s">
        <v>522</v>
      </c>
      <c r="AA297" s="510" t="s">
        <v>523</v>
      </c>
      <c r="AB297" s="510" t="s">
        <v>524</v>
      </c>
      <c r="AC297" s="510"/>
      <c r="AD297" s="510" t="s">
        <v>525</v>
      </c>
      <c r="AE297" s="654" t="s">
        <v>388</v>
      </c>
      <c r="AF297" s="655"/>
      <c r="AG297" s="654" t="s">
        <v>388</v>
      </c>
      <c r="AH297" s="655"/>
      <c r="AI297" s="654" t="s">
        <v>388</v>
      </c>
      <c r="AJ297" s="655"/>
      <c r="AK297" s="654" t="s">
        <v>388</v>
      </c>
      <c r="AL297" s="655"/>
    </row>
    <row r="298" spans="2:38" ht="46.5" customHeight="1">
      <c r="B298" s="619"/>
      <c r="C298" s="529"/>
      <c r="D298" s="529"/>
      <c r="E298" s="529"/>
      <c r="F298" s="529"/>
      <c r="G298" s="530"/>
      <c r="H298" s="536"/>
      <c r="I298" s="351"/>
      <c r="J298" s="536"/>
      <c r="K298" s="512"/>
      <c r="L298" s="241" t="s">
        <v>526</v>
      </c>
      <c r="M298" s="347" t="s">
        <v>11</v>
      </c>
      <c r="N298" s="512"/>
      <c r="O298" s="348" t="s">
        <v>1472</v>
      </c>
      <c r="P298" s="512"/>
      <c r="Q298" s="348"/>
      <c r="R298" s="512"/>
      <c r="S298" s="314" t="s">
        <v>388</v>
      </c>
      <c r="T298" s="314" t="s">
        <v>388</v>
      </c>
      <c r="U298" s="315"/>
      <c r="V298" s="315"/>
      <c r="W298" s="357" t="s">
        <v>1473</v>
      </c>
      <c r="X298" s="357"/>
      <c r="Y298" s="357" t="s">
        <v>1474</v>
      </c>
      <c r="Z298" s="510"/>
      <c r="AA298" s="510"/>
      <c r="AB298" s="241" t="s">
        <v>526</v>
      </c>
      <c r="AC298" s="347" t="s">
        <v>11</v>
      </c>
      <c r="AD298" s="510"/>
      <c r="AE298" s="357" t="s">
        <v>512</v>
      </c>
      <c r="AF298" s="348" t="s">
        <v>1475</v>
      </c>
      <c r="AG298" s="357" t="s">
        <v>512</v>
      </c>
      <c r="AH298" s="348" t="s">
        <v>1475</v>
      </c>
      <c r="AI298" s="357" t="s">
        <v>512</v>
      </c>
      <c r="AJ298" s="348" t="s">
        <v>1475</v>
      </c>
      <c r="AK298" s="357" t="s">
        <v>512</v>
      </c>
      <c r="AL298" s="348" t="s">
        <v>1475</v>
      </c>
    </row>
    <row r="299" spans="2:38">
      <c r="B299" s="95" t="s">
        <v>7</v>
      </c>
      <c r="C299" s="356" t="s">
        <v>391</v>
      </c>
      <c r="D299" s="352"/>
      <c r="E299" s="345"/>
      <c r="F299" s="346"/>
      <c r="G299" s="70"/>
      <c r="H299" s="317">
        <f>+H300+H350+H351+H361</f>
        <v>0</v>
      </c>
      <c r="I299" s="317"/>
      <c r="J299" s="317">
        <f>+J300+J350+J351+J361</f>
        <v>238213.00160714658</v>
      </c>
      <c r="K299" s="317">
        <f>+K300+K350+K351+K361</f>
        <v>228735.04629120798</v>
      </c>
      <c r="L299" s="251">
        <f t="shared" ref="L299:L362" si="184">K299-J299</f>
        <v>-9477.9553159385978</v>
      </c>
      <c r="M299" s="251">
        <f t="shared" ref="M299:M362" si="185">IF(J299=0,0,K299/J299*100)</f>
        <v>96.021226695439012</v>
      </c>
      <c r="N299" s="317">
        <f t="shared" ref="N299:T299" si="186">+N300+N350+N351+N361</f>
        <v>205752.79781669506</v>
      </c>
      <c r="O299" s="317">
        <f t="shared" si="186"/>
        <v>195462.42971037517</v>
      </c>
      <c r="P299" s="317">
        <f t="shared" si="186"/>
        <v>0</v>
      </c>
      <c r="Q299" s="317"/>
      <c r="R299" s="317">
        <f t="shared" si="186"/>
        <v>192923.36455932818</v>
      </c>
      <c r="S299" s="318">
        <f t="shared" si="186"/>
        <v>96461.682279664092</v>
      </c>
      <c r="T299" s="318">
        <f t="shared" si="186"/>
        <v>96461.682279664092</v>
      </c>
      <c r="U299" s="318"/>
      <c r="V299" s="318"/>
      <c r="W299" s="317">
        <f>+W300+W350+W351+W361</f>
        <v>60821.938313114442</v>
      </c>
      <c r="X299" s="317"/>
      <c r="Y299" s="317">
        <f>+Y300+Y350+Y351+Y361</f>
        <v>60821.938313114442</v>
      </c>
      <c r="Z299" s="319">
        <f t="shared" ref="Z299:Z362" si="187">IF(T$372=0,0,T299/T$372)</f>
        <v>86.993740302298505</v>
      </c>
      <c r="AA299" s="319">
        <f t="shared" ref="AA299:AA362" si="188">IF(T$369=0,0,T299/T$369*100)</f>
        <v>100</v>
      </c>
      <c r="AB299" s="320">
        <f t="shared" ref="AB299:AB362" si="189">+T299-N299</f>
        <v>-109291.11553703097</v>
      </c>
      <c r="AC299" s="320">
        <f t="shared" ref="AC299:AC362" si="190">IF(N299=0,0,T299/N299*100)</f>
        <v>46.882318638311638</v>
      </c>
      <c r="AD299" s="321">
        <f t="shared" ref="AD299:AD362" si="191">IF(N$369=0,0,AB299/N$369*100)</f>
        <v>-53.117681361688362</v>
      </c>
      <c r="AE299" s="322"/>
      <c r="AF299" s="317">
        <f>+AF300+AF350+AF351+AF361</f>
        <v>122166.14865952005</v>
      </c>
      <c r="AG299" s="322"/>
      <c r="AH299" s="317">
        <f>+AH300+AH350+AH351+AH361</f>
        <v>123426.87966713755</v>
      </c>
      <c r="AI299" s="322"/>
      <c r="AJ299" s="317">
        <f>+AJ300+AJ350+AJ351+AJ361</f>
        <v>125096.95511013764</v>
      </c>
      <c r="AK299" s="322"/>
      <c r="AL299" s="317">
        <f>+AL300+AL350+AL351+AL361</f>
        <v>127197.15673119591</v>
      </c>
    </row>
    <row r="300" spans="2:38">
      <c r="B300" s="95" t="s">
        <v>33</v>
      </c>
      <c r="C300" s="356" t="s">
        <v>392</v>
      </c>
      <c r="D300" s="352"/>
      <c r="E300" s="345"/>
      <c r="F300" s="346"/>
      <c r="G300" s="70" t="s">
        <v>160</v>
      </c>
      <c r="H300" s="317">
        <f>+H301+H332+H337</f>
        <v>0</v>
      </c>
      <c r="I300" s="317"/>
      <c r="J300" s="317">
        <f>+J301+J332+J337</f>
        <v>178575.8316071466</v>
      </c>
      <c r="K300" s="317">
        <f>+K301+K332+K337</f>
        <v>205687.12281120798</v>
      </c>
      <c r="L300" s="251">
        <f t="shared" si="184"/>
        <v>27111.291204061388</v>
      </c>
      <c r="M300" s="251">
        <f t="shared" si="185"/>
        <v>115.18194873296414</v>
      </c>
      <c r="N300" s="317">
        <f t="shared" ref="N300:T300" si="192">+N301+N332+N337</f>
        <v>180912.95843113915</v>
      </c>
      <c r="O300" s="317">
        <f t="shared" si="192"/>
        <v>170188.47087992157</v>
      </c>
      <c r="P300" s="317">
        <f t="shared" si="192"/>
        <v>0</v>
      </c>
      <c r="Q300" s="317"/>
      <c r="R300" s="317">
        <f t="shared" si="192"/>
        <v>166729.32756827472</v>
      </c>
      <c r="S300" s="317">
        <f t="shared" si="192"/>
        <v>83364.663784137359</v>
      </c>
      <c r="T300" s="317">
        <f t="shared" si="192"/>
        <v>83364.663784137359</v>
      </c>
      <c r="U300" s="317"/>
      <c r="V300" s="317"/>
      <c r="W300" s="317">
        <f>+W301+W332+W337</f>
        <v>47724.919817587703</v>
      </c>
      <c r="X300" s="317"/>
      <c r="Y300" s="317">
        <f>+Y301+Y332+Y337</f>
        <v>47724.919817587703</v>
      </c>
      <c r="Z300" s="319">
        <f t="shared" si="187"/>
        <v>75.182225109861832</v>
      </c>
      <c r="AA300" s="319">
        <f t="shared" si="188"/>
        <v>86.422568852204407</v>
      </c>
      <c r="AB300" s="320">
        <f t="shared" si="189"/>
        <v>-97548.294647001792</v>
      </c>
      <c r="AC300" s="320">
        <f t="shared" si="190"/>
        <v>46.079984820915101</v>
      </c>
      <c r="AD300" s="321">
        <f t="shared" si="191"/>
        <v>-47.410434114197301</v>
      </c>
      <c r="AE300" s="323"/>
      <c r="AF300" s="317">
        <f>+AF301+AF332+AF337</f>
        <v>96396.539268902576</v>
      </c>
      <c r="AG300" s="323"/>
      <c r="AH300" s="317">
        <f>+AH301+AH332+AH337</f>
        <v>97657.270276520067</v>
      </c>
      <c r="AI300" s="323"/>
      <c r="AJ300" s="317">
        <f>+AJ301+AJ332+AJ337</f>
        <v>99327.345719520163</v>
      </c>
      <c r="AK300" s="323"/>
      <c r="AL300" s="317">
        <f>+AL301+AL332+AL337</f>
        <v>101427.54734057843</v>
      </c>
    </row>
    <row r="301" spans="2:38">
      <c r="B301" s="95"/>
      <c r="C301" s="356" t="s">
        <v>28</v>
      </c>
      <c r="D301" s="354" t="s">
        <v>393</v>
      </c>
      <c r="E301" s="167"/>
      <c r="F301" s="168"/>
      <c r="G301" s="70" t="s">
        <v>160</v>
      </c>
      <c r="H301" s="317">
        <f>+H305+H315+H319+H331</f>
        <v>0</v>
      </c>
      <c r="I301" s="317"/>
      <c r="J301" s="317">
        <f>+J305+J315+J319+J331</f>
        <v>62682.469460187029</v>
      </c>
      <c r="K301" s="317">
        <f>+K305+K315+K319+K331</f>
        <v>121145.12874000001</v>
      </c>
      <c r="L301" s="251">
        <f t="shared" si="184"/>
        <v>58462.659279812986</v>
      </c>
      <c r="M301" s="251">
        <f t="shared" si="185"/>
        <v>193.26795798456175</v>
      </c>
      <c r="N301" s="317">
        <f t="shared" ref="N301:T301" si="193">+N305+N315+N319+N331</f>
        <v>79895.675647677155</v>
      </c>
      <c r="O301" s="317">
        <f t="shared" si="193"/>
        <v>77512.355472266878</v>
      </c>
      <c r="P301" s="317">
        <f t="shared" si="193"/>
        <v>0</v>
      </c>
      <c r="Q301" s="317"/>
      <c r="R301" s="317">
        <f t="shared" si="193"/>
        <v>77949.913334876997</v>
      </c>
      <c r="S301" s="317">
        <f t="shared" si="193"/>
        <v>38974.956667438499</v>
      </c>
      <c r="T301" s="317">
        <f t="shared" si="193"/>
        <v>38974.956667438499</v>
      </c>
      <c r="U301" s="317"/>
      <c r="V301" s="317"/>
      <c r="W301" s="317">
        <f>+W305+W315+W319+W331</f>
        <v>38974.956667438499</v>
      </c>
      <c r="X301" s="317"/>
      <c r="Y301" s="317">
        <f>+Y305+Y315+Y319+Y331</f>
        <v>38974.956667438499</v>
      </c>
      <c r="Z301" s="319">
        <f t="shared" si="187"/>
        <v>35.149472603955189</v>
      </c>
      <c r="AA301" s="319">
        <f t="shared" si="188"/>
        <v>40.40459978133218</v>
      </c>
      <c r="AB301" s="320">
        <f t="shared" si="189"/>
        <v>-40920.718980238657</v>
      </c>
      <c r="AC301" s="320">
        <f t="shared" si="190"/>
        <v>48.782310621302862</v>
      </c>
      <c r="AD301" s="321">
        <f t="shared" si="191"/>
        <v>-19.888292851645634</v>
      </c>
      <c r="AE301" s="323"/>
      <c r="AF301" s="317">
        <f>+AF305+AF315+AF319+AF331</f>
        <v>78587.727419992036</v>
      </c>
      <c r="AG301" s="323"/>
      <c r="AH301" s="317">
        <f>+AH305+AH315+AH319+AH331</f>
        <v>79611.361043503101</v>
      </c>
      <c r="AI301" s="323"/>
      <c r="AJ301" s="317">
        <f>+AJ305+AJ315+AJ319+AJ331</f>
        <v>81034.855207032524</v>
      </c>
      <c r="AK301" s="323"/>
      <c r="AL301" s="317">
        <f>+AL305+AL315+AL319+AL331</f>
        <v>82878.612297441287</v>
      </c>
    </row>
    <row r="302" spans="2:38">
      <c r="B302" s="95"/>
      <c r="C302" s="356"/>
      <c r="D302" s="169" t="s">
        <v>394</v>
      </c>
      <c r="E302" s="170"/>
      <c r="F302" s="171"/>
      <c r="G302" s="172" t="s">
        <v>11</v>
      </c>
      <c r="H302" s="324"/>
      <c r="I302" s="324"/>
      <c r="J302" s="324"/>
      <c r="K302" s="324"/>
      <c r="L302" s="251">
        <f t="shared" si="184"/>
        <v>0</v>
      </c>
      <c r="M302" s="251">
        <f t="shared" si="185"/>
        <v>0</v>
      </c>
      <c r="N302" s="324"/>
      <c r="O302" s="324"/>
      <c r="P302" s="324"/>
      <c r="Q302" s="324"/>
      <c r="R302" s="324"/>
      <c r="S302" s="324"/>
      <c r="T302" s="324"/>
      <c r="U302" s="324"/>
      <c r="V302" s="324"/>
      <c r="W302" s="324"/>
      <c r="X302" s="324"/>
      <c r="Y302" s="324"/>
      <c r="Z302" s="325">
        <f t="shared" si="187"/>
        <v>0</v>
      </c>
      <c r="AA302" s="325">
        <f t="shared" si="188"/>
        <v>0</v>
      </c>
      <c r="AB302" s="326">
        <f t="shared" si="189"/>
        <v>0</v>
      </c>
      <c r="AC302" s="326">
        <f t="shared" si="190"/>
        <v>0</v>
      </c>
      <c r="AD302" s="327">
        <f t="shared" si="191"/>
        <v>0</v>
      </c>
      <c r="AE302" s="323"/>
      <c r="AF302" s="324"/>
      <c r="AG302" s="323"/>
      <c r="AH302" s="324"/>
      <c r="AI302" s="323"/>
      <c r="AJ302" s="324"/>
      <c r="AK302" s="323"/>
      <c r="AL302" s="324"/>
    </row>
    <row r="303" spans="2:38">
      <c r="B303" s="95"/>
      <c r="C303" s="356"/>
      <c r="D303" s="169" t="s">
        <v>395</v>
      </c>
      <c r="E303" s="170"/>
      <c r="F303" s="171"/>
      <c r="G303" s="172" t="s">
        <v>11</v>
      </c>
      <c r="H303" s="324"/>
      <c r="I303" s="324"/>
      <c r="J303" s="324"/>
      <c r="K303" s="324"/>
      <c r="L303" s="251">
        <f t="shared" si="184"/>
        <v>0</v>
      </c>
      <c r="M303" s="251">
        <f t="shared" si="185"/>
        <v>0</v>
      </c>
      <c r="N303" s="324"/>
      <c r="O303" s="324"/>
      <c r="P303" s="324"/>
      <c r="Q303" s="324"/>
      <c r="R303" s="324"/>
      <c r="S303" s="324"/>
      <c r="T303" s="324"/>
      <c r="U303" s="324"/>
      <c r="V303" s="324"/>
      <c r="W303" s="324"/>
      <c r="X303" s="324"/>
      <c r="Y303" s="324"/>
      <c r="Z303" s="325">
        <f t="shared" si="187"/>
        <v>0</v>
      </c>
      <c r="AA303" s="325">
        <f t="shared" si="188"/>
        <v>0</v>
      </c>
      <c r="AB303" s="326">
        <f t="shared" si="189"/>
        <v>0</v>
      </c>
      <c r="AC303" s="326">
        <f t="shared" si="190"/>
        <v>0</v>
      </c>
      <c r="AD303" s="327">
        <f t="shared" si="191"/>
        <v>0</v>
      </c>
      <c r="AE303" s="323"/>
      <c r="AF303" s="324"/>
      <c r="AG303" s="323"/>
      <c r="AH303" s="324"/>
      <c r="AI303" s="323"/>
      <c r="AJ303" s="324"/>
      <c r="AK303" s="323"/>
      <c r="AL303" s="324"/>
    </row>
    <row r="304" spans="2:38">
      <c r="B304" s="95"/>
      <c r="C304" s="356"/>
      <c r="D304" s="169" t="s">
        <v>396</v>
      </c>
      <c r="E304" s="170"/>
      <c r="F304" s="171"/>
      <c r="G304" s="172" t="s">
        <v>11</v>
      </c>
      <c r="H304" s="324"/>
      <c r="I304" s="324"/>
      <c r="J304" s="324"/>
      <c r="K304" s="324"/>
      <c r="L304" s="251">
        <f t="shared" si="184"/>
        <v>0</v>
      </c>
      <c r="M304" s="251">
        <f t="shared" si="185"/>
        <v>0</v>
      </c>
      <c r="N304" s="324"/>
      <c r="O304" s="324"/>
      <c r="P304" s="324"/>
      <c r="Q304" s="324"/>
      <c r="R304" s="324"/>
      <c r="S304" s="324"/>
      <c r="T304" s="324"/>
      <c r="U304" s="324"/>
      <c r="V304" s="324"/>
      <c r="W304" s="324"/>
      <c r="X304" s="324"/>
      <c r="Y304" s="324"/>
      <c r="Z304" s="325">
        <f t="shared" si="187"/>
        <v>0</v>
      </c>
      <c r="AA304" s="325">
        <f t="shared" si="188"/>
        <v>0</v>
      </c>
      <c r="AB304" s="326">
        <f t="shared" si="189"/>
        <v>0</v>
      </c>
      <c r="AC304" s="326">
        <f t="shared" si="190"/>
        <v>0</v>
      </c>
      <c r="AD304" s="327">
        <f t="shared" si="191"/>
        <v>0</v>
      </c>
      <c r="AE304" s="323"/>
      <c r="AF304" s="324"/>
      <c r="AG304" s="323"/>
      <c r="AH304" s="324"/>
      <c r="AI304" s="323"/>
      <c r="AJ304" s="324"/>
      <c r="AK304" s="323"/>
      <c r="AL304" s="324"/>
    </row>
    <row r="305" spans="2:38">
      <c r="B305" s="95"/>
      <c r="C305" s="356"/>
      <c r="D305" s="354" t="s">
        <v>397</v>
      </c>
      <c r="E305" s="354" t="s">
        <v>398</v>
      </c>
      <c r="F305" s="168"/>
      <c r="G305" s="70" t="s">
        <v>160</v>
      </c>
      <c r="H305" s="317">
        <f>SUM(H306:H310)</f>
        <v>0</v>
      </c>
      <c r="I305" s="317"/>
      <c r="J305" s="317">
        <f>SUM(J306:J310)</f>
        <v>54742.399506612572</v>
      </c>
      <c r="K305" s="317">
        <f>SUM(K306:K310)</f>
        <v>39460.386810000004</v>
      </c>
      <c r="L305" s="251">
        <f t="shared" si="184"/>
        <v>-15282.012696612568</v>
      </c>
      <c r="M305" s="251">
        <f t="shared" si="185"/>
        <v>72.083772661871365</v>
      </c>
      <c r="N305" s="317">
        <f t="shared" ref="N305:T305" si="194">SUM(N306:N310)</f>
        <v>53122.696080127265</v>
      </c>
      <c r="O305" s="317">
        <f t="shared" si="194"/>
        <v>52959.136322350234</v>
      </c>
      <c r="P305" s="317">
        <f t="shared" si="194"/>
        <v>0</v>
      </c>
      <c r="Q305" s="317"/>
      <c r="R305" s="317">
        <f t="shared" si="194"/>
        <v>55093.976555346599</v>
      </c>
      <c r="S305" s="317">
        <f t="shared" si="194"/>
        <v>27546.988277673299</v>
      </c>
      <c r="T305" s="317">
        <f t="shared" si="194"/>
        <v>27546.988277673299</v>
      </c>
      <c r="U305" s="317"/>
      <c r="V305" s="317"/>
      <c r="W305" s="317">
        <f>SUM(W306:W310)</f>
        <v>27546.988277673299</v>
      </c>
      <c r="X305" s="317"/>
      <c r="Y305" s="317">
        <f>SUM(Y306:Y310)</f>
        <v>27546.988277673299</v>
      </c>
      <c r="Z305" s="319">
        <f t="shared" si="187"/>
        <v>24.843186306772314</v>
      </c>
      <c r="AA305" s="319">
        <f t="shared" si="188"/>
        <v>28.557441283066566</v>
      </c>
      <c r="AB305" s="320">
        <f t="shared" si="189"/>
        <v>-25575.707802453966</v>
      </c>
      <c r="AC305" s="320">
        <f t="shared" si="190"/>
        <v>51.855403265156163</v>
      </c>
      <c r="AD305" s="321">
        <f t="shared" si="191"/>
        <v>-12.430308639224112</v>
      </c>
      <c r="AE305" s="323"/>
      <c r="AF305" s="317">
        <f>SUM(AF306:AF310)</f>
        <v>55530.65839680178</v>
      </c>
      <c r="AG305" s="323"/>
      <c r="AH305" s="317">
        <f>SUM(AH306:AH310)</f>
        <v>56231.493053988175</v>
      </c>
      <c r="AI305" s="323"/>
      <c r="AJ305" s="317">
        <f>SUM(AJ306:AJ310)</f>
        <v>57206.093752118912</v>
      </c>
      <c r="AK305" s="323"/>
      <c r="AL305" s="317">
        <f>SUM(AL306:AL310)</f>
        <v>58468.429063027776</v>
      </c>
    </row>
    <row r="306" spans="2:38">
      <c r="B306" s="95"/>
      <c r="C306" s="72"/>
      <c r="D306" s="352"/>
      <c r="E306" s="353" t="s">
        <v>399</v>
      </c>
      <c r="F306" s="346"/>
      <c r="G306" s="74" t="s">
        <v>160</v>
      </c>
      <c r="H306" s="324">
        <f>+H146</f>
        <v>0</v>
      </c>
      <c r="I306" s="324"/>
      <c r="J306" s="324">
        <f>+J146</f>
        <v>11107.026937036801</v>
      </c>
      <c r="K306" s="324">
        <f>+K146</f>
        <v>2170.94463</v>
      </c>
      <c r="L306" s="251">
        <f t="shared" si="184"/>
        <v>-8936.0823070368006</v>
      </c>
      <c r="M306" s="251">
        <f t="shared" si="185"/>
        <v>19.54568618863166</v>
      </c>
      <c r="N306" s="324">
        <f t="shared" ref="N306:T306" si="195">+N146</f>
        <v>1926.4983856300455</v>
      </c>
      <c r="O306" s="324">
        <f t="shared" si="195"/>
        <v>2339</v>
      </c>
      <c r="P306" s="324">
        <f t="shared" si="195"/>
        <v>0</v>
      </c>
      <c r="Q306" s="324"/>
      <c r="R306" s="324">
        <f t="shared" si="195"/>
        <v>1926.4983856300455</v>
      </c>
      <c r="S306" s="324">
        <f t="shared" si="195"/>
        <v>963.24919281502275</v>
      </c>
      <c r="T306" s="324">
        <f t="shared" si="195"/>
        <v>963.24919281502275</v>
      </c>
      <c r="U306" s="324"/>
      <c r="V306" s="324"/>
      <c r="W306" s="324">
        <f>+W146</f>
        <v>963.24919281502275</v>
      </c>
      <c r="X306" s="324"/>
      <c r="Y306" s="324">
        <f>+Y146</f>
        <v>963.24919281502275</v>
      </c>
      <c r="Z306" s="319">
        <f t="shared" si="187"/>
        <v>0.86870400915467594</v>
      </c>
      <c r="AA306" s="319">
        <f t="shared" si="188"/>
        <v>0.99858220388728758</v>
      </c>
      <c r="AB306" s="320">
        <f t="shared" si="189"/>
        <v>-963.24919281502275</v>
      </c>
      <c r="AC306" s="320">
        <f t="shared" si="190"/>
        <v>50</v>
      </c>
      <c r="AD306" s="321">
        <f t="shared" si="191"/>
        <v>-0.4681584906919129</v>
      </c>
      <c r="AE306" s="323"/>
      <c r="AF306" s="324">
        <f>+AF146</f>
        <v>1943.4515714235897</v>
      </c>
      <c r="AG306" s="323"/>
      <c r="AH306" s="324">
        <f>+AH146</f>
        <v>1970.6598934235201</v>
      </c>
      <c r="AI306" s="323"/>
      <c r="AJ306" s="324">
        <f>+AJ146</f>
        <v>2008.496563377252</v>
      </c>
      <c r="AK306" s="323"/>
      <c r="AL306" s="324">
        <f>+AL146</f>
        <v>2057.5038795236569</v>
      </c>
    </row>
    <row r="307" spans="2:38">
      <c r="B307" s="95"/>
      <c r="C307" s="72"/>
      <c r="D307" s="352"/>
      <c r="E307" s="353" t="s">
        <v>400</v>
      </c>
      <c r="F307" s="346"/>
      <c r="G307" s="74" t="s">
        <v>160</v>
      </c>
      <c r="H307" s="324">
        <f>+H166-H167</f>
        <v>0</v>
      </c>
      <c r="I307" s="324"/>
      <c r="J307" s="324">
        <f>+J166-J167</f>
        <v>599</v>
      </c>
      <c r="K307" s="324">
        <f>+K166-K167</f>
        <v>1726.4466</v>
      </c>
      <c r="L307" s="251">
        <f t="shared" si="184"/>
        <v>1127.4466</v>
      </c>
      <c r="M307" s="251">
        <f t="shared" si="185"/>
        <v>288.22146911519201</v>
      </c>
      <c r="N307" s="324">
        <f t="shared" ref="N307:T307" si="196">+N166-N167</f>
        <v>5374.3919877348035</v>
      </c>
      <c r="O307" s="324">
        <f t="shared" si="196"/>
        <v>4308.56736</v>
      </c>
      <c r="P307" s="324">
        <f t="shared" si="196"/>
        <v>0</v>
      </c>
      <c r="Q307" s="324"/>
      <c r="R307" s="324">
        <f t="shared" si="196"/>
        <v>2601.7189399999997</v>
      </c>
      <c r="S307" s="324">
        <f t="shared" si="196"/>
        <v>1300.8594699999999</v>
      </c>
      <c r="T307" s="324">
        <f t="shared" si="196"/>
        <v>1300.8594699999999</v>
      </c>
      <c r="U307" s="324"/>
      <c r="V307" s="324"/>
      <c r="W307" s="324">
        <f>+W166-W167</f>
        <v>1300.8594699999999</v>
      </c>
      <c r="X307" s="324"/>
      <c r="Y307" s="324">
        <f>+Y166-Y167</f>
        <v>1300.8594699999999</v>
      </c>
      <c r="Z307" s="319">
        <f t="shared" si="187"/>
        <v>1.1731770401315433</v>
      </c>
      <c r="AA307" s="319">
        <f t="shared" si="188"/>
        <v>1.3485763872835184</v>
      </c>
      <c r="AB307" s="320">
        <f t="shared" si="189"/>
        <v>-4073.5325177348036</v>
      </c>
      <c r="AC307" s="320">
        <f t="shared" si="190"/>
        <v>24.204774660440904</v>
      </c>
      <c r="AD307" s="321">
        <f t="shared" si="191"/>
        <v>-1.979818773285362</v>
      </c>
      <c r="AE307" s="323"/>
      <c r="AF307" s="324">
        <f>+AF166-AF167</f>
        <v>2624.6140666719994</v>
      </c>
      <c r="AG307" s="323"/>
      <c r="AH307" s="324">
        <f>+AH166-AH167</f>
        <v>2661.3586636054079</v>
      </c>
      <c r="AI307" s="323"/>
      <c r="AJ307" s="324">
        <f>+AJ166-AJ167</f>
        <v>2712.456749946632</v>
      </c>
      <c r="AK307" s="323"/>
      <c r="AL307" s="324">
        <f>+AL166-AL167</f>
        <v>2778.6406946453299</v>
      </c>
    </row>
    <row r="308" spans="2:38">
      <c r="B308" s="95"/>
      <c r="C308" s="72"/>
      <c r="D308" s="352"/>
      <c r="E308" s="353" t="s">
        <v>401</v>
      </c>
      <c r="F308" s="346"/>
      <c r="G308" s="74" t="s">
        <v>160</v>
      </c>
      <c r="H308" s="324">
        <f>+H136+H137+H205+H206</f>
        <v>0</v>
      </c>
      <c r="I308" s="324"/>
      <c r="J308" s="324">
        <f>+J136+J137+J205+J206</f>
        <v>41137.050343016846</v>
      </c>
      <c r="K308" s="324">
        <f>+K136+K137+K205+K206</f>
        <v>31362.73387</v>
      </c>
      <c r="L308" s="251">
        <f t="shared" si="184"/>
        <v>-9774.3164730168464</v>
      </c>
      <c r="M308" s="251">
        <f t="shared" si="185"/>
        <v>76.239627315243155</v>
      </c>
      <c r="N308" s="324">
        <f t="shared" ref="N308:T308" si="197">+N136+N137+N205+N206</f>
        <v>39575.925560004478</v>
      </c>
      <c r="O308" s="324">
        <f t="shared" si="197"/>
        <v>39575.926012350232</v>
      </c>
      <c r="P308" s="324">
        <f t="shared" si="197"/>
        <v>0</v>
      </c>
      <c r="Q308" s="324"/>
      <c r="R308" s="324">
        <f t="shared" si="197"/>
        <v>39086.310968210266</v>
      </c>
      <c r="S308" s="324">
        <f t="shared" si="197"/>
        <v>19543.155484105133</v>
      </c>
      <c r="T308" s="324">
        <f t="shared" si="197"/>
        <v>19543.155484105133</v>
      </c>
      <c r="U308" s="324"/>
      <c r="V308" s="324"/>
      <c r="W308" s="324">
        <f>+W136+W137+W205+W206</f>
        <v>19543.155484105133</v>
      </c>
      <c r="X308" s="324"/>
      <c r="Y308" s="324">
        <f>+Y136+Y137+Y205+Y206</f>
        <v>19543.155484105133</v>
      </c>
      <c r="Z308" s="319">
        <f t="shared" si="187"/>
        <v>17.624948608532637</v>
      </c>
      <c r="AA308" s="319">
        <f t="shared" si="188"/>
        <v>20.260019338502861</v>
      </c>
      <c r="AB308" s="320">
        <f t="shared" si="189"/>
        <v>-20032.770075899345</v>
      </c>
      <c r="AC308" s="320">
        <f t="shared" si="190"/>
        <v>49.381423700310094</v>
      </c>
      <c r="AD308" s="321">
        <f t="shared" si="191"/>
        <v>-9.7363293663430603</v>
      </c>
      <c r="AE308" s="323"/>
      <c r="AF308" s="324">
        <f>+AF136+AF137+AF205+AF206</f>
        <v>39430.270504730499</v>
      </c>
      <c r="AG308" s="323"/>
      <c r="AH308" s="324">
        <f>+AH136+AH137+AH205+AH206</f>
        <v>39982.294291796738</v>
      </c>
      <c r="AI308" s="323"/>
      <c r="AJ308" s="324">
        <f>+AJ136+AJ137+AJ205+AJ206</f>
        <v>40749.954342199235</v>
      </c>
      <c r="AK308" s="323"/>
      <c r="AL308" s="324">
        <f>+AL136+AL137+AL205+AL206</f>
        <v>41744.253228148889</v>
      </c>
    </row>
    <row r="309" spans="2:38">
      <c r="B309" s="95"/>
      <c r="C309" s="72"/>
      <c r="D309" s="352"/>
      <c r="E309" s="353" t="s">
        <v>402</v>
      </c>
      <c r="F309" s="346"/>
      <c r="G309" s="74" t="s">
        <v>160</v>
      </c>
      <c r="H309" s="324">
        <f>+H239-H242-H243-H245+H246-H249-H250-H252</f>
        <v>0</v>
      </c>
      <c r="I309" s="324"/>
      <c r="J309" s="324">
        <f>+J239-J242-J243-J245+J246-J249-J250-J252</f>
        <v>84.922602717099153</v>
      </c>
      <c r="K309" s="324">
        <f>+K239-K242-K243-K245+K246-K249-K250-K252</f>
        <v>1888.1199999999997</v>
      </c>
      <c r="L309" s="251">
        <f t="shared" si="184"/>
        <v>1803.1973972829005</v>
      </c>
      <c r="M309" s="251">
        <f t="shared" si="185"/>
        <v>2223.342125169966</v>
      </c>
      <c r="N309" s="324">
        <f t="shared" ref="N309:T309" si="198">+N239-N242-N243-N245+N246-N249-N250-N252</f>
        <v>2176.6900288153456</v>
      </c>
      <c r="O309" s="324">
        <f t="shared" si="198"/>
        <v>2843.0400000000013</v>
      </c>
      <c r="P309" s="324">
        <f t="shared" si="198"/>
        <v>0</v>
      </c>
      <c r="Q309" s="324"/>
      <c r="R309" s="324">
        <f t="shared" si="198"/>
        <v>3011.22266757536</v>
      </c>
      <c r="S309" s="324">
        <f t="shared" si="198"/>
        <v>1505.61133378768</v>
      </c>
      <c r="T309" s="324">
        <f t="shared" si="198"/>
        <v>1505.61133378768</v>
      </c>
      <c r="U309" s="324"/>
      <c r="V309" s="324"/>
      <c r="W309" s="324">
        <f>+W239-W242-W243-W245+W246-W249-W250-W252</f>
        <v>1505.61133378768</v>
      </c>
      <c r="X309" s="324"/>
      <c r="Y309" s="324">
        <f>+Y239-Y242-Y243-Y245+Y246-Y249-Y250-Y252</f>
        <v>1505.61133378768</v>
      </c>
      <c r="Z309" s="319">
        <f t="shared" si="187"/>
        <v>1.3578320248239695</v>
      </c>
      <c r="AA309" s="319">
        <f t="shared" si="188"/>
        <v>1.5608387685200995</v>
      </c>
      <c r="AB309" s="320">
        <f t="shared" si="189"/>
        <v>-671.07869502766562</v>
      </c>
      <c r="AC309" s="320">
        <f t="shared" si="190"/>
        <v>69.169762982150601</v>
      </c>
      <c r="AD309" s="321">
        <f t="shared" si="191"/>
        <v>-0.32615774956583038</v>
      </c>
      <c r="AE309" s="323"/>
      <c r="AF309" s="324">
        <f>+AF239-AF242-AF243-AF245+AF246-AF249-AF250-AF252</f>
        <v>3037.7214270500226</v>
      </c>
      <c r="AG309" s="323"/>
      <c r="AH309" s="324">
        <f>+AH239-AH242-AH243-AH245+AH246-AH249-AH250-AH252</f>
        <v>3080.2495270287245</v>
      </c>
      <c r="AI309" s="323"/>
      <c r="AJ309" s="324">
        <f>+AJ239-AJ242-AJ243-AJ245+AJ246-AJ249-AJ250-AJ252</f>
        <v>3139.3903179476765</v>
      </c>
      <c r="AK309" s="323"/>
      <c r="AL309" s="324">
        <f>+AL239-AL242-AL243-AL245+AL246-AL249-AL250-AL252</f>
        <v>3215.9914417055998</v>
      </c>
    </row>
    <row r="310" spans="2:38">
      <c r="B310" s="95"/>
      <c r="C310" s="72"/>
      <c r="D310" s="352"/>
      <c r="E310" s="506" t="s">
        <v>403</v>
      </c>
      <c r="F310" s="507"/>
      <c r="G310" s="74" t="s">
        <v>160</v>
      </c>
      <c r="H310" s="320">
        <f>SUM(H311:H314)</f>
        <v>0</v>
      </c>
      <c r="I310" s="320"/>
      <c r="J310" s="320">
        <f>SUM(J311:J314)</f>
        <v>1814.3996238418172</v>
      </c>
      <c r="K310" s="320">
        <f>SUM(K311:K314)</f>
        <v>2312.1417100000017</v>
      </c>
      <c r="L310" s="251">
        <f t="shared" si="184"/>
        <v>497.74208615818452</v>
      </c>
      <c r="M310" s="251">
        <f t="shared" si="185"/>
        <v>127.43288080628365</v>
      </c>
      <c r="N310" s="320">
        <f t="shared" ref="N310:T310" si="199">SUM(N311:N314)</f>
        <v>4069.1901179425904</v>
      </c>
      <c r="O310" s="320">
        <f t="shared" si="199"/>
        <v>3892.6029500000004</v>
      </c>
      <c r="P310" s="320">
        <f t="shared" si="199"/>
        <v>0</v>
      </c>
      <c r="Q310" s="320"/>
      <c r="R310" s="320">
        <f t="shared" si="199"/>
        <v>8468.2255939309271</v>
      </c>
      <c r="S310" s="320">
        <f t="shared" si="199"/>
        <v>4234.1127969654635</v>
      </c>
      <c r="T310" s="320">
        <f t="shared" si="199"/>
        <v>4234.1127969654635</v>
      </c>
      <c r="U310" s="320"/>
      <c r="V310" s="320"/>
      <c r="W310" s="320">
        <f>SUM(W311:W314)</f>
        <v>4234.1127969654635</v>
      </c>
      <c r="X310" s="320"/>
      <c r="Y310" s="320">
        <f>SUM(Y311:Y314)</f>
        <v>4234.1127969654635</v>
      </c>
      <c r="Z310" s="319">
        <f t="shared" si="187"/>
        <v>3.8185246241294868</v>
      </c>
      <c r="AA310" s="319">
        <f t="shared" si="188"/>
        <v>4.3894245848727991</v>
      </c>
      <c r="AB310" s="320">
        <f t="shared" si="189"/>
        <v>164.92267902287313</v>
      </c>
      <c r="AC310" s="320">
        <f t="shared" si="190"/>
        <v>104.05296076719705</v>
      </c>
      <c r="AD310" s="321">
        <f t="shared" si="191"/>
        <v>8.015574066205533E-2</v>
      </c>
      <c r="AE310" s="323"/>
      <c r="AF310" s="320">
        <f>SUM(AF311:AF314)</f>
        <v>8494.6008269256745</v>
      </c>
      <c r="AG310" s="323"/>
      <c r="AH310" s="320">
        <f>SUM(AH311:AH314)</f>
        <v>8536.9306781337909</v>
      </c>
      <c r="AI310" s="323"/>
      <c r="AJ310" s="320">
        <f>SUM(AJ311:AJ314)</f>
        <v>8595.795778648122</v>
      </c>
      <c r="AK310" s="323"/>
      <c r="AL310" s="320">
        <f>SUM(AL311:AL314)</f>
        <v>8672.0398190042961</v>
      </c>
    </row>
    <row r="311" spans="2:38" ht="31.5">
      <c r="B311" s="95"/>
      <c r="C311" s="72"/>
      <c r="D311" s="352"/>
      <c r="E311" s="352"/>
      <c r="F311" s="346" t="s">
        <v>404</v>
      </c>
      <c r="G311" s="74" t="s">
        <v>160</v>
      </c>
      <c r="H311" s="324"/>
      <c r="I311" s="324"/>
      <c r="J311" s="324"/>
      <c r="K311" s="324"/>
      <c r="L311" s="251">
        <f t="shared" si="184"/>
        <v>0</v>
      </c>
      <c r="M311" s="251">
        <f t="shared" si="185"/>
        <v>0</v>
      </c>
      <c r="N311" s="324"/>
      <c r="O311" s="324"/>
      <c r="P311" s="324"/>
      <c r="Q311" s="324"/>
      <c r="R311" s="324"/>
      <c r="S311" s="324"/>
      <c r="T311" s="324"/>
      <c r="U311" s="324"/>
      <c r="V311" s="324"/>
      <c r="W311" s="324"/>
      <c r="X311" s="324"/>
      <c r="Y311" s="324"/>
      <c r="Z311" s="319">
        <f t="shared" si="187"/>
        <v>0</v>
      </c>
      <c r="AA311" s="319">
        <f t="shared" si="188"/>
        <v>0</v>
      </c>
      <c r="AB311" s="320">
        <f t="shared" si="189"/>
        <v>0</v>
      </c>
      <c r="AC311" s="320">
        <f t="shared" si="190"/>
        <v>0</v>
      </c>
      <c r="AD311" s="321">
        <f t="shared" si="191"/>
        <v>0</v>
      </c>
      <c r="AE311" s="323"/>
      <c r="AF311" s="324"/>
      <c r="AG311" s="323"/>
      <c r="AH311" s="324"/>
      <c r="AI311" s="323"/>
      <c r="AJ311" s="324"/>
      <c r="AK311" s="323"/>
      <c r="AL311" s="324"/>
    </row>
    <row r="312" spans="2:38" ht="47.25">
      <c r="B312" s="95"/>
      <c r="C312" s="72"/>
      <c r="D312" s="352"/>
      <c r="E312" s="352"/>
      <c r="F312" s="346" t="s">
        <v>405</v>
      </c>
      <c r="G312" s="74" t="s">
        <v>160</v>
      </c>
      <c r="H312" s="324">
        <f>+H193</f>
        <v>0</v>
      </c>
      <c r="I312" s="324"/>
      <c r="J312" s="324">
        <f>+J193</f>
        <v>0</v>
      </c>
      <c r="K312" s="324">
        <f>+K193</f>
        <v>116.74615</v>
      </c>
      <c r="L312" s="251">
        <f t="shared" si="184"/>
        <v>116.74615</v>
      </c>
      <c r="M312" s="251">
        <f t="shared" si="185"/>
        <v>0</v>
      </c>
      <c r="N312" s="324">
        <f t="shared" ref="N312:T312" si="200">+N193</f>
        <v>179.88378306158143</v>
      </c>
      <c r="O312" s="324">
        <f t="shared" si="200"/>
        <v>261.86795000000001</v>
      </c>
      <c r="P312" s="324">
        <f t="shared" si="200"/>
        <v>0</v>
      </c>
      <c r="Q312" s="324"/>
      <c r="R312" s="324">
        <f t="shared" si="200"/>
        <v>261.86795000000001</v>
      </c>
      <c r="S312" s="324">
        <f t="shared" si="200"/>
        <v>130.933975</v>
      </c>
      <c r="T312" s="324">
        <f t="shared" si="200"/>
        <v>130.933975</v>
      </c>
      <c r="U312" s="324"/>
      <c r="V312" s="324"/>
      <c r="W312" s="324">
        <f>+W193</f>
        <v>130.933975</v>
      </c>
      <c r="X312" s="324"/>
      <c r="Y312" s="324">
        <f>+Y193</f>
        <v>130.933975</v>
      </c>
      <c r="Z312" s="319">
        <f t="shared" si="187"/>
        <v>0.1180824960617441</v>
      </c>
      <c r="AA312" s="319">
        <f t="shared" si="188"/>
        <v>0.13573677330278461</v>
      </c>
      <c r="AB312" s="320">
        <f t="shared" si="189"/>
        <v>-48.949808061581422</v>
      </c>
      <c r="AC312" s="320">
        <f t="shared" si="190"/>
        <v>72.78809282945538</v>
      </c>
      <c r="AD312" s="321">
        <f t="shared" si="191"/>
        <v>-2.3790591710539339E-2</v>
      </c>
      <c r="AE312" s="323"/>
      <c r="AF312" s="324">
        <f>+AF193</f>
        <v>264.17238795999998</v>
      </c>
      <c r="AG312" s="323"/>
      <c r="AH312" s="324">
        <f>+AH193</f>
        <v>267.87080139144001</v>
      </c>
      <c r="AI312" s="323"/>
      <c r="AJ312" s="324">
        <f>+AJ193</f>
        <v>273.01392077815569</v>
      </c>
      <c r="AK312" s="323"/>
      <c r="AL312" s="324">
        <f>+AL193</f>
        <v>279.67546044514268</v>
      </c>
    </row>
    <row r="313" spans="2:38">
      <c r="B313" s="95"/>
      <c r="C313" s="72"/>
      <c r="D313" s="352"/>
      <c r="E313" s="352"/>
      <c r="F313" s="346" t="s">
        <v>406</v>
      </c>
      <c r="G313" s="74" t="s">
        <v>160</v>
      </c>
      <c r="H313" s="324">
        <f>+H207-H210-H211</f>
        <v>0</v>
      </c>
      <c r="I313" s="324"/>
      <c r="J313" s="324">
        <f>+J207-J210-J211</f>
        <v>0</v>
      </c>
      <c r="K313" s="324">
        <f>+K207-K210-K211</f>
        <v>0</v>
      </c>
      <c r="L313" s="251">
        <f t="shared" si="184"/>
        <v>0</v>
      </c>
      <c r="M313" s="251">
        <f t="shared" si="185"/>
        <v>0</v>
      </c>
      <c r="N313" s="324">
        <f t="shared" ref="N313:T313" si="201">+N207-N210-N211</f>
        <v>0</v>
      </c>
      <c r="O313" s="324">
        <f t="shared" si="201"/>
        <v>0</v>
      </c>
      <c r="P313" s="324">
        <f t="shared" si="201"/>
        <v>0</v>
      </c>
      <c r="Q313" s="324"/>
      <c r="R313" s="324">
        <f t="shared" si="201"/>
        <v>0</v>
      </c>
      <c r="S313" s="324">
        <f t="shared" si="201"/>
        <v>0</v>
      </c>
      <c r="T313" s="324">
        <f t="shared" si="201"/>
        <v>0</v>
      </c>
      <c r="U313" s="324"/>
      <c r="V313" s="324"/>
      <c r="W313" s="324">
        <f>+W207-W210-W211</f>
        <v>0</v>
      </c>
      <c r="X313" s="324"/>
      <c r="Y313" s="324">
        <f>+Y207-Y210-Y211</f>
        <v>0</v>
      </c>
      <c r="Z313" s="319">
        <f t="shared" si="187"/>
        <v>0</v>
      </c>
      <c r="AA313" s="319">
        <f t="shared" si="188"/>
        <v>0</v>
      </c>
      <c r="AB313" s="320">
        <f t="shared" si="189"/>
        <v>0</v>
      </c>
      <c r="AC313" s="320">
        <f t="shared" si="190"/>
        <v>0</v>
      </c>
      <c r="AD313" s="321">
        <f t="shared" si="191"/>
        <v>0</v>
      </c>
      <c r="AE313" s="323"/>
      <c r="AF313" s="324">
        <f>+AF207-AF210-AF211</f>
        <v>0</v>
      </c>
      <c r="AG313" s="323"/>
      <c r="AH313" s="324">
        <f>+AH207-AH210-AH211</f>
        <v>0</v>
      </c>
      <c r="AI313" s="323"/>
      <c r="AJ313" s="324">
        <f>+AJ207-AJ210-AJ211</f>
        <v>0</v>
      </c>
      <c r="AK313" s="323"/>
      <c r="AL313" s="324">
        <f>+AL207-AL210-AL211</f>
        <v>0</v>
      </c>
    </row>
    <row r="314" spans="2:38" ht="31.5">
      <c r="B314" s="95"/>
      <c r="C314" s="72"/>
      <c r="D314" s="352"/>
      <c r="E314" s="352"/>
      <c r="F314" s="346" t="s">
        <v>407</v>
      </c>
      <c r="G314" s="74" t="s">
        <v>160</v>
      </c>
      <c r="H314" s="324">
        <f>+H158+H202-H205-H206-H313</f>
        <v>0</v>
      </c>
      <c r="I314" s="324"/>
      <c r="J314" s="324">
        <f>+J158+J202-J205-J206-J313</f>
        <v>1814.3996238418172</v>
      </c>
      <c r="K314" s="324">
        <f>+K158+K202-K205-K206-K313</f>
        <v>2195.3955600000018</v>
      </c>
      <c r="L314" s="251">
        <f t="shared" si="184"/>
        <v>380.99593615818458</v>
      </c>
      <c r="M314" s="251">
        <f t="shared" si="185"/>
        <v>120.99845762486778</v>
      </c>
      <c r="N314" s="324">
        <f t="shared" ref="N314:T314" si="202">+N158+N202-N205-N206-N313</f>
        <v>3889.3063348810088</v>
      </c>
      <c r="O314" s="324">
        <f t="shared" si="202"/>
        <v>3630.7350000000006</v>
      </c>
      <c r="P314" s="324">
        <f t="shared" si="202"/>
        <v>0</v>
      </c>
      <c r="Q314" s="324"/>
      <c r="R314" s="324">
        <f t="shared" si="202"/>
        <v>8206.3576439309272</v>
      </c>
      <c r="S314" s="324">
        <f t="shared" si="202"/>
        <v>4103.1788219654636</v>
      </c>
      <c r="T314" s="324">
        <f t="shared" si="202"/>
        <v>4103.1788219654636</v>
      </c>
      <c r="U314" s="324"/>
      <c r="V314" s="324"/>
      <c r="W314" s="324">
        <f>+W158+W202-W205-W206-W313</f>
        <v>4103.1788219654636</v>
      </c>
      <c r="X314" s="324"/>
      <c r="Y314" s="324">
        <f>+Y158+Y202-Y205-Y206-Y313</f>
        <v>4103.1788219654636</v>
      </c>
      <c r="Z314" s="319">
        <f t="shared" si="187"/>
        <v>3.7004421280677429</v>
      </c>
      <c r="AA314" s="319">
        <f t="shared" si="188"/>
        <v>4.2536878115700141</v>
      </c>
      <c r="AB314" s="320">
        <f t="shared" si="189"/>
        <v>213.87248708445486</v>
      </c>
      <c r="AC314" s="320">
        <f t="shared" si="190"/>
        <v>105.49898796004709</v>
      </c>
      <c r="AD314" s="321">
        <f t="shared" si="191"/>
        <v>0.10394633237259482</v>
      </c>
      <c r="AE314" s="323"/>
      <c r="AF314" s="324">
        <f>+AF158+AF202-AF205-AF206-AF313</f>
        <v>8230.428438965675</v>
      </c>
      <c r="AG314" s="323"/>
      <c r="AH314" s="324">
        <f>+AH158+AH202-AH205-AH206-AH313</f>
        <v>8269.0598767423508</v>
      </c>
      <c r="AI314" s="323"/>
      <c r="AJ314" s="324">
        <f>+AJ158+AJ202-AJ205-AJ206-AJ313</f>
        <v>8322.7818578699662</v>
      </c>
      <c r="AK314" s="323"/>
      <c r="AL314" s="324">
        <f>+AL158+AL202-AL205-AL206-AL313</f>
        <v>8392.3643585591526</v>
      </c>
    </row>
    <row r="315" spans="2:38">
      <c r="B315" s="95"/>
      <c r="C315" s="356"/>
      <c r="D315" s="354" t="s">
        <v>408</v>
      </c>
      <c r="E315" s="354" t="s">
        <v>409</v>
      </c>
      <c r="F315" s="168"/>
      <c r="G315" s="70" t="s">
        <v>160</v>
      </c>
      <c r="H315" s="317">
        <f>SUM(H316:H318)</f>
        <v>0</v>
      </c>
      <c r="I315" s="317"/>
      <c r="J315" s="317">
        <f>SUM(J316:J318)</f>
        <v>672.7494312</v>
      </c>
      <c r="K315" s="317">
        <f>SUM(K316:K318)</f>
        <v>572.17794000000004</v>
      </c>
      <c r="L315" s="251">
        <f t="shared" si="184"/>
        <v>-100.57149119999997</v>
      </c>
      <c r="M315" s="251">
        <f t="shared" si="185"/>
        <v>85.050676145410023</v>
      </c>
      <c r="N315" s="317">
        <f t="shared" ref="N315:T315" si="203">SUM(N316:N318)</f>
        <v>5621.7745484999996</v>
      </c>
      <c r="O315" s="317">
        <f t="shared" si="203"/>
        <v>5705</v>
      </c>
      <c r="P315" s="317">
        <f t="shared" si="203"/>
        <v>0</v>
      </c>
      <c r="Q315" s="317"/>
      <c r="R315" s="317">
        <f t="shared" si="203"/>
        <v>5621.7745484999996</v>
      </c>
      <c r="S315" s="317">
        <f t="shared" si="203"/>
        <v>2810.8872742499998</v>
      </c>
      <c r="T315" s="317">
        <f t="shared" si="203"/>
        <v>2810.8872742499998</v>
      </c>
      <c r="U315" s="317"/>
      <c r="V315" s="317"/>
      <c r="W315" s="317">
        <f>SUM(W316:W318)</f>
        <v>2810.8872742499998</v>
      </c>
      <c r="X315" s="317"/>
      <c r="Y315" s="317">
        <f>SUM(Y316:Y318)</f>
        <v>2810.8872742499998</v>
      </c>
      <c r="Z315" s="319">
        <f t="shared" si="187"/>
        <v>2.5349920484093773</v>
      </c>
      <c r="AA315" s="319">
        <f t="shared" si="188"/>
        <v>2.9139936271281335</v>
      </c>
      <c r="AB315" s="320">
        <f t="shared" si="189"/>
        <v>-2810.8872742499998</v>
      </c>
      <c r="AC315" s="320">
        <f t="shared" si="190"/>
        <v>50</v>
      </c>
      <c r="AD315" s="321">
        <f t="shared" si="191"/>
        <v>-1.3661477773703063</v>
      </c>
      <c r="AE315" s="323"/>
      <c r="AF315" s="317">
        <f>SUM(AF316:AF318)</f>
        <v>5671.2461645267986</v>
      </c>
      <c r="AG315" s="323"/>
      <c r="AH315" s="317">
        <f>SUM(AH316:AH318)</f>
        <v>5750.6436108301741</v>
      </c>
      <c r="AI315" s="323"/>
      <c r="AJ315" s="317">
        <f>SUM(AJ316:AJ318)</f>
        <v>5861.0559681581135</v>
      </c>
      <c r="AK315" s="323"/>
      <c r="AL315" s="317">
        <f>SUM(AL316:AL318)</f>
        <v>6004.0657337811717</v>
      </c>
    </row>
    <row r="316" spans="2:38">
      <c r="B316" s="95"/>
      <c r="C316" s="72"/>
      <c r="D316" s="352"/>
      <c r="E316" s="352" t="s">
        <v>410</v>
      </c>
      <c r="F316" s="346"/>
      <c r="G316" s="74" t="s">
        <v>160</v>
      </c>
      <c r="H316" s="324">
        <f>+H145</f>
        <v>0</v>
      </c>
      <c r="I316" s="324"/>
      <c r="J316" s="324">
        <f>+J145</f>
        <v>672.7494312</v>
      </c>
      <c r="K316" s="324">
        <f>+K145</f>
        <v>572.17794000000004</v>
      </c>
      <c r="L316" s="251">
        <f t="shared" si="184"/>
        <v>-100.57149119999997</v>
      </c>
      <c r="M316" s="251">
        <f t="shared" si="185"/>
        <v>85.050676145410023</v>
      </c>
      <c r="N316" s="324">
        <f t="shared" ref="N316:T316" si="204">+N145</f>
        <v>1463.0606792999997</v>
      </c>
      <c r="O316" s="324">
        <f t="shared" si="204"/>
        <v>1547</v>
      </c>
      <c r="P316" s="324">
        <f t="shared" si="204"/>
        <v>0</v>
      </c>
      <c r="Q316" s="324"/>
      <c r="R316" s="324">
        <f t="shared" si="204"/>
        <v>1463.0606792999997</v>
      </c>
      <c r="S316" s="324">
        <f t="shared" si="204"/>
        <v>731.53033964999986</v>
      </c>
      <c r="T316" s="324">
        <f t="shared" si="204"/>
        <v>731.53033964999986</v>
      </c>
      <c r="U316" s="324"/>
      <c r="V316" s="324"/>
      <c r="W316" s="324">
        <f>+W145</f>
        <v>731.53033964999986</v>
      </c>
      <c r="X316" s="324"/>
      <c r="Y316" s="324">
        <f>+Y145</f>
        <v>731.53033964999986</v>
      </c>
      <c r="Z316" s="319">
        <f t="shared" si="187"/>
        <v>0.65972890879366819</v>
      </c>
      <c r="AA316" s="319">
        <f t="shared" si="188"/>
        <v>0.75836365524823524</v>
      </c>
      <c r="AB316" s="320">
        <f t="shared" si="189"/>
        <v>-731.53033964999986</v>
      </c>
      <c r="AC316" s="320">
        <f t="shared" si="190"/>
        <v>50</v>
      </c>
      <c r="AD316" s="321">
        <f t="shared" si="191"/>
        <v>-0.35553846529062483</v>
      </c>
      <c r="AE316" s="323"/>
      <c r="AF316" s="324">
        <f>+AF145</f>
        <v>1475.9356132778396</v>
      </c>
      <c r="AG316" s="323"/>
      <c r="AH316" s="324">
        <f>+AH145</f>
        <v>1496.5987118637295</v>
      </c>
      <c r="AI316" s="323"/>
      <c r="AJ316" s="324">
        <f>+AJ145</f>
        <v>1525.3334071315132</v>
      </c>
      <c r="AK316" s="323"/>
      <c r="AL316" s="324">
        <f>+AL145</f>
        <v>1562.5515422655221</v>
      </c>
    </row>
    <row r="317" spans="2:38">
      <c r="B317" s="95"/>
      <c r="C317" s="72"/>
      <c r="D317" s="352"/>
      <c r="E317" s="352" t="s">
        <v>411</v>
      </c>
      <c r="F317" s="346"/>
      <c r="G317" s="74" t="s">
        <v>160</v>
      </c>
      <c r="H317" s="324">
        <f>+H142</f>
        <v>0</v>
      </c>
      <c r="I317" s="324"/>
      <c r="J317" s="324">
        <f>+J142</f>
        <v>0</v>
      </c>
      <c r="K317" s="324">
        <f>+K142</f>
        <v>0</v>
      </c>
      <c r="L317" s="251">
        <f t="shared" si="184"/>
        <v>0</v>
      </c>
      <c r="M317" s="251">
        <f t="shared" si="185"/>
        <v>0</v>
      </c>
      <c r="N317" s="324">
        <f t="shared" ref="N317:T317" si="205">+N142</f>
        <v>4158.7138691999999</v>
      </c>
      <c r="O317" s="324">
        <f t="shared" si="205"/>
        <v>4158</v>
      </c>
      <c r="P317" s="324">
        <f t="shared" si="205"/>
        <v>0</v>
      </c>
      <c r="Q317" s="324"/>
      <c r="R317" s="324">
        <f t="shared" si="205"/>
        <v>4158.7138691999999</v>
      </c>
      <c r="S317" s="324">
        <f t="shared" si="205"/>
        <v>2079.3569345999999</v>
      </c>
      <c r="T317" s="324">
        <f t="shared" si="205"/>
        <v>2079.3569345999999</v>
      </c>
      <c r="U317" s="324"/>
      <c r="V317" s="324"/>
      <c r="W317" s="324">
        <f>+W142</f>
        <v>2079.3569345999999</v>
      </c>
      <c r="X317" s="324"/>
      <c r="Y317" s="324">
        <f>+Y142</f>
        <v>2079.3569345999999</v>
      </c>
      <c r="Z317" s="319">
        <f t="shared" si="187"/>
        <v>1.8752631396157091</v>
      </c>
      <c r="AA317" s="319">
        <f t="shared" si="188"/>
        <v>2.1556299718798981</v>
      </c>
      <c r="AB317" s="320">
        <f t="shared" si="189"/>
        <v>-2079.3569345999999</v>
      </c>
      <c r="AC317" s="320">
        <f t="shared" si="190"/>
        <v>50</v>
      </c>
      <c r="AD317" s="321">
        <f t="shared" si="191"/>
        <v>-1.0106093120796815</v>
      </c>
      <c r="AE317" s="323"/>
      <c r="AF317" s="324">
        <f>+AF142</f>
        <v>4195.3105512489592</v>
      </c>
      <c r="AG317" s="323"/>
      <c r="AH317" s="324">
        <f>+AH142</f>
        <v>4254.0448989664446</v>
      </c>
      <c r="AI317" s="323"/>
      <c r="AJ317" s="324">
        <f>+AJ142</f>
        <v>4335.7225610266005</v>
      </c>
      <c r="AK317" s="323"/>
      <c r="AL317" s="324">
        <f>+AL142</f>
        <v>4441.5141915156491</v>
      </c>
    </row>
    <row r="318" spans="2:38">
      <c r="B318" s="95"/>
      <c r="C318" s="72"/>
      <c r="D318" s="352"/>
      <c r="E318" s="352" t="s">
        <v>412</v>
      </c>
      <c r="F318" s="346"/>
      <c r="G318" s="74" t="s">
        <v>160</v>
      </c>
      <c r="H318" s="324"/>
      <c r="I318" s="324"/>
      <c r="J318" s="324"/>
      <c r="K318" s="324"/>
      <c r="L318" s="251">
        <f t="shared" si="184"/>
        <v>0</v>
      </c>
      <c r="M318" s="251">
        <f t="shared" si="185"/>
        <v>0</v>
      </c>
      <c r="N318" s="324"/>
      <c r="O318" s="324"/>
      <c r="P318" s="324"/>
      <c r="Q318" s="324"/>
      <c r="R318" s="324"/>
      <c r="S318" s="324"/>
      <c r="T318" s="324"/>
      <c r="U318" s="324"/>
      <c r="V318" s="324"/>
      <c r="W318" s="324"/>
      <c r="X318" s="324"/>
      <c r="Y318" s="324"/>
      <c r="Z318" s="319">
        <f t="shared" si="187"/>
        <v>0</v>
      </c>
      <c r="AA318" s="319">
        <f t="shared" si="188"/>
        <v>0</v>
      </c>
      <c r="AB318" s="320">
        <f t="shared" si="189"/>
        <v>0</v>
      </c>
      <c r="AC318" s="320">
        <f t="shared" si="190"/>
        <v>0</v>
      </c>
      <c r="AD318" s="321">
        <f t="shared" si="191"/>
        <v>0</v>
      </c>
      <c r="AE318" s="323"/>
      <c r="AF318" s="324"/>
      <c r="AG318" s="323"/>
      <c r="AH318" s="324"/>
      <c r="AI318" s="323"/>
      <c r="AJ318" s="324"/>
      <c r="AK318" s="323"/>
      <c r="AL318" s="324"/>
    </row>
    <row r="319" spans="2:38">
      <c r="B319" s="95"/>
      <c r="C319" s="356"/>
      <c r="D319" s="354" t="s">
        <v>413</v>
      </c>
      <c r="E319" s="354" t="s">
        <v>414</v>
      </c>
      <c r="F319" s="168"/>
      <c r="G319" s="70" t="s">
        <v>160</v>
      </c>
      <c r="H319" s="317">
        <f>SUM(H320:H326)</f>
        <v>0</v>
      </c>
      <c r="I319" s="317"/>
      <c r="J319" s="317">
        <f>SUM(J320:J326)</f>
        <v>7267.3205223744608</v>
      </c>
      <c r="K319" s="317">
        <f>SUM(K320:K326)</f>
        <v>81112.56399000001</v>
      </c>
      <c r="L319" s="251">
        <f t="shared" si="184"/>
        <v>73845.243467625551</v>
      </c>
      <c r="M319" s="251">
        <f t="shared" si="185"/>
        <v>1116.1275155027563</v>
      </c>
      <c r="N319" s="317">
        <f t="shared" ref="N319:T319" si="206">SUM(N320:N326)</f>
        <v>21151.205019049889</v>
      </c>
      <c r="O319" s="317">
        <f t="shared" si="206"/>
        <v>18848.219149916637</v>
      </c>
      <c r="P319" s="317">
        <f t="shared" si="206"/>
        <v>0</v>
      </c>
      <c r="Q319" s="317"/>
      <c r="R319" s="317">
        <f t="shared" si="206"/>
        <v>17234.162231030394</v>
      </c>
      <c r="S319" s="317">
        <f t="shared" si="206"/>
        <v>8617.0811155151969</v>
      </c>
      <c r="T319" s="317">
        <f t="shared" si="206"/>
        <v>8617.0811155151969</v>
      </c>
      <c r="U319" s="317"/>
      <c r="V319" s="317"/>
      <c r="W319" s="317">
        <f>SUM(W320:W326)</f>
        <v>8617.0811155151969</v>
      </c>
      <c r="X319" s="317"/>
      <c r="Y319" s="317">
        <f>SUM(Y320:Y326)</f>
        <v>8617.0811155151969</v>
      </c>
      <c r="Z319" s="319">
        <f t="shared" si="187"/>
        <v>7.7712942487734962</v>
      </c>
      <c r="AA319" s="319">
        <f t="shared" si="188"/>
        <v>8.9331648711374765</v>
      </c>
      <c r="AB319" s="320">
        <f t="shared" si="189"/>
        <v>-12534.123903534692</v>
      </c>
      <c r="AC319" s="320">
        <f t="shared" si="190"/>
        <v>40.74037913090153</v>
      </c>
      <c r="AD319" s="321">
        <f t="shared" si="191"/>
        <v>-6.0918364350512153</v>
      </c>
      <c r="AE319" s="323"/>
      <c r="AF319" s="317">
        <f>SUM(AF320:AF326)</f>
        <v>17385.822858663461</v>
      </c>
      <c r="AG319" s="323"/>
      <c r="AH319" s="317">
        <f>SUM(AH320:AH326)</f>
        <v>17629.22437868475</v>
      </c>
      <c r="AI319" s="323"/>
      <c r="AJ319" s="317">
        <f>SUM(AJ320:AJ326)</f>
        <v>17967.705486755498</v>
      </c>
      <c r="AK319" s="323"/>
      <c r="AL319" s="317">
        <f>SUM(AL320:AL326)</f>
        <v>18406.117500632332</v>
      </c>
    </row>
    <row r="320" spans="2:38">
      <c r="B320" s="95"/>
      <c r="C320" s="72"/>
      <c r="D320" s="352"/>
      <c r="E320" s="352" t="s">
        <v>415</v>
      </c>
      <c r="F320" s="346"/>
      <c r="G320" s="74" t="s">
        <v>160</v>
      </c>
      <c r="H320" s="324">
        <f>+H157+H187+H189-H190-H193</f>
        <v>0</v>
      </c>
      <c r="I320" s="324"/>
      <c r="J320" s="324">
        <f>+J157+J187+J189-J190-J193</f>
        <v>5100.0625416785388</v>
      </c>
      <c r="K320" s="324">
        <f>+K157+K187+K189-K190-K193</f>
        <v>68759.841320000007</v>
      </c>
      <c r="L320" s="251">
        <f t="shared" si="184"/>
        <v>63659.778778321466</v>
      </c>
      <c r="M320" s="251">
        <f t="shared" si="185"/>
        <v>1348.2156494765195</v>
      </c>
      <c r="N320" s="324">
        <f t="shared" ref="N320:T320" si="207">+N157+N187+N189-N190-N193</f>
        <v>6691.8121219969689</v>
      </c>
      <c r="O320" s="324">
        <f t="shared" si="207"/>
        <v>6640.320508913398</v>
      </c>
      <c r="P320" s="324">
        <f t="shared" si="207"/>
        <v>0</v>
      </c>
      <c r="Q320" s="324"/>
      <c r="R320" s="324">
        <f t="shared" si="207"/>
        <v>6017.1878909630268</v>
      </c>
      <c r="S320" s="324">
        <f t="shared" si="207"/>
        <v>3008.5939454815134</v>
      </c>
      <c r="T320" s="324">
        <f t="shared" si="207"/>
        <v>3008.5939454815134</v>
      </c>
      <c r="U320" s="324"/>
      <c r="V320" s="324"/>
      <c r="W320" s="324">
        <f>+W157+W187+W189-W190-W193</f>
        <v>3008.5939454815134</v>
      </c>
      <c r="X320" s="324"/>
      <c r="Y320" s="324">
        <f>+Y157+Y187+Y189-Y190-Y193</f>
        <v>3008.5939454815134</v>
      </c>
      <c r="Z320" s="319">
        <f t="shared" si="187"/>
        <v>2.7132933428371664</v>
      </c>
      <c r="AA320" s="319">
        <f t="shared" si="188"/>
        <v>3.1189523906072085</v>
      </c>
      <c r="AB320" s="320">
        <f t="shared" si="189"/>
        <v>-3683.2181765154555</v>
      </c>
      <c r="AC320" s="320">
        <f t="shared" si="190"/>
        <v>44.959330755742876</v>
      </c>
      <c r="AD320" s="321">
        <f t="shared" si="191"/>
        <v>-1.7901181493516458</v>
      </c>
      <c r="AE320" s="323"/>
      <c r="AF320" s="324">
        <f>+AF157+AF187+AF189-AF190-AF193</f>
        <v>6070.1391444035025</v>
      </c>
      <c r="AG320" s="323"/>
      <c r="AH320" s="324">
        <f>+AH157+AH187+AH189-AH190-AH193</f>
        <v>6155.1210924251518</v>
      </c>
      <c r="AI320" s="323"/>
      <c r="AJ320" s="324">
        <f>+AJ157+AJ187+AJ189-AJ190-AJ193</f>
        <v>6273.299417399714</v>
      </c>
      <c r="AK320" s="323"/>
      <c r="AL320" s="324">
        <f>+AL157+AL187+AL189-AL190-AL193</f>
        <v>6426.3679231842661</v>
      </c>
    </row>
    <row r="321" spans="2:38">
      <c r="B321" s="95"/>
      <c r="C321" s="72"/>
      <c r="D321" s="352"/>
      <c r="E321" s="506" t="s">
        <v>416</v>
      </c>
      <c r="F321" s="507"/>
      <c r="G321" s="74" t="s">
        <v>160</v>
      </c>
      <c r="H321" s="324">
        <f>+H242+H243+H249+H250</f>
        <v>0</v>
      </c>
      <c r="I321" s="324"/>
      <c r="J321" s="324">
        <f>+J242+J243+J249+J250</f>
        <v>2167.257980695922</v>
      </c>
      <c r="K321" s="324">
        <f>+K242+K243+K249+K250</f>
        <v>9869.9272800000017</v>
      </c>
      <c r="L321" s="251">
        <f t="shared" si="184"/>
        <v>7702.6692993040797</v>
      </c>
      <c r="M321" s="251">
        <f t="shared" si="185"/>
        <v>455.41081716680071</v>
      </c>
      <c r="N321" s="324">
        <f t="shared" ref="N321:T321" si="208">+N242+N243+N249+N250</f>
        <v>11461.415442812839</v>
      </c>
      <c r="O321" s="324">
        <f t="shared" si="208"/>
        <v>9167.1659967631567</v>
      </c>
      <c r="P321" s="324">
        <f t="shared" si="208"/>
        <v>0</v>
      </c>
      <c r="Q321" s="324"/>
      <c r="R321" s="324">
        <f t="shared" si="208"/>
        <v>11174.219150067367</v>
      </c>
      <c r="S321" s="324">
        <f t="shared" si="208"/>
        <v>5587.1095750336835</v>
      </c>
      <c r="T321" s="324">
        <f t="shared" si="208"/>
        <v>5587.1095750336835</v>
      </c>
      <c r="U321" s="324"/>
      <c r="V321" s="324"/>
      <c r="W321" s="324">
        <f>+W242+W243+W249+W250</f>
        <v>5587.1095750336835</v>
      </c>
      <c r="X321" s="324"/>
      <c r="Y321" s="324">
        <f>+Y242+Y243+Y249+Y250</f>
        <v>5587.1095750336835</v>
      </c>
      <c r="Z321" s="319">
        <f t="shared" si="187"/>
        <v>5.0387215723836967</v>
      </c>
      <c r="AA321" s="319">
        <f t="shared" si="188"/>
        <v>5.7920507324715711</v>
      </c>
      <c r="AB321" s="320">
        <f t="shared" si="189"/>
        <v>-5874.3058677791551</v>
      </c>
      <c r="AC321" s="320">
        <f t="shared" si="190"/>
        <v>48.747116819129154</v>
      </c>
      <c r="AD321" s="321">
        <f t="shared" si="191"/>
        <v>-2.8550308574722605</v>
      </c>
      <c r="AE321" s="323"/>
      <c r="AF321" s="324">
        <f>+AF242+AF243+AF249+AF250</f>
        <v>11272.552278587958</v>
      </c>
      <c r="AG321" s="323"/>
      <c r="AH321" s="324">
        <f>+AH242+AH243+AH249+AH250</f>
        <v>11430.36801048819</v>
      </c>
      <c r="AI321" s="323"/>
      <c r="AJ321" s="324">
        <f>+AJ242+AJ243+AJ249+AJ250</f>
        <v>11649.831076289563</v>
      </c>
      <c r="AK321" s="323"/>
      <c r="AL321" s="324">
        <f>+AL242+AL243+AL249+AL250</f>
        <v>11934.08695455103</v>
      </c>
    </row>
    <row r="322" spans="2:38">
      <c r="B322" s="95"/>
      <c r="C322" s="72"/>
      <c r="D322" s="352"/>
      <c r="E322" s="352" t="s">
        <v>417</v>
      </c>
      <c r="F322" s="346"/>
      <c r="G322" s="74" t="s">
        <v>160</v>
      </c>
      <c r="H322" s="324">
        <f>+H252+H245</f>
        <v>0</v>
      </c>
      <c r="I322" s="324"/>
      <c r="J322" s="324">
        <f>+J252+J245</f>
        <v>0</v>
      </c>
      <c r="K322" s="324">
        <f>+K252+K245</f>
        <v>2165.57539</v>
      </c>
      <c r="L322" s="251">
        <f t="shared" si="184"/>
        <v>2165.57539</v>
      </c>
      <c r="M322" s="251">
        <f t="shared" si="185"/>
        <v>0</v>
      </c>
      <c r="N322" s="324">
        <f t="shared" ref="N322:T322" si="209">+N252+N245</f>
        <v>2673.8734145852409</v>
      </c>
      <c r="O322" s="324">
        <f t="shared" si="209"/>
        <v>2673.8734145852409</v>
      </c>
      <c r="P322" s="324">
        <f t="shared" si="209"/>
        <v>0</v>
      </c>
      <c r="Q322" s="324"/>
      <c r="R322" s="324">
        <f t="shared" si="209"/>
        <v>0</v>
      </c>
      <c r="S322" s="324">
        <f t="shared" si="209"/>
        <v>0</v>
      </c>
      <c r="T322" s="324">
        <f t="shared" si="209"/>
        <v>0</v>
      </c>
      <c r="U322" s="324"/>
      <c r="V322" s="324"/>
      <c r="W322" s="324">
        <f>+W252+W245</f>
        <v>0</v>
      </c>
      <c r="X322" s="324"/>
      <c r="Y322" s="324">
        <f>+Y252+Y245</f>
        <v>0</v>
      </c>
      <c r="Z322" s="319">
        <f t="shared" si="187"/>
        <v>0</v>
      </c>
      <c r="AA322" s="319">
        <f t="shared" si="188"/>
        <v>0</v>
      </c>
      <c r="AB322" s="320">
        <f t="shared" si="189"/>
        <v>-2673.8734145852409</v>
      </c>
      <c r="AC322" s="320">
        <f t="shared" si="190"/>
        <v>0</v>
      </c>
      <c r="AD322" s="321">
        <f t="shared" si="191"/>
        <v>-1.299556284511568</v>
      </c>
      <c r="AE322" s="323"/>
      <c r="AF322" s="324">
        <f>+AF252+AF245</f>
        <v>0</v>
      </c>
      <c r="AG322" s="323"/>
      <c r="AH322" s="324">
        <f>+AH252+AH245</f>
        <v>0</v>
      </c>
      <c r="AI322" s="323"/>
      <c r="AJ322" s="324">
        <f>+AJ252+AJ245</f>
        <v>0</v>
      </c>
      <c r="AK322" s="323"/>
      <c r="AL322" s="324">
        <f>+AL252+AL245</f>
        <v>0</v>
      </c>
    </row>
    <row r="323" spans="2:38">
      <c r="B323" s="95"/>
      <c r="C323" s="72"/>
      <c r="D323" s="352"/>
      <c r="E323" s="352" t="s">
        <v>418</v>
      </c>
      <c r="F323" s="346"/>
      <c r="G323" s="74" t="s">
        <v>160</v>
      </c>
      <c r="H323" s="324"/>
      <c r="I323" s="324"/>
      <c r="J323" s="324"/>
      <c r="K323" s="324"/>
      <c r="L323" s="251">
        <f t="shared" si="184"/>
        <v>0</v>
      </c>
      <c r="M323" s="251">
        <f t="shared" si="185"/>
        <v>0</v>
      </c>
      <c r="N323" s="324"/>
      <c r="O323" s="324"/>
      <c r="P323" s="324"/>
      <c r="Q323" s="324"/>
      <c r="R323" s="324"/>
      <c r="S323" s="324"/>
      <c r="T323" s="324"/>
      <c r="U323" s="324"/>
      <c r="V323" s="324"/>
      <c r="W323" s="324"/>
      <c r="X323" s="324"/>
      <c r="Y323" s="324"/>
      <c r="Z323" s="319">
        <f t="shared" si="187"/>
        <v>0</v>
      </c>
      <c r="AA323" s="319">
        <f t="shared" si="188"/>
        <v>0</v>
      </c>
      <c r="AB323" s="320">
        <f t="shared" si="189"/>
        <v>0</v>
      </c>
      <c r="AC323" s="320">
        <f t="shared" si="190"/>
        <v>0</v>
      </c>
      <c r="AD323" s="321">
        <f t="shared" si="191"/>
        <v>0</v>
      </c>
      <c r="AE323" s="323"/>
      <c r="AF323" s="324"/>
      <c r="AG323" s="323"/>
      <c r="AH323" s="324"/>
      <c r="AI323" s="323"/>
      <c r="AJ323" s="324"/>
      <c r="AK323" s="323"/>
      <c r="AL323" s="324"/>
    </row>
    <row r="324" spans="2:38">
      <c r="B324" s="95"/>
      <c r="C324" s="72"/>
      <c r="D324" s="352"/>
      <c r="E324" s="352" t="s">
        <v>419</v>
      </c>
      <c r="F324" s="346"/>
      <c r="G324" s="74" t="s">
        <v>160</v>
      </c>
      <c r="H324" s="324">
        <f>+H188</f>
        <v>0</v>
      </c>
      <c r="I324" s="324"/>
      <c r="J324" s="324">
        <f>+J188</f>
        <v>0</v>
      </c>
      <c r="K324" s="324">
        <f>+K188</f>
        <v>317.22000000000003</v>
      </c>
      <c r="L324" s="251">
        <f t="shared" si="184"/>
        <v>317.22000000000003</v>
      </c>
      <c r="M324" s="251">
        <f t="shared" si="185"/>
        <v>0</v>
      </c>
      <c r="N324" s="324">
        <f t="shared" ref="N324:T324" si="210">+N188</f>
        <v>324.10403965484181</v>
      </c>
      <c r="O324" s="324">
        <f t="shared" si="210"/>
        <v>366.85922965484201</v>
      </c>
      <c r="P324" s="324">
        <f t="shared" si="210"/>
        <v>0</v>
      </c>
      <c r="Q324" s="324"/>
      <c r="R324" s="324">
        <f t="shared" si="210"/>
        <v>42.755189999999999</v>
      </c>
      <c r="S324" s="324">
        <f t="shared" si="210"/>
        <v>21.377594999999999</v>
      </c>
      <c r="T324" s="324">
        <f t="shared" si="210"/>
        <v>21.377594999999999</v>
      </c>
      <c r="U324" s="324"/>
      <c r="V324" s="324"/>
      <c r="W324" s="324">
        <f>+W188</f>
        <v>21.377594999999999</v>
      </c>
      <c r="X324" s="324"/>
      <c r="Y324" s="324">
        <f>+Y188</f>
        <v>21.377594999999999</v>
      </c>
      <c r="Z324" s="319">
        <f t="shared" si="187"/>
        <v>1.9279333552632616E-2</v>
      </c>
      <c r="AA324" s="319">
        <f t="shared" si="188"/>
        <v>2.2161748058697077E-2</v>
      </c>
      <c r="AB324" s="320">
        <f t="shared" si="189"/>
        <v>-302.72644465484183</v>
      </c>
      <c r="AC324" s="320">
        <f t="shared" si="190"/>
        <v>6.5959051367475414</v>
      </c>
      <c r="AD324" s="321">
        <f t="shared" si="191"/>
        <v>-0.14713114371574207</v>
      </c>
      <c r="AE324" s="323"/>
      <c r="AF324" s="324">
        <f>+AF188</f>
        <v>43.131435671999995</v>
      </c>
      <c r="AG324" s="323"/>
      <c r="AH324" s="324">
        <f>+AH188</f>
        <v>43.735275771407998</v>
      </c>
      <c r="AI324" s="323"/>
      <c r="AJ324" s="324">
        <f>+AJ188</f>
        <v>44.574993066219037</v>
      </c>
      <c r="AK324" s="323"/>
      <c r="AL324" s="324">
        <f>+AL188</f>
        <v>45.66262289703478</v>
      </c>
    </row>
    <row r="325" spans="2:38">
      <c r="B325" s="95"/>
      <c r="C325" s="72"/>
      <c r="D325" s="352"/>
      <c r="E325" s="352" t="s">
        <v>420</v>
      </c>
      <c r="F325" s="346"/>
      <c r="G325" s="74" t="s">
        <v>160</v>
      </c>
      <c r="H325" s="324"/>
      <c r="I325" s="324"/>
      <c r="J325" s="324"/>
      <c r="K325" s="324"/>
      <c r="L325" s="251">
        <f t="shared" si="184"/>
        <v>0</v>
      </c>
      <c r="M325" s="251">
        <f t="shared" si="185"/>
        <v>0</v>
      </c>
      <c r="N325" s="324"/>
      <c r="O325" s="324"/>
      <c r="P325" s="324"/>
      <c r="Q325" s="324"/>
      <c r="R325" s="324"/>
      <c r="S325" s="324"/>
      <c r="T325" s="324"/>
      <c r="U325" s="324"/>
      <c r="V325" s="324"/>
      <c r="W325" s="324"/>
      <c r="X325" s="324"/>
      <c r="Y325" s="324"/>
      <c r="Z325" s="319">
        <f t="shared" si="187"/>
        <v>0</v>
      </c>
      <c r="AA325" s="319">
        <f t="shared" si="188"/>
        <v>0</v>
      </c>
      <c r="AB325" s="320">
        <f t="shared" si="189"/>
        <v>0</v>
      </c>
      <c r="AC325" s="320">
        <f t="shared" si="190"/>
        <v>0</v>
      </c>
      <c r="AD325" s="321">
        <f t="shared" si="191"/>
        <v>0</v>
      </c>
      <c r="AE325" s="323"/>
      <c r="AF325" s="324"/>
      <c r="AG325" s="323"/>
      <c r="AH325" s="324"/>
      <c r="AI325" s="323"/>
      <c r="AJ325" s="324"/>
      <c r="AK325" s="323"/>
      <c r="AL325" s="324"/>
    </row>
    <row r="326" spans="2:38">
      <c r="B326" s="95"/>
      <c r="C326" s="72"/>
      <c r="D326" s="352"/>
      <c r="E326" s="352" t="s">
        <v>421</v>
      </c>
      <c r="F326" s="346"/>
      <c r="G326" s="74" t="s">
        <v>160</v>
      </c>
      <c r="H326" s="320">
        <f>SUM(H327:H330)</f>
        <v>0</v>
      </c>
      <c r="I326" s="320"/>
      <c r="J326" s="320">
        <f>SUM(J327:J330)</f>
        <v>0</v>
      </c>
      <c r="K326" s="320">
        <f>SUM(K327:K330)</f>
        <v>0</v>
      </c>
      <c r="L326" s="251">
        <f t="shared" si="184"/>
        <v>0</v>
      </c>
      <c r="M326" s="251">
        <f t="shared" si="185"/>
        <v>0</v>
      </c>
      <c r="N326" s="320">
        <f t="shared" ref="N326:T326" si="211">SUM(N327:N330)</f>
        <v>0</v>
      </c>
      <c r="O326" s="320">
        <f t="shared" si="211"/>
        <v>0</v>
      </c>
      <c r="P326" s="320">
        <f t="shared" si="211"/>
        <v>0</v>
      </c>
      <c r="Q326" s="320"/>
      <c r="R326" s="320">
        <f t="shared" si="211"/>
        <v>0</v>
      </c>
      <c r="S326" s="320">
        <f t="shared" si="211"/>
        <v>0</v>
      </c>
      <c r="T326" s="320">
        <f t="shared" si="211"/>
        <v>0</v>
      </c>
      <c r="U326" s="320"/>
      <c r="V326" s="320"/>
      <c r="W326" s="320">
        <f>SUM(W327:W330)</f>
        <v>0</v>
      </c>
      <c r="X326" s="320"/>
      <c r="Y326" s="320">
        <f>SUM(Y327:Y330)</f>
        <v>0</v>
      </c>
      <c r="Z326" s="319">
        <f t="shared" si="187"/>
        <v>0</v>
      </c>
      <c r="AA326" s="319">
        <f t="shared" si="188"/>
        <v>0</v>
      </c>
      <c r="AB326" s="320">
        <f t="shared" si="189"/>
        <v>0</v>
      </c>
      <c r="AC326" s="320">
        <f t="shared" si="190"/>
        <v>0</v>
      </c>
      <c r="AD326" s="321">
        <f t="shared" si="191"/>
        <v>0</v>
      </c>
      <c r="AE326" s="323"/>
      <c r="AF326" s="320">
        <f>SUM(AF327:AF330)</f>
        <v>0</v>
      </c>
      <c r="AG326" s="323"/>
      <c r="AH326" s="320">
        <f>SUM(AH327:AH330)</f>
        <v>0</v>
      </c>
      <c r="AI326" s="323"/>
      <c r="AJ326" s="320">
        <f>SUM(AJ327:AJ330)</f>
        <v>0</v>
      </c>
      <c r="AK326" s="323"/>
      <c r="AL326" s="320">
        <f>SUM(AL327:AL330)</f>
        <v>0</v>
      </c>
    </row>
    <row r="327" spans="2:38">
      <c r="B327" s="95"/>
      <c r="C327" s="72"/>
      <c r="D327" s="352"/>
      <c r="E327" s="352"/>
      <c r="F327" s="346" t="s">
        <v>422</v>
      </c>
      <c r="G327" s="74" t="s">
        <v>160</v>
      </c>
      <c r="H327" s="324"/>
      <c r="I327" s="324"/>
      <c r="J327" s="324"/>
      <c r="K327" s="324"/>
      <c r="L327" s="251">
        <f t="shared" si="184"/>
        <v>0</v>
      </c>
      <c r="M327" s="251">
        <f t="shared" si="185"/>
        <v>0</v>
      </c>
      <c r="N327" s="324"/>
      <c r="O327" s="324"/>
      <c r="P327" s="324"/>
      <c r="Q327" s="324"/>
      <c r="R327" s="324"/>
      <c r="S327" s="324"/>
      <c r="T327" s="324"/>
      <c r="U327" s="324"/>
      <c r="V327" s="324"/>
      <c r="W327" s="324"/>
      <c r="X327" s="324"/>
      <c r="Y327" s="324"/>
      <c r="Z327" s="319">
        <f t="shared" si="187"/>
        <v>0</v>
      </c>
      <c r="AA327" s="319">
        <f t="shared" si="188"/>
        <v>0</v>
      </c>
      <c r="AB327" s="320">
        <f t="shared" si="189"/>
        <v>0</v>
      </c>
      <c r="AC327" s="320">
        <f t="shared" si="190"/>
        <v>0</v>
      </c>
      <c r="AD327" s="321">
        <f t="shared" si="191"/>
        <v>0</v>
      </c>
      <c r="AE327" s="323"/>
      <c r="AF327" s="324"/>
      <c r="AG327" s="323"/>
      <c r="AH327" s="324"/>
      <c r="AI327" s="323"/>
      <c r="AJ327" s="324"/>
      <c r="AK327" s="323"/>
      <c r="AL327" s="324"/>
    </row>
    <row r="328" spans="2:38" ht="63">
      <c r="B328" s="95"/>
      <c r="C328" s="72"/>
      <c r="D328" s="352"/>
      <c r="E328" s="352"/>
      <c r="F328" s="346" t="s">
        <v>423</v>
      </c>
      <c r="G328" s="74" t="s">
        <v>160</v>
      </c>
      <c r="H328" s="324"/>
      <c r="I328" s="324"/>
      <c r="J328" s="324"/>
      <c r="K328" s="324"/>
      <c r="L328" s="251">
        <f t="shared" si="184"/>
        <v>0</v>
      </c>
      <c r="M328" s="251">
        <f t="shared" si="185"/>
        <v>0</v>
      </c>
      <c r="N328" s="324"/>
      <c r="O328" s="324"/>
      <c r="P328" s="324"/>
      <c r="Q328" s="324"/>
      <c r="R328" s="324"/>
      <c r="S328" s="324"/>
      <c r="T328" s="324"/>
      <c r="U328" s="324"/>
      <c r="V328" s="324"/>
      <c r="W328" s="324"/>
      <c r="X328" s="324"/>
      <c r="Y328" s="324"/>
      <c r="Z328" s="319">
        <f t="shared" si="187"/>
        <v>0</v>
      </c>
      <c r="AA328" s="319">
        <f t="shared" si="188"/>
        <v>0</v>
      </c>
      <c r="AB328" s="320">
        <f t="shared" si="189"/>
        <v>0</v>
      </c>
      <c r="AC328" s="320">
        <f t="shared" si="190"/>
        <v>0</v>
      </c>
      <c r="AD328" s="321">
        <f t="shared" si="191"/>
        <v>0</v>
      </c>
      <c r="AE328" s="323"/>
      <c r="AF328" s="324"/>
      <c r="AG328" s="323"/>
      <c r="AH328" s="324"/>
      <c r="AI328" s="323"/>
      <c r="AJ328" s="324"/>
      <c r="AK328" s="323"/>
      <c r="AL328" s="324"/>
    </row>
    <row r="329" spans="2:38">
      <c r="B329" s="95"/>
      <c r="C329" s="72"/>
      <c r="D329" s="352"/>
      <c r="E329" s="352"/>
      <c r="F329" s="173"/>
      <c r="G329" s="74" t="s">
        <v>160</v>
      </c>
      <c r="H329" s="324"/>
      <c r="I329" s="324"/>
      <c r="J329" s="324"/>
      <c r="K329" s="324"/>
      <c r="L329" s="251">
        <f t="shared" si="184"/>
        <v>0</v>
      </c>
      <c r="M329" s="251">
        <f t="shared" si="185"/>
        <v>0</v>
      </c>
      <c r="N329" s="324"/>
      <c r="O329" s="324"/>
      <c r="P329" s="324"/>
      <c r="Q329" s="324"/>
      <c r="R329" s="324"/>
      <c r="S329" s="324"/>
      <c r="T329" s="324"/>
      <c r="U329" s="324"/>
      <c r="V329" s="324"/>
      <c r="W329" s="324"/>
      <c r="X329" s="324"/>
      <c r="Y329" s="324"/>
      <c r="Z329" s="319">
        <f t="shared" si="187"/>
        <v>0</v>
      </c>
      <c r="AA329" s="319">
        <f t="shared" si="188"/>
        <v>0</v>
      </c>
      <c r="AB329" s="320">
        <f t="shared" si="189"/>
        <v>0</v>
      </c>
      <c r="AC329" s="320">
        <f t="shared" si="190"/>
        <v>0</v>
      </c>
      <c r="AD329" s="321">
        <f t="shared" si="191"/>
        <v>0</v>
      </c>
      <c r="AE329" s="323"/>
      <c r="AF329" s="324"/>
      <c r="AG329" s="323"/>
      <c r="AH329" s="324"/>
      <c r="AI329" s="323"/>
      <c r="AJ329" s="324"/>
      <c r="AK329" s="323"/>
      <c r="AL329" s="324"/>
    </row>
    <row r="330" spans="2:38">
      <c r="B330" s="95"/>
      <c r="C330" s="72"/>
      <c r="D330" s="352"/>
      <c r="E330" s="352"/>
      <c r="F330" s="173"/>
      <c r="G330" s="74" t="s">
        <v>160</v>
      </c>
      <c r="H330" s="324"/>
      <c r="I330" s="324"/>
      <c r="J330" s="324"/>
      <c r="K330" s="324"/>
      <c r="L330" s="251">
        <f t="shared" si="184"/>
        <v>0</v>
      </c>
      <c r="M330" s="251">
        <f t="shared" si="185"/>
        <v>0</v>
      </c>
      <c r="N330" s="324"/>
      <c r="O330" s="324"/>
      <c r="P330" s="324"/>
      <c r="Q330" s="324"/>
      <c r="R330" s="324"/>
      <c r="S330" s="324"/>
      <c r="T330" s="324"/>
      <c r="U330" s="324"/>
      <c r="V330" s="324"/>
      <c r="W330" s="324"/>
      <c r="X330" s="324"/>
      <c r="Y330" s="324"/>
      <c r="Z330" s="319">
        <f t="shared" si="187"/>
        <v>0</v>
      </c>
      <c r="AA330" s="319">
        <f t="shared" si="188"/>
        <v>0</v>
      </c>
      <c r="AB330" s="320">
        <f t="shared" si="189"/>
        <v>0</v>
      </c>
      <c r="AC330" s="320">
        <f t="shared" si="190"/>
        <v>0</v>
      </c>
      <c r="AD330" s="321">
        <f t="shared" si="191"/>
        <v>0</v>
      </c>
      <c r="AE330" s="323"/>
      <c r="AF330" s="324"/>
      <c r="AG330" s="323"/>
      <c r="AH330" s="324"/>
      <c r="AI330" s="323"/>
      <c r="AJ330" s="324"/>
      <c r="AK330" s="323"/>
      <c r="AL330" s="324"/>
    </row>
    <row r="331" spans="2:38">
      <c r="B331" s="95"/>
      <c r="C331" s="356"/>
      <c r="D331" s="354" t="s">
        <v>424</v>
      </c>
      <c r="E331" s="354" t="s">
        <v>425</v>
      </c>
      <c r="F331" s="168"/>
      <c r="G331" s="70" t="s">
        <v>160</v>
      </c>
      <c r="H331" s="328">
        <f>+H232</f>
        <v>0</v>
      </c>
      <c r="I331" s="328"/>
      <c r="J331" s="328">
        <f>+J232</f>
        <v>0</v>
      </c>
      <c r="K331" s="328">
        <f>+K232</f>
        <v>0</v>
      </c>
      <c r="L331" s="251">
        <f t="shared" si="184"/>
        <v>0</v>
      </c>
      <c r="M331" s="251">
        <f t="shared" si="185"/>
        <v>0</v>
      </c>
      <c r="N331" s="328">
        <f t="shared" ref="N331:T331" si="212">+N232</f>
        <v>0</v>
      </c>
      <c r="O331" s="328">
        <f t="shared" si="212"/>
        <v>0</v>
      </c>
      <c r="P331" s="328">
        <f t="shared" si="212"/>
        <v>0</v>
      </c>
      <c r="Q331" s="328"/>
      <c r="R331" s="328">
        <f t="shared" si="212"/>
        <v>0</v>
      </c>
      <c r="S331" s="328">
        <f t="shared" si="212"/>
        <v>0</v>
      </c>
      <c r="T331" s="328">
        <f t="shared" si="212"/>
        <v>0</v>
      </c>
      <c r="U331" s="328"/>
      <c r="V331" s="328"/>
      <c r="W331" s="328">
        <f>+W232</f>
        <v>0</v>
      </c>
      <c r="X331" s="328"/>
      <c r="Y331" s="328">
        <f>+Y232</f>
        <v>0</v>
      </c>
      <c r="Z331" s="319">
        <f t="shared" si="187"/>
        <v>0</v>
      </c>
      <c r="AA331" s="319">
        <f t="shared" si="188"/>
        <v>0</v>
      </c>
      <c r="AB331" s="320">
        <f t="shared" si="189"/>
        <v>0</v>
      </c>
      <c r="AC331" s="320">
        <f t="shared" si="190"/>
        <v>0</v>
      </c>
      <c r="AD331" s="321">
        <f t="shared" si="191"/>
        <v>0</v>
      </c>
      <c r="AE331" s="323"/>
      <c r="AF331" s="328">
        <f>+AF232</f>
        <v>0</v>
      </c>
      <c r="AG331" s="323"/>
      <c r="AH331" s="328">
        <f>+AH232</f>
        <v>0</v>
      </c>
      <c r="AI331" s="323"/>
      <c r="AJ331" s="328">
        <f>+AJ232</f>
        <v>0</v>
      </c>
      <c r="AK331" s="323"/>
      <c r="AL331" s="328">
        <f>+AL232</f>
        <v>0</v>
      </c>
    </row>
    <row r="332" spans="2:38">
      <c r="B332" s="95"/>
      <c r="C332" s="356" t="s">
        <v>29</v>
      </c>
      <c r="D332" s="354" t="s">
        <v>426</v>
      </c>
      <c r="E332" s="167"/>
      <c r="F332" s="168"/>
      <c r="G332" s="70" t="s">
        <v>160</v>
      </c>
      <c r="H332" s="317">
        <f>SUM(H333:H336)</f>
        <v>0</v>
      </c>
      <c r="I332" s="317"/>
      <c r="J332" s="317">
        <f>SUM(J333:J336)</f>
        <v>94096.559809619575</v>
      </c>
      <c r="K332" s="317">
        <f>SUM(K333:K336)</f>
        <v>73681.134866387991</v>
      </c>
      <c r="L332" s="251">
        <f t="shared" si="184"/>
        <v>-20415.424943231585</v>
      </c>
      <c r="M332" s="251">
        <f t="shared" si="185"/>
        <v>78.303749909096581</v>
      </c>
      <c r="N332" s="317">
        <f t="shared" ref="N332:T332" si="213">SUM(N333:N336)</f>
        <v>89921.975305952772</v>
      </c>
      <c r="O332" s="317">
        <f t="shared" si="213"/>
        <v>80379.205324794675</v>
      </c>
      <c r="P332" s="317">
        <f t="shared" si="213"/>
        <v>0</v>
      </c>
      <c r="Q332" s="317"/>
      <c r="R332" s="317">
        <f t="shared" si="213"/>
        <v>76978.944281811317</v>
      </c>
      <c r="S332" s="317">
        <f t="shared" si="213"/>
        <v>38489.472140905658</v>
      </c>
      <c r="T332" s="317">
        <f t="shared" si="213"/>
        <v>38489.472140905658</v>
      </c>
      <c r="U332" s="317"/>
      <c r="V332" s="317"/>
      <c r="W332" s="317">
        <f>SUM(W333:W336)</f>
        <v>2849.7281743560006</v>
      </c>
      <c r="X332" s="317"/>
      <c r="Y332" s="317">
        <f>SUM(Y333:Y336)</f>
        <v>2849.7281743560006</v>
      </c>
      <c r="Z332" s="319">
        <f t="shared" si="187"/>
        <v>34.711639530512244</v>
      </c>
      <c r="AA332" s="319">
        <f t="shared" si="188"/>
        <v>39.901307162896074</v>
      </c>
      <c r="AB332" s="320">
        <f t="shared" si="189"/>
        <v>-51432.503165047114</v>
      </c>
      <c r="AC332" s="320">
        <f t="shared" si="190"/>
        <v>42.80318799709206</v>
      </c>
      <c r="AD332" s="321">
        <f t="shared" si="191"/>
        <v>-24.997231488860859</v>
      </c>
      <c r="AE332" s="323"/>
      <c r="AF332" s="317">
        <f>SUM(AF333:AF336)</f>
        <v>5927.4346026604817</v>
      </c>
      <c r="AG332" s="323"/>
      <c r="AH332" s="317">
        <f>SUM(AH333:AH336)</f>
        <v>6164.5319867669004</v>
      </c>
      <c r="AI332" s="323"/>
      <c r="AJ332" s="317">
        <f>SUM(AJ333:AJ336)</f>
        <v>6411.1132662375767</v>
      </c>
      <c r="AK332" s="323"/>
      <c r="AL332" s="317">
        <f>SUM(AL333:AL336)</f>
        <v>6667.5577968870803</v>
      </c>
    </row>
    <row r="333" spans="2:38">
      <c r="B333" s="95"/>
      <c r="C333" s="72"/>
      <c r="D333" s="352"/>
      <c r="E333" s="352" t="s">
        <v>427</v>
      </c>
      <c r="F333" s="346"/>
      <c r="G333" s="74" t="s">
        <v>160</v>
      </c>
      <c r="H333" s="324">
        <f>+H147</f>
        <v>0</v>
      </c>
      <c r="I333" s="324"/>
      <c r="J333" s="324">
        <f>+J147</f>
        <v>16402.320870417094</v>
      </c>
      <c r="K333" s="324">
        <f>+K147</f>
        <v>4016.3717499999998</v>
      </c>
      <c r="L333" s="251">
        <f t="shared" si="184"/>
        <v>-12385.949120417094</v>
      </c>
      <c r="M333" s="251">
        <f t="shared" si="185"/>
        <v>24.486606387781681</v>
      </c>
      <c r="N333" s="324">
        <f t="shared" ref="N333:T333" si="214">+N147</f>
        <v>7941.7534538495229</v>
      </c>
      <c r="O333" s="324">
        <f t="shared" si="214"/>
        <v>6125.1940500000001</v>
      </c>
      <c r="P333" s="324">
        <f t="shared" si="214"/>
        <v>0</v>
      </c>
      <c r="Q333" s="324"/>
      <c r="R333" s="324">
        <f t="shared" si="214"/>
        <v>4850.6011478400005</v>
      </c>
      <c r="S333" s="324">
        <f t="shared" si="214"/>
        <v>2425.3005739200003</v>
      </c>
      <c r="T333" s="324">
        <f t="shared" si="214"/>
        <v>2425.3005739200003</v>
      </c>
      <c r="U333" s="324"/>
      <c r="V333" s="324"/>
      <c r="W333" s="324">
        <f>+W147</f>
        <v>2849.7281743560006</v>
      </c>
      <c r="X333" s="324"/>
      <c r="Y333" s="324">
        <f>+Y147</f>
        <v>2849.7281743560006</v>
      </c>
      <c r="Z333" s="319">
        <f t="shared" si="187"/>
        <v>2.1872515935489938</v>
      </c>
      <c r="AA333" s="319">
        <f t="shared" si="188"/>
        <v>2.5142631940509901</v>
      </c>
      <c r="AB333" s="320">
        <f t="shared" si="189"/>
        <v>-5516.4528799295222</v>
      </c>
      <c r="AC333" s="320">
        <f t="shared" si="190"/>
        <v>30.538603194039094</v>
      </c>
      <c r="AD333" s="321">
        <f t="shared" si="191"/>
        <v>-2.681107104479874</v>
      </c>
      <c r="AE333" s="323"/>
      <c r="AF333" s="324">
        <f>+AF147</f>
        <v>5927.4346026604817</v>
      </c>
      <c r="AG333" s="323"/>
      <c r="AH333" s="324">
        <f>+AH147</f>
        <v>6164.5319867669004</v>
      </c>
      <c r="AI333" s="323"/>
      <c r="AJ333" s="324">
        <f>+AJ147</f>
        <v>6411.1132662375767</v>
      </c>
      <c r="AK333" s="323"/>
      <c r="AL333" s="324">
        <f>+AL147</f>
        <v>6667.5577968870803</v>
      </c>
    </row>
    <row r="334" spans="2:38">
      <c r="B334" s="95"/>
      <c r="C334" s="72"/>
      <c r="D334" s="352"/>
      <c r="E334" s="352" t="s">
        <v>428</v>
      </c>
      <c r="F334" s="346"/>
      <c r="G334" s="74" t="s">
        <v>160</v>
      </c>
      <c r="H334" s="324">
        <f>+H153</f>
        <v>0</v>
      </c>
      <c r="I334" s="324"/>
      <c r="J334" s="324">
        <f>+J153</f>
        <v>6293.3908718336615</v>
      </c>
      <c r="K334" s="324">
        <f>+K153</f>
        <v>7334.8505500000001</v>
      </c>
      <c r="L334" s="251">
        <f t="shared" si="184"/>
        <v>1041.4596781663386</v>
      </c>
      <c r="M334" s="251">
        <f t="shared" si="185"/>
        <v>116.54846646864785</v>
      </c>
      <c r="N334" s="324">
        <f t="shared" ref="N334:T334" si="215">+N153</f>
        <v>6718.6727954474327</v>
      </c>
      <c r="O334" s="324">
        <f t="shared" si="215"/>
        <v>6484</v>
      </c>
      <c r="P334" s="324">
        <f t="shared" si="215"/>
        <v>0</v>
      </c>
      <c r="Q334" s="324"/>
      <c r="R334" s="324">
        <f t="shared" si="215"/>
        <v>6718.6727954474327</v>
      </c>
      <c r="S334" s="324">
        <f t="shared" si="215"/>
        <v>3359.3363977237163</v>
      </c>
      <c r="T334" s="324">
        <f t="shared" si="215"/>
        <v>3359.3363977237163</v>
      </c>
      <c r="U334" s="324"/>
      <c r="V334" s="324"/>
      <c r="W334" s="324">
        <f>+W153</f>
        <v>0</v>
      </c>
      <c r="X334" s="324"/>
      <c r="Y334" s="324">
        <f>+Y153</f>
        <v>0</v>
      </c>
      <c r="Z334" s="319">
        <f t="shared" si="187"/>
        <v>3.0296095948685919</v>
      </c>
      <c r="AA334" s="319">
        <f t="shared" si="188"/>
        <v>3.4825604512932351</v>
      </c>
      <c r="AB334" s="320">
        <f t="shared" si="189"/>
        <v>-3359.3363977237163</v>
      </c>
      <c r="AC334" s="320">
        <f t="shared" si="190"/>
        <v>50</v>
      </c>
      <c r="AD334" s="321">
        <f t="shared" si="191"/>
        <v>-1.6327050875471181</v>
      </c>
      <c r="AE334" s="323"/>
      <c r="AF334" s="324">
        <f>+AF153</f>
        <v>0</v>
      </c>
      <c r="AG334" s="323"/>
      <c r="AH334" s="324">
        <f>+AH153</f>
        <v>0</v>
      </c>
      <c r="AI334" s="323"/>
      <c r="AJ334" s="324">
        <f>+AJ153</f>
        <v>0</v>
      </c>
      <c r="AK334" s="323"/>
      <c r="AL334" s="324">
        <f>+AL153</f>
        <v>0</v>
      </c>
    </row>
    <row r="335" spans="2:38">
      <c r="B335" s="95"/>
      <c r="C335" s="72"/>
      <c r="D335" s="352"/>
      <c r="E335" s="352" t="s">
        <v>429</v>
      </c>
      <c r="F335" s="346"/>
      <c r="G335" s="74" t="s">
        <v>160</v>
      </c>
      <c r="H335" s="324">
        <f>+H128</f>
        <v>0</v>
      </c>
      <c r="I335" s="324"/>
      <c r="J335" s="324">
        <f>+J128</f>
        <v>0</v>
      </c>
      <c r="K335" s="324">
        <f>+K128</f>
        <v>0</v>
      </c>
      <c r="L335" s="251">
        <f t="shared" si="184"/>
        <v>0</v>
      </c>
      <c r="M335" s="251">
        <f t="shared" si="185"/>
        <v>0</v>
      </c>
      <c r="N335" s="324">
        <f t="shared" ref="N335:T335" si="216">+N128</f>
        <v>0</v>
      </c>
      <c r="O335" s="324">
        <f t="shared" si="216"/>
        <v>0</v>
      </c>
      <c r="P335" s="324">
        <f t="shared" si="216"/>
        <v>0</v>
      </c>
      <c r="Q335" s="324"/>
      <c r="R335" s="324">
        <f t="shared" si="216"/>
        <v>0</v>
      </c>
      <c r="S335" s="324">
        <f t="shared" si="216"/>
        <v>0</v>
      </c>
      <c r="T335" s="324">
        <f t="shared" si="216"/>
        <v>0</v>
      </c>
      <c r="U335" s="324"/>
      <c r="V335" s="324"/>
      <c r="W335" s="324">
        <f>+W128</f>
        <v>0</v>
      </c>
      <c r="X335" s="324"/>
      <c r="Y335" s="324">
        <f>+Y128</f>
        <v>0</v>
      </c>
      <c r="Z335" s="319">
        <f t="shared" si="187"/>
        <v>0</v>
      </c>
      <c r="AA335" s="319">
        <f t="shared" si="188"/>
        <v>0</v>
      </c>
      <c r="AB335" s="320">
        <f t="shared" si="189"/>
        <v>0</v>
      </c>
      <c r="AC335" s="320">
        <f t="shared" si="190"/>
        <v>0</v>
      </c>
      <c r="AD335" s="321">
        <f t="shared" si="191"/>
        <v>0</v>
      </c>
      <c r="AE335" s="323"/>
      <c r="AF335" s="324">
        <f>+AF128</f>
        <v>0</v>
      </c>
      <c r="AG335" s="323"/>
      <c r="AH335" s="324">
        <f>+AH128</f>
        <v>0</v>
      </c>
      <c r="AI335" s="323"/>
      <c r="AJ335" s="324">
        <f>+AJ128</f>
        <v>0</v>
      </c>
      <c r="AK335" s="323"/>
      <c r="AL335" s="324">
        <f>+AL128</f>
        <v>0</v>
      </c>
    </row>
    <row r="336" spans="2:38">
      <c r="B336" s="95"/>
      <c r="C336" s="72"/>
      <c r="D336" s="352"/>
      <c r="E336" s="352" t="s">
        <v>430</v>
      </c>
      <c r="F336" s="346"/>
      <c r="G336" s="74" t="s">
        <v>160</v>
      </c>
      <c r="H336" s="324">
        <f>+H126</f>
        <v>0</v>
      </c>
      <c r="I336" s="324"/>
      <c r="J336" s="324">
        <f>+J126</f>
        <v>71400.848067368817</v>
      </c>
      <c r="K336" s="324">
        <f>+K126</f>
        <v>62329.91256638799</v>
      </c>
      <c r="L336" s="251">
        <f t="shared" si="184"/>
        <v>-9070.9355009808278</v>
      </c>
      <c r="M336" s="251">
        <f t="shared" si="185"/>
        <v>87.295759439128602</v>
      </c>
      <c r="N336" s="324">
        <f t="shared" ref="N336:T336" si="217">+N126</f>
        <v>75261.549056655815</v>
      </c>
      <c r="O336" s="324">
        <f t="shared" si="217"/>
        <v>67770.01127479467</v>
      </c>
      <c r="P336" s="324">
        <f t="shared" si="217"/>
        <v>0</v>
      </c>
      <c r="Q336" s="324"/>
      <c r="R336" s="324">
        <f t="shared" si="217"/>
        <v>65409.670338523887</v>
      </c>
      <c r="S336" s="324">
        <f t="shared" si="217"/>
        <v>32704.835169261944</v>
      </c>
      <c r="T336" s="324">
        <f t="shared" si="217"/>
        <v>32704.835169261944</v>
      </c>
      <c r="U336" s="324"/>
      <c r="V336" s="324"/>
      <c r="W336" s="324">
        <f>+W126</f>
        <v>0</v>
      </c>
      <c r="X336" s="324"/>
      <c r="Y336" s="324">
        <f>+Y126</f>
        <v>0</v>
      </c>
      <c r="Z336" s="319">
        <f t="shared" si="187"/>
        <v>29.494778342094659</v>
      </c>
      <c r="AA336" s="319">
        <f t="shared" si="188"/>
        <v>33.904483517551846</v>
      </c>
      <c r="AB336" s="320">
        <f t="shared" si="189"/>
        <v>-42556.713887393867</v>
      </c>
      <c r="AC336" s="320">
        <f t="shared" si="190"/>
        <v>43.454905697784952</v>
      </c>
      <c r="AD336" s="321">
        <f t="shared" si="191"/>
        <v>-20.683419296833865</v>
      </c>
      <c r="AE336" s="323"/>
      <c r="AF336" s="324">
        <f>+AF126</f>
        <v>0</v>
      </c>
      <c r="AG336" s="323"/>
      <c r="AH336" s="324">
        <f>+AH126</f>
        <v>0</v>
      </c>
      <c r="AI336" s="323"/>
      <c r="AJ336" s="324">
        <f>+AJ126</f>
        <v>0</v>
      </c>
      <c r="AK336" s="323"/>
      <c r="AL336" s="324">
        <f>+AL126</f>
        <v>0</v>
      </c>
    </row>
    <row r="337" spans="2:38">
      <c r="B337" s="95"/>
      <c r="C337" s="356" t="s">
        <v>69</v>
      </c>
      <c r="D337" s="354" t="s">
        <v>431</v>
      </c>
      <c r="E337" s="167"/>
      <c r="F337" s="168"/>
      <c r="G337" s="70" t="s">
        <v>160</v>
      </c>
      <c r="H337" s="317">
        <f>+H338+H339+H344+H345+H346+H347+H348+H349</f>
        <v>0</v>
      </c>
      <c r="I337" s="317"/>
      <c r="J337" s="317">
        <f>+J338+J339+J344+J345+J346+J347+J348+J349</f>
        <v>21796.802337339999</v>
      </c>
      <c r="K337" s="317">
        <f>+K338+K339+K344+K345+K346+K347+K348+K349</f>
        <v>10860.859204819981</v>
      </c>
      <c r="L337" s="251">
        <f t="shared" si="184"/>
        <v>-10935.943132520018</v>
      </c>
      <c r="M337" s="251">
        <f t="shared" si="185"/>
        <v>49.827763892753637</v>
      </c>
      <c r="N337" s="317">
        <f t="shared" ref="N337:T337" si="218">+N338+N339+N344+N345+N346+N347+N348+N349</f>
        <v>11095.307477509221</v>
      </c>
      <c r="O337" s="317">
        <f t="shared" si="218"/>
        <v>12296.910082860039</v>
      </c>
      <c r="P337" s="317">
        <f t="shared" si="218"/>
        <v>0</v>
      </c>
      <c r="Q337" s="317"/>
      <c r="R337" s="317">
        <f t="shared" si="218"/>
        <v>11800.469951586407</v>
      </c>
      <c r="S337" s="317">
        <f t="shared" si="218"/>
        <v>5900.2349757932034</v>
      </c>
      <c r="T337" s="317">
        <f t="shared" si="218"/>
        <v>5900.2349757932034</v>
      </c>
      <c r="U337" s="317"/>
      <c r="V337" s="317"/>
      <c r="W337" s="317">
        <f>+W338+W339+W344+W345+W346+W347+W348+W349</f>
        <v>5900.2349757932034</v>
      </c>
      <c r="X337" s="317"/>
      <c r="Y337" s="317">
        <f>+Y338+Y339+Y344+Y345+Y346+Y347+Y348+Y349</f>
        <v>5900.2349757932034</v>
      </c>
      <c r="Z337" s="319">
        <f t="shared" si="187"/>
        <v>5.3211129753943984</v>
      </c>
      <c r="AA337" s="319">
        <f t="shared" si="188"/>
        <v>6.1166619079761606</v>
      </c>
      <c r="AB337" s="320">
        <f t="shared" si="189"/>
        <v>-5195.0725017160175</v>
      </c>
      <c r="AC337" s="320">
        <f t="shared" si="190"/>
        <v>53.177750934377386</v>
      </c>
      <c r="AD337" s="321">
        <f t="shared" si="191"/>
        <v>-2.5249097736908066</v>
      </c>
      <c r="AE337" s="323"/>
      <c r="AF337" s="317">
        <f>+AF338+AF339+AF344+AF345+AF346+AF347+AF348+AF349</f>
        <v>11881.377246250064</v>
      </c>
      <c r="AG337" s="323"/>
      <c r="AH337" s="317">
        <f>+AH338+AH339+AH344+AH345+AH346+AH347+AH348+AH349</f>
        <v>11881.377246250064</v>
      </c>
      <c r="AI337" s="323"/>
      <c r="AJ337" s="317">
        <f>+AJ338+AJ339+AJ344+AJ345+AJ346+AJ347+AJ348+AJ349</f>
        <v>11881.377246250064</v>
      </c>
      <c r="AK337" s="323"/>
      <c r="AL337" s="317">
        <f>+AL338+AL339+AL344+AL345+AL346+AL347+AL348+AL349</f>
        <v>11881.377246250064</v>
      </c>
    </row>
    <row r="338" spans="2:38">
      <c r="B338" s="95"/>
      <c r="C338" s="72"/>
      <c r="D338" s="352"/>
      <c r="E338" s="506" t="s">
        <v>432</v>
      </c>
      <c r="F338" s="507"/>
      <c r="G338" s="74" t="s">
        <v>160</v>
      </c>
      <c r="H338" s="324">
        <f>+H154</f>
        <v>0</v>
      </c>
      <c r="I338" s="324"/>
      <c r="J338" s="324">
        <f>+J154</f>
        <v>0</v>
      </c>
      <c r="K338" s="324">
        <f>+K154</f>
        <v>0</v>
      </c>
      <c r="L338" s="251">
        <f t="shared" si="184"/>
        <v>0</v>
      </c>
      <c r="M338" s="251">
        <f t="shared" si="185"/>
        <v>0</v>
      </c>
      <c r="N338" s="324">
        <f t="shared" ref="N338:T338" si="219">+N154</f>
        <v>0</v>
      </c>
      <c r="O338" s="324">
        <f t="shared" si="219"/>
        <v>0</v>
      </c>
      <c r="P338" s="324">
        <f t="shared" si="219"/>
        <v>0</v>
      </c>
      <c r="Q338" s="324"/>
      <c r="R338" s="324">
        <f t="shared" si="219"/>
        <v>0</v>
      </c>
      <c r="S338" s="324">
        <f t="shared" si="219"/>
        <v>0</v>
      </c>
      <c r="T338" s="324">
        <f t="shared" si="219"/>
        <v>0</v>
      </c>
      <c r="U338" s="324"/>
      <c r="V338" s="324"/>
      <c r="W338" s="324">
        <f>+W154</f>
        <v>0</v>
      </c>
      <c r="X338" s="324"/>
      <c r="Y338" s="324">
        <f>+Y154</f>
        <v>0</v>
      </c>
      <c r="Z338" s="319">
        <f t="shared" si="187"/>
        <v>0</v>
      </c>
      <c r="AA338" s="319">
        <f t="shared" si="188"/>
        <v>0</v>
      </c>
      <c r="AB338" s="320">
        <f t="shared" si="189"/>
        <v>0</v>
      </c>
      <c r="AC338" s="320">
        <f t="shared" si="190"/>
        <v>0</v>
      </c>
      <c r="AD338" s="321">
        <f t="shared" si="191"/>
        <v>0</v>
      </c>
      <c r="AE338" s="323"/>
      <c r="AF338" s="324">
        <f>+AF154</f>
        <v>0</v>
      </c>
      <c r="AG338" s="323"/>
      <c r="AH338" s="324">
        <f>+AH154</f>
        <v>0</v>
      </c>
      <c r="AI338" s="323"/>
      <c r="AJ338" s="324">
        <f>+AJ154</f>
        <v>0</v>
      </c>
      <c r="AK338" s="323"/>
      <c r="AL338" s="324">
        <f>+AL154</f>
        <v>0</v>
      </c>
    </row>
    <row r="339" spans="2:38">
      <c r="B339" s="95"/>
      <c r="C339" s="72"/>
      <c r="D339" s="352"/>
      <c r="E339" s="352" t="s">
        <v>433</v>
      </c>
      <c r="F339" s="346"/>
      <c r="G339" s="74" t="s">
        <v>160</v>
      </c>
      <c r="H339" s="320">
        <f>SUM(H340:H343)</f>
        <v>0</v>
      </c>
      <c r="I339" s="320"/>
      <c r="J339" s="320">
        <f>SUM(J340:J343)</f>
        <v>21255.523000000001</v>
      </c>
      <c r="K339" s="320">
        <f>SUM(K340:K343)</f>
        <v>10339.576374819981</v>
      </c>
      <c r="L339" s="251">
        <f t="shared" si="184"/>
        <v>-10915.94662518002</v>
      </c>
      <c r="M339" s="251">
        <f t="shared" si="185"/>
        <v>48.644187088786197</v>
      </c>
      <c r="N339" s="320">
        <f t="shared" ref="N339:T339" si="220">SUM(N340:N343)</f>
        <v>10334.2596407534</v>
      </c>
      <c r="O339" s="320">
        <f t="shared" si="220"/>
        <v>10029.911312860038</v>
      </c>
      <c r="P339" s="320">
        <f t="shared" si="220"/>
        <v>0</v>
      </c>
      <c r="Q339" s="320"/>
      <c r="R339" s="320">
        <f t="shared" si="220"/>
        <v>9570.2391562500634</v>
      </c>
      <c r="S339" s="320">
        <f t="shared" si="220"/>
        <v>4785.1195781250317</v>
      </c>
      <c r="T339" s="320">
        <f t="shared" si="220"/>
        <v>4785.1195781250317</v>
      </c>
      <c r="U339" s="320"/>
      <c r="V339" s="320"/>
      <c r="W339" s="320">
        <f>SUM(W340:W343)</f>
        <v>4785.1195781250317</v>
      </c>
      <c r="X339" s="320"/>
      <c r="Y339" s="320">
        <f>SUM(Y340:Y343)</f>
        <v>4785.1195781250317</v>
      </c>
      <c r="Z339" s="319">
        <f t="shared" si="187"/>
        <v>4.3154487881309924</v>
      </c>
      <c r="AA339" s="319">
        <f t="shared" si="188"/>
        <v>4.9606428843443711</v>
      </c>
      <c r="AB339" s="320">
        <f t="shared" si="189"/>
        <v>-5549.1400626283685</v>
      </c>
      <c r="AC339" s="320">
        <f t="shared" si="190"/>
        <v>46.303458055715943</v>
      </c>
      <c r="AD339" s="321">
        <f t="shared" si="191"/>
        <v>-2.6969937330194127</v>
      </c>
      <c r="AE339" s="323"/>
      <c r="AF339" s="320">
        <f>SUM(AF340:AF343)</f>
        <v>9570.2391562500634</v>
      </c>
      <c r="AG339" s="323"/>
      <c r="AH339" s="320">
        <f>SUM(AH340:AH343)</f>
        <v>9570.2391562500634</v>
      </c>
      <c r="AI339" s="323"/>
      <c r="AJ339" s="320">
        <f>SUM(AJ340:AJ343)</f>
        <v>9570.2391562500634</v>
      </c>
      <c r="AK339" s="323"/>
      <c r="AL339" s="320">
        <f>SUM(AL340:AL343)</f>
        <v>9570.2391562500634</v>
      </c>
    </row>
    <row r="340" spans="2:38">
      <c r="B340" s="95"/>
      <c r="C340" s="72"/>
      <c r="D340" s="352"/>
      <c r="E340" s="352"/>
      <c r="F340" s="346" t="s">
        <v>434</v>
      </c>
      <c r="G340" s="74" t="s">
        <v>160</v>
      </c>
      <c r="H340" s="324"/>
      <c r="I340" s="324"/>
      <c r="J340" s="324"/>
      <c r="K340" s="324"/>
      <c r="L340" s="251">
        <f t="shared" si="184"/>
        <v>0</v>
      </c>
      <c r="M340" s="251">
        <f t="shared" si="185"/>
        <v>0</v>
      </c>
      <c r="N340" s="324"/>
      <c r="O340" s="324"/>
      <c r="P340" s="324"/>
      <c r="Q340" s="324"/>
      <c r="R340" s="324"/>
      <c r="S340" s="324"/>
      <c r="T340" s="324"/>
      <c r="U340" s="324"/>
      <c r="V340" s="324"/>
      <c r="W340" s="324"/>
      <c r="X340" s="324"/>
      <c r="Y340" s="324"/>
      <c r="Z340" s="319">
        <f t="shared" si="187"/>
        <v>0</v>
      </c>
      <c r="AA340" s="319">
        <f t="shared" si="188"/>
        <v>0</v>
      </c>
      <c r="AB340" s="320">
        <f t="shared" si="189"/>
        <v>0</v>
      </c>
      <c r="AC340" s="320">
        <f t="shared" si="190"/>
        <v>0</v>
      </c>
      <c r="AD340" s="321">
        <f t="shared" si="191"/>
        <v>0</v>
      </c>
      <c r="AE340" s="323"/>
      <c r="AF340" s="324"/>
      <c r="AG340" s="323"/>
      <c r="AH340" s="324"/>
      <c r="AI340" s="323"/>
      <c r="AJ340" s="324"/>
      <c r="AK340" s="323"/>
      <c r="AL340" s="324"/>
    </row>
    <row r="341" spans="2:38">
      <c r="B341" s="95"/>
      <c r="C341" s="72"/>
      <c r="D341" s="352"/>
      <c r="E341" s="352"/>
      <c r="F341" s="346" t="s">
        <v>435</v>
      </c>
      <c r="G341" s="74" t="s">
        <v>160</v>
      </c>
      <c r="H341" s="324">
        <f>+H185</f>
        <v>0</v>
      </c>
      <c r="I341" s="324"/>
      <c r="J341" s="324">
        <f>+J185</f>
        <v>0</v>
      </c>
      <c r="K341" s="324">
        <f>+K185</f>
        <v>0</v>
      </c>
      <c r="L341" s="251">
        <f t="shared" si="184"/>
        <v>0</v>
      </c>
      <c r="M341" s="251">
        <f t="shared" si="185"/>
        <v>0</v>
      </c>
      <c r="N341" s="324">
        <f t="shared" ref="N341:T341" si="221">+N185</f>
        <v>0</v>
      </c>
      <c r="O341" s="324">
        <f t="shared" si="221"/>
        <v>0</v>
      </c>
      <c r="P341" s="324">
        <f t="shared" si="221"/>
        <v>0</v>
      </c>
      <c r="Q341" s="324"/>
      <c r="R341" s="324">
        <f t="shared" si="221"/>
        <v>0</v>
      </c>
      <c r="S341" s="324">
        <f t="shared" si="221"/>
        <v>0</v>
      </c>
      <c r="T341" s="324">
        <f t="shared" si="221"/>
        <v>0</v>
      </c>
      <c r="U341" s="324"/>
      <c r="V341" s="324"/>
      <c r="W341" s="324">
        <f>+W185</f>
        <v>0</v>
      </c>
      <c r="X341" s="324"/>
      <c r="Y341" s="324">
        <f>+Y185</f>
        <v>0</v>
      </c>
      <c r="Z341" s="319">
        <f t="shared" si="187"/>
        <v>0</v>
      </c>
      <c r="AA341" s="319">
        <f t="shared" si="188"/>
        <v>0</v>
      </c>
      <c r="AB341" s="320">
        <f t="shared" si="189"/>
        <v>0</v>
      </c>
      <c r="AC341" s="320">
        <f t="shared" si="190"/>
        <v>0</v>
      </c>
      <c r="AD341" s="321">
        <f t="shared" si="191"/>
        <v>0</v>
      </c>
      <c r="AE341" s="323"/>
      <c r="AF341" s="324">
        <f>+AF185</f>
        <v>0</v>
      </c>
      <c r="AG341" s="323"/>
      <c r="AH341" s="324">
        <f>+AH185</f>
        <v>0</v>
      </c>
      <c r="AI341" s="323"/>
      <c r="AJ341" s="324">
        <f>+AJ185</f>
        <v>0</v>
      </c>
      <c r="AK341" s="323"/>
      <c r="AL341" s="324">
        <f>+AL185</f>
        <v>0</v>
      </c>
    </row>
    <row r="342" spans="2:38">
      <c r="B342" s="95"/>
      <c r="C342" s="72"/>
      <c r="D342" s="352"/>
      <c r="E342" s="352"/>
      <c r="F342" s="346" t="s">
        <v>436</v>
      </c>
      <c r="G342" s="74" t="s">
        <v>160</v>
      </c>
      <c r="H342" s="324">
        <f>+H267</f>
        <v>0</v>
      </c>
      <c r="I342" s="324"/>
      <c r="J342" s="324">
        <f>+J267</f>
        <v>21255.523000000001</v>
      </c>
      <c r="K342" s="324">
        <f>+K267</f>
        <v>10339.576374819981</v>
      </c>
      <c r="L342" s="251">
        <f t="shared" si="184"/>
        <v>-10915.94662518002</v>
      </c>
      <c r="M342" s="251">
        <f t="shared" si="185"/>
        <v>48.644187088786197</v>
      </c>
      <c r="N342" s="324">
        <f t="shared" ref="N342:T342" si="222">+N267</f>
        <v>10334.2596407534</v>
      </c>
      <c r="O342" s="324">
        <f t="shared" si="222"/>
        <v>9832.8569928600391</v>
      </c>
      <c r="P342" s="324">
        <f t="shared" si="222"/>
        <v>0</v>
      </c>
      <c r="Q342" s="324"/>
      <c r="R342" s="324">
        <f t="shared" si="222"/>
        <v>9343.3391562500638</v>
      </c>
      <c r="S342" s="324">
        <f t="shared" si="222"/>
        <v>4671.6695781250319</v>
      </c>
      <c r="T342" s="324">
        <f t="shared" si="222"/>
        <v>4671.6695781250319</v>
      </c>
      <c r="U342" s="324"/>
      <c r="V342" s="324"/>
      <c r="W342" s="324">
        <f>+W267</f>
        <v>4671.6695781250319</v>
      </c>
      <c r="X342" s="324"/>
      <c r="Y342" s="324">
        <f>+Y267</f>
        <v>4671.6695781250319</v>
      </c>
      <c r="Z342" s="319">
        <f t="shared" si="187"/>
        <v>4.2131341736223833</v>
      </c>
      <c r="AA342" s="319">
        <f t="shared" si="188"/>
        <v>4.8430314169524973</v>
      </c>
      <c r="AB342" s="320">
        <f t="shared" si="189"/>
        <v>-5662.5900626283683</v>
      </c>
      <c r="AC342" s="320">
        <f t="shared" si="190"/>
        <v>45.205653240046253</v>
      </c>
      <c r="AD342" s="321">
        <f t="shared" si="191"/>
        <v>-2.7521327159172646</v>
      </c>
      <c r="AE342" s="323"/>
      <c r="AF342" s="324">
        <f>+AF267</f>
        <v>9343.3391562500638</v>
      </c>
      <c r="AG342" s="323"/>
      <c r="AH342" s="324">
        <f>+AH267</f>
        <v>9343.3391562500638</v>
      </c>
      <c r="AI342" s="323"/>
      <c r="AJ342" s="324">
        <f>+AJ267</f>
        <v>9343.3391562500638</v>
      </c>
      <c r="AK342" s="323"/>
      <c r="AL342" s="324">
        <f>+AL267</f>
        <v>9343.3391562500638</v>
      </c>
    </row>
    <row r="343" spans="2:38">
      <c r="B343" s="95"/>
      <c r="C343" s="72"/>
      <c r="D343" s="352"/>
      <c r="E343" s="352"/>
      <c r="F343" s="346" t="s">
        <v>437</v>
      </c>
      <c r="G343" s="74" t="s">
        <v>160</v>
      </c>
      <c r="H343" s="324">
        <f>+H184+H186+H269</f>
        <v>0</v>
      </c>
      <c r="I343" s="324"/>
      <c r="J343" s="324">
        <f>+J184+J186+J269</f>
        <v>0</v>
      </c>
      <c r="K343" s="324">
        <f>+K184+K186+K269</f>
        <v>0</v>
      </c>
      <c r="L343" s="251">
        <f t="shared" si="184"/>
        <v>0</v>
      </c>
      <c r="M343" s="251">
        <f t="shared" si="185"/>
        <v>0</v>
      </c>
      <c r="N343" s="324">
        <f t="shared" ref="N343:T343" si="223">+N184+N186+N269</f>
        <v>0</v>
      </c>
      <c r="O343" s="324">
        <f t="shared" si="223"/>
        <v>197.05432000000002</v>
      </c>
      <c r="P343" s="324">
        <f t="shared" si="223"/>
        <v>0</v>
      </c>
      <c r="Q343" s="324"/>
      <c r="R343" s="324">
        <f t="shared" si="223"/>
        <v>226.9</v>
      </c>
      <c r="S343" s="324">
        <f t="shared" si="223"/>
        <v>113.45</v>
      </c>
      <c r="T343" s="324">
        <f t="shared" si="223"/>
        <v>113.45</v>
      </c>
      <c r="U343" s="324"/>
      <c r="V343" s="324"/>
      <c r="W343" s="324">
        <f>+W184+W186+W269</f>
        <v>113.45</v>
      </c>
      <c r="X343" s="324"/>
      <c r="Y343" s="324">
        <f>+Y184+Y186+Y269</f>
        <v>113.45</v>
      </c>
      <c r="Z343" s="319">
        <f t="shared" si="187"/>
        <v>0.10231461450860915</v>
      </c>
      <c r="AA343" s="319">
        <f t="shared" si="188"/>
        <v>0.11761146739187377</v>
      </c>
      <c r="AB343" s="320">
        <f t="shared" si="189"/>
        <v>113.45</v>
      </c>
      <c r="AC343" s="320">
        <f t="shared" si="190"/>
        <v>0</v>
      </c>
      <c r="AD343" s="321">
        <f t="shared" si="191"/>
        <v>5.5138982897852247E-2</v>
      </c>
      <c r="AE343" s="323"/>
      <c r="AF343" s="324">
        <f>+AF184+AF186+AF269</f>
        <v>226.9</v>
      </c>
      <c r="AG343" s="323"/>
      <c r="AH343" s="324">
        <f>+AH184+AH186+AH269</f>
        <v>226.9</v>
      </c>
      <c r="AI343" s="323"/>
      <c r="AJ343" s="324">
        <f>+AJ184+AJ186+AJ269</f>
        <v>226.9</v>
      </c>
      <c r="AK343" s="323"/>
      <c r="AL343" s="324">
        <f>+AL184+AL186+AL269</f>
        <v>226.9</v>
      </c>
    </row>
    <row r="344" spans="2:38">
      <c r="B344" s="95"/>
      <c r="C344" s="72"/>
      <c r="D344" s="352"/>
      <c r="E344" s="506" t="s">
        <v>438</v>
      </c>
      <c r="F344" s="507"/>
      <c r="G344" s="74" t="s">
        <v>160</v>
      </c>
      <c r="H344" s="324">
        <f>+H190</f>
        <v>0</v>
      </c>
      <c r="I344" s="324"/>
      <c r="J344" s="324">
        <f>+J190</f>
        <v>0</v>
      </c>
      <c r="K344" s="324">
        <f>+K190</f>
        <v>344.65383999999995</v>
      </c>
      <c r="L344" s="251">
        <f t="shared" si="184"/>
        <v>344.65383999999995</v>
      </c>
      <c r="M344" s="251">
        <f t="shared" si="185"/>
        <v>0</v>
      </c>
      <c r="N344" s="324">
        <f t="shared" ref="N344:T344" si="224">+N190</f>
        <v>0</v>
      </c>
      <c r="O344" s="324">
        <f t="shared" si="224"/>
        <v>1922.4592700000001</v>
      </c>
      <c r="P344" s="324">
        <f t="shared" si="224"/>
        <v>0</v>
      </c>
      <c r="Q344" s="324"/>
      <c r="R344" s="324">
        <f t="shared" si="224"/>
        <v>1966.5985900000001</v>
      </c>
      <c r="S344" s="324">
        <f t="shared" si="224"/>
        <v>983.29929500000003</v>
      </c>
      <c r="T344" s="324">
        <f t="shared" si="224"/>
        <v>983.29929500000003</v>
      </c>
      <c r="U344" s="324"/>
      <c r="V344" s="324"/>
      <c r="W344" s="324">
        <f>+W190</f>
        <v>983.29929500000003</v>
      </c>
      <c r="X344" s="324"/>
      <c r="Y344" s="324">
        <f>+Y190</f>
        <v>983.29929500000003</v>
      </c>
      <c r="Z344" s="319">
        <f t="shared" si="187"/>
        <v>0.88678614644788145</v>
      </c>
      <c r="AA344" s="319">
        <f t="shared" si="188"/>
        <v>1.0193677652740851</v>
      </c>
      <c r="AB344" s="320">
        <f t="shared" si="189"/>
        <v>983.29929500000003</v>
      </c>
      <c r="AC344" s="320">
        <f t="shared" si="190"/>
        <v>0</v>
      </c>
      <c r="AD344" s="321">
        <f t="shared" si="191"/>
        <v>0.47790324381203325</v>
      </c>
      <c r="AE344" s="323"/>
      <c r="AF344" s="324">
        <f>+AF190</f>
        <v>1966.5985900000001</v>
      </c>
      <c r="AG344" s="323"/>
      <c r="AH344" s="324">
        <f>+AH190</f>
        <v>1966.5985900000001</v>
      </c>
      <c r="AI344" s="323"/>
      <c r="AJ344" s="324">
        <f>+AJ190</f>
        <v>1966.5985900000001</v>
      </c>
      <c r="AK344" s="323"/>
      <c r="AL344" s="324">
        <f>+AL190</f>
        <v>1966.5985900000001</v>
      </c>
    </row>
    <row r="345" spans="2:38">
      <c r="B345" s="95"/>
      <c r="C345" s="72"/>
      <c r="D345" s="352"/>
      <c r="E345" s="352" t="s">
        <v>439</v>
      </c>
      <c r="F345" s="346"/>
      <c r="G345" s="74" t="s">
        <v>160</v>
      </c>
      <c r="H345" s="324">
        <f>+H273</f>
        <v>0</v>
      </c>
      <c r="I345" s="324"/>
      <c r="J345" s="324">
        <f>+J273</f>
        <v>0</v>
      </c>
      <c r="K345" s="324">
        <f>+K273</f>
        <v>0</v>
      </c>
      <c r="L345" s="251">
        <f t="shared" si="184"/>
        <v>0</v>
      </c>
      <c r="M345" s="251">
        <f t="shared" si="185"/>
        <v>0</v>
      </c>
      <c r="N345" s="324">
        <f t="shared" ref="N345:T345" si="225">+N273</f>
        <v>0</v>
      </c>
      <c r="O345" s="324">
        <f t="shared" si="225"/>
        <v>0</v>
      </c>
      <c r="P345" s="324">
        <f t="shared" si="225"/>
        <v>0</v>
      </c>
      <c r="Q345" s="324"/>
      <c r="R345" s="324">
        <f t="shared" si="225"/>
        <v>0</v>
      </c>
      <c r="S345" s="324">
        <f t="shared" si="225"/>
        <v>0</v>
      </c>
      <c r="T345" s="324">
        <f t="shared" si="225"/>
        <v>0</v>
      </c>
      <c r="U345" s="324"/>
      <c r="V345" s="324"/>
      <c r="W345" s="324">
        <f>+W273</f>
        <v>0</v>
      </c>
      <c r="X345" s="324"/>
      <c r="Y345" s="324">
        <f>+Y273</f>
        <v>0</v>
      </c>
      <c r="Z345" s="319">
        <f t="shared" si="187"/>
        <v>0</v>
      </c>
      <c r="AA345" s="319">
        <f t="shared" si="188"/>
        <v>0</v>
      </c>
      <c r="AB345" s="320">
        <f t="shared" si="189"/>
        <v>0</v>
      </c>
      <c r="AC345" s="320">
        <f t="shared" si="190"/>
        <v>0</v>
      </c>
      <c r="AD345" s="321">
        <f t="shared" si="191"/>
        <v>0</v>
      </c>
      <c r="AE345" s="323"/>
      <c r="AF345" s="324">
        <f>+AF273</f>
        <v>0</v>
      </c>
      <c r="AG345" s="323"/>
      <c r="AH345" s="324">
        <f>+AH273</f>
        <v>0</v>
      </c>
      <c r="AI345" s="323"/>
      <c r="AJ345" s="324">
        <f>+AJ273</f>
        <v>0</v>
      </c>
      <c r="AK345" s="323"/>
      <c r="AL345" s="324">
        <f>+AL273</f>
        <v>0</v>
      </c>
    </row>
    <row r="346" spans="2:38">
      <c r="B346" s="95"/>
      <c r="C346" s="72"/>
      <c r="D346" s="352"/>
      <c r="E346" s="352" t="s">
        <v>440</v>
      </c>
      <c r="F346" s="346"/>
      <c r="G346" s="74" t="s">
        <v>160</v>
      </c>
      <c r="H346" s="324"/>
      <c r="I346" s="324"/>
      <c r="J346" s="324"/>
      <c r="K346" s="324"/>
      <c r="L346" s="251">
        <f t="shared" si="184"/>
        <v>0</v>
      </c>
      <c r="M346" s="251">
        <f t="shared" si="185"/>
        <v>0</v>
      </c>
      <c r="N346" s="324"/>
      <c r="O346" s="324"/>
      <c r="P346" s="324"/>
      <c r="Q346" s="324"/>
      <c r="R346" s="324"/>
      <c r="S346" s="324"/>
      <c r="T346" s="324"/>
      <c r="U346" s="324"/>
      <c r="V346" s="324"/>
      <c r="W346" s="324"/>
      <c r="X346" s="324"/>
      <c r="Y346" s="324"/>
      <c r="Z346" s="319">
        <f t="shared" si="187"/>
        <v>0</v>
      </c>
      <c r="AA346" s="319">
        <f t="shared" si="188"/>
        <v>0</v>
      </c>
      <c r="AB346" s="320">
        <f t="shared" si="189"/>
        <v>0</v>
      </c>
      <c r="AC346" s="320">
        <f t="shared" si="190"/>
        <v>0</v>
      </c>
      <c r="AD346" s="321">
        <f t="shared" si="191"/>
        <v>0</v>
      </c>
      <c r="AE346" s="323"/>
      <c r="AF346" s="324"/>
      <c r="AG346" s="323"/>
      <c r="AH346" s="324"/>
      <c r="AI346" s="323"/>
      <c r="AJ346" s="324"/>
      <c r="AK346" s="323"/>
      <c r="AL346" s="324"/>
    </row>
    <row r="347" spans="2:38">
      <c r="B347" s="95"/>
      <c r="C347" s="72"/>
      <c r="D347" s="352"/>
      <c r="E347" s="352" t="s">
        <v>441</v>
      </c>
      <c r="F347" s="346"/>
      <c r="G347" s="74" t="s">
        <v>160</v>
      </c>
      <c r="H347" s="324">
        <f>+H167</f>
        <v>0</v>
      </c>
      <c r="I347" s="324"/>
      <c r="J347" s="324">
        <f>+J167</f>
        <v>541.27933733999998</v>
      </c>
      <c r="K347" s="324">
        <f>+K167</f>
        <v>176.62898999999999</v>
      </c>
      <c r="L347" s="251">
        <f t="shared" si="184"/>
        <v>-364.65034734</v>
      </c>
      <c r="M347" s="251">
        <f t="shared" si="185"/>
        <v>32.631762902313042</v>
      </c>
      <c r="N347" s="324">
        <f t="shared" ref="N347:T347" si="226">+N167</f>
        <v>761.04783675581984</v>
      </c>
      <c r="O347" s="324">
        <f t="shared" si="226"/>
        <v>344.53949999999992</v>
      </c>
      <c r="P347" s="324">
        <f t="shared" si="226"/>
        <v>0</v>
      </c>
      <c r="Q347" s="324"/>
      <c r="R347" s="324">
        <f t="shared" si="226"/>
        <v>344.53949999999992</v>
      </c>
      <c r="S347" s="324">
        <f t="shared" si="226"/>
        <v>172.26974999999996</v>
      </c>
      <c r="T347" s="324">
        <f t="shared" si="226"/>
        <v>172.26974999999996</v>
      </c>
      <c r="U347" s="324"/>
      <c r="V347" s="324"/>
      <c r="W347" s="324">
        <f>+W167</f>
        <v>172.26974999999996</v>
      </c>
      <c r="X347" s="324"/>
      <c r="Y347" s="324">
        <f>+Y167</f>
        <v>172.26974999999996</v>
      </c>
      <c r="Z347" s="319">
        <f t="shared" si="187"/>
        <v>0.15536106710219891</v>
      </c>
      <c r="AA347" s="319">
        <f t="shared" si="188"/>
        <v>0.17858878875920001</v>
      </c>
      <c r="AB347" s="320">
        <f t="shared" si="189"/>
        <v>-588.77808675581991</v>
      </c>
      <c r="AC347" s="320">
        <f t="shared" si="190"/>
        <v>22.635863565994505</v>
      </c>
      <c r="AD347" s="321">
        <f t="shared" si="191"/>
        <v>-0.2861579978515586</v>
      </c>
      <c r="AE347" s="323"/>
      <c r="AF347" s="324">
        <f>+AF167</f>
        <v>344.53949999999992</v>
      </c>
      <c r="AG347" s="323"/>
      <c r="AH347" s="324">
        <f>+AH167</f>
        <v>344.53949999999992</v>
      </c>
      <c r="AI347" s="323"/>
      <c r="AJ347" s="324">
        <f>+AJ167</f>
        <v>344.53949999999992</v>
      </c>
      <c r="AK347" s="323"/>
      <c r="AL347" s="324">
        <f>+AL167</f>
        <v>344.53949999999992</v>
      </c>
    </row>
    <row r="348" spans="2:38">
      <c r="B348" s="95"/>
      <c r="C348" s="72"/>
      <c r="D348" s="352"/>
      <c r="E348" s="352" t="s">
        <v>442</v>
      </c>
      <c r="F348" s="346"/>
      <c r="G348" s="74" t="s">
        <v>160</v>
      </c>
      <c r="H348" s="324">
        <f>+H284-H285</f>
        <v>0</v>
      </c>
      <c r="I348" s="324"/>
      <c r="J348" s="324">
        <f>+J284-J285</f>
        <v>0</v>
      </c>
      <c r="K348" s="324">
        <f>+K284-K285</f>
        <v>0</v>
      </c>
      <c r="L348" s="251">
        <f t="shared" si="184"/>
        <v>0</v>
      </c>
      <c r="M348" s="251">
        <f t="shared" si="185"/>
        <v>0</v>
      </c>
      <c r="N348" s="324">
        <f t="shared" ref="N348:T348" si="227">+N284-N285</f>
        <v>0</v>
      </c>
      <c r="O348" s="324">
        <f t="shared" si="227"/>
        <v>0</v>
      </c>
      <c r="P348" s="324">
        <f t="shared" si="227"/>
        <v>0</v>
      </c>
      <c r="Q348" s="324"/>
      <c r="R348" s="324">
        <f t="shared" si="227"/>
        <v>-80.907294663657751</v>
      </c>
      <c r="S348" s="324">
        <f t="shared" si="227"/>
        <v>-40.453647331828876</v>
      </c>
      <c r="T348" s="324">
        <f t="shared" si="227"/>
        <v>-40.453647331828876</v>
      </c>
      <c r="U348" s="324"/>
      <c r="V348" s="324"/>
      <c r="W348" s="324">
        <f>+W284-W285</f>
        <v>-40.453647331828876</v>
      </c>
      <c r="X348" s="324"/>
      <c r="Y348" s="324">
        <f>+Y284-Y285</f>
        <v>-40.453647331828876</v>
      </c>
      <c r="Z348" s="319">
        <f t="shared" si="187"/>
        <v>-3.6483026286675158E-2</v>
      </c>
      <c r="AA348" s="319">
        <f t="shared" si="188"/>
        <v>-4.1937530401496274E-2</v>
      </c>
      <c r="AB348" s="320">
        <f t="shared" si="189"/>
        <v>-40.453647331828876</v>
      </c>
      <c r="AC348" s="320">
        <f t="shared" si="190"/>
        <v>0</v>
      </c>
      <c r="AD348" s="321">
        <f t="shared" si="191"/>
        <v>-1.9661286631868297E-2</v>
      </c>
      <c r="AE348" s="323"/>
      <c r="AF348" s="324">
        <f>+AF284-AF285</f>
        <v>0</v>
      </c>
      <c r="AG348" s="323"/>
      <c r="AH348" s="324">
        <f>+AH284-AH285</f>
        <v>0</v>
      </c>
      <c r="AI348" s="323"/>
      <c r="AJ348" s="324">
        <f>+AJ284-AJ285</f>
        <v>0</v>
      </c>
      <c r="AK348" s="323"/>
      <c r="AL348" s="324">
        <f>+AL284-AL285</f>
        <v>0</v>
      </c>
    </row>
    <row r="349" spans="2:38">
      <c r="B349" s="95"/>
      <c r="C349" s="72"/>
      <c r="D349" s="352"/>
      <c r="E349" s="353" t="s">
        <v>443</v>
      </c>
      <c r="F349" s="346"/>
      <c r="G349" s="74" t="s">
        <v>160</v>
      </c>
      <c r="H349" s="324">
        <f>+H272</f>
        <v>0</v>
      </c>
      <c r="I349" s="324"/>
      <c r="J349" s="324">
        <f>+J272</f>
        <v>0</v>
      </c>
      <c r="K349" s="324">
        <f>+K272</f>
        <v>0</v>
      </c>
      <c r="L349" s="251">
        <f t="shared" si="184"/>
        <v>0</v>
      </c>
      <c r="M349" s="251">
        <f t="shared" si="185"/>
        <v>0</v>
      </c>
      <c r="N349" s="324">
        <f t="shared" ref="N349:T349" si="228">+N272</f>
        <v>0</v>
      </c>
      <c r="O349" s="324">
        <f t="shared" si="228"/>
        <v>0</v>
      </c>
      <c r="P349" s="324">
        <f t="shared" si="228"/>
        <v>0</v>
      </c>
      <c r="Q349" s="324"/>
      <c r="R349" s="324">
        <f t="shared" si="228"/>
        <v>0</v>
      </c>
      <c r="S349" s="324">
        <f t="shared" si="228"/>
        <v>0</v>
      </c>
      <c r="T349" s="324">
        <f t="shared" si="228"/>
        <v>0</v>
      </c>
      <c r="U349" s="324"/>
      <c r="V349" s="324"/>
      <c r="W349" s="324">
        <f>+W272</f>
        <v>0</v>
      </c>
      <c r="X349" s="324"/>
      <c r="Y349" s="324">
        <f>+Y272</f>
        <v>0</v>
      </c>
      <c r="Z349" s="319">
        <f t="shared" si="187"/>
        <v>0</v>
      </c>
      <c r="AA349" s="319">
        <f t="shared" si="188"/>
        <v>0</v>
      </c>
      <c r="AB349" s="320">
        <f t="shared" si="189"/>
        <v>0</v>
      </c>
      <c r="AC349" s="320">
        <f t="shared" si="190"/>
        <v>0</v>
      </c>
      <c r="AD349" s="321">
        <f t="shared" si="191"/>
        <v>0</v>
      </c>
      <c r="AE349" s="323"/>
      <c r="AF349" s="324">
        <f>+AF272</f>
        <v>0</v>
      </c>
      <c r="AG349" s="323"/>
      <c r="AH349" s="324">
        <f>+AH272</f>
        <v>0</v>
      </c>
      <c r="AI349" s="323"/>
      <c r="AJ349" s="324">
        <f>+AJ272</f>
        <v>0</v>
      </c>
      <c r="AK349" s="323"/>
      <c r="AL349" s="324">
        <f>+AL272</f>
        <v>0</v>
      </c>
    </row>
    <row r="350" spans="2:38">
      <c r="B350" s="95" t="s">
        <v>34</v>
      </c>
      <c r="C350" s="356" t="s">
        <v>444</v>
      </c>
      <c r="D350" s="352"/>
      <c r="E350" s="345"/>
      <c r="F350" s="346"/>
      <c r="G350" s="70" t="s">
        <v>160</v>
      </c>
      <c r="H350" s="324">
        <f>+H140</f>
        <v>0</v>
      </c>
      <c r="I350" s="324"/>
      <c r="J350" s="324">
        <f>+J140</f>
        <v>59637.17</v>
      </c>
      <c r="K350" s="324">
        <f>+K140</f>
        <v>23027.733479999999</v>
      </c>
      <c r="L350" s="251">
        <f t="shared" si="184"/>
        <v>-36609.436520000003</v>
      </c>
      <c r="M350" s="251">
        <f t="shared" si="185"/>
        <v>38.613055381400557</v>
      </c>
      <c r="N350" s="324">
        <f t="shared" ref="N350:T350" si="229">+N140</f>
        <v>23011.072940600068</v>
      </c>
      <c r="O350" s="324">
        <f t="shared" si="229"/>
        <v>23027.733479999981</v>
      </c>
      <c r="P350" s="324">
        <f t="shared" si="229"/>
        <v>0</v>
      </c>
      <c r="Q350" s="324"/>
      <c r="R350" s="324">
        <f t="shared" si="229"/>
        <v>23037.666839999962</v>
      </c>
      <c r="S350" s="324">
        <f t="shared" si="229"/>
        <v>11518.833419999981</v>
      </c>
      <c r="T350" s="324">
        <f t="shared" si="229"/>
        <v>11518.833419999981</v>
      </c>
      <c r="U350" s="324"/>
      <c r="V350" s="324"/>
      <c r="W350" s="324">
        <f>+W140</f>
        <v>11518.833419999981</v>
      </c>
      <c r="X350" s="324"/>
      <c r="Y350" s="324">
        <f>+Y140</f>
        <v>11518.833419999981</v>
      </c>
      <c r="Z350" s="319">
        <f t="shared" si="187"/>
        <v>10.388232710058899</v>
      </c>
      <c r="AA350" s="319">
        <f t="shared" si="188"/>
        <v>11.941356555035288</v>
      </c>
      <c r="AB350" s="320">
        <f t="shared" si="189"/>
        <v>-11492.239520600087</v>
      </c>
      <c r="AC350" s="320">
        <f t="shared" si="190"/>
        <v>50.05778500522019</v>
      </c>
      <c r="AD350" s="321">
        <f t="shared" si="191"/>
        <v>-5.5854596596244148</v>
      </c>
      <c r="AE350" s="323"/>
      <c r="AF350" s="324">
        <f>+AF140</f>
        <v>23037.666839999962</v>
      </c>
      <c r="AG350" s="323"/>
      <c r="AH350" s="324">
        <f>+AH140</f>
        <v>23037.666839999962</v>
      </c>
      <c r="AI350" s="323"/>
      <c r="AJ350" s="324">
        <f>+AJ140</f>
        <v>23037.666839999962</v>
      </c>
      <c r="AK350" s="323"/>
      <c r="AL350" s="324">
        <f>+AL140</f>
        <v>23037.666839999962</v>
      </c>
    </row>
    <row r="351" spans="2:38">
      <c r="B351" s="95" t="s">
        <v>35</v>
      </c>
      <c r="C351" s="356" t="s">
        <v>445</v>
      </c>
      <c r="D351" s="352"/>
      <c r="E351" s="345"/>
      <c r="F351" s="346"/>
      <c r="G351" s="70" t="s">
        <v>160</v>
      </c>
      <c r="H351" s="317">
        <f>+(H300+H350)*H352%</f>
        <v>0</v>
      </c>
      <c r="I351" s="317"/>
      <c r="J351" s="317">
        <f>+(J300+J350)*J352%</f>
        <v>0</v>
      </c>
      <c r="K351" s="317">
        <f>+(K300+K350)*K352%</f>
        <v>20.190000000000001</v>
      </c>
      <c r="L351" s="251">
        <f t="shared" si="184"/>
        <v>20.190000000000001</v>
      </c>
      <c r="M351" s="251">
        <f t="shared" si="185"/>
        <v>0</v>
      </c>
      <c r="N351" s="317">
        <f t="shared" ref="N351:T351" si="230">+(N300+N350)*N352%</f>
        <v>1828.7664449558474</v>
      </c>
      <c r="O351" s="317">
        <f t="shared" si="230"/>
        <v>2246.225350453602</v>
      </c>
      <c r="P351" s="317">
        <f t="shared" si="230"/>
        <v>0</v>
      </c>
      <c r="Q351" s="317"/>
      <c r="R351" s="317">
        <f t="shared" si="230"/>
        <v>3156.370151053512</v>
      </c>
      <c r="S351" s="317">
        <f t="shared" si="230"/>
        <v>1578.185075526756</v>
      </c>
      <c r="T351" s="317">
        <f t="shared" si="230"/>
        <v>1578.185075526756</v>
      </c>
      <c r="U351" s="317"/>
      <c r="V351" s="317"/>
      <c r="W351" s="317">
        <f>+(W300+W350)*W352%</f>
        <v>1578.185075526756</v>
      </c>
      <c r="X351" s="317"/>
      <c r="Y351" s="317">
        <f>+(Y300+Y350)*Y352%</f>
        <v>1578.185075526756</v>
      </c>
      <c r="Z351" s="319">
        <f t="shared" si="187"/>
        <v>1.4232824823777899</v>
      </c>
      <c r="AA351" s="319">
        <f t="shared" si="188"/>
        <v>1.6360745927603073</v>
      </c>
      <c r="AB351" s="320">
        <f t="shared" si="189"/>
        <v>-250.58136942909141</v>
      </c>
      <c r="AC351" s="320">
        <f t="shared" si="190"/>
        <v>86.297792694072456</v>
      </c>
      <c r="AD351" s="321">
        <f t="shared" si="191"/>
        <v>-0.12178758786664669</v>
      </c>
      <c r="AE351" s="323"/>
      <c r="AF351" s="317">
        <f>+(AF300+AF350)*AF352%</f>
        <v>2731.9425506175121</v>
      </c>
      <c r="AG351" s="323"/>
      <c r="AH351" s="317">
        <f>+(AH300+AH350)*AH352%</f>
        <v>2731.9425506175116</v>
      </c>
      <c r="AI351" s="323"/>
      <c r="AJ351" s="317">
        <f>+(AJ300+AJ350)*AJ352%</f>
        <v>2731.9425506175116</v>
      </c>
      <c r="AK351" s="323"/>
      <c r="AL351" s="317">
        <f>+(AL300+AL350)*AL352%</f>
        <v>2731.9425506175121</v>
      </c>
    </row>
    <row r="352" spans="2:38">
      <c r="B352" s="174" t="s">
        <v>30</v>
      </c>
      <c r="C352" s="175"/>
      <c r="D352" s="169" t="s">
        <v>446</v>
      </c>
      <c r="E352" s="170"/>
      <c r="F352" s="171"/>
      <c r="G352" s="172" t="s">
        <v>11</v>
      </c>
      <c r="H352" s="329">
        <f>IF(H300+H350=0,0,SUM(H353:H357)/(H300+H350)*100)</f>
        <v>0</v>
      </c>
      <c r="I352" s="329"/>
      <c r="J352" s="329">
        <f>IF(J300+J350=0,0,SUM(J353:J357)/(J300+J350)*100)</f>
        <v>0</v>
      </c>
      <c r="K352" s="329">
        <f>IF(K300+K350=0,0,SUM(K353:K357)/(K300+K350)*100)</f>
        <v>8.8275857228501883E-3</v>
      </c>
      <c r="L352" s="251">
        <f t="shared" si="184"/>
        <v>8.8275857228501883E-3</v>
      </c>
      <c r="M352" s="251">
        <f t="shared" si="185"/>
        <v>0</v>
      </c>
      <c r="N352" s="329">
        <f t="shared" ref="N352:T352" si="231">IF(N300+N350=0,0,SUM(N353:N357)/(N300+N350)*100)</f>
        <v>0.8967880993006333</v>
      </c>
      <c r="O352" s="329">
        <f t="shared" si="231"/>
        <v>1.1625450142211426</v>
      </c>
      <c r="P352" s="329">
        <f t="shared" si="231"/>
        <v>0</v>
      </c>
      <c r="Q352" s="329"/>
      <c r="R352" s="329">
        <f t="shared" si="231"/>
        <v>1.6632872122444704</v>
      </c>
      <c r="S352" s="329">
        <f t="shared" si="231"/>
        <v>1.6632872122444704</v>
      </c>
      <c r="T352" s="329">
        <f t="shared" si="231"/>
        <v>1.6632872122444704</v>
      </c>
      <c r="U352" s="329"/>
      <c r="V352" s="329"/>
      <c r="W352" s="329">
        <f>IF(W300+W350=0,0,SUM(W353:W357)/(W300+W350)*100)</f>
        <v>2.6638843578962574</v>
      </c>
      <c r="X352" s="329"/>
      <c r="Y352" s="329">
        <f>IF(Y300+Y350=0,0,SUM(Y353:Y357)/(Y300+Y350)*100)</f>
        <v>2.6638843578962574</v>
      </c>
      <c r="Z352" s="325">
        <f t="shared" si="187"/>
        <v>1.5000316433485426E-3</v>
      </c>
      <c r="AA352" s="325">
        <f t="shared" si="188"/>
        <v>1.7242983669123943E-3</v>
      </c>
      <c r="AB352" s="326">
        <f t="shared" si="189"/>
        <v>0.7664991129438371</v>
      </c>
      <c r="AC352" s="326">
        <f t="shared" si="190"/>
        <v>185.47159730839394</v>
      </c>
      <c r="AD352" s="327">
        <f t="shared" si="191"/>
        <v>3.7253399277064036E-4</v>
      </c>
      <c r="AE352" s="323"/>
      <c r="AF352" s="329">
        <f>IF(AF300+AF350=0,0,SUM(AF353:AF357)/(AF300+AF350)*100)</f>
        <v>2.2874037845794959</v>
      </c>
      <c r="AG352" s="323"/>
      <c r="AH352" s="329">
        <f>IF(AH300+AH350=0,0,SUM(AH353:AH357)/(AH300+AH350)*100)</f>
        <v>2.2635104801289789</v>
      </c>
      <c r="AI352" s="323"/>
      <c r="AJ352" s="329">
        <f>IF(AJ300+AJ350=0,0,SUM(AJ353:AJ357)/(AJ300+AJ350)*100)</f>
        <v>2.2326173907665439</v>
      </c>
      <c r="AK352" s="323"/>
      <c r="AL352" s="329">
        <f>IF(AL300+AL350=0,0,SUM(AL353:AL357)/(AL300+AL350)*100)</f>
        <v>2.1949446426484402</v>
      </c>
    </row>
    <row r="353" spans="2:38">
      <c r="B353" s="131" t="s">
        <v>447</v>
      </c>
      <c r="C353" s="356"/>
      <c r="D353" s="352" t="s">
        <v>448</v>
      </c>
      <c r="E353" s="345"/>
      <c r="F353" s="346"/>
      <c r="G353" s="74" t="s">
        <v>160</v>
      </c>
      <c r="H353" s="324">
        <f>+H258</f>
        <v>0</v>
      </c>
      <c r="I353" s="324"/>
      <c r="J353" s="324">
        <f>+J258</f>
        <v>0</v>
      </c>
      <c r="K353" s="324">
        <f>+K258</f>
        <v>0</v>
      </c>
      <c r="L353" s="251">
        <f t="shared" si="184"/>
        <v>0</v>
      </c>
      <c r="M353" s="251">
        <f t="shared" si="185"/>
        <v>0</v>
      </c>
      <c r="N353" s="324">
        <f t="shared" ref="N353:T353" si="232">+N258</f>
        <v>0</v>
      </c>
      <c r="O353" s="324">
        <f t="shared" si="232"/>
        <v>0</v>
      </c>
      <c r="P353" s="324">
        <f t="shared" si="232"/>
        <v>0</v>
      </c>
      <c r="Q353" s="324"/>
      <c r="R353" s="324">
        <f t="shared" si="232"/>
        <v>0</v>
      </c>
      <c r="S353" s="324">
        <f t="shared" si="232"/>
        <v>0</v>
      </c>
      <c r="T353" s="324">
        <f t="shared" si="232"/>
        <v>0</v>
      </c>
      <c r="U353" s="324"/>
      <c r="V353" s="324"/>
      <c r="W353" s="324">
        <f>+W258</f>
        <v>0</v>
      </c>
      <c r="X353" s="324"/>
      <c r="Y353" s="324">
        <f>+Y258</f>
        <v>0</v>
      </c>
      <c r="Z353" s="325">
        <f t="shared" si="187"/>
        <v>0</v>
      </c>
      <c r="AA353" s="325">
        <f t="shared" si="188"/>
        <v>0</v>
      </c>
      <c r="AB353" s="326">
        <f t="shared" si="189"/>
        <v>0</v>
      </c>
      <c r="AC353" s="326">
        <f t="shared" si="190"/>
        <v>0</v>
      </c>
      <c r="AD353" s="327">
        <f t="shared" si="191"/>
        <v>0</v>
      </c>
      <c r="AE353" s="323"/>
      <c r="AF353" s="324">
        <f>+AF258</f>
        <v>0</v>
      </c>
      <c r="AG353" s="323"/>
      <c r="AH353" s="324">
        <f>+AH258</f>
        <v>0</v>
      </c>
      <c r="AI353" s="323"/>
      <c r="AJ353" s="324">
        <f>+AJ258</f>
        <v>0</v>
      </c>
      <c r="AK353" s="323"/>
      <c r="AL353" s="324">
        <f>+AL258</f>
        <v>0</v>
      </c>
    </row>
    <row r="354" spans="2:38">
      <c r="B354" s="131" t="s">
        <v>449</v>
      </c>
      <c r="C354" s="356"/>
      <c r="D354" s="352" t="s">
        <v>450</v>
      </c>
      <c r="E354" s="345"/>
      <c r="F354" s="346"/>
      <c r="G354" s="74" t="s">
        <v>160</v>
      </c>
      <c r="H354" s="324">
        <f>+H271</f>
        <v>0</v>
      </c>
      <c r="I354" s="324"/>
      <c r="J354" s="324">
        <f>+J271</f>
        <v>0</v>
      </c>
      <c r="K354" s="324">
        <f>+K271</f>
        <v>0</v>
      </c>
      <c r="L354" s="251">
        <f t="shared" si="184"/>
        <v>0</v>
      </c>
      <c r="M354" s="251">
        <f t="shared" si="185"/>
        <v>0</v>
      </c>
      <c r="N354" s="324">
        <f t="shared" ref="N354:T354" si="233">+N271</f>
        <v>0</v>
      </c>
      <c r="O354" s="324">
        <f t="shared" si="233"/>
        <v>0</v>
      </c>
      <c r="P354" s="324">
        <f t="shared" si="233"/>
        <v>0</v>
      </c>
      <c r="Q354" s="324"/>
      <c r="R354" s="324">
        <f t="shared" si="233"/>
        <v>0</v>
      </c>
      <c r="S354" s="324">
        <f t="shared" si="233"/>
        <v>0</v>
      </c>
      <c r="T354" s="324">
        <f t="shared" si="233"/>
        <v>0</v>
      </c>
      <c r="U354" s="324"/>
      <c r="V354" s="324"/>
      <c r="W354" s="324">
        <f>+W271</f>
        <v>0</v>
      </c>
      <c r="X354" s="324"/>
      <c r="Y354" s="324">
        <f>+Y271</f>
        <v>0</v>
      </c>
      <c r="Z354" s="325">
        <f t="shared" si="187"/>
        <v>0</v>
      </c>
      <c r="AA354" s="325">
        <f t="shared" si="188"/>
        <v>0</v>
      </c>
      <c r="AB354" s="326">
        <f t="shared" si="189"/>
        <v>0</v>
      </c>
      <c r="AC354" s="326">
        <f t="shared" si="190"/>
        <v>0</v>
      </c>
      <c r="AD354" s="327">
        <f t="shared" si="191"/>
        <v>0</v>
      </c>
      <c r="AE354" s="323"/>
      <c r="AF354" s="324">
        <f>+AF271</f>
        <v>0</v>
      </c>
      <c r="AG354" s="323"/>
      <c r="AH354" s="324">
        <f>+AH271</f>
        <v>0</v>
      </c>
      <c r="AI354" s="323"/>
      <c r="AJ354" s="324">
        <f>+AJ271</f>
        <v>0</v>
      </c>
      <c r="AK354" s="323"/>
      <c r="AL354" s="324">
        <f>+AL271</f>
        <v>0</v>
      </c>
    </row>
    <row r="355" spans="2:38">
      <c r="B355" s="131" t="s">
        <v>451</v>
      </c>
      <c r="C355" s="356"/>
      <c r="D355" s="352" t="s">
        <v>452</v>
      </c>
      <c r="E355" s="345"/>
      <c r="F355" s="346"/>
      <c r="G355" s="74" t="s">
        <v>160</v>
      </c>
      <c r="H355" s="324"/>
      <c r="I355" s="324"/>
      <c r="J355" s="324"/>
      <c r="K355" s="324"/>
      <c r="L355" s="251">
        <f t="shared" si="184"/>
        <v>0</v>
      </c>
      <c r="M355" s="251">
        <f t="shared" si="185"/>
        <v>0</v>
      </c>
      <c r="N355" s="324"/>
      <c r="O355" s="324"/>
      <c r="P355" s="324"/>
      <c r="Q355" s="324"/>
      <c r="R355" s="324"/>
      <c r="S355" s="324"/>
      <c r="T355" s="324"/>
      <c r="U355" s="324"/>
      <c r="V355" s="324"/>
      <c r="W355" s="324"/>
      <c r="X355" s="324"/>
      <c r="Y355" s="324"/>
      <c r="Z355" s="325">
        <f t="shared" si="187"/>
        <v>0</v>
      </c>
      <c r="AA355" s="325">
        <f t="shared" si="188"/>
        <v>0</v>
      </c>
      <c r="AB355" s="326">
        <f t="shared" si="189"/>
        <v>0</v>
      </c>
      <c r="AC355" s="326">
        <f t="shared" si="190"/>
        <v>0</v>
      </c>
      <c r="AD355" s="327">
        <f t="shared" si="191"/>
        <v>0</v>
      </c>
      <c r="AE355" s="323"/>
      <c r="AF355" s="324"/>
      <c r="AG355" s="323"/>
      <c r="AH355" s="324"/>
      <c r="AI355" s="323"/>
      <c r="AJ355" s="324"/>
      <c r="AK355" s="323"/>
      <c r="AL355" s="324"/>
    </row>
    <row r="356" spans="2:38">
      <c r="B356" s="131" t="s">
        <v>453</v>
      </c>
      <c r="C356" s="356"/>
      <c r="D356" s="352" t="s">
        <v>454</v>
      </c>
      <c r="E356" s="352"/>
      <c r="F356" s="346"/>
      <c r="G356" s="74" t="s">
        <v>160</v>
      </c>
      <c r="H356" s="324">
        <f>+H266+H268</f>
        <v>0</v>
      </c>
      <c r="I356" s="324"/>
      <c r="J356" s="324">
        <f>+J266+J268</f>
        <v>0</v>
      </c>
      <c r="K356" s="324">
        <f>+K266+K268</f>
        <v>0</v>
      </c>
      <c r="L356" s="251">
        <f t="shared" si="184"/>
        <v>0</v>
      </c>
      <c r="M356" s="251">
        <f t="shared" si="185"/>
        <v>0</v>
      </c>
      <c r="N356" s="324">
        <f t="shared" ref="N356:T356" si="234">+N266+N268</f>
        <v>0</v>
      </c>
      <c r="O356" s="324">
        <f t="shared" si="234"/>
        <v>0</v>
      </c>
      <c r="P356" s="324">
        <f t="shared" si="234"/>
        <v>0</v>
      </c>
      <c r="Q356" s="324"/>
      <c r="R356" s="324">
        <f t="shared" si="234"/>
        <v>0</v>
      </c>
      <c r="S356" s="324">
        <f t="shared" si="234"/>
        <v>0</v>
      </c>
      <c r="T356" s="324">
        <f t="shared" si="234"/>
        <v>0</v>
      </c>
      <c r="U356" s="324"/>
      <c r="V356" s="324"/>
      <c r="W356" s="324">
        <f>+W266+W268</f>
        <v>0</v>
      </c>
      <c r="X356" s="324"/>
      <c r="Y356" s="324">
        <f>+Y266+Y268</f>
        <v>0</v>
      </c>
      <c r="Z356" s="325">
        <f t="shared" si="187"/>
        <v>0</v>
      </c>
      <c r="AA356" s="325">
        <f t="shared" si="188"/>
        <v>0</v>
      </c>
      <c r="AB356" s="326">
        <f t="shared" si="189"/>
        <v>0</v>
      </c>
      <c r="AC356" s="326">
        <f t="shared" si="190"/>
        <v>0</v>
      </c>
      <c r="AD356" s="327">
        <f t="shared" si="191"/>
        <v>0</v>
      </c>
      <c r="AE356" s="323"/>
      <c r="AF356" s="324">
        <f>+AF266+AF268</f>
        <v>0</v>
      </c>
      <c r="AG356" s="323"/>
      <c r="AH356" s="324">
        <f>+AH266+AH268</f>
        <v>0</v>
      </c>
      <c r="AI356" s="323"/>
      <c r="AJ356" s="324">
        <f>+AJ266+AJ268</f>
        <v>0</v>
      </c>
      <c r="AK356" s="323"/>
      <c r="AL356" s="324">
        <f>+AL266+AL268</f>
        <v>0</v>
      </c>
    </row>
    <row r="357" spans="2:38">
      <c r="B357" s="131" t="s">
        <v>455</v>
      </c>
      <c r="C357" s="356"/>
      <c r="D357" s="352" t="s">
        <v>456</v>
      </c>
      <c r="E357" s="345"/>
      <c r="F357" s="346"/>
      <c r="G357" s="74" t="s">
        <v>160</v>
      </c>
      <c r="H357" s="324">
        <f>SUM(H358:H360)</f>
        <v>0</v>
      </c>
      <c r="I357" s="324"/>
      <c r="J357" s="324">
        <f>SUM(J358:J360)</f>
        <v>0</v>
      </c>
      <c r="K357" s="324">
        <f>SUM(K358:K360)</f>
        <v>20.190000000000001</v>
      </c>
      <c r="L357" s="251">
        <f t="shared" si="184"/>
        <v>20.190000000000001</v>
      </c>
      <c r="M357" s="251">
        <f t="shared" si="185"/>
        <v>0</v>
      </c>
      <c r="N357" s="324">
        <f t="shared" ref="N357:T357" si="235">SUM(N358:N360)</f>
        <v>1828.7664449558474</v>
      </c>
      <c r="O357" s="324">
        <f t="shared" si="235"/>
        <v>2246.2253504536025</v>
      </c>
      <c r="P357" s="324">
        <f t="shared" si="235"/>
        <v>0</v>
      </c>
      <c r="Q357" s="324"/>
      <c r="R357" s="324">
        <f t="shared" si="235"/>
        <v>3156.370151053512</v>
      </c>
      <c r="S357" s="324">
        <f t="shared" si="235"/>
        <v>1578.185075526756</v>
      </c>
      <c r="T357" s="324">
        <f t="shared" si="235"/>
        <v>1578.185075526756</v>
      </c>
      <c r="U357" s="324"/>
      <c r="V357" s="324"/>
      <c r="W357" s="324">
        <f>SUM(W358:W360)</f>
        <v>1578.185075526756</v>
      </c>
      <c r="X357" s="324"/>
      <c r="Y357" s="324">
        <f>SUM(Y358:Y360)</f>
        <v>1578.185075526756</v>
      </c>
      <c r="Z357" s="325">
        <f t="shared" si="187"/>
        <v>1.4232824823777899</v>
      </c>
      <c r="AA357" s="325">
        <f t="shared" si="188"/>
        <v>1.6360745927603073</v>
      </c>
      <c r="AB357" s="326">
        <f t="shared" si="189"/>
        <v>-250.58136942909141</v>
      </c>
      <c r="AC357" s="326">
        <f t="shared" si="190"/>
        <v>86.297792694072456</v>
      </c>
      <c r="AD357" s="327">
        <f t="shared" si="191"/>
        <v>-0.12178758786664669</v>
      </c>
      <c r="AE357" s="323"/>
      <c r="AF357" s="324">
        <f>SUM(AF358:AF360)</f>
        <v>2731.9425506175121</v>
      </c>
      <c r="AG357" s="323"/>
      <c r="AH357" s="324">
        <f>SUM(AH358:AH360)</f>
        <v>2731.9425506175121</v>
      </c>
      <c r="AI357" s="323"/>
      <c r="AJ357" s="324">
        <f>SUM(AJ358:AJ360)</f>
        <v>2731.9425506175121</v>
      </c>
      <c r="AK357" s="323"/>
      <c r="AL357" s="324">
        <f>SUM(AL358:AL360)</f>
        <v>2731.9425506175121</v>
      </c>
    </row>
    <row r="358" spans="2:38">
      <c r="B358" s="131" t="s">
        <v>457</v>
      </c>
      <c r="C358" s="356"/>
      <c r="D358" s="352"/>
      <c r="E358" s="352" t="s">
        <v>458</v>
      </c>
      <c r="F358" s="346"/>
      <c r="G358" s="74" t="s">
        <v>160</v>
      </c>
      <c r="H358" s="324">
        <f>+H259</f>
        <v>0</v>
      </c>
      <c r="I358" s="324"/>
      <c r="J358" s="324">
        <f>+J259</f>
        <v>0</v>
      </c>
      <c r="K358" s="324">
        <f>+K259</f>
        <v>0</v>
      </c>
      <c r="L358" s="251">
        <f t="shared" si="184"/>
        <v>0</v>
      </c>
      <c r="M358" s="251">
        <f t="shared" si="185"/>
        <v>0</v>
      </c>
      <c r="N358" s="324">
        <f t="shared" ref="N358:T358" si="236">+N259</f>
        <v>0</v>
      </c>
      <c r="O358" s="324">
        <f t="shared" si="236"/>
        <v>0</v>
      </c>
      <c r="P358" s="324">
        <f t="shared" si="236"/>
        <v>0</v>
      </c>
      <c r="Q358" s="324"/>
      <c r="R358" s="324">
        <f t="shared" si="236"/>
        <v>0</v>
      </c>
      <c r="S358" s="324">
        <f t="shared" si="236"/>
        <v>0</v>
      </c>
      <c r="T358" s="324">
        <f t="shared" si="236"/>
        <v>0</v>
      </c>
      <c r="U358" s="324"/>
      <c r="V358" s="324"/>
      <c r="W358" s="324">
        <f>+W259</f>
        <v>0</v>
      </c>
      <c r="X358" s="324"/>
      <c r="Y358" s="324">
        <f>+Y259</f>
        <v>0</v>
      </c>
      <c r="Z358" s="325">
        <f t="shared" si="187"/>
        <v>0</v>
      </c>
      <c r="AA358" s="325">
        <f t="shared" si="188"/>
        <v>0</v>
      </c>
      <c r="AB358" s="326">
        <f t="shared" si="189"/>
        <v>0</v>
      </c>
      <c r="AC358" s="326">
        <f t="shared" si="190"/>
        <v>0</v>
      </c>
      <c r="AD358" s="327">
        <f t="shared" si="191"/>
        <v>0</v>
      </c>
      <c r="AE358" s="323"/>
      <c r="AF358" s="324">
        <f>+AF259</f>
        <v>0</v>
      </c>
      <c r="AG358" s="323"/>
      <c r="AH358" s="324">
        <f>+AH259</f>
        <v>0</v>
      </c>
      <c r="AI358" s="323"/>
      <c r="AJ358" s="324">
        <f>+AJ259</f>
        <v>0</v>
      </c>
      <c r="AK358" s="323"/>
      <c r="AL358" s="324">
        <f>+AL259</f>
        <v>0</v>
      </c>
    </row>
    <row r="359" spans="2:38">
      <c r="B359" s="131" t="s">
        <v>459</v>
      </c>
      <c r="C359" s="356"/>
      <c r="D359" s="352"/>
      <c r="E359" s="352" t="s">
        <v>460</v>
      </c>
      <c r="F359" s="346"/>
      <c r="G359" s="74" t="s">
        <v>160</v>
      </c>
      <c r="H359" s="324">
        <f>+H263</f>
        <v>0</v>
      </c>
      <c r="I359" s="324"/>
      <c r="J359" s="324">
        <f>+J263</f>
        <v>0</v>
      </c>
      <c r="K359" s="324">
        <f>+K263</f>
        <v>20.190000000000001</v>
      </c>
      <c r="L359" s="251">
        <f t="shared" si="184"/>
        <v>20.190000000000001</v>
      </c>
      <c r="M359" s="251">
        <f t="shared" si="185"/>
        <v>0</v>
      </c>
      <c r="N359" s="324">
        <f t="shared" ref="N359:T359" si="237">+N263</f>
        <v>1446.9425506175121</v>
      </c>
      <c r="O359" s="324">
        <f t="shared" si="237"/>
        <v>1871.8544587113354</v>
      </c>
      <c r="P359" s="324">
        <f t="shared" si="237"/>
        <v>0</v>
      </c>
      <c r="Q359" s="324"/>
      <c r="R359" s="324">
        <f t="shared" si="237"/>
        <v>1446.9425506175121</v>
      </c>
      <c r="S359" s="324">
        <f t="shared" si="237"/>
        <v>723.47127530875605</v>
      </c>
      <c r="T359" s="324">
        <f t="shared" si="237"/>
        <v>723.47127530875605</v>
      </c>
      <c r="U359" s="324"/>
      <c r="V359" s="324"/>
      <c r="W359" s="324">
        <f>+W263</f>
        <v>723.47127530875605</v>
      </c>
      <c r="X359" s="324"/>
      <c r="Y359" s="324">
        <f>+Y263</f>
        <v>723.47127530875605</v>
      </c>
      <c r="Z359" s="325">
        <f t="shared" si="187"/>
        <v>0.65246086065462505</v>
      </c>
      <c r="AA359" s="325">
        <f t="shared" si="188"/>
        <v>0.75000897580372927</v>
      </c>
      <c r="AB359" s="326">
        <f t="shared" si="189"/>
        <v>-723.47127530875605</v>
      </c>
      <c r="AC359" s="326">
        <f t="shared" si="190"/>
        <v>50</v>
      </c>
      <c r="AD359" s="327">
        <f t="shared" si="191"/>
        <v>-0.35162159785224201</v>
      </c>
      <c r="AE359" s="323"/>
      <c r="AF359" s="324">
        <f>+AF263</f>
        <v>1446.9425506175121</v>
      </c>
      <c r="AG359" s="323"/>
      <c r="AH359" s="324">
        <f>+AH263</f>
        <v>1446.9425506175121</v>
      </c>
      <c r="AI359" s="323"/>
      <c r="AJ359" s="324">
        <f>+AJ263</f>
        <v>1446.9425506175121</v>
      </c>
      <c r="AK359" s="323"/>
      <c r="AL359" s="324">
        <f>+AL263</f>
        <v>1446.9425506175121</v>
      </c>
    </row>
    <row r="360" spans="2:38">
      <c r="B360" s="131" t="s">
        <v>461</v>
      </c>
      <c r="C360" s="356"/>
      <c r="D360" s="352"/>
      <c r="E360" s="352" t="s">
        <v>462</v>
      </c>
      <c r="F360" s="346"/>
      <c r="G360" s="74" t="s">
        <v>160</v>
      </c>
      <c r="H360" s="324">
        <f>+H264+H274</f>
        <v>0</v>
      </c>
      <c r="I360" s="324"/>
      <c r="J360" s="324">
        <f>+J264+J274</f>
        <v>0</v>
      </c>
      <c r="K360" s="324">
        <f>+K264+K274</f>
        <v>0</v>
      </c>
      <c r="L360" s="251">
        <f t="shared" si="184"/>
        <v>0</v>
      </c>
      <c r="M360" s="251">
        <f t="shared" si="185"/>
        <v>0</v>
      </c>
      <c r="N360" s="324">
        <f t="shared" ref="N360:T360" si="238">+N264+N274</f>
        <v>381.82389433833538</v>
      </c>
      <c r="O360" s="324">
        <f t="shared" si="238"/>
        <v>374.37089174226708</v>
      </c>
      <c r="P360" s="324">
        <f t="shared" si="238"/>
        <v>0</v>
      </c>
      <c r="Q360" s="324"/>
      <c r="R360" s="324">
        <f t="shared" si="238"/>
        <v>1709.4276004360001</v>
      </c>
      <c r="S360" s="324">
        <f t="shared" si="238"/>
        <v>854.71380021800007</v>
      </c>
      <c r="T360" s="324">
        <f t="shared" si="238"/>
        <v>854.71380021800007</v>
      </c>
      <c r="U360" s="324"/>
      <c r="V360" s="324"/>
      <c r="W360" s="324">
        <f>+W264+W274</f>
        <v>854.71380021800007</v>
      </c>
      <c r="X360" s="324"/>
      <c r="Y360" s="324">
        <f>+Y264+Y274</f>
        <v>854.71380021800007</v>
      </c>
      <c r="Z360" s="325">
        <f t="shared" si="187"/>
        <v>0.77082162172316482</v>
      </c>
      <c r="AA360" s="325">
        <f t="shared" si="188"/>
        <v>0.88606561695657826</v>
      </c>
      <c r="AB360" s="326">
        <f t="shared" si="189"/>
        <v>472.8899058796647</v>
      </c>
      <c r="AC360" s="326">
        <f t="shared" si="190"/>
        <v>223.85026523788883</v>
      </c>
      <c r="AD360" s="327">
        <f t="shared" si="191"/>
        <v>0.22983400998559533</v>
      </c>
      <c r="AE360" s="323"/>
      <c r="AF360" s="324">
        <f>+AF264+AF274</f>
        <v>1285</v>
      </c>
      <c r="AG360" s="323"/>
      <c r="AH360" s="324">
        <f>+AH264+AH274</f>
        <v>1285</v>
      </c>
      <c r="AI360" s="323"/>
      <c r="AJ360" s="324">
        <f>+AJ264+AJ274</f>
        <v>1285</v>
      </c>
      <c r="AK360" s="323"/>
      <c r="AL360" s="324">
        <f>+AL264+AL274</f>
        <v>1285</v>
      </c>
    </row>
    <row r="361" spans="2:38">
      <c r="B361" s="95" t="s">
        <v>36</v>
      </c>
      <c r="C361" s="356" t="s">
        <v>463</v>
      </c>
      <c r="D361" s="352"/>
      <c r="E361" s="345"/>
      <c r="F361" s="346"/>
      <c r="G361" s="70" t="s">
        <v>160</v>
      </c>
      <c r="H361" s="324"/>
      <c r="I361" s="324"/>
      <c r="J361" s="324"/>
      <c r="K361" s="324"/>
      <c r="L361" s="251">
        <f t="shared" si="184"/>
        <v>0</v>
      </c>
      <c r="M361" s="251">
        <f t="shared" si="185"/>
        <v>0</v>
      </c>
      <c r="N361" s="324"/>
      <c r="O361" s="324"/>
      <c r="P361" s="324"/>
      <c r="Q361" s="324"/>
      <c r="R361" s="324"/>
      <c r="S361" s="324"/>
      <c r="T361" s="324"/>
      <c r="U361" s="324"/>
      <c r="V361" s="324"/>
      <c r="W361" s="324"/>
      <c r="X361" s="324"/>
      <c r="Y361" s="324"/>
      <c r="Z361" s="325">
        <f t="shared" si="187"/>
        <v>0</v>
      </c>
      <c r="AA361" s="325">
        <f t="shared" si="188"/>
        <v>0</v>
      </c>
      <c r="AB361" s="326">
        <f t="shared" si="189"/>
        <v>0</v>
      </c>
      <c r="AC361" s="326">
        <f t="shared" si="190"/>
        <v>0</v>
      </c>
      <c r="AD361" s="327">
        <f t="shared" si="191"/>
        <v>0</v>
      </c>
      <c r="AE361" s="323"/>
      <c r="AF361" s="324"/>
      <c r="AG361" s="323"/>
      <c r="AH361" s="324"/>
      <c r="AI361" s="323"/>
      <c r="AJ361" s="324"/>
      <c r="AK361" s="323"/>
      <c r="AL361" s="324"/>
    </row>
    <row r="362" spans="2:38">
      <c r="B362" s="95" t="s">
        <v>8</v>
      </c>
      <c r="C362" s="356" t="s">
        <v>464</v>
      </c>
      <c r="D362" s="352"/>
      <c r="E362" s="345"/>
      <c r="F362" s="346"/>
      <c r="G362" s="70" t="s">
        <v>160</v>
      </c>
      <c r="H362" s="317">
        <f>SUM(H363:H368)</f>
        <v>0</v>
      </c>
      <c r="I362" s="317"/>
      <c r="J362" s="317">
        <f>SUM(J363:J368)</f>
        <v>0</v>
      </c>
      <c r="K362" s="317">
        <f>SUM(K363:K368)</f>
        <v>0</v>
      </c>
      <c r="L362" s="251">
        <f t="shared" si="184"/>
        <v>0</v>
      </c>
      <c r="M362" s="251">
        <f t="shared" si="185"/>
        <v>0</v>
      </c>
      <c r="N362" s="317">
        <f t="shared" ref="N362:T362" si="239">SUM(N363:N368)</f>
        <v>0</v>
      </c>
      <c r="O362" s="317">
        <f t="shared" si="239"/>
        <v>0</v>
      </c>
      <c r="P362" s="317">
        <f t="shared" si="239"/>
        <v>0</v>
      </c>
      <c r="Q362" s="317"/>
      <c r="R362" s="317">
        <f t="shared" si="239"/>
        <v>0</v>
      </c>
      <c r="S362" s="317">
        <f t="shared" si="239"/>
        <v>0</v>
      </c>
      <c r="T362" s="317">
        <f t="shared" si="239"/>
        <v>0</v>
      </c>
      <c r="U362" s="317"/>
      <c r="V362" s="317"/>
      <c r="W362" s="317">
        <f>SUM(W363:W368)</f>
        <v>0</v>
      </c>
      <c r="X362" s="317"/>
      <c r="Y362" s="317">
        <f>SUM(Y363:Y368)</f>
        <v>0</v>
      </c>
      <c r="Z362" s="325">
        <f t="shared" si="187"/>
        <v>0</v>
      </c>
      <c r="AA362" s="325">
        <f t="shared" si="188"/>
        <v>0</v>
      </c>
      <c r="AB362" s="326">
        <f t="shared" si="189"/>
        <v>0</v>
      </c>
      <c r="AC362" s="326">
        <f t="shared" si="190"/>
        <v>0</v>
      </c>
      <c r="AD362" s="327">
        <f t="shared" si="191"/>
        <v>0</v>
      </c>
      <c r="AE362" s="323"/>
      <c r="AF362" s="317">
        <f>SUM(AF363:AF368)</f>
        <v>0</v>
      </c>
      <c r="AG362" s="323"/>
      <c r="AH362" s="317">
        <f>SUM(AH363:AH368)</f>
        <v>0</v>
      </c>
      <c r="AI362" s="323"/>
      <c r="AJ362" s="317">
        <f>SUM(AJ363:AJ368)</f>
        <v>0</v>
      </c>
      <c r="AK362" s="323"/>
      <c r="AL362" s="317">
        <f>SUM(AL363:AL368)</f>
        <v>0</v>
      </c>
    </row>
    <row r="363" spans="2:38">
      <c r="B363" s="131"/>
      <c r="C363" s="356"/>
      <c r="D363" s="506" t="s">
        <v>465</v>
      </c>
      <c r="E363" s="506"/>
      <c r="F363" s="507"/>
      <c r="G363" s="74" t="s">
        <v>160</v>
      </c>
      <c r="H363" s="320"/>
      <c r="I363" s="320"/>
      <c r="J363" s="320"/>
      <c r="K363" s="320"/>
      <c r="L363" s="251">
        <f t="shared" ref="L363:L390" si="240">K363-J363</f>
        <v>0</v>
      </c>
      <c r="M363" s="251">
        <f t="shared" ref="M363:M390" si="241">IF(J363=0,0,K363/J363*100)</f>
        <v>0</v>
      </c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5">
        <f t="shared" ref="Z363:Z369" si="242">IF(T$372=0,0,T363/T$372)</f>
        <v>0</v>
      </c>
      <c r="AA363" s="325">
        <f t="shared" ref="AA363:AA369" si="243">IF(T$369=0,0,T363/T$369*100)</f>
        <v>0</v>
      </c>
      <c r="AB363" s="326">
        <f t="shared" ref="AB363:AB369" si="244">+T363-N363</f>
        <v>0</v>
      </c>
      <c r="AC363" s="326">
        <f t="shared" ref="AC363:AC369" si="245">IF(N363=0,0,T363/N363*100)</f>
        <v>0</v>
      </c>
      <c r="AD363" s="327">
        <f t="shared" ref="AD363:AD369" si="246">IF(N$369=0,0,AB363/N$369*100)</f>
        <v>0</v>
      </c>
      <c r="AE363" s="323"/>
      <c r="AF363" s="320"/>
      <c r="AG363" s="323"/>
      <c r="AH363" s="320"/>
      <c r="AI363" s="323"/>
      <c r="AJ363" s="320"/>
      <c r="AK363" s="323"/>
      <c r="AL363" s="320"/>
    </row>
    <row r="364" spans="2:38">
      <c r="B364" s="131"/>
      <c r="C364" s="356"/>
      <c r="D364" s="506" t="s">
        <v>466</v>
      </c>
      <c r="E364" s="506"/>
      <c r="F364" s="507"/>
      <c r="G364" s="74" t="s">
        <v>160</v>
      </c>
      <c r="H364" s="320"/>
      <c r="I364" s="320"/>
      <c r="J364" s="320"/>
      <c r="K364" s="320"/>
      <c r="L364" s="251">
        <f t="shared" si="240"/>
        <v>0</v>
      </c>
      <c r="M364" s="251">
        <f t="shared" si="241"/>
        <v>0</v>
      </c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5">
        <f t="shared" si="242"/>
        <v>0</v>
      </c>
      <c r="AA364" s="325">
        <f t="shared" si="243"/>
        <v>0</v>
      </c>
      <c r="AB364" s="326">
        <f t="shared" si="244"/>
        <v>0</v>
      </c>
      <c r="AC364" s="326">
        <f t="shared" si="245"/>
        <v>0</v>
      </c>
      <c r="AD364" s="327">
        <f t="shared" si="246"/>
        <v>0</v>
      </c>
      <c r="AE364" s="323"/>
      <c r="AF364" s="320"/>
      <c r="AG364" s="323"/>
      <c r="AH364" s="320"/>
      <c r="AI364" s="323"/>
      <c r="AJ364" s="320"/>
      <c r="AK364" s="323"/>
      <c r="AL364" s="320"/>
    </row>
    <row r="365" spans="2:38">
      <c r="B365" s="131"/>
      <c r="C365" s="356"/>
      <c r="D365" s="506" t="s">
        <v>467</v>
      </c>
      <c r="E365" s="506"/>
      <c r="F365" s="507"/>
      <c r="G365" s="74" t="s">
        <v>160</v>
      </c>
      <c r="H365" s="320"/>
      <c r="I365" s="320"/>
      <c r="J365" s="320"/>
      <c r="K365" s="320"/>
      <c r="L365" s="251">
        <f t="shared" si="240"/>
        <v>0</v>
      </c>
      <c r="M365" s="251">
        <f t="shared" si="241"/>
        <v>0</v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5">
        <f t="shared" si="242"/>
        <v>0</v>
      </c>
      <c r="AA365" s="325">
        <f t="shared" si="243"/>
        <v>0</v>
      </c>
      <c r="AB365" s="326">
        <f t="shared" si="244"/>
        <v>0</v>
      </c>
      <c r="AC365" s="326">
        <f t="shared" si="245"/>
        <v>0</v>
      </c>
      <c r="AD365" s="327">
        <f t="shared" si="246"/>
        <v>0</v>
      </c>
      <c r="AE365" s="323"/>
      <c r="AF365" s="320"/>
      <c r="AG365" s="323"/>
      <c r="AH365" s="320"/>
      <c r="AI365" s="323"/>
      <c r="AJ365" s="320"/>
      <c r="AK365" s="323"/>
      <c r="AL365" s="320"/>
    </row>
    <row r="366" spans="2:38">
      <c r="B366" s="131"/>
      <c r="C366" s="356"/>
      <c r="D366" s="506" t="s">
        <v>468</v>
      </c>
      <c r="E366" s="506"/>
      <c r="F366" s="507"/>
      <c r="G366" s="74" t="s">
        <v>160</v>
      </c>
      <c r="H366" s="320"/>
      <c r="I366" s="320"/>
      <c r="J366" s="320"/>
      <c r="K366" s="320"/>
      <c r="L366" s="251">
        <f t="shared" si="240"/>
        <v>0</v>
      </c>
      <c r="M366" s="251">
        <f t="shared" si="241"/>
        <v>0</v>
      </c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5">
        <f t="shared" si="242"/>
        <v>0</v>
      </c>
      <c r="AA366" s="325">
        <f t="shared" si="243"/>
        <v>0</v>
      </c>
      <c r="AB366" s="326">
        <f t="shared" si="244"/>
        <v>0</v>
      </c>
      <c r="AC366" s="326">
        <f t="shared" si="245"/>
        <v>0</v>
      </c>
      <c r="AD366" s="327">
        <f t="shared" si="246"/>
        <v>0</v>
      </c>
      <c r="AE366" s="323"/>
      <c r="AF366" s="320"/>
      <c r="AG366" s="323"/>
      <c r="AH366" s="320"/>
      <c r="AI366" s="323"/>
      <c r="AJ366" s="320"/>
      <c r="AK366" s="323"/>
      <c r="AL366" s="320"/>
    </row>
    <row r="367" spans="2:38">
      <c r="B367" s="131"/>
      <c r="C367" s="356"/>
      <c r="D367" s="506" t="s">
        <v>469</v>
      </c>
      <c r="E367" s="506"/>
      <c r="F367" s="507"/>
      <c r="G367" s="74" t="s">
        <v>160</v>
      </c>
      <c r="H367" s="320"/>
      <c r="I367" s="320"/>
      <c r="J367" s="320"/>
      <c r="K367" s="320"/>
      <c r="L367" s="251">
        <f t="shared" si="240"/>
        <v>0</v>
      </c>
      <c r="M367" s="251">
        <f t="shared" si="241"/>
        <v>0</v>
      </c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5">
        <f t="shared" si="242"/>
        <v>0</v>
      </c>
      <c r="AA367" s="325">
        <f t="shared" si="243"/>
        <v>0</v>
      </c>
      <c r="AB367" s="326">
        <f t="shared" si="244"/>
        <v>0</v>
      </c>
      <c r="AC367" s="326">
        <f t="shared" si="245"/>
        <v>0</v>
      </c>
      <c r="AD367" s="327">
        <f t="shared" si="246"/>
        <v>0</v>
      </c>
      <c r="AE367" s="323"/>
      <c r="AF367" s="320"/>
      <c r="AG367" s="323"/>
      <c r="AH367" s="320"/>
      <c r="AI367" s="323"/>
      <c r="AJ367" s="320"/>
      <c r="AK367" s="323"/>
      <c r="AL367" s="320"/>
    </row>
    <row r="368" spans="2:38">
      <c r="B368" s="131"/>
      <c r="C368" s="356"/>
      <c r="D368" s="506" t="s">
        <v>470</v>
      </c>
      <c r="E368" s="506"/>
      <c r="F368" s="507"/>
      <c r="G368" s="74" t="s">
        <v>160</v>
      </c>
      <c r="H368" s="320"/>
      <c r="I368" s="320"/>
      <c r="J368" s="320"/>
      <c r="K368" s="320"/>
      <c r="L368" s="251">
        <f t="shared" si="240"/>
        <v>0</v>
      </c>
      <c r="M368" s="251">
        <f t="shared" si="241"/>
        <v>0</v>
      </c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5">
        <f t="shared" si="242"/>
        <v>0</v>
      </c>
      <c r="AA368" s="325">
        <f t="shared" si="243"/>
        <v>0</v>
      </c>
      <c r="AB368" s="326">
        <f t="shared" si="244"/>
        <v>0</v>
      </c>
      <c r="AC368" s="326">
        <f t="shared" si="245"/>
        <v>0</v>
      </c>
      <c r="AD368" s="327">
        <f t="shared" si="246"/>
        <v>0</v>
      </c>
      <c r="AE368" s="323"/>
      <c r="AF368" s="320"/>
      <c r="AG368" s="323"/>
      <c r="AH368" s="320"/>
      <c r="AI368" s="323"/>
      <c r="AJ368" s="320"/>
      <c r="AK368" s="323"/>
      <c r="AL368" s="320"/>
    </row>
    <row r="369" spans="2:38">
      <c r="B369" s="95" t="s">
        <v>9</v>
      </c>
      <c r="C369" s="356" t="s">
        <v>471</v>
      </c>
      <c r="D369" s="352"/>
      <c r="E369" s="345"/>
      <c r="F369" s="346"/>
      <c r="G369" s="70" t="s">
        <v>160</v>
      </c>
      <c r="H369" s="317">
        <f>+H362+H299</f>
        <v>0</v>
      </c>
      <c r="I369" s="317"/>
      <c r="J369" s="317">
        <f>+J362+J299</f>
        <v>238213.00160714658</v>
      </c>
      <c r="K369" s="317">
        <f>+K362+K299</f>
        <v>228735.04629120798</v>
      </c>
      <c r="L369" s="251">
        <f t="shared" si="240"/>
        <v>-9477.9553159385978</v>
      </c>
      <c r="M369" s="251">
        <f t="shared" si="241"/>
        <v>96.021226695439012</v>
      </c>
      <c r="N369" s="317">
        <f t="shared" ref="N369:T369" si="247">+N362+N299</f>
        <v>205752.79781669506</v>
      </c>
      <c r="O369" s="317">
        <f t="shared" si="247"/>
        <v>195462.42971037517</v>
      </c>
      <c r="P369" s="317">
        <f t="shared" si="247"/>
        <v>0</v>
      </c>
      <c r="Q369" s="317"/>
      <c r="R369" s="317">
        <f t="shared" si="247"/>
        <v>192923.36455932818</v>
      </c>
      <c r="S369" s="317">
        <f t="shared" si="247"/>
        <v>96461.682279664092</v>
      </c>
      <c r="T369" s="317">
        <f t="shared" si="247"/>
        <v>96461.682279664092</v>
      </c>
      <c r="U369" s="317"/>
      <c r="V369" s="317"/>
      <c r="W369" s="317">
        <f>+W362+W299</f>
        <v>60821.938313114442</v>
      </c>
      <c r="X369" s="317"/>
      <c r="Y369" s="317">
        <f>+Y362+Y299</f>
        <v>60821.938313114442</v>
      </c>
      <c r="Z369" s="319">
        <f t="shared" si="242"/>
        <v>86.993740302298505</v>
      </c>
      <c r="AA369" s="319">
        <f t="shared" si="243"/>
        <v>100</v>
      </c>
      <c r="AB369" s="320">
        <f t="shared" si="244"/>
        <v>-109291.11553703097</v>
      </c>
      <c r="AC369" s="320">
        <f t="shared" si="245"/>
        <v>46.882318638311638</v>
      </c>
      <c r="AD369" s="321">
        <f t="shared" si="246"/>
        <v>-53.117681361688362</v>
      </c>
      <c r="AE369" s="323"/>
      <c r="AF369" s="317">
        <f>+AF362+AF299</f>
        <v>122166.14865952005</v>
      </c>
      <c r="AG369" s="323"/>
      <c r="AH369" s="317">
        <f>+AH362+AH299</f>
        <v>123426.87966713755</v>
      </c>
      <c r="AI369" s="323"/>
      <c r="AJ369" s="317">
        <f>+AJ362+AJ299</f>
        <v>125096.95511013764</v>
      </c>
      <c r="AK369" s="323"/>
      <c r="AL369" s="317">
        <f>+AL362+AL299</f>
        <v>127197.15673119591</v>
      </c>
    </row>
    <row r="370" spans="2:38">
      <c r="B370" s="95" t="s">
        <v>10</v>
      </c>
      <c r="C370" s="356" t="s">
        <v>472</v>
      </c>
      <c r="D370" s="352"/>
      <c r="E370" s="345"/>
      <c r="F370" s="346"/>
      <c r="G370" s="70" t="s">
        <v>227</v>
      </c>
      <c r="H370" s="317">
        <f>IF(H372=0,0,H369/H372)</f>
        <v>0</v>
      </c>
      <c r="I370" s="317"/>
      <c r="J370" s="317">
        <f>IF(J372=0,0,J369/J372)</f>
        <v>86.413466637166891</v>
      </c>
      <c r="K370" s="317">
        <f>IF(K372=0,0,K369/K372)</f>
        <v>103.14208059010055</v>
      </c>
      <c r="L370" s="251">
        <f t="shared" si="240"/>
        <v>16.728613952933657</v>
      </c>
      <c r="M370" s="251">
        <f t="shared" si="241"/>
        <v>119.35880436688623</v>
      </c>
      <c r="N370" s="317">
        <f t="shared" ref="N370:T370" si="248">IF(N372=0,0,N369/N372)</f>
        <v>84.70987442823251</v>
      </c>
      <c r="O370" s="317">
        <f t="shared" si="248"/>
        <v>82.74932537250713</v>
      </c>
      <c r="P370" s="317">
        <f t="shared" si="248"/>
        <v>0</v>
      </c>
      <c r="Q370" s="317"/>
      <c r="R370" s="317">
        <f t="shared" si="248"/>
        <v>86.993740302298505</v>
      </c>
      <c r="S370" s="317">
        <f t="shared" si="248"/>
        <v>86.993740302298505</v>
      </c>
      <c r="T370" s="317">
        <f t="shared" si="248"/>
        <v>86.993740302298505</v>
      </c>
      <c r="U370" s="317"/>
      <c r="V370" s="317"/>
      <c r="W370" s="317">
        <f>IF(W372=0,0,W369/W372)</f>
        <v>54.852121394206343</v>
      </c>
      <c r="X370" s="317"/>
      <c r="Y370" s="317">
        <f>IF(Y372=0,0,Y369/Y372)</f>
        <v>54.852121394206343</v>
      </c>
      <c r="Z370" s="319"/>
      <c r="AA370" s="319"/>
      <c r="AB370" s="320"/>
      <c r="AC370" s="320"/>
      <c r="AD370" s="321"/>
      <c r="AE370" s="323"/>
      <c r="AF370" s="317">
        <f>IF(AF372=0,0,AF369/AF372)</f>
        <v>55.087626293963126</v>
      </c>
      <c r="AG370" s="323"/>
      <c r="AH370" s="317">
        <f>IF(AH372=0,0,AH369/AH372)</f>
        <v>55.656119934524753</v>
      </c>
      <c r="AI370" s="323"/>
      <c r="AJ370" s="317">
        <f>IF(AJ372=0,0,AJ369/AJ372)</f>
        <v>56.409196731134934</v>
      </c>
      <c r="AK370" s="323"/>
      <c r="AL370" s="317">
        <f>IF(AL372=0,0,AL369/AL372)</f>
        <v>57.356227666564344</v>
      </c>
    </row>
    <row r="371" spans="2:38">
      <c r="B371" s="95"/>
      <c r="C371" s="356"/>
      <c r="D371" s="354" t="s">
        <v>473</v>
      </c>
      <c r="E371" s="345"/>
      <c r="F371" s="346"/>
      <c r="G371" s="70" t="s">
        <v>11</v>
      </c>
      <c r="H371" s="330"/>
      <c r="I371" s="330"/>
      <c r="J371" s="330"/>
      <c r="K371" s="330"/>
      <c r="L371" s="251">
        <f t="shared" si="240"/>
        <v>0</v>
      </c>
      <c r="M371" s="251">
        <f t="shared" si="241"/>
        <v>0</v>
      </c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19"/>
      <c r="AA371" s="319"/>
      <c r="AB371" s="320"/>
      <c r="AC371" s="320"/>
      <c r="AD371" s="321"/>
      <c r="AE371" s="323"/>
      <c r="AF371" s="330"/>
      <c r="AG371" s="323"/>
      <c r="AH371" s="330"/>
      <c r="AI371" s="323"/>
      <c r="AJ371" s="330"/>
      <c r="AK371" s="323"/>
      <c r="AL371" s="330"/>
    </row>
    <row r="372" spans="2:38">
      <c r="B372" s="95" t="s">
        <v>18</v>
      </c>
      <c r="C372" s="503" t="s">
        <v>172</v>
      </c>
      <c r="D372" s="504"/>
      <c r="E372" s="504"/>
      <c r="F372" s="505"/>
      <c r="G372" s="70" t="s">
        <v>474</v>
      </c>
      <c r="H372" s="331">
        <f>+H26</f>
        <v>0</v>
      </c>
      <c r="I372" s="331"/>
      <c r="J372" s="331">
        <f t="shared" ref="J372:K374" si="249">+J26</f>
        <v>2756.6652615310068</v>
      </c>
      <c r="K372" s="331">
        <f t="shared" si="249"/>
        <v>2217.6695</v>
      </c>
      <c r="L372" s="251">
        <f t="shared" si="240"/>
        <v>-538.99576153100679</v>
      </c>
      <c r="M372" s="251">
        <f t="shared" si="241"/>
        <v>80.447544028916397</v>
      </c>
      <c r="N372" s="331">
        <f t="shared" ref="N372:T374" si="250">+N26</f>
        <v>2428.9116139702455</v>
      </c>
      <c r="O372" s="331">
        <f t="shared" si="250"/>
        <v>2362.1029999999996</v>
      </c>
      <c r="P372" s="331">
        <f t="shared" si="250"/>
        <v>0</v>
      </c>
      <c r="Q372" s="331"/>
      <c r="R372" s="331">
        <f t="shared" si="250"/>
        <v>2217.6695</v>
      </c>
      <c r="S372" s="331">
        <f t="shared" si="250"/>
        <v>1108.83475</v>
      </c>
      <c r="T372" s="331">
        <f t="shared" si="250"/>
        <v>1108.83475</v>
      </c>
      <c r="U372" s="331"/>
      <c r="V372" s="331"/>
      <c r="W372" s="331">
        <f>+W26</f>
        <v>1108.83475</v>
      </c>
      <c r="X372" s="331"/>
      <c r="Y372" s="331">
        <f>+Y26</f>
        <v>1108.83475</v>
      </c>
      <c r="Z372" s="319"/>
      <c r="AA372" s="319"/>
      <c r="AB372" s="320">
        <f t="shared" ref="AB372:AB390" si="251">+T372-N372</f>
        <v>-1320.0768639702455</v>
      </c>
      <c r="AC372" s="320">
        <f t="shared" ref="AC372:AC390" si="252">IF(N372=0,0,T372/N372*100)</f>
        <v>45.651506774572297</v>
      </c>
      <c r="AD372" s="321">
        <f>IF(N$369=0,0,-AB372*T$370/N$369*100)</f>
        <v>55.8137848436985</v>
      </c>
      <c r="AE372" s="323"/>
      <c r="AF372" s="331">
        <f>+AF26</f>
        <v>2217.6695</v>
      </c>
      <c r="AG372" s="323"/>
      <c r="AH372" s="331">
        <f>+AH26</f>
        <v>2217.6695</v>
      </c>
      <c r="AI372" s="323"/>
      <c r="AJ372" s="331">
        <f>+AJ26</f>
        <v>2217.6695</v>
      </c>
      <c r="AK372" s="323"/>
      <c r="AL372" s="331">
        <f>+AL26</f>
        <v>2217.6695</v>
      </c>
    </row>
    <row r="373" spans="2:38">
      <c r="B373" s="95"/>
      <c r="C373" s="71" t="s">
        <v>475</v>
      </c>
      <c r="D373" s="354" t="s">
        <v>175</v>
      </c>
      <c r="E373" s="354"/>
      <c r="F373" s="355"/>
      <c r="G373" s="70" t="s">
        <v>474</v>
      </c>
      <c r="H373" s="317">
        <f>+H27</f>
        <v>0</v>
      </c>
      <c r="I373" s="317"/>
      <c r="J373" s="317">
        <f t="shared" si="249"/>
        <v>1877.8132615310069</v>
      </c>
      <c r="K373" s="317">
        <f t="shared" si="249"/>
        <v>1425.5065</v>
      </c>
      <c r="L373" s="251">
        <f t="shared" si="240"/>
        <v>-452.30676153100694</v>
      </c>
      <c r="M373" s="251">
        <f t="shared" si="241"/>
        <v>75.913112831984421</v>
      </c>
      <c r="N373" s="317">
        <f t="shared" si="250"/>
        <v>1641.356088</v>
      </c>
      <c r="O373" s="317">
        <f t="shared" si="250"/>
        <v>1573.3109999999997</v>
      </c>
      <c r="P373" s="317">
        <f t="shared" si="250"/>
        <v>0</v>
      </c>
      <c r="Q373" s="317"/>
      <c r="R373" s="317">
        <f t="shared" si="250"/>
        <v>1425.5065</v>
      </c>
      <c r="S373" s="317">
        <f t="shared" si="250"/>
        <v>712.75324999999998</v>
      </c>
      <c r="T373" s="317">
        <f t="shared" si="250"/>
        <v>712.75324999999998</v>
      </c>
      <c r="U373" s="317"/>
      <c r="V373" s="317"/>
      <c r="W373" s="317">
        <f>+W27</f>
        <v>712.75324999999998</v>
      </c>
      <c r="X373" s="317"/>
      <c r="Y373" s="317">
        <f>+Y27</f>
        <v>712.75324999999998</v>
      </c>
      <c r="Z373" s="319"/>
      <c r="AA373" s="319"/>
      <c r="AB373" s="320">
        <f t="shared" si="251"/>
        <v>-928.60283800000002</v>
      </c>
      <c r="AC373" s="320">
        <f t="shared" si="252"/>
        <v>43.424656916982173</v>
      </c>
      <c r="AD373" s="321"/>
      <c r="AE373" s="323"/>
      <c r="AF373" s="317">
        <f>+AF27</f>
        <v>1425.5065</v>
      </c>
      <c r="AG373" s="323"/>
      <c r="AH373" s="317">
        <f>+AH27</f>
        <v>1425.5065</v>
      </c>
      <c r="AI373" s="323"/>
      <c r="AJ373" s="317">
        <f>+AJ27</f>
        <v>1425.5065</v>
      </c>
      <c r="AK373" s="323"/>
      <c r="AL373" s="317">
        <f>+AL27</f>
        <v>1425.5065</v>
      </c>
    </row>
    <row r="374" spans="2:38">
      <c r="B374" s="95"/>
      <c r="C374" s="72"/>
      <c r="D374" s="73" t="s">
        <v>476</v>
      </c>
      <c r="E374" s="352" t="s">
        <v>177</v>
      </c>
      <c r="F374" s="353"/>
      <c r="G374" s="74" t="s">
        <v>474</v>
      </c>
      <c r="H374" s="324">
        <f>+H28</f>
        <v>0</v>
      </c>
      <c r="I374" s="324"/>
      <c r="J374" s="324">
        <f t="shared" si="249"/>
        <v>1333.2727439999999</v>
      </c>
      <c r="K374" s="324">
        <f t="shared" si="249"/>
        <v>1164.5174999999999</v>
      </c>
      <c r="L374" s="251">
        <f t="shared" si="240"/>
        <v>-168.75524399999995</v>
      </c>
      <c r="M374" s="251">
        <f t="shared" si="241"/>
        <v>87.342781530678309</v>
      </c>
      <c r="N374" s="324">
        <f t="shared" si="250"/>
        <v>1334.4988080000001</v>
      </c>
      <c r="O374" s="324">
        <f t="shared" si="250"/>
        <v>1231.768194</v>
      </c>
      <c r="P374" s="324">
        <f t="shared" si="250"/>
        <v>0</v>
      </c>
      <c r="Q374" s="324"/>
      <c r="R374" s="324">
        <f t="shared" si="250"/>
        <v>1164.5174999999999</v>
      </c>
      <c r="S374" s="324">
        <f t="shared" si="250"/>
        <v>582.25874999999996</v>
      </c>
      <c r="T374" s="324">
        <f t="shared" si="250"/>
        <v>582.25874999999996</v>
      </c>
      <c r="U374" s="324"/>
      <c r="V374" s="324"/>
      <c r="W374" s="324">
        <f>+W28</f>
        <v>582.25874999999996</v>
      </c>
      <c r="X374" s="324"/>
      <c r="Y374" s="324">
        <f>+Y28</f>
        <v>582.25874999999996</v>
      </c>
      <c r="Z374" s="319"/>
      <c r="AA374" s="319"/>
      <c r="AB374" s="320">
        <f t="shared" si="251"/>
        <v>-752.24005800000009</v>
      </c>
      <c r="AC374" s="320">
        <f t="shared" si="252"/>
        <v>43.631267896943669</v>
      </c>
      <c r="AD374" s="321"/>
      <c r="AE374" s="323"/>
      <c r="AF374" s="324">
        <f>+AF28</f>
        <v>1164.5174999999999</v>
      </c>
      <c r="AG374" s="323"/>
      <c r="AH374" s="324">
        <f>+AH28</f>
        <v>1164.5174999999999</v>
      </c>
      <c r="AI374" s="323"/>
      <c r="AJ374" s="324">
        <f>+AJ28</f>
        <v>1164.5174999999999</v>
      </c>
      <c r="AK374" s="323"/>
      <c r="AL374" s="324">
        <f>+AL28</f>
        <v>1164.5174999999999</v>
      </c>
    </row>
    <row r="375" spans="2:38">
      <c r="B375" s="95"/>
      <c r="C375" s="72"/>
      <c r="D375" s="73" t="s">
        <v>477</v>
      </c>
      <c r="E375" s="75" t="s">
        <v>179</v>
      </c>
      <c r="F375" s="353"/>
      <c r="G375" s="74" t="s">
        <v>474</v>
      </c>
      <c r="H375" s="320">
        <f>+H33</f>
        <v>0</v>
      </c>
      <c r="I375" s="320"/>
      <c r="J375" s="320">
        <f>+J33</f>
        <v>59.282447000000005</v>
      </c>
      <c r="K375" s="320">
        <f>+K33</f>
        <v>36.084999999999994</v>
      </c>
      <c r="L375" s="251">
        <f t="shared" si="240"/>
        <v>-23.197447000000011</v>
      </c>
      <c r="M375" s="251">
        <f t="shared" si="241"/>
        <v>60.86961963631493</v>
      </c>
      <c r="N375" s="320">
        <f t="shared" ref="N375:T375" si="253">+N33</f>
        <v>55.279640000000001</v>
      </c>
      <c r="O375" s="320">
        <f t="shared" si="253"/>
        <v>48.042000000000002</v>
      </c>
      <c r="P375" s="320">
        <f t="shared" si="253"/>
        <v>0</v>
      </c>
      <c r="Q375" s="320"/>
      <c r="R375" s="320">
        <f t="shared" si="253"/>
        <v>36.084999999999994</v>
      </c>
      <c r="S375" s="320">
        <f t="shared" si="253"/>
        <v>18.042499999999997</v>
      </c>
      <c r="T375" s="320">
        <f t="shared" si="253"/>
        <v>18.042499999999997</v>
      </c>
      <c r="U375" s="320"/>
      <c r="V375" s="320"/>
      <c r="W375" s="320">
        <f>+W33</f>
        <v>18.042499999999997</v>
      </c>
      <c r="X375" s="320"/>
      <c r="Y375" s="320">
        <f>+Y33</f>
        <v>18.042499999999997</v>
      </c>
      <c r="Z375" s="319"/>
      <c r="AA375" s="319"/>
      <c r="AB375" s="320">
        <f t="shared" si="251"/>
        <v>-37.237140000000004</v>
      </c>
      <c r="AC375" s="320">
        <f t="shared" si="252"/>
        <v>32.638598948907763</v>
      </c>
      <c r="AD375" s="321"/>
      <c r="AE375" s="323"/>
      <c r="AF375" s="320">
        <f>+AF33</f>
        <v>36.084999999999994</v>
      </c>
      <c r="AG375" s="323"/>
      <c r="AH375" s="320">
        <f>+AH33</f>
        <v>36.084999999999994</v>
      </c>
      <c r="AI375" s="323"/>
      <c r="AJ375" s="320">
        <f>+AJ33</f>
        <v>36.084999999999994</v>
      </c>
      <c r="AK375" s="323"/>
      <c r="AL375" s="320">
        <f>+AL33</f>
        <v>36.084999999999994</v>
      </c>
    </row>
    <row r="376" spans="2:38">
      <c r="B376" s="95"/>
      <c r="C376" s="72"/>
      <c r="D376" s="352"/>
      <c r="E376" s="76" t="s">
        <v>180</v>
      </c>
      <c r="F376" s="353"/>
      <c r="G376" s="74" t="s">
        <v>474</v>
      </c>
      <c r="H376" s="324">
        <f>+H38</f>
        <v>0</v>
      </c>
      <c r="I376" s="324"/>
      <c r="J376" s="324">
        <f>+J38</f>
        <v>27.134160000000005</v>
      </c>
      <c r="K376" s="324">
        <f>+K38</f>
        <v>18.273</v>
      </c>
      <c r="L376" s="251">
        <f t="shared" si="240"/>
        <v>-8.8611600000000053</v>
      </c>
      <c r="M376" s="251">
        <f t="shared" si="241"/>
        <v>67.343157112657977</v>
      </c>
      <c r="N376" s="324">
        <f t="shared" ref="N376:T376" si="254">+N38</f>
        <v>24.339730000000003</v>
      </c>
      <c r="O376" s="324">
        <f t="shared" si="254"/>
        <v>25.193000000000001</v>
      </c>
      <c r="P376" s="324">
        <f t="shared" si="254"/>
        <v>0</v>
      </c>
      <c r="Q376" s="324"/>
      <c r="R376" s="324">
        <f t="shared" si="254"/>
        <v>18.273</v>
      </c>
      <c r="S376" s="324">
        <f t="shared" si="254"/>
        <v>9.1364999999999998</v>
      </c>
      <c r="T376" s="324">
        <f t="shared" si="254"/>
        <v>9.1364999999999998</v>
      </c>
      <c r="U376" s="324"/>
      <c r="V376" s="324"/>
      <c r="W376" s="324">
        <f>+W38</f>
        <v>9.1364999999999998</v>
      </c>
      <c r="X376" s="324"/>
      <c r="Y376" s="324">
        <f>+Y38</f>
        <v>9.1364999999999998</v>
      </c>
      <c r="Z376" s="319"/>
      <c r="AA376" s="319"/>
      <c r="AB376" s="320">
        <f t="shared" si="251"/>
        <v>-15.203230000000003</v>
      </c>
      <c r="AC376" s="320">
        <f t="shared" si="252"/>
        <v>37.537392567625027</v>
      </c>
      <c r="AD376" s="321"/>
      <c r="AE376" s="323"/>
      <c r="AF376" s="324">
        <f>+AF38</f>
        <v>18.273</v>
      </c>
      <c r="AG376" s="323"/>
      <c r="AH376" s="324">
        <f>+AH38</f>
        <v>18.273</v>
      </c>
      <c r="AI376" s="323"/>
      <c r="AJ376" s="324">
        <f>+AJ38</f>
        <v>18.273</v>
      </c>
      <c r="AK376" s="323"/>
      <c r="AL376" s="324">
        <f>+AL38</f>
        <v>18.273</v>
      </c>
    </row>
    <row r="377" spans="2:38">
      <c r="B377" s="95"/>
      <c r="C377" s="72"/>
      <c r="D377" s="352"/>
      <c r="E377" s="76" t="s">
        <v>181</v>
      </c>
      <c r="F377" s="353"/>
      <c r="G377" s="74" t="s">
        <v>474</v>
      </c>
      <c r="H377" s="324">
        <f>+H53</f>
        <v>0</v>
      </c>
      <c r="I377" s="324"/>
      <c r="J377" s="324">
        <f>+J53</f>
        <v>30.406457</v>
      </c>
      <c r="K377" s="324">
        <f>+K53</f>
        <v>17.262</v>
      </c>
      <c r="L377" s="251">
        <f t="shared" si="240"/>
        <v>-13.144456999999999</v>
      </c>
      <c r="M377" s="251">
        <f t="shared" si="241"/>
        <v>56.7708365364633</v>
      </c>
      <c r="N377" s="324">
        <f t="shared" ref="N377:T377" si="255">+N53</f>
        <v>30.406610000000001</v>
      </c>
      <c r="O377" s="324">
        <f t="shared" si="255"/>
        <v>22.186</v>
      </c>
      <c r="P377" s="324">
        <f t="shared" si="255"/>
        <v>0</v>
      </c>
      <c r="Q377" s="324"/>
      <c r="R377" s="324">
        <f t="shared" si="255"/>
        <v>17.262</v>
      </c>
      <c r="S377" s="324">
        <f t="shared" si="255"/>
        <v>8.6310000000000002</v>
      </c>
      <c r="T377" s="324">
        <f t="shared" si="255"/>
        <v>8.6310000000000002</v>
      </c>
      <c r="U377" s="324"/>
      <c r="V377" s="324"/>
      <c r="W377" s="324">
        <f>+W53</f>
        <v>8.6310000000000002</v>
      </c>
      <c r="X377" s="324"/>
      <c r="Y377" s="324">
        <f>+Y53</f>
        <v>8.6310000000000002</v>
      </c>
      <c r="Z377" s="319"/>
      <c r="AA377" s="319"/>
      <c r="AB377" s="320">
        <f t="shared" si="251"/>
        <v>-21.77561</v>
      </c>
      <c r="AC377" s="320">
        <f t="shared" si="252"/>
        <v>28.38527543846552</v>
      </c>
      <c r="AD377" s="321"/>
      <c r="AE377" s="323"/>
      <c r="AF377" s="324">
        <f>+AF53</f>
        <v>17.262</v>
      </c>
      <c r="AG377" s="323"/>
      <c r="AH377" s="324">
        <f>+AH53</f>
        <v>17.262</v>
      </c>
      <c r="AI377" s="323"/>
      <c r="AJ377" s="324">
        <f>+AJ53</f>
        <v>17.262</v>
      </c>
      <c r="AK377" s="323"/>
      <c r="AL377" s="324">
        <f>+AL53</f>
        <v>17.262</v>
      </c>
    </row>
    <row r="378" spans="2:38">
      <c r="B378" s="95"/>
      <c r="C378" s="72"/>
      <c r="D378" s="352"/>
      <c r="E378" s="76" t="s">
        <v>182</v>
      </c>
      <c r="F378" s="353"/>
      <c r="G378" s="74" t="s">
        <v>474</v>
      </c>
      <c r="H378" s="324">
        <f>+H58</f>
        <v>0</v>
      </c>
      <c r="I378" s="324"/>
      <c r="J378" s="324">
        <f>+J58</f>
        <v>1.74183</v>
      </c>
      <c r="K378" s="324">
        <f>+K58</f>
        <v>0.54999999999999993</v>
      </c>
      <c r="L378" s="251">
        <f t="shared" si="240"/>
        <v>-1.1918299999999999</v>
      </c>
      <c r="M378" s="251">
        <f t="shared" si="241"/>
        <v>31.575986175459143</v>
      </c>
      <c r="N378" s="324">
        <f t="shared" ref="N378:T378" si="256">+N58</f>
        <v>0.53330000000000011</v>
      </c>
      <c r="O378" s="324">
        <f t="shared" si="256"/>
        <v>0.66299999999999992</v>
      </c>
      <c r="P378" s="324">
        <f t="shared" si="256"/>
        <v>0</v>
      </c>
      <c r="Q378" s="324"/>
      <c r="R378" s="324">
        <f t="shared" si="256"/>
        <v>0.54999999999999993</v>
      </c>
      <c r="S378" s="324">
        <f t="shared" si="256"/>
        <v>0.27499999999999997</v>
      </c>
      <c r="T378" s="324">
        <f t="shared" si="256"/>
        <v>0.27499999999999997</v>
      </c>
      <c r="U378" s="324"/>
      <c r="V378" s="324"/>
      <c r="W378" s="324">
        <f>+W58</f>
        <v>0.27499999999999997</v>
      </c>
      <c r="X378" s="324"/>
      <c r="Y378" s="324">
        <f>+Y58</f>
        <v>0.27499999999999997</v>
      </c>
      <c r="Z378" s="319"/>
      <c r="AA378" s="319"/>
      <c r="AB378" s="320">
        <f t="shared" si="251"/>
        <v>-0.25830000000000014</v>
      </c>
      <c r="AC378" s="320">
        <f t="shared" si="252"/>
        <v>51.565722857678587</v>
      </c>
      <c r="AD378" s="321"/>
      <c r="AE378" s="323"/>
      <c r="AF378" s="324">
        <f>+AF58</f>
        <v>0.54999999999999993</v>
      </c>
      <c r="AG378" s="323"/>
      <c r="AH378" s="324">
        <f>+AH58</f>
        <v>0.54999999999999993</v>
      </c>
      <c r="AI378" s="323"/>
      <c r="AJ378" s="324">
        <f>+AJ58</f>
        <v>0.54999999999999993</v>
      </c>
      <c r="AK378" s="323"/>
      <c r="AL378" s="324">
        <f>+AL58</f>
        <v>0.54999999999999993</v>
      </c>
    </row>
    <row r="379" spans="2:38">
      <c r="B379" s="95"/>
      <c r="C379" s="72"/>
      <c r="D379" s="73" t="s">
        <v>478</v>
      </c>
      <c r="E379" s="76" t="s">
        <v>184</v>
      </c>
      <c r="F379" s="353"/>
      <c r="G379" s="74" t="s">
        <v>474</v>
      </c>
      <c r="H379" s="324">
        <f>+H63</f>
        <v>0</v>
      </c>
      <c r="I379" s="324"/>
      <c r="J379" s="324">
        <f>+J63</f>
        <v>485.25807053100709</v>
      </c>
      <c r="K379" s="324">
        <f>+K63</f>
        <v>224.904</v>
      </c>
      <c r="L379" s="251">
        <f t="shared" si="240"/>
        <v>-260.3540705310071</v>
      </c>
      <c r="M379" s="251">
        <f t="shared" si="241"/>
        <v>46.347297171975434</v>
      </c>
      <c r="N379" s="324">
        <f t="shared" ref="N379:T379" si="257">+N63</f>
        <v>251.57763999999997</v>
      </c>
      <c r="O379" s="324">
        <f t="shared" si="257"/>
        <v>293.50080599999967</v>
      </c>
      <c r="P379" s="324">
        <f t="shared" si="257"/>
        <v>0</v>
      </c>
      <c r="Q379" s="324"/>
      <c r="R379" s="324">
        <f t="shared" si="257"/>
        <v>224.904</v>
      </c>
      <c r="S379" s="324">
        <f t="shared" si="257"/>
        <v>112.452</v>
      </c>
      <c r="T379" s="324">
        <f t="shared" si="257"/>
        <v>112.452</v>
      </c>
      <c r="U379" s="324"/>
      <c r="V379" s="324"/>
      <c r="W379" s="324">
        <f>+W63</f>
        <v>112.452</v>
      </c>
      <c r="X379" s="324"/>
      <c r="Y379" s="324">
        <f>+Y63</f>
        <v>112.452</v>
      </c>
      <c r="Z379" s="319"/>
      <c r="AA379" s="319"/>
      <c r="AB379" s="320">
        <f t="shared" si="251"/>
        <v>-139.12563999999998</v>
      </c>
      <c r="AC379" s="320">
        <f t="shared" si="252"/>
        <v>44.698726007605451</v>
      </c>
      <c r="AD379" s="321"/>
      <c r="AE379" s="323"/>
      <c r="AF379" s="324">
        <f>+AF63</f>
        <v>224.904</v>
      </c>
      <c r="AG379" s="323"/>
      <c r="AH379" s="324">
        <f>+AH63</f>
        <v>224.904</v>
      </c>
      <c r="AI379" s="323"/>
      <c r="AJ379" s="324">
        <f>+AJ63</f>
        <v>224.904</v>
      </c>
      <c r="AK379" s="323"/>
      <c r="AL379" s="324">
        <f>+AL63</f>
        <v>224.904</v>
      </c>
    </row>
    <row r="380" spans="2:38">
      <c r="B380" s="95"/>
      <c r="C380" s="71" t="s">
        <v>479</v>
      </c>
      <c r="D380" s="354" t="s">
        <v>186</v>
      </c>
      <c r="E380" s="354"/>
      <c r="F380" s="355"/>
      <c r="G380" s="70" t="s">
        <v>474</v>
      </c>
      <c r="H380" s="328">
        <f>+H68</f>
        <v>0</v>
      </c>
      <c r="I380" s="328"/>
      <c r="J380" s="328">
        <f>+J68</f>
        <v>878.85199999999998</v>
      </c>
      <c r="K380" s="328">
        <f>+K68</f>
        <v>792.16300000000001</v>
      </c>
      <c r="L380" s="251">
        <f t="shared" si="240"/>
        <v>-86.688999999999965</v>
      </c>
      <c r="M380" s="251">
        <f t="shared" si="241"/>
        <v>90.136109379053579</v>
      </c>
      <c r="N380" s="328">
        <f t="shared" ref="N380:T380" si="258">+N68</f>
        <v>787.55552597024575</v>
      </c>
      <c r="O380" s="328">
        <f t="shared" si="258"/>
        <v>788.79199999999992</v>
      </c>
      <c r="P380" s="328">
        <f t="shared" si="258"/>
        <v>0</v>
      </c>
      <c r="Q380" s="328"/>
      <c r="R380" s="328">
        <f t="shared" si="258"/>
        <v>792.16300000000001</v>
      </c>
      <c r="S380" s="328">
        <f t="shared" si="258"/>
        <v>396.08150000000001</v>
      </c>
      <c r="T380" s="328">
        <f t="shared" si="258"/>
        <v>396.08150000000001</v>
      </c>
      <c r="U380" s="328"/>
      <c r="V380" s="328"/>
      <c r="W380" s="328">
        <f>+W68</f>
        <v>396.08150000000001</v>
      </c>
      <c r="X380" s="328"/>
      <c r="Y380" s="328">
        <f>+Y68</f>
        <v>396.08150000000001</v>
      </c>
      <c r="Z380" s="319"/>
      <c r="AA380" s="319"/>
      <c r="AB380" s="320">
        <f t="shared" si="251"/>
        <v>-391.47402597024575</v>
      </c>
      <c r="AC380" s="320">
        <f t="shared" si="252"/>
        <v>50.292517408475923</v>
      </c>
      <c r="AD380" s="321"/>
      <c r="AE380" s="323"/>
      <c r="AF380" s="328">
        <f>+AF68</f>
        <v>792.16300000000001</v>
      </c>
      <c r="AG380" s="323"/>
      <c r="AH380" s="328">
        <f>+AH68</f>
        <v>792.16300000000001</v>
      </c>
      <c r="AI380" s="323"/>
      <c r="AJ380" s="328">
        <f>+AJ68</f>
        <v>792.16300000000001</v>
      </c>
      <c r="AK380" s="323"/>
      <c r="AL380" s="328">
        <f>+AL68</f>
        <v>792.16300000000001</v>
      </c>
    </row>
    <row r="381" spans="2:38">
      <c r="B381" s="95"/>
      <c r="C381" s="71" t="s">
        <v>480</v>
      </c>
      <c r="D381" s="354" t="s">
        <v>188</v>
      </c>
      <c r="E381" s="354"/>
      <c r="F381" s="355"/>
      <c r="G381" s="70" t="s">
        <v>474</v>
      </c>
      <c r="H381" s="317">
        <f t="shared" ref="H381:H390" si="259">+H73</f>
        <v>0</v>
      </c>
      <c r="I381" s="317"/>
      <c r="J381" s="317">
        <f t="shared" ref="J381:K390" si="260">+J73</f>
        <v>0</v>
      </c>
      <c r="K381" s="317">
        <f t="shared" si="260"/>
        <v>0</v>
      </c>
      <c r="L381" s="251">
        <f t="shared" si="240"/>
        <v>0</v>
      </c>
      <c r="M381" s="251">
        <f t="shared" si="241"/>
        <v>0</v>
      </c>
      <c r="N381" s="317">
        <f t="shared" ref="N381:T390" si="261">+N73</f>
        <v>0</v>
      </c>
      <c r="O381" s="317">
        <f t="shared" si="261"/>
        <v>0</v>
      </c>
      <c r="P381" s="317">
        <f t="shared" si="261"/>
        <v>0</v>
      </c>
      <c r="Q381" s="317"/>
      <c r="R381" s="317">
        <f t="shared" si="261"/>
        <v>0</v>
      </c>
      <c r="S381" s="317">
        <f t="shared" si="261"/>
        <v>0</v>
      </c>
      <c r="T381" s="317">
        <f t="shared" si="261"/>
        <v>0</v>
      </c>
      <c r="U381" s="317"/>
      <c r="V381" s="317"/>
      <c r="W381" s="317">
        <f t="shared" ref="W381:W390" si="262">+W73</f>
        <v>0</v>
      </c>
      <c r="X381" s="317"/>
      <c r="Y381" s="317">
        <f t="shared" ref="Y381:Y390" si="263">+Y73</f>
        <v>0</v>
      </c>
      <c r="Z381" s="319"/>
      <c r="AA381" s="319"/>
      <c r="AB381" s="320">
        <f t="shared" si="251"/>
        <v>0</v>
      </c>
      <c r="AC381" s="320">
        <f t="shared" si="252"/>
        <v>0</v>
      </c>
      <c r="AD381" s="321"/>
      <c r="AE381" s="323"/>
      <c r="AF381" s="317">
        <f t="shared" ref="AF381:AF390" si="264">+AF73</f>
        <v>0</v>
      </c>
      <c r="AG381" s="323"/>
      <c r="AH381" s="317">
        <f t="shared" ref="AH381:AH390" si="265">+AH73</f>
        <v>0</v>
      </c>
      <c r="AI381" s="323"/>
      <c r="AJ381" s="317">
        <f t="shared" ref="AJ381:AJ390" si="266">+AJ73</f>
        <v>0</v>
      </c>
      <c r="AK381" s="323"/>
      <c r="AL381" s="317">
        <f t="shared" ref="AL381:AL390" si="267">+AL73</f>
        <v>0</v>
      </c>
    </row>
    <row r="382" spans="2:38">
      <c r="B382" s="95"/>
      <c r="C382" s="72"/>
      <c r="D382" s="73" t="s">
        <v>481</v>
      </c>
      <c r="E382" s="499" t="s">
        <v>190</v>
      </c>
      <c r="F382" s="500"/>
      <c r="G382" s="74" t="s">
        <v>474</v>
      </c>
      <c r="H382" s="324">
        <f t="shared" si="259"/>
        <v>0</v>
      </c>
      <c r="I382" s="324"/>
      <c r="J382" s="324">
        <f t="shared" si="260"/>
        <v>0</v>
      </c>
      <c r="K382" s="324">
        <f t="shared" si="260"/>
        <v>0</v>
      </c>
      <c r="L382" s="251">
        <f t="shared" si="240"/>
        <v>0</v>
      </c>
      <c r="M382" s="251">
        <f t="shared" si="241"/>
        <v>0</v>
      </c>
      <c r="N382" s="324">
        <f t="shared" si="261"/>
        <v>0</v>
      </c>
      <c r="O382" s="324">
        <f t="shared" si="261"/>
        <v>0</v>
      </c>
      <c r="P382" s="324">
        <f t="shared" si="261"/>
        <v>0</v>
      </c>
      <c r="Q382" s="324"/>
      <c r="R382" s="324">
        <f t="shared" si="261"/>
        <v>0</v>
      </c>
      <c r="S382" s="324">
        <f t="shared" si="261"/>
        <v>0</v>
      </c>
      <c r="T382" s="324">
        <f t="shared" si="261"/>
        <v>0</v>
      </c>
      <c r="U382" s="324"/>
      <c r="V382" s="324"/>
      <c r="W382" s="324">
        <f t="shared" si="262"/>
        <v>0</v>
      </c>
      <c r="X382" s="324"/>
      <c r="Y382" s="324">
        <f t="shared" si="263"/>
        <v>0</v>
      </c>
      <c r="Z382" s="319"/>
      <c r="AA382" s="319"/>
      <c r="AB382" s="320">
        <f t="shared" si="251"/>
        <v>0</v>
      </c>
      <c r="AC382" s="320">
        <f t="shared" si="252"/>
        <v>0</v>
      </c>
      <c r="AD382" s="321"/>
      <c r="AE382" s="323"/>
      <c r="AF382" s="324">
        <f t="shared" si="264"/>
        <v>0</v>
      </c>
      <c r="AG382" s="323"/>
      <c r="AH382" s="324">
        <f t="shared" si="265"/>
        <v>0</v>
      </c>
      <c r="AI382" s="323"/>
      <c r="AJ382" s="324">
        <f t="shared" si="266"/>
        <v>0</v>
      </c>
      <c r="AK382" s="323"/>
      <c r="AL382" s="324">
        <f t="shared" si="267"/>
        <v>0</v>
      </c>
    </row>
    <row r="383" spans="2:38">
      <c r="B383" s="95"/>
      <c r="C383" s="72"/>
      <c r="D383" s="73" t="s">
        <v>482</v>
      </c>
      <c r="E383" s="173" t="s">
        <v>190</v>
      </c>
      <c r="F383" s="176"/>
      <c r="G383" s="74" t="s">
        <v>474</v>
      </c>
      <c r="H383" s="324">
        <f t="shared" si="259"/>
        <v>0</v>
      </c>
      <c r="I383" s="324"/>
      <c r="J383" s="324">
        <f t="shared" si="260"/>
        <v>0</v>
      </c>
      <c r="K383" s="324">
        <f t="shared" si="260"/>
        <v>0</v>
      </c>
      <c r="L383" s="251">
        <f t="shared" si="240"/>
        <v>0</v>
      </c>
      <c r="M383" s="251">
        <f t="shared" si="241"/>
        <v>0</v>
      </c>
      <c r="N383" s="324">
        <f t="shared" si="261"/>
        <v>0</v>
      </c>
      <c r="O383" s="324">
        <f t="shared" si="261"/>
        <v>0</v>
      </c>
      <c r="P383" s="324">
        <f t="shared" si="261"/>
        <v>0</v>
      </c>
      <c r="Q383" s="324"/>
      <c r="R383" s="324">
        <f t="shared" si="261"/>
        <v>0</v>
      </c>
      <c r="S383" s="324">
        <f t="shared" si="261"/>
        <v>0</v>
      </c>
      <c r="T383" s="324">
        <f t="shared" si="261"/>
        <v>0</v>
      </c>
      <c r="U383" s="324"/>
      <c r="V383" s="324"/>
      <c r="W383" s="324">
        <f t="shared" si="262"/>
        <v>0</v>
      </c>
      <c r="X383" s="324"/>
      <c r="Y383" s="324">
        <f t="shared" si="263"/>
        <v>0</v>
      </c>
      <c r="Z383" s="319"/>
      <c r="AA383" s="319"/>
      <c r="AB383" s="320">
        <f t="shared" si="251"/>
        <v>0</v>
      </c>
      <c r="AC383" s="320">
        <f t="shared" si="252"/>
        <v>0</v>
      </c>
      <c r="AD383" s="321"/>
      <c r="AE383" s="323"/>
      <c r="AF383" s="324">
        <f t="shared" si="264"/>
        <v>0</v>
      </c>
      <c r="AG383" s="323"/>
      <c r="AH383" s="324">
        <f t="shared" si="265"/>
        <v>0</v>
      </c>
      <c r="AI383" s="323"/>
      <c r="AJ383" s="324">
        <f t="shared" si="266"/>
        <v>0</v>
      </c>
      <c r="AK383" s="323"/>
      <c r="AL383" s="324">
        <f t="shared" si="267"/>
        <v>0</v>
      </c>
    </row>
    <row r="384" spans="2:38">
      <c r="B384" s="95"/>
      <c r="C384" s="72"/>
      <c r="D384" s="73" t="s">
        <v>483</v>
      </c>
      <c r="E384" s="499" t="s">
        <v>190</v>
      </c>
      <c r="F384" s="500"/>
      <c r="G384" s="74" t="s">
        <v>474</v>
      </c>
      <c r="H384" s="324">
        <f t="shared" si="259"/>
        <v>0</v>
      </c>
      <c r="I384" s="324"/>
      <c r="J384" s="324">
        <f t="shared" si="260"/>
        <v>0</v>
      </c>
      <c r="K384" s="324">
        <f t="shared" si="260"/>
        <v>0</v>
      </c>
      <c r="L384" s="251">
        <f t="shared" si="240"/>
        <v>0</v>
      </c>
      <c r="M384" s="251">
        <f t="shared" si="241"/>
        <v>0</v>
      </c>
      <c r="N384" s="324">
        <f t="shared" si="261"/>
        <v>0</v>
      </c>
      <c r="O384" s="324">
        <f t="shared" si="261"/>
        <v>0</v>
      </c>
      <c r="P384" s="324">
        <f t="shared" si="261"/>
        <v>0</v>
      </c>
      <c r="Q384" s="324"/>
      <c r="R384" s="324">
        <f t="shared" si="261"/>
        <v>0</v>
      </c>
      <c r="S384" s="324">
        <f t="shared" si="261"/>
        <v>0</v>
      </c>
      <c r="T384" s="324">
        <f t="shared" si="261"/>
        <v>0</v>
      </c>
      <c r="U384" s="324"/>
      <c r="V384" s="324"/>
      <c r="W384" s="324">
        <f t="shared" si="262"/>
        <v>0</v>
      </c>
      <c r="X384" s="324"/>
      <c r="Y384" s="324">
        <f t="shared" si="263"/>
        <v>0</v>
      </c>
      <c r="Z384" s="319"/>
      <c r="AA384" s="319"/>
      <c r="AB384" s="320">
        <f t="shared" si="251"/>
        <v>0</v>
      </c>
      <c r="AC384" s="320">
        <f t="shared" si="252"/>
        <v>0</v>
      </c>
      <c r="AD384" s="321"/>
      <c r="AE384" s="323"/>
      <c r="AF384" s="324">
        <f t="shared" si="264"/>
        <v>0</v>
      </c>
      <c r="AG384" s="323"/>
      <c r="AH384" s="324">
        <f t="shared" si="265"/>
        <v>0</v>
      </c>
      <c r="AI384" s="323"/>
      <c r="AJ384" s="324">
        <f t="shared" si="266"/>
        <v>0</v>
      </c>
      <c r="AK384" s="323"/>
      <c r="AL384" s="324">
        <f t="shared" si="267"/>
        <v>0</v>
      </c>
    </row>
    <row r="385" spans="2:38">
      <c r="B385" s="95"/>
      <c r="C385" s="72"/>
      <c r="D385" s="73" t="s">
        <v>484</v>
      </c>
      <c r="E385" s="499" t="s">
        <v>190</v>
      </c>
      <c r="F385" s="500"/>
      <c r="G385" s="74" t="s">
        <v>474</v>
      </c>
      <c r="H385" s="324">
        <f t="shared" si="259"/>
        <v>0</v>
      </c>
      <c r="I385" s="324"/>
      <c r="J385" s="324">
        <f t="shared" si="260"/>
        <v>0</v>
      </c>
      <c r="K385" s="324">
        <f t="shared" si="260"/>
        <v>0</v>
      </c>
      <c r="L385" s="251">
        <f t="shared" si="240"/>
        <v>0</v>
      </c>
      <c r="M385" s="251">
        <f t="shared" si="241"/>
        <v>0</v>
      </c>
      <c r="N385" s="324">
        <f t="shared" si="261"/>
        <v>0</v>
      </c>
      <c r="O385" s="324">
        <f t="shared" si="261"/>
        <v>0</v>
      </c>
      <c r="P385" s="324">
        <f t="shared" si="261"/>
        <v>0</v>
      </c>
      <c r="Q385" s="324"/>
      <c r="R385" s="324">
        <f t="shared" si="261"/>
        <v>0</v>
      </c>
      <c r="S385" s="324">
        <f t="shared" si="261"/>
        <v>0</v>
      </c>
      <c r="T385" s="324">
        <f t="shared" si="261"/>
        <v>0</v>
      </c>
      <c r="U385" s="324"/>
      <c r="V385" s="324"/>
      <c r="W385" s="324">
        <f t="shared" si="262"/>
        <v>0</v>
      </c>
      <c r="X385" s="324"/>
      <c r="Y385" s="324">
        <f t="shared" si="263"/>
        <v>0</v>
      </c>
      <c r="Z385" s="319"/>
      <c r="AA385" s="319"/>
      <c r="AB385" s="320">
        <f t="shared" si="251"/>
        <v>0</v>
      </c>
      <c r="AC385" s="320">
        <f t="shared" si="252"/>
        <v>0</v>
      </c>
      <c r="AD385" s="321"/>
      <c r="AE385" s="323"/>
      <c r="AF385" s="324">
        <f t="shared" si="264"/>
        <v>0</v>
      </c>
      <c r="AG385" s="323"/>
      <c r="AH385" s="324">
        <f t="shared" si="265"/>
        <v>0</v>
      </c>
      <c r="AI385" s="323"/>
      <c r="AJ385" s="324">
        <f t="shared" si="266"/>
        <v>0</v>
      </c>
      <c r="AK385" s="323"/>
      <c r="AL385" s="324">
        <f t="shared" si="267"/>
        <v>0</v>
      </c>
    </row>
    <row r="386" spans="2:38">
      <c r="B386" s="95"/>
      <c r="C386" s="72"/>
      <c r="D386" s="73" t="s">
        <v>485</v>
      </c>
      <c r="E386" s="499" t="s">
        <v>190</v>
      </c>
      <c r="F386" s="500"/>
      <c r="G386" s="74" t="s">
        <v>474</v>
      </c>
      <c r="H386" s="324">
        <f t="shared" si="259"/>
        <v>0</v>
      </c>
      <c r="I386" s="324"/>
      <c r="J386" s="324">
        <f t="shared" si="260"/>
        <v>0</v>
      </c>
      <c r="K386" s="324">
        <f t="shared" si="260"/>
        <v>0</v>
      </c>
      <c r="L386" s="251">
        <f t="shared" si="240"/>
        <v>0</v>
      </c>
      <c r="M386" s="251">
        <f t="shared" si="241"/>
        <v>0</v>
      </c>
      <c r="N386" s="324">
        <f t="shared" si="261"/>
        <v>0</v>
      </c>
      <c r="O386" s="324">
        <f t="shared" si="261"/>
        <v>0</v>
      </c>
      <c r="P386" s="324">
        <f t="shared" si="261"/>
        <v>0</v>
      </c>
      <c r="Q386" s="324"/>
      <c r="R386" s="324">
        <f t="shared" si="261"/>
        <v>0</v>
      </c>
      <c r="S386" s="324">
        <f t="shared" si="261"/>
        <v>0</v>
      </c>
      <c r="T386" s="324">
        <f t="shared" si="261"/>
        <v>0</v>
      </c>
      <c r="U386" s="324"/>
      <c r="V386" s="324"/>
      <c r="W386" s="324">
        <f t="shared" si="262"/>
        <v>0</v>
      </c>
      <c r="X386" s="324"/>
      <c r="Y386" s="324">
        <f t="shared" si="263"/>
        <v>0</v>
      </c>
      <c r="Z386" s="319"/>
      <c r="AA386" s="319"/>
      <c r="AB386" s="320">
        <f t="shared" si="251"/>
        <v>0</v>
      </c>
      <c r="AC386" s="320">
        <f t="shared" si="252"/>
        <v>0</v>
      </c>
      <c r="AD386" s="321"/>
      <c r="AE386" s="323"/>
      <c r="AF386" s="324">
        <f t="shared" si="264"/>
        <v>0</v>
      </c>
      <c r="AG386" s="323"/>
      <c r="AH386" s="324">
        <f t="shared" si="265"/>
        <v>0</v>
      </c>
      <c r="AI386" s="323"/>
      <c r="AJ386" s="324">
        <f t="shared" si="266"/>
        <v>0</v>
      </c>
      <c r="AK386" s="323"/>
      <c r="AL386" s="324">
        <f t="shared" si="267"/>
        <v>0</v>
      </c>
    </row>
    <row r="387" spans="2:38">
      <c r="B387" s="95"/>
      <c r="C387" s="72"/>
      <c r="D387" s="73" t="s">
        <v>486</v>
      </c>
      <c r="E387" s="499" t="s">
        <v>190</v>
      </c>
      <c r="F387" s="500"/>
      <c r="G387" s="74" t="s">
        <v>474</v>
      </c>
      <c r="H387" s="324">
        <f t="shared" si="259"/>
        <v>0</v>
      </c>
      <c r="I387" s="324"/>
      <c r="J387" s="324">
        <f t="shared" si="260"/>
        <v>0</v>
      </c>
      <c r="K387" s="324">
        <f t="shared" si="260"/>
        <v>0</v>
      </c>
      <c r="L387" s="251">
        <f t="shared" si="240"/>
        <v>0</v>
      </c>
      <c r="M387" s="251">
        <f t="shared" si="241"/>
        <v>0</v>
      </c>
      <c r="N387" s="324">
        <f t="shared" si="261"/>
        <v>0</v>
      </c>
      <c r="O387" s="324">
        <f t="shared" si="261"/>
        <v>0</v>
      </c>
      <c r="P387" s="324">
        <f t="shared" si="261"/>
        <v>0</v>
      </c>
      <c r="Q387" s="324"/>
      <c r="R387" s="324">
        <f t="shared" si="261"/>
        <v>0</v>
      </c>
      <c r="S387" s="324">
        <f t="shared" si="261"/>
        <v>0</v>
      </c>
      <c r="T387" s="324">
        <f t="shared" si="261"/>
        <v>0</v>
      </c>
      <c r="U387" s="324"/>
      <c r="V387" s="324"/>
      <c r="W387" s="324">
        <f t="shared" si="262"/>
        <v>0</v>
      </c>
      <c r="X387" s="324"/>
      <c r="Y387" s="324">
        <f t="shared" si="263"/>
        <v>0</v>
      </c>
      <c r="Z387" s="319"/>
      <c r="AA387" s="319"/>
      <c r="AB387" s="320">
        <f t="shared" si="251"/>
        <v>0</v>
      </c>
      <c r="AC387" s="320">
        <f t="shared" si="252"/>
        <v>0</v>
      </c>
      <c r="AD387" s="321"/>
      <c r="AE387" s="323"/>
      <c r="AF387" s="324">
        <f t="shared" si="264"/>
        <v>0</v>
      </c>
      <c r="AG387" s="323"/>
      <c r="AH387" s="324">
        <f t="shared" si="265"/>
        <v>0</v>
      </c>
      <c r="AI387" s="323"/>
      <c r="AJ387" s="324">
        <f t="shared" si="266"/>
        <v>0</v>
      </c>
      <c r="AK387" s="323"/>
      <c r="AL387" s="324">
        <f t="shared" si="267"/>
        <v>0</v>
      </c>
    </row>
    <row r="388" spans="2:38">
      <c r="B388" s="95"/>
      <c r="C388" s="72"/>
      <c r="D388" s="73" t="s">
        <v>487</v>
      </c>
      <c r="E388" s="499" t="s">
        <v>190</v>
      </c>
      <c r="F388" s="500"/>
      <c r="G388" s="74" t="s">
        <v>474</v>
      </c>
      <c r="H388" s="324">
        <f t="shared" si="259"/>
        <v>0</v>
      </c>
      <c r="I388" s="324"/>
      <c r="J388" s="324">
        <f t="shared" si="260"/>
        <v>0</v>
      </c>
      <c r="K388" s="324">
        <f t="shared" si="260"/>
        <v>0</v>
      </c>
      <c r="L388" s="251">
        <f t="shared" si="240"/>
        <v>0</v>
      </c>
      <c r="M388" s="251">
        <f t="shared" si="241"/>
        <v>0</v>
      </c>
      <c r="N388" s="324">
        <f t="shared" si="261"/>
        <v>0</v>
      </c>
      <c r="O388" s="324">
        <f t="shared" si="261"/>
        <v>0</v>
      </c>
      <c r="P388" s="324">
        <f t="shared" si="261"/>
        <v>0</v>
      </c>
      <c r="Q388" s="324"/>
      <c r="R388" s="324">
        <f t="shared" si="261"/>
        <v>0</v>
      </c>
      <c r="S388" s="324">
        <f t="shared" si="261"/>
        <v>0</v>
      </c>
      <c r="T388" s="324">
        <f t="shared" si="261"/>
        <v>0</v>
      </c>
      <c r="U388" s="324"/>
      <c r="V388" s="324"/>
      <c r="W388" s="324">
        <f t="shared" si="262"/>
        <v>0</v>
      </c>
      <c r="X388" s="324"/>
      <c r="Y388" s="324">
        <f t="shared" si="263"/>
        <v>0</v>
      </c>
      <c r="Z388" s="319"/>
      <c r="AA388" s="319"/>
      <c r="AB388" s="320">
        <f t="shared" si="251"/>
        <v>0</v>
      </c>
      <c r="AC388" s="320">
        <f t="shared" si="252"/>
        <v>0</v>
      </c>
      <c r="AD388" s="321"/>
      <c r="AE388" s="323"/>
      <c r="AF388" s="324">
        <f t="shared" si="264"/>
        <v>0</v>
      </c>
      <c r="AG388" s="323"/>
      <c r="AH388" s="324">
        <f t="shared" si="265"/>
        <v>0</v>
      </c>
      <c r="AI388" s="323"/>
      <c r="AJ388" s="324">
        <f t="shared" si="266"/>
        <v>0</v>
      </c>
      <c r="AK388" s="323"/>
      <c r="AL388" s="324">
        <f t="shared" si="267"/>
        <v>0</v>
      </c>
    </row>
    <row r="389" spans="2:38">
      <c r="B389" s="95"/>
      <c r="C389" s="72"/>
      <c r="D389" s="73" t="s">
        <v>488</v>
      </c>
      <c r="E389" s="499" t="s">
        <v>190</v>
      </c>
      <c r="F389" s="500"/>
      <c r="G389" s="74" t="s">
        <v>474</v>
      </c>
      <c r="H389" s="324">
        <f t="shared" si="259"/>
        <v>0</v>
      </c>
      <c r="I389" s="324"/>
      <c r="J389" s="324">
        <f t="shared" si="260"/>
        <v>0</v>
      </c>
      <c r="K389" s="324">
        <f t="shared" si="260"/>
        <v>0</v>
      </c>
      <c r="L389" s="251">
        <f t="shared" si="240"/>
        <v>0</v>
      </c>
      <c r="M389" s="251">
        <f t="shared" si="241"/>
        <v>0</v>
      </c>
      <c r="N389" s="324">
        <f t="shared" si="261"/>
        <v>0</v>
      </c>
      <c r="O389" s="324">
        <f t="shared" si="261"/>
        <v>0</v>
      </c>
      <c r="P389" s="324">
        <f t="shared" si="261"/>
        <v>0</v>
      </c>
      <c r="Q389" s="324"/>
      <c r="R389" s="324">
        <f t="shared" si="261"/>
        <v>0</v>
      </c>
      <c r="S389" s="324">
        <f t="shared" si="261"/>
        <v>0</v>
      </c>
      <c r="T389" s="324">
        <f t="shared" si="261"/>
        <v>0</v>
      </c>
      <c r="U389" s="324"/>
      <c r="V389" s="324"/>
      <c r="W389" s="324">
        <f t="shared" si="262"/>
        <v>0</v>
      </c>
      <c r="X389" s="324"/>
      <c r="Y389" s="324">
        <f t="shared" si="263"/>
        <v>0</v>
      </c>
      <c r="Z389" s="319"/>
      <c r="AA389" s="319"/>
      <c r="AB389" s="320">
        <f t="shared" si="251"/>
        <v>0</v>
      </c>
      <c r="AC389" s="320">
        <f t="shared" si="252"/>
        <v>0</v>
      </c>
      <c r="AD389" s="321"/>
      <c r="AE389" s="323"/>
      <c r="AF389" s="324">
        <f t="shared" si="264"/>
        <v>0</v>
      </c>
      <c r="AG389" s="323"/>
      <c r="AH389" s="324">
        <f t="shared" si="265"/>
        <v>0</v>
      </c>
      <c r="AI389" s="323"/>
      <c r="AJ389" s="324">
        <f t="shared" si="266"/>
        <v>0</v>
      </c>
      <c r="AK389" s="323"/>
      <c r="AL389" s="324">
        <f t="shared" si="267"/>
        <v>0</v>
      </c>
    </row>
    <row r="390" spans="2:38">
      <c r="B390" s="177"/>
      <c r="C390" s="178"/>
      <c r="D390" s="179" t="s">
        <v>489</v>
      </c>
      <c r="E390" s="501" t="s">
        <v>190</v>
      </c>
      <c r="F390" s="502"/>
      <c r="G390" s="180" t="s">
        <v>474</v>
      </c>
      <c r="H390" s="332">
        <f t="shared" si="259"/>
        <v>0</v>
      </c>
      <c r="I390" s="332"/>
      <c r="J390" s="332">
        <f t="shared" si="260"/>
        <v>0</v>
      </c>
      <c r="K390" s="332">
        <f t="shared" si="260"/>
        <v>0</v>
      </c>
      <c r="L390" s="251">
        <f t="shared" si="240"/>
        <v>0</v>
      </c>
      <c r="M390" s="251">
        <f t="shared" si="241"/>
        <v>0</v>
      </c>
      <c r="N390" s="332">
        <f t="shared" si="261"/>
        <v>0</v>
      </c>
      <c r="O390" s="332">
        <f t="shared" si="261"/>
        <v>0</v>
      </c>
      <c r="P390" s="332">
        <f t="shared" si="261"/>
        <v>0</v>
      </c>
      <c r="Q390" s="332"/>
      <c r="R390" s="332">
        <f t="shared" si="261"/>
        <v>0</v>
      </c>
      <c r="S390" s="332">
        <f t="shared" si="261"/>
        <v>0</v>
      </c>
      <c r="T390" s="332">
        <f t="shared" si="261"/>
        <v>0</v>
      </c>
      <c r="U390" s="332"/>
      <c r="V390" s="332"/>
      <c r="W390" s="332">
        <f t="shared" si="262"/>
        <v>0</v>
      </c>
      <c r="X390" s="332"/>
      <c r="Y390" s="332">
        <f t="shared" si="263"/>
        <v>0</v>
      </c>
      <c r="Z390" s="333"/>
      <c r="AA390" s="333"/>
      <c r="AB390" s="334">
        <f t="shared" si="251"/>
        <v>0</v>
      </c>
      <c r="AC390" s="334">
        <f t="shared" si="252"/>
        <v>0</v>
      </c>
      <c r="AD390" s="335"/>
      <c r="AE390" s="336"/>
      <c r="AF390" s="332">
        <f t="shared" si="264"/>
        <v>0</v>
      </c>
      <c r="AG390" s="336"/>
      <c r="AH390" s="332">
        <f t="shared" si="265"/>
        <v>0</v>
      </c>
      <c r="AI390" s="336"/>
      <c r="AJ390" s="332">
        <f t="shared" si="266"/>
        <v>0</v>
      </c>
      <c r="AK390" s="336"/>
      <c r="AL390" s="332">
        <f t="shared" si="267"/>
        <v>0</v>
      </c>
    </row>
  </sheetData>
  <mergeCells count="183">
    <mergeCell ref="E388:F388"/>
    <mergeCell ref="E389:F389"/>
    <mergeCell ref="E390:F390"/>
    <mergeCell ref="C372:F372"/>
    <mergeCell ref="E382:F382"/>
    <mergeCell ref="E384:F384"/>
    <mergeCell ref="E385:F385"/>
    <mergeCell ref="E386:F386"/>
    <mergeCell ref="E387:F387"/>
    <mergeCell ref="D363:F363"/>
    <mergeCell ref="D364:F364"/>
    <mergeCell ref="D365:F365"/>
    <mergeCell ref="D366:F366"/>
    <mergeCell ref="D367:F367"/>
    <mergeCell ref="D368:F368"/>
    <mergeCell ref="AI297:AJ297"/>
    <mergeCell ref="AK297:AL297"/>
    <mergeCell ref="E310:F310"/>
    <mergeCell ref="E321:F321"/>
    <mergeCell ref="E338:F338"/>
    <mergeCell ref="E344:F344"/>
    <mergeCell ref="Z297:Z298"/>
    <mergeCell ref="AA297:AA298"/>
    <mergeCell ref="AB297:AC297"/>
    <mergeCell ref="AD297:AD298"/>
    <mergeCell ref="AE297:AF297"/>
    <mergeCell ref="AG297:AH297"/>
    <mergeCell ref="L297:M297"/>
    <mergeCell ref="N297:N298"/>
    <mergeCell ref="P297:P298"/>
    <mergeCell ref="R297:R298"/>
    <mergeCell ref="S297:T297"/>
    <mergeCell ref="W297:Y297"/>
    <mergeCell ref="N296:O296"/>
    <mergeCell ref="P296:AD296"/>
    <mergeCell ref="AE296:AF296"/>
    <mergeCell ref="AG296:AH296"/>
    <mergeCell ref="AI296:AJ296"/>
    <mergeCell ref="AK296:AL296"/>
    <mergeCell ref="N295:O295"/>
    <mergeCell ref="P295:AD295"/>
    <mergeCell ref="AE295:AF295"/>
    <mergeCell ref="AG295:AH295"/>
    <mergeCell ref="AI295:AJ295"/>
    <mergeCell ref="AK295:AL295"/>
    <mergeCell ref="C287:F287"/>
    <mergeCell ref="C288:F288"/>
    <mergeCell ref="B295:B298"/>
    <mergeCell ref="C295:F298"/>
    <mergeCell ref="G295:G298"/>
    <mergeCell ref="J295:M295"/>
    <mergeCell ref="J296:M296"/>
    <mergeCell ref="H297:H298"/>
    <mergeCell ref="J297:J298"/>
    <mergeCell ref="K297:K298"/>
    <mergeCell ref="D279:F279"/>
    <mergeCell ref="D280:F280"/>
    <mergeCell ref="D281:F281"/>
    <mergeCell ref="D282:F282"/>
    <mergeCell ref="D283:F283"/>
    <mergeCell ref="C286:F286"/>
    <mergeCell ref="D261:F261"/>
    <mergeCell ref="D262:F262"/>
    <mergeCell ref="D275:F275"/>
    <mergeCell ref="D276:F276"/>
    <mergeCell ref="D277:F277"/>
    <mergeCell ref="D278:F278"/>
    <mergeCell ref="D237:F237"/>
    <mergeCell ref="D244:F244"/>
    <mergeCell ref="D251:F251"/>
    <mergeCell ref="E253:F253"/>
    <mergeCell ref="C255:F255"/>
    <mergeCell ref="D260:F260"/>
    <mergeCell ref="C202:F202"/>
    <mergeCell ref="D212:F212"/>
    <mergeCell ref="D222:F222"/>
    <mergeCell ref="D223:F223"/>
    <mergeCell ref="D224:F224"/>
    <mergeCell ref="D230:F230"/>
    <mergeCell ref="E181:F181"/>
    <mergeCell ref="E197:F197"/>
    <mergeCell ref="E198:F198"/>
    <mergeCell ref="E199:F199"/>
    <mergeCell ref="E200:F200"/>
    <mergeCell ref="C201:F201"/>
    <mergeCell ref="E172:F172"/>
    <mergeCell ref="E173:F173"/>
    <mergeCell ref="E177:F177"/>
    <mergeCell ref="E178:F178"/>
    <mergeCell ref="E179:F179"/>
    <mergeCell ref="E180:F180"/>
    <mergeCell ref="E164:F164"/>
    <mergeCell ref="E165:F165"/>
    <mergeCell ref="E168:F168"/>
    <mergeCell ref="E169:F169"/>
    <mergeCell ref="E170:F170"/>
    <mergeCell ref="E171:F171"/>
    <mergeCell ref="C124:F124"/>
    <mergeCell ref="C125:F125"/>
    <mergeCell ref="C126:F126"/>
    <mergeCell ref="E133:F133"/>
    <mergeCell ref="E134:F134"/>
    <mergeCell ref="E135:F135"/>
    <mergeCell ref="E107:F107"/>
    <mergeCell ref="C108:F108"/>
    <mergeCell ref="C118:F118"/>
    <mergeCell ref="C121:F121"/>
    <mergeCell ref="C122:F122"/>
    <mergeCell ref="C123:F123"/>
    <mergeCell ref="E97:F97"/>
    <mergeCell ref="E98:F98"/>
    <mergeCell ref="E99:F99"/>
    <mergeCell ref="C100:F100"/>
    <mergeCell ref="E105:F105"/>
    <mergeCell ref="E106:F106"/>
    <mergeCell ref="E78:F78"/>
    <mergeCell ref="E79:F79"/>
    <mergeCell ref="E80:F80"/>
    <mergeCell ref="E81:F81"/>
    <mergeCell ref="E82:F82"/>
    <mergeCell ref="C92:F92"/>
    <mergeCell ref="C24:F24"/>
    <mergeCell ref="C26:F26"/>
    <mergeCell ref="E74:F74"/>
    <mergeCell ref="E75:F75"/>
    <mergeCell ref="E76:F76"/>
    <mergeCell ref="E77:F77"/>
    <mergeCell ref="C21:F21"/>
    <mergeCell ref="C22:F22"/>
    <mergeCell ref="C23:F23"/>
    <mergeCell ref="O19:O20"/>
    <mergeCell ref="P19:P20"/>
    <mergeCell ref="Q19:Q20"/>
    <mergeCell ref="R19:T19"/>
    <mergeCell ref="U19:Y19"/>
    <mergeCell ref="Z19:Z20"/>
    <mergeCell ref="H19:H20"/>
    <mergeCell ref="I19:I20"/>
    <mergeCell ref="J19:J20"/>
    <mergeCell ref="K19:K20"/>
    <mergeCell ref="L19:M19"/>
    <mergeCell ref="N19:N20"/>
    <mergeCell ref="H17:H18"/>
    <mergeCell ref="I17:I18"/>
    <mergeCell ref="AA19:AA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J17:M17"/>
    <mergeCell ref="N17:O17"/>
    <mergeCell ref="P17:AD17"/>
    <mergeCell ref="AE17:AF17"/>
    <mergeCell ref="AI18:AI20"/>
    <mergeCell ref="AJ18:AJ20"/>
    <mergeCell ref="AK18:AK20"/>
    <mergeCell ref="AL18:AL20"/>
    <mergeCell ref="AB19:AC19"/>
    <mergeCell ref="AD19:AD20"/>
    <mergeCell ref="B17:B20"/>
    <mergeCell ref="C17:F20"/>
    <mergeCell ref="G17:G20"/>
    <mergeCell ref="B7:F7"/>
    <mergeCell ref="B8:F8"/>
    <mergeCell ref="B9:F9"/>
    <mergeCell ref="B10:F10"/>
    <mergeCell ref="B11:F11"/>
    <mergeCell ref="B12:F12"/>
    <mergeCell ref="G2:N2"/>
    <mergeCell ref="B4:E4"/>
    <mergeCell ref="G4:J4"/>
    <mergeCell ref="B5:E5"/>
    <mergeCell ref="G5:J5"/>
    <mergeCell ref="B6:J6"/>
    <mergeCell ref="B13:F13"/>
    <mergeCell ref="B14:F14"/>
    <mergeCell ref="B15:F15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№1ВС</vt:lpstr>
      <vt:lpstr>№ 2 ВС</vt:lpstr>
      <vt:lpstr>№4 Алмазный</vt:lpstr>
      <vt:lpstr>№3 ВС</vt:lpstr>
      <vt:lpstr>Унифиц. Мирный вода</vt:lpstr>
      <vt:lpstr>Унифиц. Удачный вода</vt:lpstr>
      <vt:lpstr>Унифиц. Айхал вода</vt:lpstr>
      <vt:lpstr>'№ 2 ВС'!Область_печати</vt:lpstr>
      <vt:lpstr>№1ВС!Область_печати</vt:lpstr>
      <vt:lpstr>'№3 ВС'!Область_печати</vt:lpstr>
      <vt:lpstr>'№4 Алмазный'!Область_печати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Афанасьева Надежда Николаевна</dc:creator>
  <cp:lastModifiedBy>Users</cp:lastModifiedBy>
  <cp:lastPrinted>2021-01-21T01:28:35Z</cp:lastPrinted>
  <dcterms:created xsi:type="dcterms:W3CDTF">2014-09-08T23:05:11Z</dcterms:created>
  <dcterms:modified xsi:type="dcterms:W3CDTF">2021-01-21T01:28:44Z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+СВОД ИП ВОДА ПТВС 2018-2020 (п) 30.10.xlsx</vt:lpwstr>
  </property>
</Properties>
</file>