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125" windowHeight="12390" activeTab="0"/>
  </bookViews>
  <sheets>
    <sheet name="На 01.07.2020г." sheetId="1" r:id="rId1"/>
    <sheet name="Лист1" sheetId="2" r:id="rId2"/>
  </sheets>
  <externalReferences>
    <externalReference r:id="rId5"/>
  </externalReferences>
  <definedNames>
    <definedName name="_xlnm.Print_Titles" localSheetId="0">'На 01.07.2020г.'!$14:$15</definedName>
    <definedName name="_xlnm.Print_Area" localSheetId="0">'На 01.07.2020г.'!$A$1:$I$795</definedName>
  </definedNames>
  <calcPr fullCalcOnLoad="1"/>
</workbook>
</file>

<file path=xl/sharedStrings.xml><?xml version="1.0" encoding="utf-8"?>
<sst xmlns="http://schemas.openxmlformats.org/spreadsheetml/2006/main" count="3351" uniqueCount="681">
  <si>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</si>
  <si>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</si>
  <si>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</si>
  <si>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</si>
  <si>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</si>
  <si>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</si>
  <si>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</si>
  <si>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</si>
  <si>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</si>
  <si>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</si>
  <si>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</si>
  <si>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</si>
  <si>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</si>
  <si>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</si>
  <si>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</si>
  <si>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</si>
  <si>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</si>
  <si>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</si>
  <si>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</si>
  <si>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</si>
  <si>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</si>
  <si>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</si>
  <si>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</si>
  <si>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</si>
  <si>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</si>
  <si>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</si>
  <si>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</si>
  <si>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</si>
  <si>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</si>
  <si>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</si>
  <si>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</si>
  <si>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</si>
  <si>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</si>
  <si>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</si>
  <si>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</si>
  <si>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</si>
  <si>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</si>
  <si>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</si>
  <si>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</si>
  <si>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</si>
  <si>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</si>
  <si>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</si>
  <si>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</si>
  <si>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</si>
  <si>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</si>
  <si>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</si>
  <si>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</si>
  <si>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</si>
  <si>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</si>
  <si>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</si>
  <si>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</si>
  <si>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</si>
  <si>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</si>
  <si>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</si>
  <si>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</si>
  <si>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</si>
  <si>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</si>
  <si>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</si>
  <si>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</si>
  <si>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</si>
  <si>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</si>
  <si>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</si>
  <si>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</si>
  <si>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</si>
  <si>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</si>
  <si>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</si>
  <si>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</si>
  <si>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</si>
  <si>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</si>
  <si>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</si>
  <si>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</si>
  <si>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</si>
  <si>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</si>
  <si>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</si>
  <si>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</si>
  <si>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</si>
  <si>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</si>
  <si>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</si>
  <si>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</si>
  <si>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</si>
  <si>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</si>
  <si>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</si>
  <si>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</si>
  <si>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</si>
  <si>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</si>
  <si>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</si>
  <si>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</si>
  <si>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</si>
  <si>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</si>
  <si>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</si>
  <si>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</si>
  <si>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</si>
  <si>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</si>
  <si>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</si>
  <si>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</si>
  <si>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</si>
  <si>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</si>
  <si>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</si>
  <si>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</si>
  <si>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</si>
  <si>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</si>
  <si>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</si>
  <si>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</si>
  <si>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</si>
  <si>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</si>
  <si>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</si>
  <si>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</si>
  <si>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</si>
  <si>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</si>
  <si>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</si>
  <si>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</si>
  <si>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</si>
  <si>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</si>
  <si>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</si>
  <si>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</si>
  <si>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</si>
  <si>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</si>
  <si>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</si>
  <si>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</si>
  <si>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</si>
  <si>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</si>
  <si>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</si>
  <si>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</si>
  <si>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</si>
  <si>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</si>
  <si>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</si>
  <si>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</si>
  <si>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</si>
  <si>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</si>
  <si>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</si>
  <si>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</si>
  <si>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</si>
  <si>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406</t>
  </si>
  <si>
    <t>0411</t>
  </si>
  <si>
    <t xml:space="preserve">340 00 00 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</si>
  <si>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</si>
  <si>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</si>
  <si>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</si>
  <si>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</si>
  <si>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</si>
  <si>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</si>
  <si>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</si>
  <si>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</si>
  <si>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</si>
  <si>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</si>
  <si>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</si>
  <si>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</si>
  <si>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</si>
  <si>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</si>
  <si>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</si>
  <si>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</si>
  <si>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</si>
  <si>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</si>
  <si>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</si>
  <si>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</si>
  <si>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</si>
  <si>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</si>
  <si>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</si>
  <si>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</si>
  <si>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</si>
  <si>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</si>
  <si>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</si>
  <si>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</si>
  <si>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</si>
  <si>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</si>
  <si>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</si>
  <si>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</si>
  <si>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</si>
  <si>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</si>
  <si>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</si>
  <si>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</si>
  <si>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Обслуживание программы 1С: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</si>
  <si>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</si>
  <si>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</si>
  <si>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</si>
  <si>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</si>
  <si>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</si>
  <si>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</si>
  <si>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</si>
  <si>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</si>
  <si>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</si>
  <si>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 xml:space="preserve">Приобретение прочих материальных запасов </t>
  </si>
  <si>
    <t>Содержание городского сайта</t>
  </si>
  <si>
    <t>Противопожарные мероприятия (зарядка огнетушителей)</t>
  </si>
  <si>
    <t>1149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</si>
  <si>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</si>
  <si>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</si>
  <si>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</si>
  <si>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</si>
  <si>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</si>
  <si>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</si>
  <si>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</si>
  <si>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</si>
  <si>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</si>
  <si>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</si>
  <si>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</si>
  <si>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</si>
  <si>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</si>
  <si>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</si>
  <si>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</si>
  <si>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</si>
  <si>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</si>
  <si>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</si>
  <si>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</si>
  <si>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</si>
  <si>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</si>
  <si>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</si>
  <si>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</si>
  <si>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</si>
  <si>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</si>
  <si>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</si>
  <si>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</si>
  <si>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</si>
  <si>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</si>
  <si>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</si>
  <si>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</si>
  <si>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</si>
  <si>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</si>
  <si>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</si>
  <si>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</si>
  <si>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Тех. Обслуживание автом. Рабочего места (РТКС, Кейсистемс)</t>
  </si>
  <si>
    <t>Другие расходы по содержанию имущества, в т.ч:</t>
  </si>
  <si>
    <t>техническое обслуживание средств ПС и ОПС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</si>
  <si>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</si>
  <si>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</si>
  <si>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</si>
  <si>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1000</t>
  </si>
  <si>
    <t>1124</t>
  </si>
  <si>
    <t>вывоз мусора и утилизация мусора (объекты администрации)</t>
  </si>
  <si>
    <t>Текущий ремонт оборудования (оргтехники)</t>
  </si>
  <si>
    <t>Подписка периодические и справочные издания</t>
  </si>
  <si>
    <t>Обновление и приобретение программного обеспечения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</si>
  <si>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</si>
  <si>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</si>
  <si>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</si>
  <si>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</si>
  <si>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</si>
  <si>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</si>
  <si>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</si>
  <si>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</si>
  <si>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</si>
  <si>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</si>
  <si>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</si>
  <si>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</si>
  <si>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</si>
  <si>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</si>
  <si>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2922216</t>
  </si>
  <si>
    <t>2942240</t>
  </si>
  <si>
    <t>проведние аттестации рабочих мест, диспансеризация, страхование работников, проведение предрейсовых осмотров</t>
  </si>
  <si>
    <t>услуги по договорам гражданско-правового характера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</si>
  <si>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</si>
  <si>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</si>
  <si>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</si>
  <si>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</si>
  <si>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</si>
  <si>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</si>
  <si>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</si>
  <si>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</si>
  <si>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</si>
  <si>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</si>
  <si>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</si>
  <si>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</si>
  <si>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</si>
  <si>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</si>
  <si>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</si>
  <si>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</si>
  <si>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</si>
  <si>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</si>
  <si>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</si>
  <si>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</si>
  <si>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</si>
  <si>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</si>
  <si>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</si>
  <si>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</si>
  <si>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</si>
  <si>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Приобретение специализированной техники</t>
  </si>
  <si>
    <t>Приобретение материальных запасов (битум)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</si>
  <si>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</si>
  <si>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</si>
  <si>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</si>
  <si>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</si>
  <si>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 xml:space="preserve"> подпрограмма "Развитие физкультуры и спорта"</t>
  </si>
  <si>
    <t>521</t>
  </si>
  <si>
    <t>2921018</t>
  </si>
  <si>
    <t>2941009</t>
  </si>
  <si>
    <t>2941018</t>
  </si>
  <si>
    <t>другие услуги</t>
  </si>
  <si>
    <t>КУЛЬТУРА</t>
  </si>
  <si>
    <t>Услуги по страхованию муниципального имущества</t>
  </si>
  <si>
    <t>1135</t>
  </si>
  <si>
    <t>затраты на расчетно-кассовое обслуживание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</si>
  <si>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</si>
  <si>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</si>
  <si>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</si>
  <si>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</si>
  <si>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</si>
  <si>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</si>
  <si>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</si>
  <si>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</si>
  <si>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</si>
  <si>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</si>
  <si>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</si>
  <si>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</si>
  <si>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</si>
  <si>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</si>
  <si>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</si>
  <si>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</si>
  <si>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</si>
  <si>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</si>
  <si>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</si>
  <si>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</si>
  <si>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</si>
  <si>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Приобретение материальных запасов (комплектующие к оргтехнике)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</si>
  <si>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</si>
  <si>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</si>
  <si>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</si>
  <si>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уборка помещений, другие расходы по содержанию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</si>
  <si>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</si>
  <si>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</si>
  <si>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</si>
  <si>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</si>
  <si>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</si>
  <si>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</si>
  <si>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</si>
  <si>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</si>
  <si>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</si>
  <si>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Расходы по оценке и страхованию муниципального имущества</t>
  </si>
  <si>
    <t>Закупка товаров, работ, услуг для муниципальных нужд</t>
  </si>
  <si>
    <t>Проведение оценки муниципального имущества</t>
  </si>
  <si>
    <t>Резервный фонд местной администрации</t>
  </si>
  <si>
    <t>9950071100</t>
  </si>
  <si>
    <t>Иные расходы по ст. 290</t>
  </si>
  <si>
    <t>Расходы по управлению муниципальным имуществом и земельными ресурсами</t>
  </si>
  <si>
    <t>9950091002</t>
  </si>
  <si>
    <t>Услуги по содержанию муниципального имущества (объекты муниципальной собственности)</t>
  </si>
  <si>
    <t>Содержание в чистоте помещений, зданий, дворов, иного имущества</t>
  </si>
  <si>
    <t>Коммунальные услуги, в т.ч.:</t>
  </si>
  <si>
    <t xml:space="preserve">Другие расходы по содержанию  (оплата техобслуживания автомобилей)  </t>
  </si>
  <si>
    <t>Увеличение стоимости ОС</t>
  </si>
  <si>
    <t>Увеличение стоимости матриальных запасов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</si>
  <si>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</si>
  <si>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</si>
  <si>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</si>
  <si>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</si>
  <si>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</si>
  <si>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</si>
  <si>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</si>
  <si>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</si>
  <si>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Прочие непрограммные расходы</t>
  </si>
  <si>
    <t>9950000000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</si>
  <si>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</si>
  <si>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</si>
  <si>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</si>
  <si>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</si>
  <si>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Субвенция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</si>
  <si>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техногенеого характера</t>
  </si>
  <si>
    <t>Расходы по содержанию имущества (Содержание видеонаблюдения "Безопасный город")</t>
  </si>
  <si>
    <t>Приобретение ГСМ для оснащения ДНД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</si>
  <si>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</si>
  <si>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</si>
  <si>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9950063360</t>
  </si>
  <si>
    <t>Субсидирование убытков от пассажирских перевозок</t>
  </si>
  <si>
    <t>Субсидии некоммерческим организациям</t>
  </si>
  <si>
    <t>Безвозмездные перечисления муниципальному унитарному предприятию</t>
  </si>
  <si>
    <t>Текущий и капитальный ремонт автомобильных дорог</t>
  </si>
  <si>
    <t xml:space="preserve">Услуги по содержанию муниципального имущества </t>
  </si>
  <si>
    <t>Содержание муниципальных автомобильных дорог</t>
  </si>
  <si>
    <t>Содержание муниципальных дорог (зимнее и летнее)</t>
  </si>
  <si>
    <t>Увеличнение стоимости ОС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</si>
  <si>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</si>
  <si>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</si>
  <si>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Субсидии юридическим лицам, ИП, физическим лицам</t>
  </si>
  <si>
    <t>Безвозмездные перечисления юр. и физическим лицам (получение гранто)</t>
  </si>
  <si>
    <t>Управление земельными ресурсами</t>
  </si>
  <si>
    <t>Кадастровые работы на земельные участки, находящиеся в муниципальной собственности</t>
  </si>
  <si>
    <t>Изготовление кадастровых паспортов</t>
  </si>
  <si>
    <t>Межевание земельных участков</t>
  </si>
  <si>
    <t>Услуги по межеванию земельных участков</t>
  </si>
  <si>
    <t>Капитальный ремонт общего имущества многоквартирных домов</t>
  </si>
  <si>
    <t>Имущественный взнос в НО "Фонд капитального ремонта многоквартирных домов РС (Якутия)</t>
  </si>
  <si>
    <t>Перечисление взносов на капитальный ремонт</t>
  </si>
  <si>
    <t>Проведение текущего ремонта объектов жил.фонда, находящегося в муниципальной собственности</t>
  </si>
  <si>
    <t>Субсидии на возмещение затрат или недополученных доходов организациям ЖКК</t>
  </si>
  <si>
    <t>9950091010</t>
  </si>
  <si>
    <t xml:space="preserve">Безвозмездные перечисления </t>
  </si>
  <si>
    <t>Содержание и ремонт объектов уличного освещения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</si>
  <si>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</si>
  <si>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</si>
  <si>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</si>
  <si>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</si>
  <si>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</si>
  <si>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</si>
  <si>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6980010009</t>
  </si>
  <si>
    <t>Текущий и капитальный ремонт городских автомобильных дорог идворовых территорий (в т.ч. средства из бюджета района)</t>
  </si>
  <si>
    <t>Проведение текущих ремонтов объектов благоустройства</t>
  </si>
  <si>
    <t>Содержание объектов благоустройства</t>
  </si>
  <si>
    <t>Прочие услуги по благоустройству территории</t>
  </si>
  <si>
    <t>6980062100</t>
  </si>
  <si>
    <t>Текущий ремонт объектов благоустройства</t>
  </si>
  <si>
    <t>Проведение текущего ремонта  объектов энергосбережения</t>
  </si>
  <si>
    <t>Прочие услуги по содержанию</t>
  </si>
  <si>
    <t>Мероприятия в области энергосбережения</t>
  </si>
  <si>
    <t>Увеличение стоимости мат. Запасов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</si>
  <si>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</si>
  <si>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</si>
  <si>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Оплата поездок на участие в конкурсах и т.д.</t>
  </si>
  <si>
    <t>Оплата услуг в области организации молодежной политики</t>
  </si>
  <si>
    <t>Социальные выплаты гражданам, кроме публичных нормативных обязательств</t>
  </si>
  <si>
    <t>Выплата премий, грантов, учащимся</t>
  </si>
  <si>
    <t>Оплата поездок на фестивали, конкурсы и т.д.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</si>
  <si>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</si>
  <si>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</si>
  <si>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</si>
  <si>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Организация и проведение культурно-масовых мероприятий</t>
  </si>
  <si>
    <t>Денежные выплаты (на организацию питания, проживания)</t>
  </si>
  <si>
    <t>Выплата денежных поощрений в связи с организацией проведения культурно-массовых мероприятий</t>
  </si>
  <si>
    <t>Приобретение сувенирной, подарочной продукции</t>
  </si>
  <si>
    <t>Приобретение канцелярских принадлежностей</t>
  </si>
  <si>
    <t>Приобретение товаров, работ, услуг</t>
  </si>
  <si>
    <t>Пособия по социальной помощи наслению</t>
  </si>
  <si>
    <t>Денежные выплаты в рамках программы</t>
  </si>
  <si>
    <t>Мероприятия подпрограммы "Обеспечение жильем молодых семей"</t>
  </si>
  <si>
    <t>Субсидии гражданам на приобретение жилья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</si>
  <si>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</si>
  <si>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</si>
  <si>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</si>
  <si>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Организация пассажирских перевозок внутри района автотраспортом</t>
  </si>
  <si>
    <t>Социальное обеспчение и иные выплаты населению</t>
  </si>
  <si>
    <t>Оплата льготных проездных билетов</t>
  </si>
  <si>
    <t>Оплата услуг питания для детей из группы продленного дня</t>
  </si>
  <si>
    <t>Организация и проведение мероприятий в сфере физической культуры и массового спорта</t>
  </si>
  <si>
    <t>Организация оплаты питания, проживания и проезда спортсменов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</si>
  <si>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</si>
  <si>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</si>
  <si>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</si>
  <si>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</si>
  <si>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Расходы в области массовой информации</t>
  </si>
  <si>
    <t>9950091001</t>
  </si>
  <si>
    <t>Оплата услуг по размещению объявлений в СМИ</t>
  </si>
  <si>
    <t>Межбюджетные трансферты</t>
  </si>
  <si>
    <t>9960000000</t>
  </si>
  <si>
    <t>Субсидии, передаваемые в гос. бюджет (орицательный трансферт)</t>
  </si>
  <si>
    <t>9960088300</t>
  </si>
  <si>
    <t>Перечислении субсидии другим бюджетам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</si>
  <si>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</si>
  <si>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</si>
  <si>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</si>
  <si>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</si>
  <si>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</si>
  <si>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Учет муниципального имущества</t>
  </si>
  <si>
    <t>Оформление технической документации</t>
  </si>
  <si>
    <t xml:space="preserve">Оплата прочих услуг </t>
  </si>
  <si>
    <t>Проведение текущего ремонта</t>
  </si>
  <si>
    <t>Текущий и капитальный ремонт городских автомобильных дорог идворовых территорий (за счет средств ДФ  РС (Я))</t>
  </si>
  <si>
    <t>9950091005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</si>
  <si>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</si>
  <si>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</si>
  <si>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 </t>
  </si>
  <si>
    <t xml:space="preserve">Приобретение сувенирной продукции </t>
  </si>
  <si>
    <t>Расходы по уплате членских взносов за Совет МО</t>
  </si>
  <si>
    <t>698006210С</t>
  </si>
  <si>
    <t>Страхование</t>
  </si>
  <si>
    <t>Прочие расходы (штрафы)</t>
  </si>
  <si>
    <t>9950091017</t>
  </si>
  <si>
    <t>9960088520</t>
  </si>
  <si>
    <t>853</t>
  </si>
  <si>
    <t>9950091012</t>
  </si>
  <si>
    <t>313</t>
  </si>
  <si>
    <t>Командировочные расходы</t>
  </si>
  <si>
    <t>Изготовление проекта</t>
  </si>
  <si>
    <t>1130</t>
  </si>
  <si>
    <t>Проведение экспертизы проектно-сметной документации</t>
  </si>
  <si>
    <t>Субсидия на выполнение мероприятий по улучшению облика жилых домов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</si>
  <si>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</si>
  <si>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</si>
  <si>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</si>
  <si>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</si>
  <si>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</si>
  <si>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</si>
  <si>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</si>
  <si>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</si>
  <si>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</si>
  <si>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</si>
  <si>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</si>
  <si>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</si>
  <si>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</si>
  <si>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</si>
  <si>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Расходы по монтажу системы ("Безопасный город")</t>
  </si>
  <si>
    <t>Приобретение видеокамер (за счет средств района)</t>
  </si>
  <si>
    <t>Проведение текущего ремонта объектов жил.фонда, находящегося в муниципальной собственности (в части приобретения строительных материалов)</t>
  </si>
  <si>
    <t xml:space="preserve">Проведение текущего ремонта  объектов жил. Фонда, находящегося в муниципальной собственности (в части приобретения материальных запасов) </t>
  </si>
  <si>
    <t>Разработка Генерального плана</t>
  </si>
  <si>
    <t>Субсидия из бюджета района на реализацию мероприятий по проекту "Активный гражданин"</t>
  </si>
  <si>
    <t>812</t>
  </si>
  <si>
    <t>Оплата по соглашению (передача полномочий по библиотекам)</t>
  </si>
  <si>
    <t>500</t>
  </si>
  <si>
    <t>9950091018</t>
  </si>
  <si>
    <t>Оплата усгуг аренды</t>
  </si>
  <si>
    <t>1133</t>
  </si>
  <si>
    <t>За счет средств МБ</t>
  </si>
  <si>
    <t>2740010010</t>
  </si>
  <si>
    <t>3100000000</t>
  </si>
  <si>
    <t>3120000000</t>
  </si>
  <si>
    <t>3120010020</t>
  </si>
  <si>
    <t>3120010030</t>
  </si>
  <si>
    <t>1700000000</t>
  </si>
  <si>
    <t>1710010010</t>
  </si>
  <si>
    <t>2220010050</t>
  </si>
  <si>
    <t>1860010030</t>
  </si>
  <si>
    <t>1800000000</t>
  </si>
  <si>
    <t>1850010030</t>
  </si>
  <si>
    <t>1850010010</t>
  </si>
  <si>
    <t>Приобретение материальных запасов (искусственная дорожная неровность)</t>
  </si>
  <si>
    <t>2600000000</t>
  </si>
  <si>
    <t>263001005Г</t>
  </si>
  <si>
    <t>3140000000</t>
  </si>
  <si>
    <t>3140010050</t>
  </si>
  <si>
    <t>3140010030</t>
  </si>
  <si>
    <t>9950011020</t>
  </si>
  <si>
    <t>2300000000</t>
  </si>
  <si>
    <t>2320010010</t>
  </si>
  <si>
    <t>2320010030</t>
  </si>
  <si>
    <t>2320010040</t>
  </si>
  <si>
    <t>2320010060</t>
  </si>
  <si>
    <t>2320010090</t>
  </si>
  <si>
    <t>1100000000</t>
  </si>
  <si>
    <t>1120000000</t>
  </si>
  <si>
    <t>1120011020</t>
  </si>
  <si>
    <t>Софинансирование студенческих отрядов (за счет района)</t>
  </si>
  <si>
    <t>1000000000</t>
  </si>
  <si>
    <t>1020000000</t>
  </si>
  <si>
    <t>1020010002</t>
  </si>
  <si>
    <t>1500000000</t>
  </si>
  <si>
    <t>1530071020</t>
  </si>
  <si>
    <t>2000000000</t>
  </si>
  <si>
    <t>20300L0200</t>
  </si>
  <si>
    <t>1420000000</t>
  </si>
  <si>
    <t>1420010010</t>
  </si>
  <si>
    <t>Приобретение продуктов питания</t>
  </si>
  <si>
    <t>Услуги по охране</t>
  </si>
  <si>
    <t>Услуги по содержанию территории</t>
  </si>
  <si>
    <t>811</t>
  </si>
  <si>
    <t>20300S4003</t>
  </si>
  <si>
    <t>412</t>
  </si>
  <si>
    <t>НЕПРОГРАММНЫЕ</t>
  </si>
  <si>
    <t>9950091019</t>
  </si>
  <si>
    <t>Прочие усулги (Выполнение инженерно-геодезических изысканий по подготовке топографической съемки)</t>
  </si>
  <si>
    <t>245</t>
  </si>
  <si>
    <t>Прочие услуги (физический снос дома)</t>
  </si>
  <si>
    <t>Приобретение основных средств (приобретение жилых помещений)</t>
  </si>
  <si>
    <t>296</t>
  </si>
  <si>
    <t>295</t>
  </si>
  <si>
    <t>291</t>
  </si>
  <si>
    <t>120</t>
  </si>
  <si>
    <t>0804</t>
  </si>
  <si>
    <t>Оплата питания, проезда на мероприятия</t>
  </si>
  <si>
    <t>Проведение текущего ремонта объектов жил.фонда, находящегося в муниципальной собственности (в части приобретения основных средств)</t>
  </si>
  <si>
    <t>292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</si>
  <si>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</si>
  <si>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185006213С</t>
  </si>
  <si>
    <t>225 (01ДФ)</t>
  </si>
  <si>
    <t>1860010020</t>
  </si>
  <si>
    <t>Текущий и капитальный ремонт городских автомобильных дорог и дворовых территорий (за счет местного бюджета) (придомовые территории)</t>
  </si>
  <si>
    <t>ремонт автомобиля</t>
  </si>
  <si>
    <t>Содержание объектов уличного освещения, находящихся в муниципальной собственности (содержание уличного освещения)</t>
  </si>
  <si>
    <t>Продукты питания</t>
  </si>
  <si>
    <t>Система Госзаказ</t>
  </si>
  <si>
    <t xml:space="preserve">0203 </t>
  </si>
  <si>
    <t>Оплата нахождения в служебных командировках</t>
  </si>
  <si>
    <t>9950071020</t>
  </si>
  <si>
    <t xml:space="preserve">226 </t>
  </si>
  <si>
    <t>Приобретение основных средств (урны, лавочки, светильники) ФБ, РБ</t>
  </si>
  <si>
    <t>Прочие услуги (услуги по установке малых форм) МБ</t>
  </si>
  <si>
    <t xml:space="preserve">310 </t>
  </si>
  <si>
    <t>Асфальтированин придомовых территоий ФБ,РБ</t>
  </si>
  <si>
    <t>Прочие расходы (выплата денежных средств на премии ДПД)</t>
  </si>
  <si>
    <t>МП "Управление муниципальным имуществом МО "Город Удачный"</t>
  </si>
  <si>
    <t>МП "Проффилактика и борьба с социально-значимыми заболеваниями, предупреждение болезнезависимости населения на 2018-2021г.г."</t>
  </si>
  <si>
    <t>Оплата транспортных расходов</t>
  </si>
  <si>
    <t>МП "Развитие кадрового потенциала в МО "Город Удачный"</t>
  </si>
  <si>
    <t>МП "Профилактика терроризма, экстремизма и других преступных проявлений"</t>
  </si>
  <si>
    <t>МП "Обеспечение пожарной безопасности на территории МО "Город Удачный"</t>
  </si>
  <si>
    <t>МП "Развитие сети автомобильных дорог общего пользования МО "Город Удачный"</t>
  </si>
  <si>
    <t>МП "Развитие малого и среднего предпринимательства в МО"Город Удачный"</t>
  </si>
  <si>
    <t>МП "Обеспечение населения качественным жильем"</t>
  </si>
  <si>
    <t>МП " Благоустройство и озеленение МО "Город Удачный"</t>
  </si>
  <si>
    <t>МП " Энергосбережение и повышение энергетической эффективности в МО "Город Удачный"</t>
  </si>
  <si>
    <t>МП "Развитие культуры в сфере обеспечения досуга населения"</t>
  </si>
  <si>
    <t>МП Социальная поддержка населения</t>
  </si>
  <si>
    <t>МП "Развитие физкультуры и спорта"</t>
  </si>
  <si>
    <t>прочие расходы</t>
  </si>
  <si>
    <t>1320010030</t>
  </si>
  <si>
    <t>Увеличение материальных запасов</t>
  </si>
  <si>
    <t>1119</t>
  </si>
  <si>
    <t>МП "Формирование комфортной городской среды на 2019 год"</t>
  </si>
  <si>
    <t>20А0000000</t>
  </si>
  <si>
    <t>20А0010010</t>
  </si>
  <si>
    <t>Прочие расходы (несанкционированные свалки)</t>
  </si>
  <si>
    <t>МП  "Организация и осуществление мероприятий по работе с детьми и молодежью"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</si>
  <si>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</si>
  <si>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</si>
  <si>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</si>
  <si>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</si>
  <si>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</si>
  <si>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</si>
  <si>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</si>
  <si>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</si>
  <si>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</si>
  <si>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</si>
  <si>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</si>
  <si>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Прочие услуги (Оплата договоров ГПХ,  погрузо-разгруз. работы)</t>
  </si>
  <si>
    <t xml:space="preserve">                           </t>
  </si>
  <si>
    <t>129</t>
  </si>
  <si>
    <t>266</t>
  </si>
  <si>
    <t>341</t>
  </si>
  <si>
    <t>Софинансирование мероприятий по программе "Молодые семьи"</t>
  </si>
  <si>
    <t>344</t>
  </si>
  <si>
    <t>Выплата поощрения ДНД</t>
  </si>
  <si>
    <t xml:space="preserve">Услуги по перевозке пассажиров автомобильным транспортом </t>
  </si>
  <si>
    <t xml:space="preserve">Оплата транспортных услуг </t>
  </si>
  <si>
    <t>Ремонт муниципального имущества</t>
  </si>
  <si>
    <t xml:space="preserve">Прочие выплаты   </t>
  </si>
  <si>
    <t>225 (19-Г86-00002)</t>
  </si>
  <si>
    <t>Асфальтированин придомовых территоий ФБ, РБ</t>
  </si>
  <si>
    <t>Асфальтированин придомовых территоий МБ</t>
  </si>
  <si>
    <t>Прочие услуги (услуги по установке малых форм) ФБ</t>
  </si>
  <si>
    <t>Приобретение основных средств (урны, лавочки, светильники) МБ</t>
  </si>
  <si>
    <t>Разработка проектно-сметной документации, прочие работы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</si>
  <si>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</si>
  <si>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</si>
  <si>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</si>
  <si>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</si>
  <si>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414</t>
  </si>
  <si>
    <t>228</t>
  </si>
  <si>
    <t>Изготовление проекта(гараж)</t>
  </si>
  <si>
    <t>Изыскательные работы незав строительства детского сада на 280 м</t>
  </si>
  <si>
    <t>1127</t>
  </si>
  <si>
    <t>263</t>
  </si>
  <si>
    <t>Приобретение материальных запасов (ФБ, РБ)</t>
  </si>
  <si>
    <t>Субсидия по проекту "Активный гражданин"</t>
  </si>
  <si>
    <t>9950091014</t>
  </si>
  <si>
    <t>246</t>
  </si>
  <si>
    <t>Повышение квалификации</t>
  </si>
  <si>
    <t>Ремонт оборудования (оргтехники)</t>
  </si>
  <si>
    <t>Система Госфинансы</t>
  </si>
  <si>
    <t xml:space="preserve">0013 </t>
  </si>
  <si>
    <t>Приобретение сувенироной продукции</t>
  </si>
  <si>
    <t>Приобретение топлива</t>
  </si>
  <si>
    <t>Обновление программы Гарант</t>
  </si>
  <si>
    <t>870</t>
  </si>
  <si>
    <t>Транспортные услуги (непредвиденные расходы в связи с ЧС)</t>
  </si>
  <si>
    <t>Прочие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</si>
  <si>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</si>
  <si>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</si>
  <si>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</si>
  <si>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 xml:space="preserve">225 (20-555550-00000-00000) </t>
  </si>
  <si>
    <t xml:space="preserve">226 (20-555550-00000-00000) </t>
  </si>
  <si>
    <t xml:space="preserve">310 (20-555550-00000-00000) </t>
  </si>
  <si>
    <t xml:space="preserve">346 (20-555550-00000-00000) </t>
  </si>
  <si>
    <t>Приобретение основных средств (в т.ч. МБТ)</t>
  </si>
  <si>
    <t>232F255550</t>
  </si>
  <si>
    <t>Установка сервера</t>
  </si>
  <si>
    <t>Неисполненные назначения</t>
  </si>
  <si>
    <t>Уточненный план расходов на 2020 год</t>
  </si>
  <si>
    <t>Приложение № 2</t>
  </si>
  <si>
    <t>к Постановлению главы города</t>
  </si>
  <si>
    <t xml:space="preserve">                    Исполнение  расходов бюджета МО "Город Удачный" Мирнинского района РС(Я) за 1 полугодие 2020 года</t>
  </si>
  <si>
    <t xml:space="preserve"> Исполненные расходы на 01.07.2020 год</t>
  </si>
  <si>
    <t>0111</t>
  </si>
  <si>
    <t>Условные расходы</t>
  </si>
  <si>
    <t xml:space="preserve">Приобретение основных средств </t>
  </si>
  <si>
    <t>310 МБ ковид</t>
  </si>
  <si>
    <t>341 МБ Ковид</t>
  </si>
  <si>
    <t>345</t>
  </si>
  <si>
    <t>346 МБ ковид</t>
  </si>
  <si>
    <t>Приобретение услуг в области информационных технологий</t>
  </si>
  <si>
    <t>0907</t>
  </si>
  <si>
    <t>222 МБ ковид</t>
  </si>
  <si>
    <t>226 МБ ковид</t>
  </si>
  <si>
    <t>Прочиее услуги</t>
  </si>
  <si>
    <t>№ 329  "14" июля 2020г.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</si>
</sst>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</numFmts>
  <fonts count="98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i/>
      <sz val="9"/>
      <name val="Arial Cyr"/>
      <family val="0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0"/>
      <color indexed="40"/>
      <name val="Arial Cyr"/>
      <family val="0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b/>
      <u val="single"/>
      <sz val="10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u val="singleAccounting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rgb="FF00B05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u val="singleAccounting"/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5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3" fontId="5" fillId="35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>
      <alignment wrapText="1"/>
    </xf>
    <xf numFmtId="1" fontId="5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6" borderId="0" xfId="0" applyFont="1" applyFill="1" applyAlignment="1">
      <alignment/>
    </xf>
    <xf numFmtId="0" fontId="23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" fontId="18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3" fontId="24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 wrapText="1"/>
    </xf>
    <xf numFmtId="43" fontId="25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43" fontId="26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wrapText="1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1" fontId="24" fillId="36" borderId="10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/>
    </xf>
    <xf numFmtId="43" fontId="5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1" fontId="24" fillId="36" borderId="10" xfId="0" applyNumberFormat="1" applyFont="1" applyFill="1" applyBorder="1" applyAlignment="1">
      <alignment vertical="center" wrapText="1"/>
    </xf>
    <xf numFmtId="49" fontId="24" fillId="36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0" fontId="3" fillId="38" borderId="10" xfId="0" applyFont="1" applyFill="1" applyBorder="1" applyAlignment="1">
      <alignment/>
    </xf>
    <xf numFmtId="1" fontId="24" fillId="0" borderId="10" xfId="0" applyNumberFormat="1" applyFont="1" applyBorder="1" applyAlignment="1">
      <alignment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43" fontId="24" fillId="36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4" fillId="36" borderId="0" xfId="0" applyFont="1" applyFill="1" applyAlignment="1">
      <alignment/>
    </xf>
    <xf numFmtId="1" fontId="24" fillId="36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43" fontId="5" fillId="36" borderId="13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81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3" fontId="3" fillId="42" borderId="1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1" fontId="3" fillId="21" borderId="10" xfId="0" applyNumberFormat="1" applyFont="1" applyFill="1" applyBorder="1" applyAlignment="1">
      <alignment wrapText="1"/>
    </xf>
    <xf numFmtId="49" fontId="3" fillId="21" borderId="10" xfId="0" applyNumberFormat="1" applyFont="1" applyFill="1" applyBorder="1" applyAlignment="1">
      <alignment horizontal="center"/>
    </xf>
    <xf numFmtId="49" fontId="5" fillId="21" borderId="10" xfId="0" applyNumberFormat="1" applyFont="1" applyFill="1" applyBorder="1" applyAlignment="1">
      <alignment horizontal="center"/>
    </xf>
    <xf numFmtId="43" fontId="3" fillId="21" borderId="10" xfId="0" applyNumberFormat="1" applyFont="1" applyFill="1" applyBorder="1" applyAlignment="1">
      <alignment/>
    </xf>
    <xf numFmtId="0" fontId="82" fillId="0" borderId="14" xfId="0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top" wrapText="1"/>
    </xf>
    <xf numFmtId="43" fontId="3" fillId="36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49" fontId="32" fillId="38" borderId="10" xfId="0" applyNumberFormat="1" applyFont="1" applyFill="1" applyBorder="1" applyAlignment="1">
      <alignment horizontal="center"/>
    </xf>
    <xf numFmtId="49" fontId="32" fillId="36" borderId="10" xfId="0" applyNumberFormat="1" applyFont="1" applyFill="1" applyBorder="1" applyAlignment="1">
      <alignment horizontal="center"/>
    </xf>
    <xf numFmtId="0" fontId="5" fillId="42" borderId="10" xfId="0" applyFont="1" applyFill="1" applyBorder="1" applyAlignment="1">
      <alignment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6" fillId="0" borderId="0" xfId="0" applyFont="1" applyAlignment="1">
      <alignment/>
    </xf>
    <xf numFmtId="0" fontId="86" fillId="36" borderId="0" xfId="0" applyFont="1" applyFill="1" applyAlignment="1">
      <alignment/>
    </xf>
    <xf numFmtId="49" fontId="32" fillId="0" borderId="10" xfId="53" applyNumberFormat="1" applyFont="1" applyBorder="1" applyAlignment="1">
      <alignment horizontal="justify"/>
      <protection/>
    </xf>
    <xf numFmtId="43" fontId="86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86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/>
    </xf>
    <xf numFmtId="43" fontId="33" fillId="0" borderId="10" xfId="0" applyNumberFormat="1" applyFont="1" applyFill="1" applyBorder="1" applyAlignment="1">
      <alignment/>
    </xf>
    <xf numFmtId="43" fontId="5" fillId="36" borderId="10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Fill="1" applyAlignment="1">
      <alignment/>
    </xf>
    <xf numFmtId="0" fontId="86" fillId="36" borderId="0" xfId="0" applyFont="1" applyFill="1" applyAlignment="1">
      <alignment/>
    </xf>
    <xf numFmtId="0" fontId="86" fillId="0" borderId="0" xfId="0" applyFont="1" applyBorder="1" applyAlignment="1">
      <alignment/>
    </xf>
    <xf numFmtId="43" fontId="3" fillId="36" borderId="0" xfId="0" applyNumberFormat="1" applyFont="1" applyFill="1" applyAlignment="1">
      <alignment/>
    </xf>
    <xf numFmtId="43" fontId="5" fillId="36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86" fillId="36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43" fontId="89" fillId="36" borderId="0" xfId="0" applyNumberFormat="1" applyFont="1" applyFill="1" applyAlignment="1">
      <alignment/>
    </xf>
    <xf numFmtId="0" fontId="89" fillId="36" borderId="0" xfId="0" applyFont="1" applyFill="1" applyAlignment="1">
      <alignment/>
    </xf>
    <xf numFmtId="43" fontId="1" fillId="0" borderId="0" xfId="0" applyNumberFormat="1" applyFont="1" applyAlignment="1">
      <alignment/>
    </xf>
    <xf numFmtId="43" fontId="11" fillId="15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 wrapText="1"/>
    </xf>
    <xf numFmtId="43" fontId="81" fillId="36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81" fillId="0" borderId="10" xfId="0" applyNumberFormat="1" applyFont="1" applyBorder="1" applyAlignment="1">
      <alignment horizontal="center"/>
    </xf>
    <xf numFmtId="49" fontId="81" fillId="0" borderId="10" xfId="0" applyNumberFormat="1" applyFont="1" applyFill="1" applyBorder="1" applyAlignment="1">
      <alignment horizontal="center"/>
    </xf>
    <xf numFmtId="49" fontId="90" fillId="0" borderId="10" xfId="0" applyNumberFormat="1" applyFont="1" applyBorder="1" applyAlignment="1">
      <alignment horizontal="center"/>
    </xf>
    <xf numFmtId="43" fontId="81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81" fillId="0" borderId="10" xfId="0" applyFont="1" applyFill="1" applyBorder="1" applyAlignment="1">
      <alignment vertical="center" wrapText="1"/>
    </xf>
    <xf numFmtId="49" fontId="81" fillId="36" borderId="10" xfId="0" applyNumberFormat="1" applyFont="1" applyFill="1" applyBorder="1" applyAlignment="1">
      <alignment horizontal="center"/>
    </xf>
    <xf numFmtId="0" fontId="81" fillId="0" borderId="10" xfId="0" applyFont="1" applyBorder="1" applyAlignment="1">
      <alignment vertical="center" wrapText="1"/>
    </xf>
    <xf numFmtId="43" fontId="91" fillId="36" borderId="10" xfId="0" applyNumberFormat="1" applyFont="1" applyFill="1" applyBorder="1" applyAlignment="1">
      <alignment/>
    </xf>
    <xf numFmtId="49" fontId="91" fillId="36" borderId="10" xfId="0" applyNumberFormat="1" applyFont="1" applyFill="1" applyBorder="1" applyAlignment="1">
      <alignment horizontal="center"/>
    </xf>
    <xf numFmtId="49" fontId="91" fillId="0" borderId="10" xfId="0" applyNumberFormat="1" applyFont="1" applyBorder="1" applyAlignment="1">
      <alignment horizontal="center"/>
    </xf>
    <xf numFmtId="1" fontId="81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92" fillId="0" borderId="0" xfId="0" applyFont="1" applyFill="1" applyAlignment="1">
      <alignment/>
    </xf>
    <xf numFmtId="0" fontId="84" fillId="0" borderId="14" xfId="0" applyFont="1" applyFill="1" applyBorder="1" applyAlignment="1">
      <alignment vertical="top" wrapText="1"/>
    </xf>
    <xf numFmtId="0" fontId="93" fillId="0" borderId="0" xfId="0" applyFont="1" applyAlignment="1">
      <alignment/>
    </xf>
    <xf numFmtId="0" fontId="93" fillId="36" borderId="0" xfId="0" applyFont="1" applyFill="1" applyAlignment="1">
      <alignment/>
    </xf>
    <xf numFmtId="0" fontId="93" fillId="36" borderId="0" xfId="0" applyFont="1" applyFill="1" applyAlignment="1">
      <alignment/>
    </xf>
    <xf numFmtId="49" fontId="94" fillId="0" borderId="0" xfId="0" applyNumberFormat="1" applyFont="1" applyFill="1" applyBorder="1" applyAlignment="1">
      <alignment horizontal="center"/>
    </xf>
    <xf numFmtId="0" fontId="95" fillId="0" borderId="14" xfId="0" applyFont="1" applyFill="1" applyBorder="1" applyAlignment="1">
      <alignment vertical="top" wrapText="1"/>
    </xf>
    <xf numFmtId="49" fontId="87" fillId="36" borderId="10" xfId="0" applyNumberFormat="1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 vertical="top" wrapText="1"/>
    </xf>
    <xf numFmtId="43" fontId="87" fillId="36" borderId="10" xfId="0" applyNumberFormat="1" applyFont="1" applyFill="1" applyBorder="1" applyAlignment="1">
      <alignment/>
    </xf>
    <xf numFmtId="49" fontId="5" fillId="36" borderId="15" xfId="0" applyNumberFormat="1" applyFont="1" applyFill="1" applyBorder="1" applyAlignment="1">
      <alignment horizontal="center"/>
    </xf>
    <xf numFmtId="43" fontId="3" fillId="36" borderId="13" xfId="0" applyNumberFormat="1" applyFont="1" applyFill="1" applyBorder="1" applyAlignment="1">
      <alignment/>
    </xf>
    <xf numFmtId="43" fontId="3" fillId="36" borderId="11" xfId="0" applyNumberFormat="1" applyFont="1" applyFill="1" applyBorder="1" applyAlignment="1">
      <alignment/>
    </xf>
    <xf numFmtId="43" fontId="3" fillId="36" borderId="16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24" fillId="0" borderId="10" xfId="0" applyNumberFormat="1" applyFont="1" applyFill="1" applyBorder="1" applyAlignment="1">
      <alignment/>
    </xf>
    <xf numFmtId="0" fontId="93" fillId="0" borderId="0" xfId="0" applyFont="1" applyAlignment="1">
      <alignment horizontal="center"/>
    </xf>
    <xf numFmtId="43" fontId="88" fillId="0" borderId="0" xfId="0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3" fontId="3" fillId="42" borderId="10" xfId="0" applyNumberFormat="1" applyFont="1" applyFill="1" applyBorder="1" applyAlignment="1">
      <alignment/>
    </xf>
    <xf numFmtId="0" fontId="3" fillId="42" borderId="0" xfId="0" applyFont="1" applyFill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4" fillId="42" borderId="1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3" fontId="3" fillId="0" borderId="0" xfId="0" applyNumberFormat="1" applyFont="1" applyFill="1" applyAlignment="1">
      <alignment/>
    </xf>
    <xf numFmtId="43" fontId="5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6" fillId="0" borderId="0" xfId="0" applyNumberFormat="1" applyFont="1" applyAlignment="1">
      <alignment/>
    </xf>
    <xf numFmtId="4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3" fillId="40" borderId="10" xfId="0" applyNumberFormat="1" applyFont="1" applyFill="1" applyBorder="1" applyAlignment="1">
      <alignment vertical="center" wrapText="1"/>
    </xf>
    <xf numFmtId="1" fontId="3" fillId="40" borderId="10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1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ist\Desktop\&#1084;&#1086;&#1080;%20&#1076;&#1086;&#1082;&#1091;&#1084;&#1077;&#1085;&#1090;&#1099;\&#1041;&#1070;&#1044;&#1046;&#1045;&#1058;%20&#1053;&#1040;%202020-2022%20&#1043;&#1054;&#1044;\&#1042;&#1053;&#1045;&#1057;&#1045;&#1053;&#1048;&#1045;%20&#1048;&#1047;&#1052;&#1045;&#1053;&#1045;&#1053;&#1053;&#1048;&#1049;%20&#1042;%20&#1041;&#1070;&#1044;&#1046;&#1045;&#1058;\&#1042;&#1085;&#1077;&#1089;&#1077;&#1085;&#1080;&#1077;%20&#1080;&#1079;&#1084;&#1077;&#1085;&#1077;&#1085;&#1080;&#1081;%2025.12.2019&#1075;\&#1055;&#1088;&#1080;&#1083;&#1086;&#1078;&#1077;&#1085;&#1080;&#1077;%20&#8470;%206%20&#1056;&#1072;&#1089;&#1087;&#1088;&#1077;&#1076;&#1077;&#1083;&#1077;&#1085;&#1080;&#1077;%20&#1074;&#1077;&#1076;&#1086;&#1084;&#1089;&#1090;.&#1089;&#1090;&#1088;&#1091;&#1082;&#1090;&#1091;&#1088;&#1099;%20(&#1090;&#1072;&#1073;&#1083;.%206.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6.1"/>
    </sheetNames>
    <sheetDataSet>
      <sheetData sheetId="0">
        <row r="205">
          <cell r="K205">
            <v>1809964.52</v>
          </cell>
        </row>
        <row r="207">
          <cell r="K207">
            <v>16800</v>
          </cell>
        </row>
        <row r="209">
          <cell r="K209">
            <v>231000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A2648"/>
  <sheetViews>
    <sheetView tabSelected="1" view="pageBreakPreview" zoomScaleSheetLayoutView="100" workbookViewId="0" topLeftCell="A1">
      <pane xSplit="1" topLeftCell="B1" activePane="topRight" state="frozen"/>
      <selection pane="topLeft" activeCell="A4" sqref="A4"/>
      <selection pane="topRight" activeCell="B24" sqref="B24"/>
    </sheetView>
  </sheetViews>
  <sheetFormatPr defaultColWidth="9.140625" defaultRowHeight="12.75" outlineLevelCol="1"/>
  <cols>
    <col min="1" max="1" width="63.28125" style="1" customWidth="1"/>
    <col min="2" max="2" width="11.421875" style="2" customWidth="1"/>
    <col min="3" max="3" width="13.28125" style="2" customWidth="1"/>
    <col min="4" max="4" width="9.00390625" style="2" customWidth="1"/>
    <col min="5" max="5" width="17.57421875" style="2" customWidth="1"/>
    <col min="6" max="6" width="9.421875" style="2" customWidth="1"/>
    <col min="7" max="7" width="21.00390625" style="121" customWidth="1" outlineLevel="1"/>
    <col min="8" max="8" width="21.8515625" style="121" customWidth="1" outlineLevel="1"/>
    <col min="9" max="9" width="22.28125" style="148" customWidth="1"/>
    <col min="10" max="10" width="20.00390625" style="0" customWidth="1"/>
    <col min="11" max="11" width="16.7109375" style="0" bestFit="1" customWidth="1"/>
    <col min="13" max="13" width="12.140625" style="0" customWidth="1"/>
  </cols>
  <sheetData>
    <row r="1" ht="12.75" customHeight="1" hidden="1"/>
    <row r="2" ht="12.75" hidden="1"/>
    <row r="3" spans="7:8" ht="12.75" hidden="1">
      <c r="G3" s="123"/>
      <c r="H3" s="123"/>
    </row>
    <row r="4" spans="7:9" ht="12.75">
      <c r="G4" s="125"/>
      <c r="H4" s="372" t="s">
        <v>664</v>
      </c>
      <c r="I4" s="373"/>
    </row>
    <row r="5" spans="7:9" ht="12.75">
      <c r="G5" s="125"/>
      <c r="H5" s="372" t="s">
        <v>665</v>
      </c>
      <c r="I5" s="373"/>
    </row>
    <row r="6" spans="7:9" ht="12.75">
      <c r="G6" s="125"/>
      <c r="H6" s="372"/>
      <c r="I6" s="373"/>
    </row>
    <row r="7" spans="7:9" ht="12.75">
      <c r="G7" s="125"/>
      <c r="H7" s="372" t="s">
        <v>680</v>
      </c>
      <c r="I7" s="373"/>
    </row>
    <row r="8" spans="7:8" ht="12.75">
      <c r="G8" s="125"/>
      <c r="H8" s="125"/>
    </row>
    <row r="9" spans="7:8" ht="12.75">
      <c r="G9" s="125"/>
      <c r="H9" s="125"/>
    </row>
    <row r="10" spans="7:8" ht="18">
      <c r="G10" s="124"/>
      <c r="H10" s="124"/>
    </row>
    <row r="11" spans="1:8" ht="18">
      <c r="A11" s="70" t="s">
        <v>666</v>
      </c>
      <c r="B11" s="70"/>
      <c r="C11" s="70"/>
      <c r="D11" s="70"/>
      <c r="E11" s="70"/>
      <c r="F11" s="70"/>
      <c r="G11" s="125"/>
      <c r="H11" s="125"/>
    </row>
    <row r="12" spans="1:8" ht="18">
      <c r="A12" s="88"/>
      <c r="B12" s="88"/>
      <c r="C12" s="88"/>
      <c r="D12" s="88"/>
      <c r="E12" s="89"/>
      <c r="F12" s="88"/>
      <c r="G12" s="125"/>
      <c r="H12" s="125"/>
    </row>
    <row r="13" spans="1:8" ht="15.75">
      <c r="A13" s="68"/>
      <c r="B13" s="68"/>
      <c r="C13" s="68"/>
      <c r="D13" s="68"/>
      <c r="E13" s="6"/>
      <c r="F13" s="7"/>
      <c r="G13" s="125"/>
      <c r="H13" s="125"/>
    </row>
    <row r="14" spans="1:9" ht="12.75" customHeight="1">
      <c r="A14" s="376" t="s">
        <v>0</v>
      </c>
      <c r="B14" s="377"/>
      <c r="C14" s="377"/>
      <c r="D14" s="377"/>
      <c r="E14" s="377"/>
      <c r="F14" s="378"/>
      <c r="G14" s="126"/>
      <c r="H14" s="126"/>
      <c r="I14" s="146"/>
    </row>
    <row r="15" spans="1:9" ht="83.25" customHeight="1">
      <c r="A15" s="20" t="s">
        <v>1</v>
      </c>
      <c r="B15" s="21" t="s">
        <v>298</v>
      </c>
      <c r="C15" s="21" t="s">
        <v>299</v>
      </c>
      <c r="D15" s="21" t="s">
        <v>300</v>
      </c>
      <c r="E15" s="21" t="s">
        <v>301</v>
      </c>
      <c r="F15" s="21" t="s">
        <v>2</v>
      </c>
      <c r="G15" s="358" t="s">
        <v>663</v>
      </c>
      <c r="H15" s="364" t="s">
        <v>667</v>
      </c>
      <c r="I15" s="249" t="s">
        <v>662</v>
      </c>
    </row>
    <row r="16" spans="1:10" ht="12.75">
      <c r="A16" s="49" t="s">
        <v>3</v>
      </c>
      <c r="B16" s="50" t="s">
        <v>4</v>
      </c>
      <c r="C16" s="72"/>
      <c r="D16" s="50"/>
      <c r="E16" s="50"/>
      <c r="F16" s="50"/>
      <c r="G16" s="95">
        <f>G17+G37+G132+G22+G124+G131</f>
        <v>146938504.08</v>
      </c>
      <c r="H16" s="95">
        <f>H17+H37+H132+H22+H124+H131</f>
        <v>69314455.16</v>
      </c>
      <c r="I16" s="95">
        <f>I17+I37+I132+I22+I124+I131</f>
        <v>77472929.18</v>
      </c>
      <c r="J16" s="370"/>
    </row>
    <row r="17" spans="1:10" ht="12.75">
      <c r="A17" s="94" t="s">
        <v>91</v>
      </c>
      <c r="B17" s="50" t="s">
        <v>13</v>
      </c>
      <c r="C17" s="72"/>
      <c r="D17" s="73"/>
      <c r="E17" s="73"/>
      <c r="F17" s="72"/>
      <c r="G17" s="95">
        <f>G19+G20+G21</f>
        <v>4601386.38</v>
      </c>
      <c r="H17" s="95">
        <f>H19+H20+H21</f>
        <v>1595020.35</v>
      </c>
      <c r="I17" s="95">
        <f>I19+I20+I21</f>
        <v>3006366.0299999993</v>
      </c>
      <c r="J17" s="370"/>
    </row>
    <row r="18" spans="1:9" s="118" customFormat="1" ht="12.75">
      <c r="A18" s="111" t="s">
        <v>243</v>
      </c>
      <c r="B18" s="36"/>
      <c r="C18" s="44"/>
      <c r="D18" s="40"/>
      <c r="E18" s="40"/>
      <c r="F18" s="44"/>
      <c r="G18" s="120"/>
      <c r="H18" s="120"/>
      <c r="I18" s="250"/>
    </row>
    <row r="19" spans="1:9" ht="12.75">
      <c r="A19" s="48" t="s">
        <v>10</v>
      </c>
      <c r="B19" s="25" t="s">
        <v>13</v>
      </c>
      <c r="C19" s="25" t="s">
        <v>303</v>
      </c>
      <c r="D19" s="25" t="s">
        <v>74</v>
      </c>
      <c r="E19" s="25" t="s">
        <v>11</v>
      </c>
      <c r="F19" s="25"/>
      <c r="G19" s="120">
        <f>3534090.92</f>
        <v>3534090.92</v>
      </c>
      <c r="H19" s="121">
        <v>1249082.99</v>
      </c>
      <c r="I19" s="79">
        <f>G19-H19</f>
        <v>2285007.9299999997</v>
      </c>
    </row>
    <row r="20" spans="1:9" ht="12.75">
      <c r="A20" s="48" t="s">
        <v>15</v>
      </c>
      <c r="B20" s="25" t="s">
        <v>13</v>
      </c>
      <c r="C20" s="25" t="s">
        <v>303</v>
      </c>
      <c r="D20" s="25" t="s">
        <v>612</v>
      </c>
      <c r="E20" s="25" t="s">
        <v>16</v>
      </c>
      <c r="F20" s="25"/>
      <c r="G20" s="120">
        <f>1067295.46-6904.11</f>
        <v>1060391.3499999999</v>
      </c>
      <c r="H20" s="121">
        <v>339033.25</v>
      </c>
      <c r="I20" s="79">
        <f>G20-H20</f>
        <v>721358.0999999999</v>
      </c>
    </row>
    <row r="21" spans="1:9" ht="12.75">
      <c r="A21" s="48"/>
      <c r="B21" s="25" t="s">
        <v>13</v>
      </c>
      <c r="C21" s="25" t="s">
        <v>303</v>
      </c>
      <c r="D21" s="25" t="s">
        <v>74</v>
      </c>
      <c r="E21" s="25" t="s">
        <v>613</v>
      </c>
      <c r="F21" s="25"/>
      <c r="G21" s="120">
        <v>6904.11</v>
      </c>
      <c r="H21" s="121">
        <v>6904.11</v>
      </c>
      <c r="I21" s="79">
        <f>G21-H21</f>
        <v>0</v>
      </c>
    </row>
    <row r="22" spans="1:10" ht="25.5">
      <c r="A22" s="74" t="s">
        <v>5</v>
      </c>
      <c r="B22" s="50" t="s">
        <v>6</v>
      </c>
      <c r="C22" s="72"/>
      <c r="D22" s="72"/>
      <c r="E22" s="72"/>
      <c r="F22" s="72"/>
      <c r="G22" s="95">
        <f>SUM(G30:G36)+G28+G27+G24+G29</f>
        <v>273910</v>
      </c>
      <c r="H22" s="95">
        <f>SUM(H30:H36)+H28+H27+H24+H29</f>
        <v>27500</v>
      </c>
      <c r="I22" s="95">
        <f>SUM(I30:I36)+I28+I27+I24+I29</f>
        <v>246410</v>
      </c>
      <c r="J22" s="370"/>
    </row>
    <row r="23" spans="1:9" s="118" customFormat="1" ht="12.75">
      <c r="A23" s="111" t="s">
        <v>243</v>
      </c>
      <c r="B23" s="36"/>
      <c r="C23" s="44"/>
      <c r="D23" s="44"/>
      <c r="E23" s="44"/>
      <c r="F23" s="44"/>
      <c r="G23" s="120"/>
      <c r="H23" s="120"/>
      <c r="I23" s="250"/>
    </row>
    <row r="24" spans="1:9" ht="12.75">
      <c r="A24" s="24" t="s">
        <v>204</v>
      </c>
      <c r="B24" s="25" t="s">
        <v>6</v>
      </c>
      <c r="C24" s="25" t="s">
        <v>304</v>
      </c>
      <c r="D24" s="25" t="s">
        <v>80</v>
      </c>
      <c r="E24" s="25" t="s">
        <v>12</v>
      </c>
      <c r="F24" s="25" t="s">
        <v>166</v>
      </c>
      <c r="G24" s="120">
        <f>10000</f>
        <v>10000</v>
      </c>
      <c r="I24" s="79">
        <f>G24-H24</f>
        <v>10000</v>
      </c>
    </row>
    <row r="25" spans="1:9" ht="12.75" hidden="1">
      <c r="A25" s="24" t="s">
        <v>210</v>
      </c>
      <c r="B25" s="25" t="s">
        <v>6</v>
      </c>
      <c r="C25" s="25" t="s">
        <v>304</v>
      </c>
      <c r="D25" s="25" t="s">
        <v>214</v>
      </c>
      <c r="E25" s="25" t="s">
        <v>28</v>
      </c>
      <c r="F25" s="25" t="s">
        <v>166</v>
      </c>
      <c r="G25" s="120"/>
      <c r="I25" s="146"/>
    </row>
    <row r="26" spans="1:9" ht="12.75" hidden="1">
      <c r="A26" s="24" t="s">
        <v>205</v>
      </c>
      <c r="B26" s="25" t="s">
        <v>6</v>
      </c>
      <c r="C26" s="25" t="s">
        <v>304</v>
      </c>
      <c r="D26" s="25" t="s">
        <v>214</v>
      </c>
      <c r="E26" s="25" t="s">
        <v>54</v>
      </c>
      <c r="F26" s="25" t="s">
        <v>166</v>
      </c>
      <c r="G26" s="120"/>
      <c r="I26" s="146"/>
    </row>
    <row r="27" spans="1:9" ht="12.75">
      <c r="A27" s="24" t="s">
        <v>468</v>
      </c>
      <c r="B27" s="25" t="s">
        <v>6</v>
      </c>
      <c r="C27" s="25" t="s">
        <v>304</v>
      </c>
      <c r="D27" s="25" t="s">
        <v>80</v>
      </c>
      <c r="E27" s="25" t="s">
        <v>54</v>
      </c>
      <c r="F27" s="25" t="s">
        <v>166</v>
      </c>
      <c r="G27" s="120">
        <f>70000</f>
        <v>70000</v>
      </c>
      <c r="I27" s="79">
        <f>G27-H27</f>
        <v>70000</v>
      </c>
    </row>
    <row r="28" spans="1:9" ht="12.75">
      <c r="A28" s="24" t="s">
        <v>468</v>
      </c>
      <c r="B28" s="25" t="s">
        <v>6</v>
      </c>
      <c r="C28" s="25" t="s">
        <v>304</v>
      </c>
      <c r="D28" s="25" t="s">
        <v>214</v>
      </c>
      <c r="E28" s="25" t="s">
        <v>54</v>
      </c>
      <c r="F28" s="25" t="s">
        <v>166</v>
      </c>
      <c r="G28" s="121">
        <v>0</v>
      </c>
      <c r="I28" s="79">
        <f>G28-H28</f>
        <v>0</v>
      </c>
    </row>
    <row r="29" spans="1:9" ht="12.75">
      <c r="A29" s="24" t="s">
        <v>642</v>
      </c>
      <c r="B29" s="25" t="s">
        <v>6</v>
      </c>
      <c r="C29" s="25" t="s">
        <v>304</v>
      </c>
      <c r="D29" s="25" t="s">
        <v>214</v>
      </c>
      <c r="E29" s="25" t="s">
        <v>54</v>
      </c>
      <c r="F29" s="25" t="s">
        <v>194</v>
      </c>
      <c r="I29" s="79"/>
    </row>
    <row r="30" spans="1:9" ht="12.75">
      <c r="A30" s="24" t="s">
        <v>468</v>
      </c>
      <c r="B30" s="25" t="s">
        <v>6</v>
      </c>
      <c r="C30" s="25" t="s">
        <v>304</v>
      </c>
      <c r="D30" s="25" t="s">
        <v>214</v>
      </c>
      <c r="E30" s="25" t="s">
        <v>54</v>
      </c>
      <c r="F30" s="25" t="s">
        <v>196</v>
      </c>
      <c r="I30" s="79">
        <f>G30-H30</f>
        <v>0</v>
      </c>
    </row>
    <row r="31" spans="1:9" ht="12.75">
      <c r="A31" s="38" t="s">
        <v>65</v>
      </c>
      <c r="B31" s="25" t="s">
        <v>6</v>
      </c>
      <c r="C31" s="25" t="s">
        <v>304</v>
      </c>
      <c r="D31" s="25" t="s">
        <v>125</v>
      </c>
      <c r="E31" s="25" t="s">
        <v>550</v>
      </c>
      <c r="F31" s="25" t="s">
        <v>198</v>
      </c>
      <c r="G31" s="121">
        <v>0</v>
      </c>
      <c r="I31" s="146"/>
    </row>
    <row r="32" spans="1:9" ht="25.5">
      <c r="A32" s="38" t="s">
        <v>476</v>
      </c>
      <c r="B32" s="25" t="s">
        <v>6</v>
      </c>
      <c r="C32" s="25" t="s">
        <v>304</v>
      </c>
      <c r="D32" s="25" t="s">
        <v>125</v>
      </c>
      <c r="E32" s="25" t="s">
        <v>599</v>
      </c>
      <c r="F32" s="25" t="s">
        <v>201</v>
      </c>
      <c r="G32" s="120">
        <f>50010+18700</f>
        <v>68710</v>
      </c>
      <c r="I32" s="79">
        <f>G32-H32</f>
        <v>68710</v>
      </c>
    </row>
    <row r="33" spans="1:11" ht="12.75" hidden="1">
      <c r="A33" s="38" t="s">
        <v>219</v>
      </c>
      <c r="B33" s="25" t="s">
        <v>6</v>
      </c>
      <c r="C33" s="25" t="s">
        <v>304</v>
      </c>
      <c r="D33" s="25" t="s">
        <v>214</v>
      </c>
      <c r="E33" s="25" t="s">
        <v>66</v>
      </c>
      <c r="F33" s="25" t="s">
        <v>198</v>
      </c>
      <c r="G33" s="120"/>
      <c r="I33" s="146"/>
      <c r="K33" s="158"/>
    </row>
    <row r="34" spans="1:12" ht="25.5" hidden="1">
      <c r="A34" s="38" t="s">
        <v>305</v>
      </c>
      <c r="B34" s="25" t="s">
        <v>6</v>
      </c>
      <c r="C34" s="25" t="s">
        <v>304</v>
      </c>
      <c r="D34" s="25" t="s">
        <v>214</v>
      </c>
      <c r="E34" s="25" t="s">
        <v>601</v>
      </c>
      <c r="F34" s="25" t="s">
        <v>237</v>
      </c>
      <c r="G34" s="120"/>
      <c r="I34" s="79">
        <f>G34-H34</f>
        <v>0</v>
      </c>
      <c r="L34" s="238"/>
    </row>
    <row r="35" spans="1:12" ht="25.5">
      <c r="A35" s="38" t="s">
        <v>476</v>
      </c>
      <c r="B35" s="25" t="s">
        <v>6</v>
      </c>
      <c r="C35" s="25" t="s">
        <v>304</v>
      </c>
      <c r="D35" s="25" t="s">
        <v>214</v>
      </c>
      <c r="E35" s="25" t="s">
        <v>599</v>
      </c>
      <c r="F35" s="25" t="s">
        <v>201</v>
      </c>
      <c r="G35" s="120">
        <f>43040-12500-30540</f>
        <v>0</v>
      </c>
      <c r="I35" s="79">
        <f>G35-H35</f>
        <v>0</v>
      </c>
      <c r="L35" s="238"/>
    </row>
    <row r="36" spans="1:12" ht="12.75">
      <c r="A36" s="38" t="s">
        <v>219</v>
      </c>
      <c r="B36" s="25" t="s">
        <v>6</v>
      </c>
      <c r="C36" s="25" t="s">
        <v>304</v>
      </c>
      <c r="D36" s="25" t="s">
        <v>214</v>
      </c>
      <c r="E36" s="25" t="s">
        <v>600</v>
      </c>
      <c r="F36" s="25" t="s">
        <v>198</v>
      </c>
      <c r="G36" s="120">
        <f>125200</f>
        <v>125200</v>
      </c>
      <c r="H36" s="121">
        <v>27500</v>
      </c>
      <c r="I36" s="79">
        <f>G36-H36</f>
        <v>97700</v>
      </c>
      <c r="J36" s="334"/>
      <c r="L36" s="238"/>
    </row>
    <row r="37" spans="1:10" s="12" customFormat="1" ht="24" customHeight="1">
      <c r="A37" s="74" t="s">
        <v>89</v>
      </c>
      <c r="B37" s="50" t="s">
        <v>90</v>
      </c>
      <c r="C37" s="50"/>
      <c r="D37" s="50"/>
      <c r="E37" s="50"/>
      <c r="F37" s="50"/>
      <c r="G37" s="96">
        <f>G39+G42+G62+G122+G40</f>
        <v>95409621.38000001</v>
      </c>
      <c r="H37" s="96">
        <f>H39+H42+H62+H122+H40</f>
        <v>45809740.45999999</v>
      </c>
      <c r="I37" s="96">
        <f>I39+I42+I62+I122+I40</f>
        <v>49599880.92000002</v>
      </c>
      <c r="J37" s="326"/>
    </row>
    <row r="38" spans="1:9" s="116" customFormat="1" ht="24" customHeight="1">
      <c r="A38" s="109" t="s">
        <v>244</v>
      </c>
      <c r="B38" s="36"/>
      <c r="C38" s="36"/>
      <c r="D38" s="36"/>
      <c r="E38" s="36"/>
      <c r="F38" s="36"/>
      <c r="G38" s="122"/>
      <c r="H38" s="122"/>
      <c r="I38" s="251"/>
    </row>
    <row r="39" spans="1:10" s="116" customFormat="1" ht="24" customHeight="1">
      <c r="A39" s="189" t="s">
        <v>579</v>
      </c>
      <c r="B39" s="192" t="s">
        <v>90</v>
      </c>
      <c r="C39" s="192" t="s">
        <v>500</v>
      </c>
      <c r="D39" s="192" t="s">
        <v>214</v>
      </c>
      <c r="E39" s="192" t="s">
        <v>54</v>
      </c>
      <c r="F39" s="192" t="s">
        <v>194</v>
      </c>
      <c r="G39" s="199">
        <v>160000</v>
      </c>
      <c r="H39" s="199">
        <v>53500</v>
      </c>
      <c r="I39" s="318">
        <f>G39-H39</f>
        <v>106500</v>
      </c>
      <c r="J39" s="326"/>
    </row>
    <row r="40" spans="1:9" s="116" customFormat="1" ht="24" customHeight="1" hidden="1">
      <c r="A40" s="189" t="s">
        <v>306</v>
      </c>
      <c r="B40" s="192" t="s">
        <v>90</v>
      </c>
      <c r="C40" s="192" t="s">
        <v>500</v>
      </c>
      <c r="D40" s="192" t="s">
        <v>214</v>
      </c>
      <c r="E40" s="192" t="s">
        <v>54</v>
      </c>
      <c r="F40" s="192" t="s">
        <v>194</v>
      </c>
      <c r="G40" s="199">
        <v>0</v>
      </c>
      <c r="H40" s="199"/>
      <c r="I40" s="115"/>
    </row>
    <row r="41" spans="1:9" s="116" customFormat="1" ht="24" customHeight="1">
      <c r="A41" s="111" t="s">
        <v>243</v>
      </c>
      <c r="B41" s="114"/>
      <c r="C41" s="114"/>
      <c r="D41" s="114"/>
      <c r="E41" s="114"/>
      <c r="F41" s="114"/>
      <c r="G41" s="122"/>
      <c r="H41" s="122"/>
      <c r="I41" s="251"/>
    </row>
    <row r="42" spans="1:10" s="116" customFormat="1" ht="31.5" customHeight="1">
      <c r="A42" s="45" t="s">
        <v>322</v>
      </c>
      <c r="B42" s="177" t="s">
        <v>90</v>
      </c>
      <c r="C42" s="177" t="s">
        <v>304</v>
      </c>
      <c r="D42" s="177" t="s">
        <v>323</v>
      </c>
      <c r="E42" s="177"/>
      <c r="F42" s="177"/>
      <c r="G42" s="178">
        <f>G44+G49+G43</f>
        <v>84698545.98</v>
      </c>
      <c r="H42" s="178">
        <f>H44+H49+H43</f>
        <v>42522546.28999999</v>
      </c>
      <c r="I42" s="178">
        <f>I44+I49+I43</f>
        <v>42175999.69000001</v>
      </c>
      <c r="J42" s="367"/>
    </row>
    <row r="43" spans="1:9" s="116" customFormat="1" ht="31.5" customHeight="1" hidden="1">
      <c r="A43" s="45"/>
      <c r="B43" s="26" t="s">
        <v>90</v>
      </c>
      <c r="C43" s="44" t="s">
        <v>304</v>
      </c>
      <c r="D43" s="99" t="s">
        <v>80</v>
      </c>
      <c r="E43" s="99" t="s">
        <v>613</v>
      </c>
      <c r="F43" s="301"/>
      <c r="G43" s="302">
        <v>0</v>
      </c>
      <c r="H43" s="302"/>
      <c r="I43" s="178">
        <f>G43-H43</f>
        <v>0</v>
      </c>
    </row>
    <row r="44" spans="1:10" s="116" customFormat="1" ht="24" customHeight="1">
      <c r="A44" s="176" t="s">
        <v>318</v>
      </c>
      <c r="B44" s="177" t="s">
        <v>90</v>
      </c>
      <c r="C44" s="36" t="s">
        <v>304</v>
      </c>
      <c r="D44" s="177"/>
      <c r="E44" s="177"/>
      <c r="F44" s="177"/>
      <c r="G44" s="178">
        <f>G45+G47+G46+G48</f>
        <v>80524691.98</v>
      </c>
      <c r="H44" s="178">
        <f>H45+H47+H46+H48</f>
        <v>41243797.56999999</v>
      </c>
      <c r="I44" s="178">
        <f>I45+I47+I46+I48</f>
        <v>39280894.41000001</v>
      </c>
      <c r="J44" s="326"/>
    </row>
    <row r="45" spans="1:10" s="10" customFormat="1" ht="12.75">
      <c r="A45" s="29" t="s">
        <v>10</v>
      </c>
      <c r="B45" s="44" t="s">
        <v>90</v>
      </c>
      <c r="C45" s="44" t="s">
        <v>304</v>
      </c>
      <c r="D45" s="44" t="s">
        <v>74</v>
      </c>
      <c r="E45" s="35" t="s">
        <v>11</v>
      </c>
      <c r="F45" s="35"/>
      <c r="G45" s="120">
        <f>61477809.51-197500-10347400-100000-52691.05-2874.23-36236.05-99267-992733-599800-797850.75+9830030+3613736.08</f>
        <v>61695223.510000005</v>
      </c>
      <c r="H45" s="120">
        <v>32231809.33</v>
      </c>
      <c r="I45" s="120">
        <f>G45-H45</f>
        <v>29463414.180000007</v>
      </c>
      <c r="J45" s="326"/>
    </row>
    <row r="46" spans="1:10" s="10" customFormat="1" ht="12.75">
      <c r="A46" s="29" t="s">
        <v>10</v>
      </c>
      <c r="B46" s="44" t="s">
        <v>90</v>
      </c>
      <c r="C46" s="44" t="s">
        <v>304</v>
      </c>
      <c r="D46" s="44" t="s">
        <v>74</v>
      </c>
      <c r="E46" s="35" t="s">
        <v>613</v>
      </c>
      <c r="F46" s="35"/>
      <c r="G46" s="356">
        <v>197500</v>
      </c>
      <c r="H46" s="120">
        <v>94673.55</v>
      </c>
      <c r="I46" s="120">
        <f>G46-H46</f>
        <v>102826.45</v>
      </c>
      <c r="J46" s="326"/>
    </row>
    <row r="47" spans="1:10" ht="12.75">
      <c r="A47" s="39" t="s">
        <v>15</v>
      </c>
      <c r="B47" s="26" t="s">
        <v>90</v>
      </c>
      <c r="C47" s="44" t="s">
        <v>304</v>
      </c>
      <c r="D47" s="99" t="s">
        <v>612</v>
      </c>
      <c r="E47" s="99" t="s">
        <v>16</v>
      </c>
      <c r="F47" s="354"/>
      <c r="G47" s="120">
        <f>18566298.47+65670</f>
        <v>18631968.47</v>
      </c>
      <c r="H47" s="355">
        <v>8917314.69</v>
      </c>
      <c r="I47" s="120">
        <f>G47-H47</f>
        <v>9714653.78</v>
      </c>
      <c r="J47" s="326"/>
    </row>
    <row r="48" spans="1:10" ht="12.75">
      <c r="A48" s="39" t="s">
        <v>15</v>
      </c>
      <c r="B48" s="26" t="s">
        <v>90</v>
      </c>
      <c r="C48" s="44" t="s">
        <v>304</v>
      </c>
      <c r="D48" s="99" t="s">
        <v>612</v>
      </c>
      <c r="E48" s="99" t="s">
        <v>613</v>
      </c>
      <c r="F48" s="99"/>
      <c r="G48" s="357">
        <v>0</v>
      </c>
      <c r="H48" s="120">
        <v>0</v>
      </c>
      <c r="I48" s="120">
        <f>G48-H48</f>
        <v>0</v>
      </c>
      <c r="J48" s="326"/>
    </row>
    <row r="49" spans="1:10" ht="31.5" customHeight="1">
      <c r="A49" s="181" t="s">
        <v>319</v>
      </c>
      <c r="B49" s="179" t="s">
        <v>90</v>
      </c>
      <c r="C49" s="36" t="s">
        <v>304</v>
      </c>
      <c r="D49" s="179" t="s">
        <v>80</v>
      </c>
      <c r="E49" s="179"/>
      <c r="F49" s="179"/>
      <c r="G49" s="117">
        <f>G50+G52+G53+G57+G58+G60+G54+G59+G56+G61+G55</f>
        <v>4173854</v>
      </c>
      <c r="H49" s="117">
        <f>H50+H52+H53+H57+H58+H60+H54+H59+H56+H61+H55</f>
        <v>1278748.72</v>
      </c>
      <c r="I49" s="117">
        <f>I50+I52+I53+I57+I58+I60+I54+I59+I56+I61+I55</f>
        <v>2895105.28</v>
      </c>
      <c r="J49" s="370"/>
    </row>
    <row r="50" spans="1:10" ht="27.75" customHeight="1">
      <c r="A50" s="39" t="s">
        <v>204</v>
      </c>
      <c r="B50" s="99" t="s">
        <v>90</v>
      </c>
      <c r="C50" s="44" t="s">
        <v>304</v>
      </c>
      <c r="D50" s="99" t="s">
        <v>80</v>
      </c>
      <c r="E50" s="99" t="s">
        <v>12</v>
      </c>
      <c r="F50" s="99" t="s">
        <v>166</v>
      </c>
      <c r="G50" s="120">
        <v>170000</v>
      </c>
      <c r="H50" s="120">
        <v>83300</v>
      </c>
      <c r="I50" s="81">
        <f>G50-H50</f>
        <v>86700</v>
      </c>
      <c r="J50" s="370"/>
    </row>
    <row r="51" spans="1:10" s="10" customFormat="1" ht="12.75" hidden="1">
      <c r="A51" s="34" t="s">
        <v>15</v>
      </c>
      <c r="B51" s="44" t="s">
        <v>90</v>
      </c>
      <c r="C51" s="44" t="s">
        <v>304</v>
      </c>
      <c r="D51" s="44" t="s">
        <v>74</v>
      </c>
      <c r="E51" s="35" t="s">
        <v>16</v>
      </c>
      <c r="F51" s="35"/>
      <c r="G51" s="120"/>
      <c r="H51" s="120"/>
      <c r="I51" s="81">
        <f aca="true" t="shared" si="0" ref="I51:I61">G51-H51</f>
        <v>0</v>
      </c>
      <c r="J51" s="370"/>
    </row>
    <row r="52" spans="1:10" s="10" customFormat="1" ht="38.25" customHeight="1" hidden="1">
      <c r="A52" s="37" t="s">
        <v>320</v>
      </c>
      <c r="B52" s="44" t="s">
        <v>90</v>
      </c>
      <c r="C52" s="44" t="s">
        <v>304</v>
      </c>
      <c r="D52" s="44" t="s">
        <v>80</v>
      </c>
      <c r="E52" s="35" t="s">
        <v>28</v>
      </c>
      <c r="F52" s="35" t="s">
        <v>166</v>
      </c>
      <c r="G52" s="120"/>
      <c r="H52" s="120"/>
      <c r="I52" s="81">
        <f t="shared" si="0"/>
        <v>0</v>
      </c>
      <c r="J52" s="370"/>
    </row>
    <row r="53" spans="1:10" s="10" customFormat="1" ht="39" customHeight="1" hidden="1">
      <c r="A53" s="37" t="s">
        <v>321</v>
      </c>
      <c r="B53" s="44" t="s">
        <v>90</v>
      </c>
      <c r="C53" s="44" t="s">
        <v>304</v>
      </c>
      <c r="D53" s="44" t="s">
        <v>80</v>
      </c>
      <c r="E53" s="35" t="s">
        <v>54</v>
      </c>
      <c r="F53" s="35" t="s">
        <v>166</v>
      </c>
      <c r="G53" s="120"/>
      <c r="H53" s="120"/>
      <c r="I53" s="81">
        <f t="shared" si="0"/>
        <v>0</v>
      </c>
      <c r="J53" s="370"/>
    </row>
    <row r="54" spans="1:10" s="10" customFormat="1" ht="30.75" customHeight="1">
      <c r="A54" s="180" t="s">
        <v>172</v>
      </c>
      <c r="B54" s="26" t="s">
        <v>90</v>
      </c>
      <c r="C54" s="44" t="s">
        <v>304</v>
      </c>
      <c r="D54" s="26" t="s">
        <v>80</v>
      </c>
      <c r="E54" s="99" t="s">
        <v>602</v>
      </c>
      <c r="F54" s="99" t="s">
        <v>164</v>
      </c>
      <c r="G54" s="120">
        <v>2981600</v>
      </c>
      <c r="H54" s="120">
        <v>872545.2</v>
      </c>
      <c r="I54" s="120">
        <f>G54-H54</f>
        <v>2109054.8</v>
      </c>
      <c r="J54" s="370"/>
    </row>
    <row r="55" spans="1:10" s="10" customFormat="1" ht="30.75" customHeight="1">
      <c r="A55" s="180"/>
      <c r="B55" s="26" t="s">
        <v>90</v>
      </c>
      <c r="C55" s="44" t="s">
        <v>304</v>
      </c>
      <c r="D55" s="26" t="s">
        <v>80</v>
      </c>
      <c r="E55" s="99" t="s">
        <v>28</v>
      </c>
      <c r="F55" s="99" t="s">
        <v>185</v>
      </c>
      <c r="G55" s="120">
        <v>48435.6</v>
      </c>
      <c r="H55" s="120">
        <v>0</v>
      </c>
      <c r="I55" s="120">
        <f>G55-H55</f>
        <v>48435.6</v>
      </c>
      <c r="J55" s="370"/>
    </row>
    <row r="56" spans="1:10" s="10" customFormat="1" ht="30.75" customHeight="1">
      <c r="A56" s="180"/>
      <c r="B56" s="26" t="s">
        <v>90</v>
      </c>
      <c r="C56" s="44" t="s">
        <v>304</v>
      </c>
      <c r="D56" s="26" t="s">
        <v>80</v>
      </c>
      <c r="E56" s="99" t="s">
        <v>54</v>
      </c>
      <c r="F56" s="99" t="s">
        <v>166</v>
      </c>
      <c r="G56" s="120">
        <v>69964.4</v>
      </c>
      <c r="H56" s="120">
        <v>69914.29</v>
      </c>
      <c r="I56" s="120">
        <f>G56-H56</f>
        <v>50.11000000000058</v>
      </c>
      <c r="J56" s="370"/>
    </row>
    <row r="57" spans="1:14" s="10" customFormat="1" ht="30.75" customHeight="1">
      <c r="A57" s="39" t="s">
        <v>604</v>
      </c>
      <c r="B57" s="44" t="s">
        <v>90</v>
      </c>
      <c r="C57" s="44" t="s">
        <v>304</v>
      </c>
      <c r="D57" s="44" t="s">
        <v>80</v>
      </c>
      <c r="E57" s="35" t="s">
        <v>54</v>
      </c>
      <c r="F57" s="35" t="s">
        <v>166</v>
      </c>
      <c r="G57" s="120">
        <v>611454</v>
      </c>
      <c r="H57" s="120">
        <v>197455</v>
      </c>
      <c r="I57" s="81">
        <f t="shared" si="0"/>
        <v>413999</v>
      </c>
      <c r="J57" s="370"/>
      <c r="K57" s="298"/>
      <c r="L57" s="298"/>
      <c r="M57" s="298"/>
      <c r="N57" s="298"/>
    </row>
    <row r="58" spans="1:9" s="10" customFormat="1" ht="28.5" customHeight="1">
      <c r="A58" s="39" t="s">
        <v>65</v>
      </c>
      <c r="B58" s="44" t="s">
        <v>90</v>
      </c>
      <c r="C58" s="44" t="s">
        <v>304</v>
      </c>
      <c r="D58" s="44" t="s">
        <v>80</v>
      </c>
      <c r="E58" s="35" t="s">
        <v>54</v>
      </c>
      <c r="F58" s="35" t="s">
        <v>196</v>
      </c>
      <c r="G58" s="120">
        <v>34800</v>
      </c>
      <c r="H58" s="120">
        <v>22742</v>
      </c>
      <c r="I58" s="81">
        <f t="shared" si="0"/>
        <v>12058</v>
      </c>
    </row>
    <row r="59" spans="1:9" s="10" customFormat="1" ht="28.5" customHeight="1">
      <c r="A59" s="39" t="s">
        <v>621</v>
      </c>
      <c r="B59" s="44" t="s">
        <v>90</v>
      </c>
      <c r="C59" s="44" t="s">
        <v>304</v>
      </c>
      <c r="D59" s="44" t="s">
        <v>80</v>
      </c>
      <c r="E59" s="35" t="s">
        <v>613</v>
      </c>
      <c r="F59" s="35"/>
      <c r="G59" s="120">
        <v>2400</v>
      </c>
      <c r="H59" s="120">
        <v>1000</v>
      </c>
      <c r="I59" s="81">
        <f t="shared" si="0"/>
        <v>1400</v>
      </c>
    </row>
    <row r="60" spans="1:10" s="10" customFormat="1" ht="28.5" customHeight="1">
      <c r="A60" s="29" t="s">
        <v>307</v>
      </c>
      <c r="B60" s="44" t="s">
        <v>90</v>
      </c>
      <c r="C60" s="44" t="s">
        <v>304</v>
      </c>
      <c r="D60" s="44" t="s">
        <v>80</v>
      </c>
      <c r="E60" s="35" t="s">
        <v>603</v>
      </c>
      <c r="F60" s="35" t="s">
        <v>227</v>
      </c>
      <c r="G60" s="120">
        <v>255200</v>
      </c>
      <c r="H60" s="120">
        <v>31792.23</v>
      </c>
      <c r="I60" s="81">
        <f t="shared" si="0"/>
        <v>223407.77</v>
      </c>
      <c r="J60" s="298"/>
    </row>
    <row r="61" spans="1:10" s="10" customFormat="1" ht="28.5" customHeight="1">
      <c r="A61" s="29"/>
      <c r="B61" s="26" t="s">
        <v>90</v>
      </c>
      <c r="C61" s="44" t="s">
        <v>304</v>
      </c>
      <c r="D61" s="99" t="s">
        <v>602</v>
      </c>
      <c r="E61" s="99" t="s">
        <v>28</v>
      </c>
      <c r="F61" s="99" t="s">
        <v>185</v>
      </c>
      <c r="G61" s="120">
        <v>0</v>
      </c>
      <c r="H61" s="120"/>
      <c r="I61" s="81">
        <f t="shared" si="0"/>
        <v>0</v>
      </c>
      <c r="J61" s="298"/>
    </row>
    <row r="62" spans="1:10" s="9" customFormat="1" ht="12.75">
      <c r="A62" s="32" t="s">
        <v>309</v>
      </c>
      <c r="B62" s="36" t="s">
        <v>90</v>
      </c>
      <c r="C62" s="36" t="s">
        <v>304</v>
      </c>
      <c r="D62" s="36" t="s">
        <v>308</v>
      </c>
      <c r="E62" s="33"/>
      <c r="F62" s="33"/>
      <c r="G62" s="84">
        <f>G63+G78</f>
        <v>9501075.4</v>
      </c>
      <c r="H62" s="80">
        <f>H63+H78</f>
        <v>3233694.17</v>
      </c>
      <c r="I62" s="80">
        <f>I63+I78</f>
        <v>6267381.23</v>
      </c>
      <c r="J62" s="369"/>
    </row>
    <row r="63" spans="1:10" s="9" customFormat="1" ht="25.5">
      <c r="A63" s="32" t="s">
        <v>314</v>
      </c>
      <c r="B63" s="36" t="s">
        <v>90</v>
      </c>
      <c r="C63" s="36" t="s">
        <v>304</v>
      </c>
      <c r="D63" s="36" t="s">
        <v>125</v>
      </c>
      <c r="E63" s="33"/>
      <c r="F63" s="33"/>
      <c r="G63" s="84">
        <f>G64+G66+G67+G75+G76+G77+G65+G74</f>
        <v>2332727</v>
      </c>
      <c r="H63" s="84">
        <f>H64+H66+H67+H75+H76+H77+H65+H74</f>
        <v>611061.9800000001</v>
      </c>
      <c r="I63" s="84">
        <f>I64+I66+I67+I75+I76+I77+I65+I74</f>
        <v>1721665.0200000003</v>
      </c>
      <c r="J63" s="369"/>
    </row>
    <row r="64" spans="1:10" s="10" customFormat="1" ht="12.75">
      <c r="A64" s="29" t="s">
        <v>88</v>
      </c>
      <c r="B64" s="44" t="s">
        <v>90</v>
      </c>
      <c r="C64" s="44" t="s">
        <v>304</v>
      </c>
      <c r="D64" s="44" t="s">
        <v>125</v>
      </c>
      <c r="E64" s="44" t="s">
        <v>26</v>
      </c>
      <c r="F64" s="44"/>
      <c r="G64" s="127">
        <v>600000</v>
      </c>
      <c r="H64" s="285">
        <v>142140.19</v>
      </c>
      <c r="I64" s="81">
        <f>G64-H64</f>
        <v>457859.81</v>
      </c>
      <c r="J64" s="371"/>
    </row>
    <row r="65" spans="1:10" s="10" customFormat="1" ht="12.75">
      <c r="A65" s="29" t="s">
        <v>643</v>
      </c>
      <c r="B65" s="44" t="s">
        <v>90</v>
      </c>
      <c r="C65" s="44" t="s">
        <v>304</v>
      </c>
      <c r="D65" s="44" t="s">
        <v>125</v>
      </c>
      <c r="E65" s="25" t="s">
        <v>43</v>
      </c>
      <c r="F65" s="25" t="s">
        <v>190</v>
      </c>
      <c r="G65" s="127"/>
      <c r="H65" s="285"/>
      <c r="I65" s="81">
        <f>G65-H65</f>
        <v>0</v>
      </c>
      <c r="J65" s="294"/>
    </row>
    <row r="66" spans="1:10" s="10" customFormat="1" ht="25.5">
      <c r="A66" s="29" t="s">
        <v>310</v>
      </c>
      <c r="B66" s="44" t="s">
        <v>90</v>
      </c>
      <c r="C66" s="44" t="s">
        <v>304</v>
      </c>
      <c r="D66" s="44" t="s">
        <v>125</v>
      </c>
      <c r="E66" s="25" t="s">
        <v>43</v>
      </c>
      <c r="F66" s="25" t="s">
        <v>192</v>
      </c>
      <c r="G66" s="127">
        <f>100000</f>
        <v>100000</v>
      </c>
      <c r="H66" s="127">
        <v>0</v>
      </c>
      <c r="I66" s="81">
        <f>G66-H66</f>
        <v>100000</v>
      </c>
      <c r="J66" s="298"/>
    </row>
    <row r="67" spans="1:10" s="10" customFormat="1" ht="12.75">
      <c r="A67" s="29" t="s">
        <v>179</v>
      </c>
      <c r="B67" s="44" t="s">
        <v>90</v>
      </c>
      <c r="C67" s="44" t="s">
        <v>304</v>
      </c>
      <c r="D67" s="44" t="s">
        <v>125</v>
      </c>
      <c r="E67" s="25" t="s">
        <v>54</v>
      </c>
      <c r="F67" s="25" t="s">
        <v>195</v>
      </c>
      <c r="G67" s="87">
        <v>966000</v>
      </c>
      <c r="H67" s="285">
        <v>421894.9</v>
      </c>
      <c r="I67" s="285">
        <f>G67-H67</f>
        <v>544105.1</v>
      </c>
      <c r="J67" s="317"/>
    </row>
    <row r="68" spans="1:9" s="10" customFormat="1" ht="12.75">
      <c r="A68" s="29" t="s">
        <v>566</v>
      </c>
      <c r="B68" s="44"/>
      <c r="C68" s="44"/>
      <c r="D68" s="44"/>
      <c r="E68" s="25"/>
      <c r="F68" s="25"/>
      <c r="G68" s="127">
        <f>70000-70000</f>
        <v>0</v>
      </c>
      <c r="H68" s="127"/>
      <c r="I68" s="81">
        <f aca="true" t="shared" si="1" ref="I68:I76">G68-H68</f>
        <v>0</v>
      </c>
    </row>
    <row r="69" spans="1:9" s="10" customFormat="1" ht="12.75">
      <c r="A69" s="29" t="s">
        <v>644</v>
      </c>
      <c r="B69" s="44"/>
      <c r="C69" s="44"/>
      <c r="D69" s="44"/>
      <c r="E69" s="25"/>
      <c r="F69" s="25"/>
      <c r="G69" s="127">
        <v>86486</v>
      </c>
      <c r="H69" s="127"/>
      <c r="I69" s="81"/>
    </row>
    <row r="70" spans="1:9" s="10" customFormat="1" ht="15.75" customHeight="1">
      <c r="A70" s="100" t="s">
        <v>648</v>
      </c>
      <c r="B70" s="44"/>
      <c r="C70" s="44"/>
      <c r="D70" s="44"/>
      <c r="E70" s="25"/>
      <c r="F70" s="25"/>
      <c r="G70" s="127"/>
      <c r="H70" s="127"/>
      <c r="I70" s="81">
        <f t="shared" si="1"/>
        <v>0</v>
      </c>
    </row>
    <row r="71" spans="1:9" s="10" customFormat="1" ht="17.25" customHeight="1">
      <c r="A71" s="100" t="s">
        <v>231</v>
      </c>
      <c r="B71" s="44"/>
      <c r="C71" s="44"/>
      <c r="D71" s="44"/>
      <c r="E71" s="25"/>
      <c r="F71" s="25"/>
      <c r="G71" s="127"/>
      <c r="H71" s="127"/>
      <c r="I71" s="81">
        <f t="shared" si="1"/>
        <v>0</v>
      </c>
    </row>
    <row r="72" spans="1:9" s="10" customFormat="1" ht="15.75" customHeight="1">
      <c r="A72" s="100" t="s">
        <v>220</v>
      </c>
      <c r="B72" s="44"/>
      <c r="C72" s="44"/>
      <c r="D72" s="44"/>
      <c r="E72" s="25"/>
      <c r="F72" s="25"/>
      <c r="G72" s="127"/>
      <c r="H72" s="127"/>
      <c r="I72" s="81">
        <f t="shared" si="1"/>
        <v>0</v>
      </c>
    </row>
    <row r="73" spans="1:9" s="10" customFormat="1" ht="17.25" customHeight="1">
      <c r="A73" s="100" t="s">
        <v>171</v>
      </c>
      <c r="B73" s="44"/>
      <c r="C73" s="44"/>
      <c r="D73" s="44"/>
      <c r="E73" s="25"/>
      <c r="F73" s="25"/>
      <c r="G73" s="127"/>
      <c r="H73" s="127"/>
      <c r="I73" s="81">
        <f t="shared" si="1"/>
        <v>0</v>
      </c>
    </row>
    <row r="74" spans="1:9" s="10" customFormat="1" ht="17.25" customHeight="1">
      <c r="A74" s="164" t="s">
        <v>661</v>
      </c>
      <c r="B74" s="44" t="s">
        <v>90</v>
      </c>
      <c r="C74" s="44" t="s">
        <v>304</v>
      </c>
      <c r="D74" s="44" t="s">
        <v>125</v>
      </c>
      <c r="E74" s="25" t="s">
        <v>54</v>
      </c>
      <c r="F74" s="25" t="s">
        <v>196</v>
      </c>
      <c r="G74" s="87">
        <v>43828</v>
      </c>
      <c r="H74" s="87">
        <v>43827.89</v>
      </c>
      <c r="I74" s="83">
        <f>G74-H74</f>
        <v>0.11000000000058208</v>
      </c>
    </row>
    <row r="75" spans="1:10" s="10" customFormat="1" ht="17.25" customHeight="1">
      <c r="A75" s="164" t="s">
        <v>311</v>
      </c>
      <c r="B75" s="44" t="s">
        <v>90</v>
      </c>
      <c r="C75" s="44" t="s">
        <v>304</v>
      </c>
      <c r="D75" s="44" t="s">
        <v>125</v>
      </c>
      <c r="E75" s="25" t="s">
        <v>70</v>
      </c>
      <c r="F75" s="25" t="s">
        <v>199</v>
      </c>
      <c r="G75" s="87">
        <v>421399</v>
      </c>
      <c r="H75" s="87">
        <v>3199</v>
      </c>
      <c r="I75" s="81">
        <f t="shared" si="1"/>
        <v>418200</v>
      </c>
      <c r="J75" s="352"/>
    </row>
    <row r="76" spans="1:10" s="10" customFormat="1" ht="17.25" customHeight="1">
      <c r="A76" s="164" t="s">
        <v>312</v>
      </c>
      <c r="B76" s="44" t="s">
        <v>90</v>
      </c>
      <c r="C76" s="44" t="s">
        <v>304</v>
      </c>
      <c r="D76" s="44" t="s">
        <v>125</v>
      </c>
      <c r="E76" s="25" t="s">
        <v>599</v>
      </c>
      <c r="F76" s="25" t="s">
        <v>201</v>
      </c>
      <c r="G76" s="87">
        <f>201500</f>
        <v>201500</v>
      </c>
      <c r="H76" s="87"/>
      <c r="I76" s="81">
        <f t="shared" si="1"/>
        <v>201500</v>
      </c>
      <c r="J76" s="298"/>
    </row>
    <row r="77" spans="1:9" s="10" customFormat="1" ht="31.5" customHeight="1">
      <c r="A77" s="29" t="s">
        <v>606</v>
      </c>
      <c r="B77" s="44" t="s">
        <v>90</v>
      </c>
      <c r="C77" s="44" t="s">
        <v>304</v>
      </c>
      <c r="D77" s="44" t="s">
        <v>125</v>
      </c>
      <c r="E77" s="25" t="s">
        <v>605</v>
      </c>
      <c r="F77" s="25" t="s">
        <v>195</v>
      </c>
      <c r="G77" s="87">
        <f>485000+90000-118715-456285</f>
        <v>0</v>
      </c>
      <c r="H77" s="87"/>
      <c r="I77" s="81">
        <f>G77-H77</f>
        <v>0</v>
      </c>
    </row>
    <row r="78" spans="1:11" s="10" customFormat="1" ht="27.75" customHeight="1">
      <c r="A78" s="165" t="s">
        <v>315</v>
      </c>
      <c r="B78" s="36" t="s">
        <v>90</v>
      </c>
      <c r="C78" s="36" t="s">
        <v>304</v>
      </c>
      <c r="D78" s="36" t="s">
        <v>214</v>
      </c>
      <c r="E78" s="28"/>
      <c r="F78" s="28"/>
      <c r="G78" s="93">
        <f>G79+G80+G84+G89+G100+G110+G112+G114+G108+G95</f>
        <v>7168348.4</v>
      </c>
      <c r="H78" s="93">
        <f>H79+H80+H84+H89+H100+H110+H112+H114+H108+H95</f>
        <v>2622632.19</v>
      </c>
      <c r="I78" s="93">
        <f>I79+I80+I84+I89+I100+I110+I112+I114+I108+I95</f>
        <v>4545716.21</v>
      </c>
      <c r="J78" s="317"/>
      <c r="K78" s="317"/>
    </row>
    <row r="79" spans="1:9" s="10" customFormat="1" ht="17.25" customHeight="1">
      <c r="A79" s="29" t="s">
        <v>313</v>
      </c>
      <c r="B79" s="44" t="s">
        <v>90</v>
      </c>
      <c r="C79" s="44" t="s">
        <v>304</v>
      </c>
      <c r="D79" s="44" t="s">
        <v>214</v>
      </c>
      <c r="E79" s="25" t="s">
        <v>26</v>
      </c>
      <c r="F79" s="25"/>
      <c r="G79" s="87">
        <f>185800+15000</f>
        <v>200800</v>
      </c>
      <c r="H79" s="87">
        <v>47712.68</v>
      </c>
      <c r="I79" s="81">
        <f>G79-H79</f>
        <v>153087.32</v>
      </c>
    </row>
    <row r="80" spans="1:9" s="10" customFormat="1" ht="12.75">
      <c r="A80" s="168" t="s">
        <v>27</v>
      </c>
      <c r="B80" s="170" t="s">
        <v>90</v>
      </c>
      <c r="C80" s="169" t="s">
        <v>304</v>
      </c>
      <c r="D80" s="169" t="s">
        <v>214</v>
      </c>
      <c r="E80" s="170" t="s">
        <v>28</v>
      </c>
      <c r="F80" s="170"/>
      <c r="G80" s="188">
        <f>G82+G83+G81</f>
        <v>0</v>
      </c>
      <c r="H80" s="171">
        <f>H82+H83+H81</f>
        <v>0</v>
      </c>
      <c r="I80" s="171">
        <f>I82+I83+I81</f>
        <v>0</v>
      </c>
    </row>
    <row r="81" spans="1:9" s="10" customFormat="1" ht="25.5" hidden="1">
      <c r="A81" s="47" t="s">
        <v>173</v>
      </c>
      <c r="B81" s="35" t="s">
        <v>90</v>
      </c>
      <c r="C81" s="46" t="s">
        <v>304</v>
      </c>
      <c r="D81" s="166" t="s">
        <v>80</v>
      </c>
      <c r="E81" s="166" t="s">
        <v>28</v>
      </c>
      <c r="F81" s="166" t="s">
        <v>166</v>
      </c>
      <c r="G81" s="349"/>
      <c r="H81" s="82"/>
      <c r="I81" s="81"/>
    </row>
    <row r="82" spans="1:9" ht="25.5">
      <c r="A82" s="47" t="s">
        <v>173</v>
      </c>
      <c r="B82" s="35" t="s">
        <v>90</v>
      </c>
      <c r="C82" s="46" t="s">
        <v>304</v>
      </c>
      <c r="D82" s="166" t="s">
        <v>214</v>
      </c>
      <c r="E82" s="166" t="s">
        <v>28</v>
      </c>
      <c r="F82" s="166" t="s">
        <v>166</v>
      </c>
      <c r="G82" s="349">
        <v>0</v>
      </c>
      <c r="H82" s="82"/>
      <c r="I82" s="79"/>
    </row>
    <row r="83" spans="1:10" ht="12.75">
      <c r="A83" s="167" t="s">
        <v>240</v>
      </c>
      <c r="B83" s="35" t="s">
        <v>90</v>
      </c>
      <c r="C83" s="46" t="s">
        <v>304</v>
      </c>
      <c r="D83" s="166" t="s">
        <v>214</v>
      </c>
      <c r="E83" s="166" t="s">
        <v>28</v>
      </c>
      <c r="F83" s="166" t="s">
        <v>185</v>
      </c>
      <c r="G83" s="173">
        <f>150000-50000-48659-19500-31841</f>
        <v>0</v>
      </c>
      <c r="H83" s="98"/>
      <c r="I83" s="79">
        <f>G83-H83</f>
        <v>0</v>
      </c>
      <c r="J83" s="298"/>
    </row>
    <row r="84" spans="1:10" s="10" customFormat="1" ht="12.75">
      <c r="A84" s="168" t="s">
        <v>32</v>
      </c>
      <c r="B84" s="170" t="s">
        <v>90</v>
      </c>
      <c r="C84" s="169" t="s">
        <v>304</v>
      </c>
      <c r="D84" s="169" t="s">
        <v>214</v>
      </c>
      <c r="E84" s="170" t="s">
        <v>33</v>
      </c>
      <c r="F84" s="170"/>
      <c r="G84" s="188">
        <f>G85+G86+G87+G88</f>
        <v>2613512</v>
      </c>
      <c r="H84" s="171">
        <f>H85+H86+H87+H88</f>
        <v>1433174.58</v>
      </c>
      <c r="I84" s="171">
        <f>I85+I86+I87+I88</f>
        <v>1180337.42</v>
      </c>
      <c r="J84" s="317"/>
    </row>
    <row r="85" spans="1:13" ht="12.75" customHeight="1">
      <c r="A85" s="172" t="s">
        <v>174</v>
      </c>
      <c r="B85" s="166" t="s">
        <v>90</v>
      </c>
      <c r="C85" s="46" t="s">
        <v>304</v>
      </c>
      <c r="D85" s="166" t="s">
        <v>214</v>
      </c>
      <c r="E85" s="166" t="s">
        <v>33</v>
      </c>
      <c r="F85" s="166" t="s">
        <v>215</v>
      </c>
      <c r="G85" s="173">
        <f>1656791.25-171581.71+12115.63</f>
        <v>1497325.17</v>
      </c>
      <c r="H85" s="173">
        <v>949295.51</v>
      </c>
      <c r="I85" s="121">
        <f>G85-H85</f>
        <v>548029.6599999999</v>
      </c>
      <c r="J85" s="158"/>
      <c r="K85" s="266"/>
      <c r="L85" s="266"/>
      <c r="M85" s="266"/>
    </row>
    <row r="86" spans="1:9" ht="12.75" customHeight="1">
      <c r="A86" s="172" t="s">
        <v>175</v>
      </c>
      <c r="B86" s="166" t="s">
        <v>90</v>
      </c>
      <c r="C86" s="46" t="s">
        <v>304</v>
      </c>
      <c r="D86" s="166" t="s">
        <v>214</v>
      </c>
      <c r="E86" s="166" t="s">
        <v>33</v>
      </c>
      <c r="F86" s="166" t="s">
        <v>186</v>
      </c>
      <c r="G86" s="173">
        <f>631096.15+166091.81</f>
        <v>797187.96</v>
      </c>
      <c r="H86" s="173">
        <v>306376.3</v>
      </c>
      <c r="I86" s="121">
        <f>G86-H86</f>
        <v>490811.66</v>
      </c>
    </row>
    <row r="87" spans="1:12" ht="12.75">
      <c r="A87" s="172" t="s">
        <v>176</v>
      </c>
      <c r="B87" s="166" t="s">
        <v>90</v>
      </c>
      <c r="C87" s="46" t="s">
        <v>304</v>
      </c>
      <c r="D87" s="166" t="s">
        <v>214</v>
      </c>
      <c r="E87" s="166" t="s">
        <v>33</v>
      </c>
      <c r="F87" s="166" t="s">
        <v>187</v>
      </c>
      <c r="G87" s="173">
        <f>171295.1+83251.3</f>
        <v>254546.40000000002</v>
      </c>
      <c r="H87" s="173">
        <v>146804.1</v>
      </c>
      <c r="I87" s="121">
        <f>G87-H87</f>
        <v>107742.30000000002</v>
      </c>
      <c r="J87" s="266"/>
      <c r="K87" s="266"/>
      <c r="L87" s="266"/>
    </row>
    <row r="88" spans="1:9" ht="12.75">
      <c r="A88" s="172" t="s">
        <v>177</v>
      </c>
      <c r="B88" s="166" t="s">
        <v>90</v>
      </c>
      <c r="C88" s="46" t="s">
        <v>304</v>
      </c>
      <c r="D88" s="166" t="s">
        <v>214</v>
      </c>
      <c r="E88" s="166" t="s">
        <v>33</v>
      </c>
      <c r="F88" s="166" t="s">
        <v>188</v>
      </c>
      <c r="G88" s="173">
        <f>43983.75+20468.25+0.47</f>
        <v>64452.47</v>
      </c>
      <c r="H88" s="173">
        <v>30698.67</v>
      </c>
      <c r="I88" s="121">
        <f>G88-H88</f>
        <v>33753.8</v>
      </c>
    </row>
    <row r="89" spans="1:10" ht="12.75">
      <c r="A89" s="174" t="s">
        <v>42</v>
      </c>
      <c r="B89" s="187" t="s">
        <v>90</v>
      </c>
      <c r="C89" s="169" t="s">
        <v>304</v>
      </c>
      <c r="D89" s="187" t="s">
        <v>214</v>
      </c>
      <c r="E89" s="187" t="s">
        <v>43</v>
      </c>
      <c r="F89" s="187"/>
      <c r="G89" s="175">
        <f>G91+G96+G90</f>
        <v>655487.4</v>
      </c>
      <c r="H89" s="175">
        <f>H91+H96+H90</f>
        <v>220513.11</v>
      </c>
      <c r="I89" s="175">
        <f>I91+I96+I90</f>
        <v>434974.29000000004</v>
      </c>
      <c r="J89" s="370"/>
    </row>
    <row r="90" spans="1:9" ht="12.75">
      <c r="A90" s="174" t="s">
        <v>563</v>
      </c>
      <c r="B90" s="99" t="s">
        <v>90</v>
      </c>
      <c r="C90" s="44" t="s">
        <v>304</v>
      </c>
      <c r="D90" s="99" t="s">
        <v>214</v>
      </c>
      <c r="E90" s="99" t="s">
        <v>43</v>
      </c>
      <c r="F90" s="99" t="s">
        <v>190</v>
      </c>
      <c r="G90" s="120">
        <v>181000</v>
      </c>
      <c r="H90" s="120">
        <v>76260</v>
      </c>
      <c r="I90" s="120">
        <f>G90-H90</f>
        <v>104740</v>
      </c>
    </row>
    <row r="91" spans="1:9" s="3" customFormat="1" ht="25.5">
      <c r="A91" s="41" t="s">
        <v>317</v>
      </c>
      <c r="B91" s="25" t="s">
        <v>90</v>
      </c>
      <c r="C91" s="44" t="s">
        <v>304</v>
      </c>
      <c r="D91" s="25" t="s">
        <v>214</v>
      </c>
      <c r="E91" s="25" t="s">
        <v>43</v>
      </c>
      <c r="F91" s="25" t="s">
        <v>189</v>
      </c>
      <c r="G91" s="87">
        <f>G92+G93</f>
        <v>90000</v>
      </c>
      <c r="H91" s="83">
        <f>H92+H93</f>
        <v>14609.18</v>
      </c>
      <c r="I91" s="83">
        <f>I92+I93</f>
        <v>75390.82</v>
      </c>
    </row>
    <row r="92" spans="1:9" s="3" customFormat="1" ht="12.75">
      <c r="A92" s="64" t="s">
        <v>228</v>
      </c>
      <c r="B92" s="42"/>
      <c r="C92" s="42"/>
      <c r="D92" s="42"/>
      <c r="E92" s="42"/>
      <c r="F92" s="42"/>
      <c r="G92" s="87">
        <f>90000</f>
        <v>90000</v>
      </c>
      <c r="H92" s="83">
        <v>14609.18</v>
      </c>
      <c r="I92" s="82">
        <f aca="true" t="shared" si="2" ref="I92:I99">G92-H92</f>
        <v>75390.82</v>
      </c>
    </row>
    <row r="93" spans="1:9" s="3" customFormat="1" ht="12.75">
      <c r="A93" s="64" t="s">
        <v>316</v>
      </c>
      <c r="B93" s="42"/>
      <c r="C93" s="42"/>
      <c r="D93" s="42"/>
      <c r="E93" s="42"/>
      <c r="F93" s="42"/>
      <c r="G93" s="87">
        <f>50000-50000</f>
        <v>0</v>
      </c>
      <c r="H93" s="83"/>
      <c r="I93" s="82">
        <f t="shared" si="2"/>
        <v>0</v>
      </c>
    </row>
    <row r="94" spans="1:9" s="3" customFormat="1" ht="12.75" hidden="1">
      <c r="A94" s="41" t="s">
        <v>183</v>
      </c>
      <c r="B94" s="25" t="s">
        <v>90</v>
      </c>
      <c r="C94" s="44" t="s">
        <v>304</v>
      </c>
      <c r="D94" s="25" t="s">
        <v>214</v>
      </c>
      <c r="E94" s="25" t="s">
        <v>43</v>
      </c>
      <c r="F94" s="25" t="s">
        <v>191</v>
      </c>
      <c r="G94" s="87">
        <v>0</v>
      </c>
      <c r="H94" s="83"/>
      <c r="I94" s="82">
        <f t="shared" si="2"/>
        <v>0</v>
      </c>
    </row>
    <row r="95" spans="1:9" s="3" customFormat="1" ht="12.75">
      <c r="A95" s="64" t="s">
        <v>228</v>
      </c>
      <c r="B95" s="25" t="s">
        <v>90</v>
      </c>
      <c r="C95" s="44" t="s">
        <v>304</v>
      </c>
      <c r="D95" s="25" t="s">
        <v>214</v>
      </c>
      <c r="E95" s="25" t="s">
        <v>33</v>
      </c>
      <c r="F95" s="25" t="s">
        <v>636</v>
      </c>
      <c r="G95" s="87">
        <v>15000</v>
      </c>
      <c r="H95" s="83">
        <v>0</v>
      </c>
      <c r="I95" s="82">
        <f t="shared" si="2"/>
        <v>15000</v>
      </c>
    </row>
    <row r="96" spans="1:9" s="3" customFormat="1" ht="12.75">
      <c r="A96" s="41" t="s">
        <v>221</v>
      </c>
      <c r="B96" s="25" t="s">
        <v>90</v>
      </c>
      <c r="C96" s="44" t="s">
        <v>304</v>
      </c>
      <c r="D96" s="25" t="s">
        <v>214</v>
      </c>
      <c r="E96" s="25" t="s">
        <v>43</v>
      </c>
      <c r="F96" s="25" t="s">
        <v>192</v>
      </c>
      <c r="G96" s="87">
        <f>383400+13203.03-12115.63</f>
        <v>384487.4</v>
      </c>
      <c r="H96" s="83">
        <f>H97+H98</f>
        <v>129643.93</v>
      </c>
      <c r="I96" s="83">
        <f t="shared" si="2"/>
        <v>254843.47000000003</v>
      </c>
    </row>
    <row r="97" spans="1:9" s="3" customFormat="1" ht="12.75">
      <c r="A97" s="64" t="s">
        <v>222</v>
      </c>
      <c r="B97" s="25"/>
      <c r="C97" s="25"/>
      <c r="D97" s="25"/>
      <c r="E97" s="25"/>
      <c r="F97" s="42"/>
      <c r="G97" s="87"/>
      <c r="H97" s="83">
        <v>129643.93</v>
      </c>
      <c r="I97" s="82">
        <f t="shared" si="2"/>
        <v>-129643.93</v>
      </c>
    </row>
    <row r="98" spans="1:9" s="3" customFormat="1" ht="12.75">
      <c r="A98" s="64" t="s">
        <v>286</v>
      </c>
      <c r="B98" s="25"/>
      <c r="C98" s="25"/>
      <c r="D98" s="25"/>
      <c r="E98" s="25"/>
      <c r="F98" s="42"/>
      <c r="G98" s="87"/>
      <c r="H98" s="83"/>
      <c r="I98" s="82">
        <f t="shared" si="2"/>
        <v>0</v>
      </c>
    </row>
    <row r="99" spans="1:9" s="3" customFormat="1" ht="12.75" hidden="1">
      <c r="A99" s="39" t="s">
        <v>229</v>
      </c>
      <c r="B99" s="25" t="s">
        <v>90</v>
      </c>
      <c r="C99" s="44" t="s">
        <v>304</v>
      </c>
      <c r="D99" s="25" t="s">
        <v>125</v>
      </c>
      <c r="E99" s="25" t="s">
        <v>43</v>
      </c>
      <c r="F99" s="42" t="s">
        <v>192</v>
      </c>
      <c r="G99" s="87"/>
      <c r="H99" s="83"/>
      <c r="I99" s="82">
        <f t="shared" si="2"/>
        <v>0</v>
      </c>
    </row>
    <row r="100" spans="1:10" s="10" customFormat="1" ht="12" customHeight="1">
      <c r="A100" s="168" t="s">
        <v>53</v>
      </c>
      <c r="B100" s="170" t="s">
        <v>90</v>
      </c>
      <c r="C100" s="169" t="s">
        <v>304</v>
      </c>
      <c r="D100" s="169" t="s">
        <v>214</v>
      </c>
      <c r="E100" s="170" t="s">
        <v>54</v>
      </c>
      <c r="F100" s="170"/>
      <c r="G100" s="188">
        <f>G101+G102+G103</f>
        <v>1508672</v>
      </c>
      <c r="H100" s="171">
        <f>H101+H102+H103</f>
        <v>463581.75</v>
      </c>
      <c r="I100" s="171">
        <f>I101+I102+I103</f>
        <v>1045090.25</v>
      </c>
      <c r="J100" s="317"/>
    </row>
    <row r="101" spans="1:10" s="5" customFormat="1" ht="25.5">
      <c r="A101" s="37" t="s">
        <v>178</v>
      </c>
      <c r="B101" s="25" t="s">
        <v>90</v>
      </c>
      <c r="C101" s="44" t="s">
        <v>304</v>
      </c>
      <c r="D101" s="25" t="s">
        <v>214</v>
      </c>
      <c r="E101" s="25" t="s">
        <v>54</v>
      </c>
      <c r="F101" s="44" t="s">
        <v>166</v>
      </c>
      <c r="G101" s="87">
        <f>402500</f>
        <v>402500</v>
      </c>
      <c r="H101" s="83">
        <v>167000</v>
      </c>
      <c r="I101" s="83">
        <f>G101-H101</f>
        <v>235500</v>
      </c>
      <c r="J101" s="151"/>
    </row>
    <row r="102" spans="1:10" s="5" customFormat="1" ht="18.75" customHeight="1">
      <c r="A102" s="37" t="s">
        <v>230</v>
      </c>
      <c r="B102" s="25" t="s">
        <v>90</v>
      </c>
      <c r="C102" s="44" t="s">
        <v>304</v>
      </c>
      <c r="D102" s="25" t="s">
        <v>214</v>
      </c>
      <c r="E102" s="25" t="s">
        <v>54</v>
      </c>
      <c r="F102" s="25" t="s">
        <v>193</v>
      </c>
      <c r="G102" s="87">
        <v>50000</v>
      </c>
      <c r="H102" s="83">
        <v>13613.28</v>
      </c>
      <c r="I102" s="83">
        <f>G102-H102</f>
        <v>36386.72</v>
      </c>
      <c r="J102" s="151"/>
    </row>
    <row r="103" spans="1:15" s="5" customFormat="1" ht="25.5" customHeight="1">
      <c r="A103" s="37" t="s">
        <v>223</v>
      </c>
      <c r="B103" s="25" t="s">
        <v>90</v>
      </c>
      <c r="C103" s="44" t="s">
        <v>304</v>
      </c>
      <c r="D103" s="25" t="s">
        <v>214</v>
      </c>
      <c r="E103" s="25" t="s">
        <v>54</v>
      </c>
      <c r="F103" s="25" t="s">
        <v>196</v>
      </c>
      <c r="G103" s="87">
        <f>1100000-43828</f>
        <v>1056172</v>
      </c>
      <c r="H103" s="83">
        <v>282968.47</v>
      </c>
      <c r="I103" s="83">
        <f>G103-H103</f>
        <v>773203.53</v>
      </c>
      <c r="J103" s="151"/>
      <c r="K103" s="365"/>
      <c r="L103" s="365"/>
      <c r="M103" s="365"/>
      <c r="N103" s="365"/>
      <c r="O103" s="365"/>
    </row>
    <row r="104" spans="1:9" s="5" customFormat="1" ht="25.5" customHeight="1">
      <c r="A104" s="47" t="s">
        <v>290</v>
      </c>
      <c r="B104" s="42"/>
      <c r="C104" s="42"/>
      <c r="D104" s="42"/>
      <c r="E104" s="42"/>
      <c r="F104" s="42"/>
      <c r="G104" s="87">
        <v>0</v>
      </c>
      <c r="H104" s="83"/>
      <c r="I104" s="147"/>
    </row>
    <row r="105" spans="1:9" s="5" customFormat="1" ht="25.5" customHeight="1">
      <c r="A105" s="47" t="s">
        <v>590</v>
      </c>
      <c r="B105" s="42"/>
      <c r="C105" s="42"/>
      <c r="D105" s="42"/>
      <c r="E105" s="42"/>
      <c r="F105" s="42"/>
      <c r="G105" s="87">
        <v>0</v>
      </c>
      <c r="H105" s="83"/>
      <c r="I105" s="83">
        <f>G105-H105</f>
        <v>0</v>
      </c>
    </row>
    <row r="106" spans="1:9" s="5" customFormat="1" ht="25.5" customHeight="1">
      <c r="A106" s="47" t="s">
        <v>249</v>
      </c>
      <c r="B106" s="42"/>
      <c r="C106" s="42"/>
      <c r="D106" s="42"/>
      <c r="E106" s="42"/>
      <c r="F106" s="42"/>
      <c r="G106" s="87"/>
      <c r="H106" s="83"/>
      <c r="I106" s="83"/>
    </row>
    <row r="107" spans="1:9" s="5" customFormat="1" ht="25.5" customHeight="1">
      <c r="A107" s="47" t="s">
        <v>248</v>
      </c>
      <c r="B107" s="42"/>
      <c r="C107" s="42"/>
      <c r="D107" s="42"/>
      <c r="E107" s="42"/>
      <c r="F107" s="42"/>
      <c r="G107" s="87"/>
      <c r="H107" s="83"/>
      <c r="I107" s="83">
        <f>G107-H107</f>
        <v>0</v>
      </c>
    </row>
    <row r="108" spans="1:9" s="5" customFormat="1" ht="20.25" customHeight="1">
      <c r="A108" s="168" t="s">
        <v>53</v>
      </c>
      <c r="B108" s="322" t="s">
        <v>90</v>
      </c>
      <c r="C108" s="323" t="s">
        <v>304</v>
      </c>
      <c r="D108" s="322" t="s">
        <v>214</v>
      </c>
      <c r="E108" s="324" t="s">
        <v>607</v>
      </c>
      <c r="F108" s="324"/>
      <c r="G108" s="273">
        <f>G109</f>
        <v>15000</v>
      </c>
      <c r="H108" s="325">
        <f>H109</f>
        <v>2311.55</v>
      </c>
      <c r="I108" s="325">
        <f>I109</f>
        <v>12688.45</v>
      </c>
    </row>
    <row r="109" spans="1:9" s="5" customFormat="1" ht="20.25" customHeight="1">
      <c r="A109" s="37" t="s">
        <v>288</v>
      </c>
      <c r="B109" s="25" t="s">
        <v>90</v>
      </c>
      <c r="C109" s="44" t="s">
        <v>304</v>
      </c>
      <c r="D109" s="25" t="s">
        <v>214</v>
      </c>
      <c r="E109" s="25" t="s">
        <v>607</v>
      </c>
      <c r="F109" s="44" t="s">
        <v>289</v>
      </c>
      <c r="G109" s="87">
        <v>15000</v>
      </c>
      <c r="H109" s="83">
        <v>2311.55</v>
      </c>
      <c r="I109" s="83">
        <f>G109-H109</f>
        <v>12688.45</v>
      </c>
    </row>
    <row r="110" spans="1:9" s="9" customFormat="1" ht="12.75">
      <c r="A110" s="168" t="s">
        <v>65</v>
      </c>
      <c r="B110" s="170" t="s">
        <v>90</v>
      </c>
      <c r="C110" s="169" t="s">
        <v>304</v>
      </c>
      <c r="D110" s="169" t="s">
        <v>214</v>
      </c>
      <c r="E110" s="170" t="s">
        <v>66</v>
      </c>
      <c r="F110" s="170"/>
      <c r="G110" s="188">
        <f>G111</f>
        <v>0</v>
      </c>
      <c r="H110" s="171">
        <f>H111</f>
        <v>0</v>
      </c>
      <c r="I110" s="171">
        <f>I111</f>
        <v>0</v>
      </c>
    </row>
    <row r="111" spans="1:9" s="5" customFormat="1" ht="22.5" customHeight="1">
      <c r="A111" s="38" t="s">
        <v>291</v>
      </c>
      <c r="B111" s="25" t="s">
        <v>90</v>
      </c>
      <c r="C111" s="44" t="s">
        <v>304</v>
      </c>
      <c r="D111" s="25" t="s">
        <v>214</v>
      </c>
      <c r="E111" s="25" t="s">
        <v>66</v>
      </c>
      <c r="F111" s="44" t="s">
        <v>202</v>
      </c>
      <c r="G111" s="87">
        <v>0</v>
      </c>
      <c r="H111" s="83"/>
      <c r="I111" s="253"/>
    </row>
    <row r="112" spans="1:9" s="5" customFormat="1" ht="22.5" customHeight="1">
      <c r="A112" s="182" t="s">
        <v>69</v>
      </c>
      <c r="B112" s="183" t="s">
        <v>90</v>
      </c>
      <c r="C112" s="184" t="s">
        <v>304</v>
      </c>
      <c r="D112" s="184" t="s">
        <v>214</v>
      </c>
      <c r="E112" s="183" t="s">
        <v>70</v>
      </c>
      <c r="F112" s="184"/>
      <c r="G112" s="350">
        <f>G113</f>
        <v>2000</v>
      </c>
      <c r="H112" s="185">
        <f>H113</f>
        <v>1168.5</v>
      </c>
      <c r="I112" s="185">
        <f>I113</f>
        <v>831.5</v>
      </c>
    </row>
    <row r="113" spans="1:10" s="5" customFormat="1" ht="15" customHeight="1">
      <c r="A113" s="41" t="s">
        <v>206</v>
      </c>
      <c r="B113" s="25" t="s">
        <v>90</v>
      </c>
      <c r="C113" s="44" t="s">
        <v>304</v>
      </c>
      <c r="D113" s="44" t="s">
        <v>214</v>
      </c>
      <c r="E113" s="25" t="s">
        <v>70</v>
      </c>
      <c r="F113" s="25" t="s">
        <v>199</v>
      </c>
      <c r="G113" s="87">
        <v>2000</v>
      </c>
      <c r="H113" s="83">
        <v>1168.5</v>
      </c>
      <c r="I113" s="83">
        <f>G113-H113</f>
        <v>831.5</v>
      </c>
      <c r="J113" s="294"/>
    </row>
    <row r="114" spans="1:10" s="5" customFormat="1" ht="15" customHeight="1">
      <c r="A114" s="182" t="s">
        <v>69</v>
      </c>
      <c r="B114" s="170" t="s">
        <v>90</v>
      </c>
      <c r="C114" s="184" t="s">
        <v>304</v>
      </c>
      <c r="D114" s="184" t="s">
        <v>214</v>
      </c>
      <c r="E114" s="183" t="s">
        <v>78</v>
      </c>
      <c r="F114" s="25"/>
      <c r="G114" s="188">
        <f>G115+G116</f>
        <v>2157877</v>
      </c>
      <c r="H114" s="188">
        <f>H115+H116</f>
        <v>454170.02</v>
      </c>
      <c r="I114" s="171">
        <f>I115+I116</f>
        <v>1703706.98</v>
      </c>
      <c r="J114" s="151"/>
    </row>
    <row r="115" spans="1:13" s="300" customFormat="1" ht="12.75">
      <c r="A115" s="366" t="s">
        <v>236</v>
      </c>
      <c r="B115" s="44" t="s">
        <v>90</v>
      </c>
      <c r="C115" s="44" t="s">
        <v>304</v>
      </c>
      <c r="D115" s="44" t="s">
        <v>214</v>
      </c>
      <c r="E115" s="44" t="s">
        <v>608</v>
      </c>
      <c r="F115" s="44" t="s">
        <v>200</v>
      </c>
      <c r="G115" s="87">
        <f>1395500-689200+689200</f>
        <v>1395500</v>
      </c>
      <c r="H115" s="87">
        <v>0</v>
      </c>
      <c r="I115" s="87">
        <f>G115-H115</f>
        <v>1395500</v>
      </c>
      <c r="J115" s="297"/>
      <c r="K115" s="14"/>
      <c r="L115" s="14"/>
      <c r="M115" s="14"/>
    </row>
    <row r="116" spans="1:14" s="5" customFormat="1" ht="12.75">
      <c r="A116" s="41" t="s">
        <v>181</v>
      </c>
      <c r="B116" s="25" t="s">
        <v>90</v>
      </c>
      <c r="C116" s="44" t="s">
        <v>304</v>
      </c>
      <c r="D116" s="25" t="s">
        <v>214</v>
      </c>
      <c r="E116" s="25" t="s">
        <v>599</v>
      </c>
      <c r="F116" s="25" t="s">
        <v>201</v>
      </c>
      <c r="G116" s="87">
        <v>762377</v>
      </c>
      <c r="H116" s="83">
        <v>454170.02</v>
      </c>
      <c r="I116" s="83">
        <f>G116-H116</f>
        <v>308206.98</v>
      </c>
      <c r="J116" s="294"/>
      <c r="K116" s="294"/>
      <c r="L116" s="294"/>
      <c r="M116" s="294"/>
      <c r="N116" s="294"/>
    </row>
    <row r="117" spans="1:9" s="4" customFormat="1" ht="12.75" hidden="1">
      <c r="A117" s="49" t="s">
        <v>92</v>
      </c>
      <c r="B117" s="50" t="s">
        <v>93</v>
      </c>
      <c r="C117" s="44" t="s">
        <v>304</v>
      </c>
      <c r="D117" s="50" t="s">
        <v>7</v>
      </c>
      <c r="E117" s="50"/>
      <c r="F117" s="50"/>
      <c r="G117" s="87"/>
      <c r="H117" s="83"/>
      <c r="I117" s="255"/>
    </row>
    <row r="118" spans="1:9" s="8" customFormat="1" ht="12.75" hidden="1">
      <c r="A118" s="30" t="s">
        <v>94</v>
      </c>
      <c r="B118" s="31" t="s">
        <v>93</v>
      </c>
      <c r="C118" s="44" t="s">
        <v>304</v>
      </c>
      <c r="D118" s="31" t="s">
        <v>95</v>
      </c>
      <c r="E118" s="31"/>
      <c r="F118" s="31"/>
      <c r="G118" s="87"/>
      <c r="H118" s="83"/>
      <c r="I118" s="256"/>
    </row>
    <row r="119" spans="1:9" s="8" customFormat="1" ht="9.75" customHeight="1" hidden="1">
      <c r="A119" s="51" t="s">
        <v>96</v>
      </c>
      <c r="B119" s="40" t="s">
        <v>93</v>
      </c>
      <c r="C119" s="44" t="s">
        <v>304</v>
      </c>
      <c r="D119" s="40" t="s">
        <v>95</v>
      </c>
      <c r="E119" s="40" t="s">
        <v>97</v>
      </c>
      <c r="F119" s="40"/>
      <c r="G119" s="87"/>
      <c r="H119" s="83"/>
      <c r="I119" s="256"/>
    </row>
    <row r="120" spans="1:9" s="11" customFormat="1" ht="12.75" customHeight="1" hidden="1">
      <c r="A120" s="52" t="s">
        <v>98</v>
      </c>
      <c r="B120" s="43"/>
      <c r="C120" s="44" t="s">
        <v>304</v>
      </c>
      <c r="D120" s="43"/>
      <c r="E120" s="43"/>
      <c r="F120" s="43"/>
      <c r="G120" s="87"/>
      <c r="H120" s="83"/>
      <c r="I120" s="257"/>
    </row>
    <row r="121" spans="1:9" s="11" customFormat="1" ht="15" customHeight="1" hidden="1">
      <c r="A121" s="52" t="s">
        <v>99</v>
      </c>
      <c r="B121" s="43"/>
      <c r="C121" s="44" t="s">
        <v>304</v>
      </c>
      <c r="D121" s="43"/>
      <c r="E121" s="43"/>
      <c r="F121" s="43"/>
      <c r="G121" s="87"/>
      <c r="H121" s="83"/>
      <c r="I121" s="257"/>
    </row>
    <row r="122" spans="1:9" s="11" customFormat="1" ht="21" customHeight="1">
      <c r="A122" s="186" t="s">
        <v>324</v>
      </c>
      <c r="B122" s="28" t="s">
        <v>90</v>
      </c>
      <c r="C122" s="36"/>
      <c r="D122" s="28" t="s">
        <v>68</v>
      </c>
      <c r="E122" s="28"/>
      <c r="F122" s="28"/>
      <c r="G122" s="93">
        <f>G123</f>
        <v>1050000</v>
      </c>
      <c r="H122" s="71">
        <f>H123</f>
        <v>0</v>
      </c>
      <c r="I122" s="71">
        <f>I123</f>
        <v>1050000</v>
      </c>
    </row>
    <row r="123" spans="1:9" s="11" customFormat="1" ht="30" customHeight="1">
      <c r="A123" s="52" t="s">
        <v>325</v>
      </c>
      <c r="B123" s="43" t="s">
        <v>90</v>
      </c>
      <c r="C123" s="44" t="s">
        <v>569</v>
      </c>
      <c r="D123" s="25" t="s">
        <v>239</v>
      </c>
      <c r="E123" s="43" t="s">
        <v>609</v>
      </c>
      <c r="F123" s="43" t="s">
        <v>203</v>
      </c>
      <c r="G123" s="87">
        <f>1050000</f>
        <v>1050000</v>
      </c>
      <c r="H123" s="83">
        <v>0</v>
      </c>
      <c r="I123" s="87">
        <f>G123-H123</f>
        <v>1050000</v>
      </c>
    </row>
    <row r="124" spans="1:9" s="108" customFormat="1" ht="30" customHeight="1" hidden="1">
      <c r="A124" s="247" t="s">
        <v>477</v>
      </c>
      <c r="B124" s="50" t="s">
        <v>478</v>
      </c>
      <c r="C124" s="50" t="s">
        <v>479</v>
      </c>
      <c r="D124" s="50"/>
      <c r="E124" s="50"/>
      <c r="F124" s="50"/>
      <c r="G124" s="91">
        <f>G125+G128</f>
        <v>0</v>
      </c>
      <c r="H124" s="91"/>
      <c r="I124" s="258"/>
    </row>
    <row r="125" spans="1:9" s="4" customFormat="1" ht="30" customHeight="1" hidden="1">
      <c r="A125" s="186" t="s">
        <v>480</v>
      </c>
      <c r="B125" s="28" t="s">
        <v>478</v>
      </c>
      <c r="C125" s="36" t="s">
        <v>481</v>
      </c>
      <c r="D125" s="28" t="s">
        <v>214</v>
      </c>
      <c r="E125" s="28"/>
      <c r="F125" s="28"/>
      <c r="G125" s="71">
        <f>G126</f>
        <v>0</v>
      </c>
      <c r="H125" s="71"/>
      <c r="I125" s="255"/>
    </row>
    <row r="126" spans="1:9" s="11" customFormat="1" ht="30" customHeight="1" hidden="1">
      <c r="A126" s="52" t="s">
        <v>53</v>
      </c>
      <c r="B126" s="43" t="s">
        <v>478</v>
      </c>
      <c r="C126" s="44" t="s">
        <v>481</v>
      </c>
      <c r="D126" s="25" t="s">
        <v>214</v>
      </c>
      <c r="E126" s="43" t="s">
        <v>66</v>
      </c>
      <c r="F126" s="43"/>
      <c r="G126" s="83">
        <f>G127</f>
        <v>0</v>
      </c>
      <c r="H126" s="83"/>
      <c r="I126" s="257"/>
    </row>
    <row r="127" spans="1:9" s="11" customFormat="1" ht="30" customHeight="1" hidden="1">
      <c r="A127" s="52" t="s">
        <v>255</v>
      </c>
      <c r="B127" s="43" t="s">
        <v>478</v>
      </c>
      <c r="C127" s="44" t="s">
        <v>481</v>
      </c>
      <c r="D127" s="25" t="s">
        <v>214</v>
      </c>
      <c r="E127" s="43" t="s">
        <v>66</v>
      </c>
      <c r="F127" s="43" t="s">
        <v>202</v>
      </c>
      <c r="G127" s="83">
        <v>0</v>
      </c>
      <c r="H127" s="83"/>
      <c r="I127" s="257"/>
    </row>
    <row r="128" spans="1:9" s="4" customFormat="1" ht="30" customHeight="1" hidden="1">
      <c r="A128" s="186" t="s">
        <v>482</v>
      </c>
      <c r="B128" s="28" t="s">
        <v>478</v>
      </c>
      <c r="C128" s="36" t="s">
        <v>483</v>
      </c>
      <c r="D128" s="28" t="s">
        <v>214</v>
      </c>
      <c r="E128" s="28"/>
      <c r="F128" s="28"/>
      <c r="G128" s="71">
        <f>G129</f>
        <v>0</v>
      </c>
      <c r="H128" s="71"/>
      <c r="I128" s="255"/>
    </row>
    <row r="129" spans="1:9" s="11" customFormat="1" ht="30" customHeight="1" hidden="1">
      <c r="A129" s="52" t="s">
        <v>53</v>
      </c>
      <c r="B129" s="43" t="s">
        <v>478</v>
      </c>
      <c r="C129" s="44" t="s">
        <v>483</v>
      </c>
      <c r="D129" s="25" t="s">
        <v>214</v>
      </c>
      <c r="E129" s="43" t="s">
        <v>66</v>
      </c>
      <c r="F129" s="43"/>
      <c r="G129" s="83">
        <f>G130</f>
        <v>0</v>
      </c>
      <c r="H129" s="83"/>
      <c r="I129" s="257"/>
    </row>
    <row r="130" spans="1:9" s="11" customFormat="1" ht="30" customHeight="1" hidden="1">
      <c r="A130" s="52" t="s">
        <v>255</v>
      </c>
      <c r="B130" s="43" t="s">
        <v>478</v>
      </c>
      <c r="C130" s="44" t="s">
        <v>483</v>
      </c>
      <c r="D130" s="25" t="s">
        <v>214</v>
      </c>
      <c r="E130" s="43" t="s">
        <v>66</v>
      </c>
      <c r="F130" s="43" t="s">
        <v>202</v>
      </c>
      <c r="G130" s="83">
        <v>0</v>
      </c>
      <c r="H130" s="83"/>
      <c r="I130" s="257"/>
    </row>
    <row r="131" spans="1:9" s="11" customFormat="1" ht="30" customHeight="1">
      <c r="A131" s="374" t="s">
        <v>329</v>
      </c>
      <c r="B131" s="269" t="s">
        <v>668</v>
      </c>
      <c r="C131" s="269" t="s">
        <v>330</v>
      </c>
      <c r="D131" s="269" t="s">
        <v>649</v>
      </c>
      <c r="E131" s="269" t="s">
        <v>308</v>
      </c>
      <c r="F131" s="269"/>
      <c r="G131" s="270">
        <v>732012</v>
      </c>
      <c r="H131" s="270">
        <v>0</v>
      </c>
      <c r="I131" s="270">
        <f>G131-H131</f>
        <v>732012</v>
      </c>
    </row>
    <row r="132" spans="1:10" s="4" customFormat="1" ht="12.75">
      <c r="A132" s="49" t="s">
        <v>100</v>
      </c>
      <c r="B132" s="50" t="s">
        <v>213</v>
      </c>
      <c r="C132" s="50"/>
      <c r="D132" s="50"/>
      <c r="E132" s="50"/>
      <c r="F132" s="50"/>
      <c r="G132" s="91">
        <f>G154+G178</f>
        <v>45921574.32</v>
      </c>
      <c r="H132" s="91">
        <f>H154+H178</f>
        <v>21882194.35</v>
      </c>
      <c r="I132" s="91">
        <f>I154+I178</f>
        <v>23888260.229999997</v>
      </c>
      <c r="J132" s="163"/>
    </row>
    <row r="133" spans="1:9" s="5" customFormat="1" ht="12.75" hidden="1">
      <c r="A133" s="53" t="s">
        <v>101</v>
      </c>
      <c r="B133" s="25"/>
      <c r="C133" s="25"/>
      <c r="D133" s="25"/>
      <c r="E133" s="25"/>
      <c r="F133" s="25"/>
      <c r="G133" s="83"/>
      <c r="H133" s="83"/>
      <c r="I133" s="147"/>
    </row>
    <row r="134" spans="1:9" s="5" customFormat="1" ht="38.25" hidden="1">
      <c r="A134" s="54" t="s">
        <v>102</v>
      </c>
      <c r="B134" s="25"/>
      <c r="C134" s="25"/>
      <c r="D134" s="25"/>
      <c r="E134" s="25"/>
      <c r="F134" s="25"/>
      <c r="G134" s="83"/>
      <c r="H134" s="83"/>
      <c r="I134" s="147"/>
    </row>
    <row r="135" spans="1:9" s="5" customFormat="1" ht="25.5" hidden="1">
      <c r="A135" s="55" t="s">
        <v>103</v>
      </c>
      <c r="B135" s="25"/>
      <c r="C135" s="25"/>
      <c r="D135" s="25"/>
      <c r="E135" s="25"/>
      <c r="F135" s="25"/>
      <c r="G135" s="83"/>
      <c r="H135" s="83"/>
      <c r="I135" s="147"/>
    </row>
    <row r="136" spans="1:9" s="5" customFormat="1" ht="23.25" customHeight="1" hidden="1">
      <c r="A136" s="55" t="s">
        <v>104</v>
      </c>
      <c r="B136" s="25"/>
      <c r="C136" s="25"/>
      <c r="D136" s="25"/>
      <c r="E136" s="25"/>
      <c r="F136" s="25"/>
      <c r="G136" s="83"/>
      <c r="H136" s="83"/>
      <c r="I136" s="147"/>
    </row>
    <row r="137" spans="1:9" s="5" customFormat="1" ht="12.75" hidden="1">
      <c r="A137" s="56" t="s">
        <v>105</v>
      </c>
      <c r="B137" s="25"/>
      <c r="C137" s="25"/>
      <c r="D137" s="25"/>
      <c r="E137" s="25"/>
      <c r="F137" s="25"/>
      <c r="G137" s="83"/>
      <c r="H137" s="83"/>
      <c r="I137" s="147"/>
    </row>
    <row r="138" spans="1:9" s="5" customFormat="1" ht="12.75" hidden="1">
      <c r="A138" s="55" t="s">
        <v>106</v>
      </c>
      <c r="B138" s="25"/>
      <c r="C138" s="25"/>
      <c r="D138" s="25"/>
      <c r="E138" s="25"/>
      <c r="F138" s="25"/>
      <c r="G138" s="83"/>
      <c r="H138" s="83"/>
      <c r="I138" s="147"/>
    </row>
    <row r="139" spans="1:9" s="5" customFormat="1" ht="12.75" hidden="1">
      <c r="A139" s="57" t="s">
        <v>107</v>
      </c>
      <c r="B139" s="25"/>
      <c r="C139" s="25"/>
      <c r="D139" s="25"/>
      <c r="E139" s="25"/>
      <c r="F139" s="25"/>
      <c r="G139" s="83"/>
      <c r="H139" s="83"/>
      <c r="I139" s="147"/>
    </row>
    <row r="140" spans="1:9" s="5" customFormat="1" ht="12.75" hidden="1">
      <c r="A140" s="58" t="s">
        <v>108</v>
      </c>
      <c r="B140" s="25"/>
      <c r="C140" s="25"/>
      <c r="D140" s="25"/>
      <c r="E140" s="25"/>
      <c r="F140" s="25"/>
      <c r="G140" s="83"/>
      <c r="H140" s="83"/>
      <c r="I140" s="147"/>
    </row>
    <row r="141" spans="1:9" s="5" customFormat="1" ht="12.75" hidden="1">
      <c r="A141" s="59" t="s">
        <v>109</v>
      </c>
      <c r="B141" s="25"/>
      <c r="C141" s="25"/>
      <c r="D141" s="25"/>
      <c r="E141" s="25"/>
      <c r="F141" s="25"/>
      <c r="G141" s="83"/>
      <c r="H141" s="83"/>
      <c r="I141" s="147"/>
    </row>
    <row r="142" spans="1:9" s="5" customFormat="1" ht="12.75" hidden="1">
      <c r="A142" s="59" t="s">
        <v>110</v>
      </c>
      <c r="B142" s="25"/>
      <c r="C142" s="25"/>
      <c r="D142" s="25"/>
      <c r="E142" s="25"/>
      <c r="F142" s="25"/>
      <c r="G142" s="83"/>
      <c r="H142" s="83"/>
      <c r="I142" s="147"/>
    </row>
    <row r="143" spans="1:9" s="5" customFormat="1" ht="12.75" hidden="1">
      <c r="A143" s="60" t="s">
        <v>111</v>
      </c>
      <c r="B143" s="25"/>
      <c r="C143" s="25"/>
      <c r="D143" s="25"/>
      <c r="E143" s="25"/>
      <c r="F143" s="25"/>
      <c r="G143" s="83"/>
      <c r="H143" s="83"/>
      <c r="I143" s="147"/>
    </row>
    <row r="144" spans="1:9" s="5" customFormat="1" ht="25.5" hidden="1">
      <c r="A144" s="60" t="s">
        <v>112</v>
      </c>
      <c r="B144" s="25"/>
      <c r="C144" s="25"/>
      <c r="D144" s="25"/>
      <c r="E144" s="25"/>
      <c r="F144" s="25"/>
      <c r="G144" s="83"/>
      <c r="H144" s="83"/>
      <c r="I144" s="147"/>
    </row>
    <row r="145" spans="1:9" s="5" customFormat="1" ht="12.75" hidden="1">
      <c r="A145" s="61" t="s">
        <v>113</v>
      </c>
      <c r="B145" s="25"/>
      <c r="C145" s="25"/>
      <c r="D145" s="25"/>
      <c r="E145" s="25"/>
      <c r="F145" s="25"/>
      <c r="G145" s="83"/>
      <c r="H145" s="83"/>
      <c r="I145" s="147"/>
    </row>
    <row r="146" spans="1:9" s="5" customFormat="1" ht="12.75" hidden="1">
      <c r="A146" s="62" t="s">
        <v>114</v>
      </c>
      <c r="B146" s="25"/>
      <c r="C146" s="25"/>
      <c r="D146" s="25"/>
      <c r="E146" s="25"/>
      <c r="F146" s="25"/>
      <c r="G146" s="83"/>
      <c r="H146" s="83"/>
      <c r="I146" s="147"/>
    </row>
    <row r="147" spans="1:9" s="5" customFormat="1" ht="12.75" hidden="1">
      <c r="A147" s="62" t="s">
        <v>115</v>
      </c>
      <c r="B147" s="25"/>
      <c r="C147" s="25"/>
      <c r="D147" s="25"/>
      <c r="E147" s="25"/>
      <c r="F147" s="25"/>
      <c r="G147" s="83"/>
      <c r="H147" s="83"/>
      <c r="I147" s="147"/>
    </row>
    <row r="148" spans="1:9" s="5" customFormat="1" ht="12.75" hidden="1">
      <c r="A148" s="62" t="s">
        <v>116</v>
      </c>
      <c r="B148" s="25"/>
      <c r="C148" s="25"/>
      <c r="D148" s="25"/>
      <c r="E148" s="25"/>
      <c r="F148" s="25"/>
      <c r="G148" s="83"/>
      <c r="H148" s="83"/>
      <c r="I148" s="147"/>
    </row>
    <row r="149" spans="1:9" s="5" customFormat="1" ht="12.75" hidden="1">
      <c r="A149" s="57" t="s">
        <v>117</v>
      </c>
      <c r="B149" s="25"/>
      <c r="C149" s="25"/>
      <c r="D149" s="25"/>
      <c r="E149" s="25"/>
      <c r="F149" s="25"/>
      <c r="G149" s="83"/>
      <c r="H149" s="83"/>
      <c r="I149" s="147"/>
    </row>
    <row r="150" spans="1:9" s="5" customFormat="1" ht="12.75" hidden="1">
      <c r="A150" s="57" t="s">
        <v>118</v>
      </c>
      <c r="B150" s="25"/>
      <c r="C150" s="25"/>
      <c r="D150" s="25"/>
      <c r="E150" s="25"/>
      <c r="F150" s="25"/>
      <c r="G150" s="83"/>
      <c r="H150" s="83"/>
      <c r="I150" s="147"/>
    </row>
    <row r="151" spans="1:9" s="5" customFormat="1" ht="12.75" hidden="1">
      <c r="A151" s="57" t="s">
        <v>119</v>
      </c>
      <c r="B151" s="25"/>
      <c r="C151" s="25"/>
      <c r="D151" s="25"/>
      <c r="E151" s="25"/>
      <c r="F151" s="25"/>
      <c r="G151" s="83"/>
      <c r="H151" s="83"/>
      <c r="I151" s="147"/>
    </row>
    <row r="152" spans="1:9" s="5" customFormat="1" ht="12.75" hidden="1">
      <c r="A152" s="63" t="s">
        <v>120</v>
      </c>
      <c r="B152" s="25"/>
      <c r="C152" s="25"/>
      <c r="D152" s="25"/>
      <c r="E152" s="25"/>
      <c r="F152" s="25"/>
      <c r="G152" s="83"/>
      <c r="H152" s="83"/>
      <c r="I152" s="147"/>
    </row>
    <row r="153" spans="1:9" s="5" customFormat="1" ht="12.75" hidden="1">
      <c r="A153" s="22" t="s">
        <v>121</v>
      </c>
      <c r="B153" s="23" t="s">
        <v>122</v>
      </c>
      <c r="C153" s="23" t="s">
        <v>123</v>
      </c>
      <c r="D153" s="23" t="s">
        <v>124</v>
      </c>
      <c r="E153" s="23" t="s">
        <v>7</v>
      </c>
      <c r="F153" s="23"/>
      <c r="G153" s="83"/>
      <c r="H153" s="83"/>
      <c r="I153" s="147"/>
    </row>
    <row r="154" spans="1:9" s="14" customFormat="1" ht="30.75" customHeight="1">
      <c r="A154" s="111" t="s">
        <v>244</v>
      </c>
      <c r="B154" s="36" t="s">
        <v>213</v>
      </c>
      <c r="C154" s="36"/>
      <c r="D154" s="36"/>
      <c r="E154" s="36"/>
      <c r="F154" s="36"/>
      <c r="G154" s="162">
        <f>G161+G155</f>
        <v>8265884.67</v>
      </c>
      <c r="H154" s="162">
        <f>H161+H155</f>
        <v>0</v>
      </c>
      <c r="I154" s="162">
        <f>I161+I155</f>
        <v>8265884.67</v>
      </c>
    </row>
    <row r="155" spans="1:9" s="14" customFormat="1" ht="42" customHeight="1">
      <c r="A155" s="191" t="s">
        <v>577</v>
      </c>
      <c r="B155" s="313" t="s">
        <v>213</v>
      </c>
      <c r="C155" s="313"/>
      <c r="D155" s="313"/>
      <c r="E155" s="313"/>
      <c r="F155" s="313"/>
      <c r="G155" s="314">
        <f>G158+G159+G160+G156+G157</f>
        <v>250000</v>
      </c>
      <c r="H155" s="314">
        <f>H158+H159+H160+H156+H157</f>
        <v>0</v>
      </c>
      <c r="I155" s="314">
        <f>I158+I159+I160+I156+I157</f>
        <v>250000</v>
      </c>
    </row>
    <row r="156" spans="1:9" s="14" customFormat="1" ht="42" customHeight="1">
      <c r="A156" s="107"/>
      <c r="B156" s="44" t="s">
        <v>213</v>
      </c>
      <c r="C156" s="44" t="s">
        <v>591</v>
      </c>
      <c r="D156" s="44" t="s">
        <v>82</v>
      </c>
      <c r="E156" s="44" t="s">
        <v>550</v>
      </c>
      <c r="F156" s="44" t="s">
        <v>202</v>
      </c>
      <c r="G156" s="87"/>
      <c r="H156" s="87"/>
      <c r="I156" s="83">
        <f>G156-H156</f>
        <v>0</v>
      </c>
    </row>
    <row r="157" spans="1:9" s="14" customFormat="1" ht="30" customHeight="1">
      <c r="A157" s="24" t="s">
        <v>69</v>
      </c>
      <c r="B157" s="44" t="s">
        <v>213</v>
      </c>
      <c r="C157" s="44" t="s">
        <v>591</v>
      </c>
      <c r="D157" s="44" t="s">
        <v>125</v>
      </c>
      <c r="E157" s="44" t="s">
        <v>70</v>
      </c>
      <c r="F157" s="44" t="s">
        <v>199</v>
      </c>
      <c r="G157" s="87"/>
      <c r="H157" s="87"/>
      <c r="I157" s="83">
        <f>G157-H157</f>
        <v>0</v>
      </c>
    </row>
    <row r="158" spans="1:9" s="14" customFormat="1" ht="30.75" customHeight="1">
      <c r="A158" s="24" t="s">
        <v>578</v>
      </c>
      <c r="B158" s="44" t="s">
        <v>213</v>
      </c>
      <c r="C158" s="44" t="s">
        <v>591</v>
      </c>
      <c r="D158" s="44" t="s">
        <v>214</v>
      </c>
      <c r="E158" s="44" t="s">
        <v>28</v>
      </c>
      <c r="F158" s="44" t="s">
        <v>185</v>
      </c>
      <c r="G158" s="87">
        <f>150000-150000</f>
        <v>0</v>
      </c>
      <c r="H158" s="144"/>
      <c r="I158" s="83">
        <f>G158-H158</f>
        <v>0</v>
      </c>
    </row>
    <row r="159" spans="1:13" s="14" customFormat="1" ht="30.75" customHeight="1">
      <c r="A159" s="24" t="s">
        <v>69</v>
      </c>
      <c r="B159" s="44" t="s">
        <v>213</v>
      </c>
      <c r="C159" s="44" t="s">
        <v>591</v>
      </c>
      <c r="D159" s="44" t="s">
        <v>214</v>
      </c>
      <c r="E159" s="44" t="s">
        <v>70</v>
      </c>
      <c r="F159" s="44" t="s">
        <v>199</v>
      </c>
      <c r="G159" s="87">
        <f>250000</f>
        <v>250000</v>
      </c>
      <c r="H159" s="144"/>
      <c r="I159" s="83">
        <f>G159-H159</f>
        <v>250000</v>
      </c>
      <c r="J159" s="292"/>
      <c r="K159" s="292"/>
      <c r="L159" s="292"/>
      <c r="M159" s="292"/>
    </row>
    <row r="160" spans="1:9" s="14" customFormat="1" ht="30.75" customHeight="1">
      <c r="A160" s="24" t="s">
        <v>592</v>
      </c>
      <c r="B160" s="44" t="s">
        <v>213</v>
      </c>
      <c r="C160" s="44" t="s">
        <v>591</v>
      </c>
      <c r="D160" s="44" t="s">
        <v>214</v>
      </c>
      <c r="E160" s="44" t="s">
        <v>614</v>
      </c>
      <c r="F160" s="44" t="s">
        <v>593</v>
      </c>
      <c r="G160" s="87">
        <v>0</v>
      </c>
      <c r="H160" s="144"/>
      <c r="I160" s="83">
        <f>G160-H160</f>
        <v>0</v>
      </c>
    </row>
    <row r="161" spans="1:10" s="9" customFormat="1" ht="28.5" customHeight="1">
      <c r="A161" s="191" t="s">
        <v>576</v>
      </c>
      <c r="B161" s="192" t="s">
        <v>213</v>
      </c>
      <c r="C161" s="192" t="s">
        <v>501</v>
      </c>
      <c r="D161" s="192"/>
      <c r="E161" s="192"/>
      <c r="F161" s="192"/>
      <c r="G161" s="190">
        <f>G174+G162</f>
        <v>8015884.67</v>
      </c>
      <c r="H161" s="190">
        <f>H174+H162</f>
        <v>0</v>
      </c>
      <c r="I161" s="190">
        <f>I174+I162</f>
        <v>8015884.67</v>
      </c>
      <c r="J161" s="369"/>
    </row>
    <row r="162" spans="1:9" s="152" customFormat="1" ht="28.5" customHeight="1">
      <c r="A162" s="195" t="s">
        <v>449</v>
      </c>
      <c r="B162" s="196" t="s">
        <v>213</v>
      </c>
      <c r="C162" s="196" t="s">
        <v>502</v>
      </c>
      <c r="D162" s="196"/>
      <c r="E162" s="196"/>
      <c r="F162" s="196"/>
      <c r="G162" s="162">
        <f>G163</f>
        <v>7947910.67</v>
      </c>
      <c r="H162" s="162">
        <f>H163</f>
        <v>0</v>
      </c>
      <c r="I162" s="162">
        <f>I163</f>
        <v>7947910.67</v>
      </c>
    </row>
    <row r="163" spans="1:9" s="152" customFormat="1" ht="28.5" customHeight="1">
      <c r="A163" s="27" t="s">
        <v>327</v>
      </c>
      <c r="B163" s="196" t="s">
        <v>213</v>
      </c>
      <c r="C163" s="196" t="s">
        <v>503</v>
      </c>
      <c r="D163" s="196" t="s">
        <v>308</v>
      </c>
      <c r="E163" s="196"/>
      <c r="F163" s="196"/>
      <c r="G163" s="162">
        <f>G164+G165+G168+G171+G172</f>
        <v>7947910.67</v>
      </c>
      <c r="H163" s="162">
        <f>H164+H165+H168+H171+H172</f>
        <v>0</v>
      </c>
      <c r="I163" s="162">
        <f>I164+I165+I168+I171+I172</f>
        <v>7947910.67</v>
      </c>
    </row>
    <row r="164" spans="1:9" s="152" customFormat="1" ht="28.5" customHeight="1">
      <c r="A164" s="29" t="s">
        <v>42</v>
      </c>
      <c r="B164" s="143" t="s">
        <v>213</v>
      </c>
      <c r="C164" s="143" t="s">
        <v>503</v>
      </c>
      <c r="D164" s="143" t="s">
        <v>270</v>
      </c>
      <c r="E164" s="143" t="s">
        <v>43</v>
      </c>
      <c r="F164" s="143" t="s">
        <v>190</v>
      </c>
      <c r="G164" s="144">
        <v>0</v>
      </c>
      <c r="H164" s="144"/>
      <c r="I164" s="260"/>
    </row>
    <row r="165" spans="1:9" s="152" customFormat="1" ht="28.5" customHeight="1">
      <c r="A165" s="329" t="s">
        <v>42</v>
      </c>
      <c r="B165" s="328" t="s">
        <v>213</v>
      </c>
      <c r="C165" s="328" t="s">
        <v>503</v>
      </c>
      <c r="D165" s="328" t="s">
        <v>214</v>
      </c>
      <c r="E165" s="328" t="s">
        <v>43</v>
      </c>
      <c r="F165" s="328"/>
      <c r="G165" s="330">
        <f>G166+G167</f>
        <v>6450857</v>
      </c>
      <c r="H165" s="330">
        <f>H166+H167</f>
        <v>0</v>
      </c>
      <c r="I165" s="330">
        <f>I166+I167</f>
        <v>6450857</v>
      </c>
    </row>
    <row r="166" spans="1:9" s="152" customFormat="1" ht="28.5" customHeight="1">
      <c r="A166" s="29" t="s">
        <v>452</v>
      </c>
      <c r="B166" s="143" t="s">
        <v>213</v>
      </c>
      <c r="C166" s="143" t="s">
        <v>503</v>
      </c>
      <c r="D166" s="143" t="s">
        <v>214</v>
      </c>
      <c r="E166" s="143" t="s">
        <v>43</v>
      </c>
      <c r="F166" s="143" t="s">
        <v>190</v>
      </c>
      <c r="G166" s="87">
        <v>5240857</v>
      </c>
      <c r="H166" s="144"/>
      <c r="I166" s="284">
        <f>G166-H166</f>
        <v>5240857</v>
      </c>
    </row>
    <row r="167" spans="1:11" s="152" customFormat="1" ht="28.5" customHeight="1">
      <c r="A167" s="29"/>
      <c r="B167" s="143" t="s">
        <v>213</v>
      </c>
      <c r="C167" s="143" t="s">
        <v>503</v>
      </c>
      <c r="D167" s="143" t="s">
        <v>214</v>
      </c>
      <c r="E167" s="143" t="s">
        <v>43</v>
      </c>
      <c r="F167" s="143" t="s">
        <v>192</v>
      </c>
      <c r="G167" s="87">
        <f>600000+610000</f>
        <v>1210000</v>
      </c>
      <c r="H167" s="144"/>
      <c r="I167" s="144">
        <f>G167-H167</f>
        <v>1210000</v>
      </c>
      <c r="J167" s="338"/>
      <c r="K167" s="338"/>
    </row>
    <row r="168" spans="1:9" s="152" customFormat="1" ht="28.5" customHeight="1">
      <c r="A168" s="329" t="s">
        <v>53</v>
      </c>
      <c r="B168" s="328" t="s">
        <v>213</v>
      </c>
      <c r="C168" s="328" t="s">
        <v>503</v>
      </c>
      <c r="D168" s="328" t="s">
        <v>214</v>
      </c>
      <c r="E168" s="328" t="s">
        <v>54</v>
      </c>
      <c r="F168" s="331"/>
      <c r="G168" s="330">
        <f>G169+G170+G173</f>
        <v>1497053.67</v>
      </c>
      <c r="H168" s="330">
        <f>H169+H170+H173</f>
        <v>0</v>
      </c>
      <c r="I168" s="330">
        <f>I169+I170+I173</f>
        <v>1497053.67</v>
      </c>
    </row>
    <row r="169" spans="1:9" s="152" customFormat="1" ht="28.5" customHeight="1">
      <c r="A169" s="29" t="s">
        <v>469</v>
      </c>
      <c r="B169" s="143" t="s">
        <v>213</v>
      </c>
      <c r="C169" s="143" t="s">
        <v>503</v>
      </c>
      <c r="D169" s="143" t="s">
        <v>214</v>
      </c>
      <c r="E169" s="143" t="s">
        <v>54</v>
      </c>
      <c r="F169" s="143" t="s">
        <v>470</v>
      </c>
      <c r="G169" s="144">
        <f>100000+1995000-2095000</f>
        <v>0</v>
      </c>
      <c r="H169" s="144"/>
      <c r="I169" s="144">
        <f>G169-H169</f>
        <v>0</v>
      </c>
    </row>
    <row r="170" spans="1:11" s="152" customFormat="1" ht="28.5" customHeight="1">
      <c r="A170" s="29" t="s">
        <v>450</v>
      </c>
      <c r="B170" s="143" t="s">
        <v>213</v>
      </c>
      <c r="C170" s="143" t="s">
        <v>503</v>
      </c>
      <c r="D170" s="143" t="s">
        <v>214</v>
      </c>
      <c r="E170" s="143" t="s">
        <v>54</v>
      </c>
      <c r="F170" s="143" t="s">
        <v>196</v>
      </c>
      <c r="G170" s="87">
        <v>162906</v>
      </c>
      <c r="H170" s="144"/>
      <c r="I170" s="144">
        <f>G170-H170</f>
        <v>162906</v>
      </c>
      <c r="J170" s="339"/>
      <c r="K170" s="339"/>
    </row>
    <row r="171" spans="1:9" s="152" customFormat="1" ht="28.5" customHeight="1">
      <c r="A171" s="29"/>
      <c r="B171" s="143" t="s">
        <v>213</v>
      </c>
      <c r="C171" s="143" t="s">
        <v>503</v>
      </c>
      <c r="D171" s="143" t="s">
        <v>214</v>
      </c>
      <c r="E171" s="143" t="s">
        <v>616</v>
      </c>
      <c r="F171" s="143" t="s">
        <v>277</v>
      </c>
      <c r="G171" s="87"/>
      <c r="H171" s="144"/>
      <c r="I171" s="144">
        <f>G171-H171</f>
        <v>0</v>
      </c>
    </row>
    <row r="172" spans="1:9" s="152" customFormat="1" ht="28.5" customHeight="1">
      <c r="A172" s="29" t="s">
        <v>635</v>
      </c>
      <c r="B172" s="143" t="s">
        <v>213</v>
      </c>
      <c r="C172" s="143" t="s">
        <v>503</v>
      </c>
      <c r="D172" s="143" t="s">
        <v>547</v>
      </c>
      <c r="E172" s="143" t="s">
        <v>54</v>
      </c>
      <c r="F172" s="143" t="s">
        <v>470</v>
      </c>
      <c r="G172" s="144"/>
      <c r="H172" s="144"/>
      <c r="I172" s="144">
        <f>G172-H172</f>
        <v>0</v>
      </c>
    </row>
    <row r="173" spans="1:14" s="152" customFormat="1" ht="28.5" customHeight="1">
      <c r="A173" s="29" t="s">
        <v>634</v>
      </c>
      <c r="B173" s="143" t="s">
        <v>213</v>
      </c>
      <c r="C173" s="143" t="s">
        <v>503</v>
      </c>
      <c r="D173" s="143" t="s">
        <v>632</v>
      </c>
      <c r="E173" s="143" t="s">
        <v>633</v>
      </c>
      <c r="F173" s="143" t="s">
        <v>470</v>
      </c>
      <c r="G173" s="87">
        <f>1944147.67-610000</f>
        <v>1334147.67</v>
      </c>
      <c r="H173" s="144"/>
      <c r="I173" s="144">
        <f>G173-H173</f>
        <v>1334147.67</v>
      </c>
      <c r="J173" s="306"/>
      <c r="K173" s="306"/>
      <c r="L173" s="306"/>
      <c r="M173" s="306"/>
      <c r="N173" s="306"/>
    </row>
    <row r="174" spans="1:9" s="9" customFormat="1" ht="28.5" customHeight="1">
      <c r="A174" s="27" t="s">
        <v>326</v>
      </c>
      <c r="B174" s="28" t="s">
        <v>213</v>
      </c>
      <c r="C174" s="28" t="s">
        <v>504</v>
      </c>
      <c r="D174" s="28"/>
      <c r="E174" s="28"/>
      <c r="F174" s="28"/>
      <c r="G174" s="71">
        <f>G175</f>
        <v>67974</v>
      </c>
      <c r="H174" s="71">
        <f>H175</f>
        <v>0</v>
      </c>
      <c r="I174" s="71">
        <f aca="true" t="shared" si="3" ref="H174:I176">I175</f>
        <v>67974</v>
      </c>
    </row>
    <row r="175" spans="1:9" s="9" customFormat="1" ht="28.5" customHeight="1">
      <c r="A175" s="27" t="s">
        <v>327</v>
      </c>
      <c r="B175" s="28" t="s">
        <v>213</v>
      </c>
      <c r="C175" s="25" t="s">
        <v>504</v>
      </c>
      <c r="D175" s="28" t="s">
        <v>308</v>
      </c>
      <c r="E175" s="28"/>
      <c r="F175" s="28"/>
      <c r="G175" s="71">
        <f>G176</f>
        <v>67974</v>
      </c>
      <c r="H175" s="71">
        <f t="shared" si="3"/>
        <v>0</v>
      </c>
      <c r="I175" s="71">
        <f t="shared" si="3"/>
        <v>67974</v>
      </c>
    </row>
    <row r="176" spans="1:9" s="9" customFormat="1" ht="28.5" customHeight="1">
      <c r="A176" s="329" t="s">
        <v>53</v>
      </c>
      <c r="B176" s="322" t="s">
        <v>213</v>
      </c>
      <c r="C176" s="322" t="s">
        <v>504</v>
      </c>
      <c r="D176" s="322" t="s">
        <v>214</v>
      </c>
      <c r="E176" s="322" t="s">
        <v>54</v>
      </c>
      <c r="F176" s="332"/>
      <c r="G176" s="325">
        <f>G177</f>
        <v>67974</v>
      </c>
      <c r="H176" s="325">
        <f t="shared" si="3"/>
        <v>0</v>
      </c>
      <c r="I176" s="325">
        <f t="shared" si="3"/>
        <v>67974</v>
      </c>
    </row>
    <row r="177" spans="1:9" s="9" customFormat="1" ht="28.5" customHeight="1">
      <c r="A177" s="29" t="s">
        <v>328</v>
      </c>
      <c r="B177" s="25" t="s">
        <v>213</v>
      </c>
      <c r="C177" s="25" t="s">
        <v>504</v>
      </c>
      <c r="D177" s="25" t="s">
        <v>214</v>
      </c>
      <c r="E177" s="25" t="s">
        <v>54</v>
      </c>
      <c r="F177" s="25" t="s">
        <v>196</v>
      </c>
      <c r="G177" s="87">
        <v>67974</v>
      </c>
      <c r="H177" s="83"/>
      <c r="I177" s="80">
        <f>G177-H177</f>
        <v>67974</v>
      </c>
    </row>
    <row r="178" spans="1:10" s="9" customFormat="1" ht="28.5" customHeight="1">
      <c r="A178" s="111" t="s">
        <v>243</v>
      </c>
      <c r="B178" s="28" t="s">
        <v>213</v>
      </c>
      <c r="C178" s="28" t="s">
        <v>302</v>
      </c>
      <c r="D178" s="28"/>
      <c r="E178" s="28"/>
      <c r="F178" s="28"/>
      <c r="G178" s="71">
        <f>G179+G233</f>
        <v>37655689.65</v>
      </c>
      <c r="H178" s="71">
        <f>H179+H233</f>
        <v>21882194.35</v>
      </c>
      <c r="I178" s="71">
        <f>I179+I233</f>
        <v>15622375.559999999</v>
      </c>
      <c r="J178" s="369"/>
    </row>
    <row r="179" spans="1:9" s="9" customFormat="1" ht="28.5" customHeight="1">
      <c r="A179" s="45" t="s">
        <v>348</v>
      </c>
      <c r="B179" s="25" t="s">
        <v>213</v>
      </c>
      <c r="C179" s="28" t="s">
        <v>349</v>
      </c>
      <c r="D179" s="28"/>
      <c r="E179" s="28"/>
      <c r="F179" s="28"/>
      <c r="G179" s="71">
        <f>G180+G184+G218</f>
        <v>32631663.89</v>
      </c>
      <c r="H179" s="71">
        <f>H180+H184+H218</f>
        <v>20829334.650000002</v>
      </c>
      <c r="I179" s="71">
        <f>I180+I184+I218</f>
        <v>11651209.5</v>
      </c>
    </row>
    <row r="180" spans="1:9" s="9" customFormat="1" ht="28.5" customHeight="1">
      <c r="A180" s="45" t="s">
        <v>329</v>
      </c>
      <c r="B180" s="28" t="s">
        <v>213</v>
      </c>
      <c r="C180" s="28" t="s">
        <v>330</v>
      </c>
      <c r="D180" s="28"/>
      <c r="E180" s="28"/>
      <c r="F180" s="28"/>
      <c r="G180" s="71">
        <f>G181</f>
        <v>0</v>
      </c>
      <c r="H180" s="71">
        <f aca="true" t="shared" si="4" ref="H180:I182">H181</f>
        <v>0</v>
      </c>
      <c r="I180" s="71">
        <f t="shared" si="4"/>
        <v>0</v>
      </c>
    </row>
    <row r="181" spans="1:9" s="9" customFormat="1" ht="28.5" customHeight="1">
      <c r="A181" s="45" t="s">
        <v>457</v>
      </c>
      <c r="B181" s="28" t="s">
        <v>213</v>
      </c>
      <c r="C181" s="28" t="s">
        <v>330</v>
      </c>
      <c r="D181" s="28" t="s">
        <v>341</v>
      </c>
      <c r="E181" s="28"/>
      <c r="F181" s="28"/>
      <c r="G181" s="71">
        <f>G182</f>
        <v>0</v>
      </c>
      <c r="H181" s="71">
        <f t="shared" si="4"/>
        <v>0</v>
      </c>
      <c r="I181" s="71">
        <f t="shared" si="4"/>
        <v>0</v>
      </c>
    </row>
    <row r="182" spans="1:9" s="9" customFormat="1" ht="28.5" customHeight="1">
      <c r="A182" s="333" t="s">
        <v>65</v>
      </c>
      <c r="B182" s="322" t="s">
        <v>213</v>
      </c>
      <c r="C182" s="322" t="s">
        <v>330</v>
      </c>
      <c r="D182" s="322" t="s">
        <v>341</v>
      </c>
      <c r="E182" s="322"/>
      <c r="F182" s="322"/>
      <c r="G182" s="325">
        <f>G183</f>
        <v>0</v>
      </c>
      <c r="H182" s="325">
        <f t="shared" si="4"/>
        <v>0</v>
      </c>
      <c r="I182" s="325">
        <f t="shared" si="4"/>
        <v>0</v>
      </c>
    </row>
    <row r="183" spans="1:14" s="361" customFormat="1" ht="28.5" customHeight="1">
      <c r="A183" s="319" t="s">
        <v>331</v>
      </c>
      <c r="B183" s="274" t="s">
        <v>213</v>
      </c>
      <c r="C183" s="274" t="s">
        <v>330</v>
      </c>
      <c r="D183" s="274" t="s">
        <v>649</v>
      </c>
      <c r="E183" s="274" t="s">
        <v>308</v>
      </c>
      <c r="F183" s="274"/>
      <c r="G183" s="286">
        <v>0</v>
      </c>
      <c r="H183" s="286"/>
      <c r="I183" s="360">
        <f>G183-H183</f>
        <v>0</v>
      </c>
      <c r="J183" s="299"/>
      <c r="K183" s="299"/>
      <c r="L183" s="299"/>
      <c r="M183" s="299"/>
      <c r="N183" s="299"/>
    </row>
    <row r="184" spans="1:9" s="9" customFormat="1" ht="28.5" customHeight="1">
      <c r="A184" s="45" t="s">
        <v>332</v>
      </c>
      <c r="B184" s="28" t="s">
        <v>213</v>
      </c>
      <c r="C184" s="28" t="s">
        <v>333</v>
      </c>
      <c r="D184" s="28"/>
      <c r="E184" s="28"/>
      <c r="F184" s="28"/>
      <c r="G184" s="71">
        <f>G185+G220</f>
        <v>32631663.89</v>
      </c>
      <c r="H184" s="71">
        <f>H185+H220</f>
        <v>20829334.650000002</v>
      </c>
      <c r="I184" s="71">
        <f>I185+I220</f>
        <v>11651209.5</v>
      </c>
    </row>
    <row r="185" spans="1:9" s="9" customFormat="1" ht="28.5" customHeight="1">
      <c r="A185" s="45" t="s">
        <v>327</v>
      </c>
      <c r="B185" s="28" t="s">
        <v>213</v>
      </c>
      <c r="C185" s="28" t="s">
        <v>333</v>
      </c>
      <c r="D185" s="28" t="s">
        <v>308</v>
      </c>
      <c r="E185" s="25"/>
      <c r="F185" s="25"/>
      <c r="G185" s="71">
        <f>G188+G194+G206+G213+G215+G211+G186+G193</f>
        <v>32445733.89</v>
      </c>
      <c r="H185" s="71">
        <f>H188+H194+H206+H213+H215+H211+H186+H193</f>
        <v>20786543.44</v>
      </c>
      <c r="I185" s="71">
        <f>I188+I194+I206+I213+I215+I211+I186+I193</f>
        <v>11508070.71</v>
      </c>
    </row>
    <row r="186" spans="1:9" s="9" customFormat="1" ht="28.5" customHeight="1">
      <c r="A186" s="45" t="s">
        <v>619</v>
      </c>
      <c r="B186" s="170" t="s">
        <v>213</v>
      </c>
      <c r="C186" s="170" t="s">
        <v>333</v>
      </c>
      <c r="D186" s="170" t="s">
        <v>214</v>
      </c>
      <c r="E186" s="170" t="s">
        <v>28</v>
      </c>
      <c r="F186" s="25"/>
      <c r="G186" s="71">
        <f>G187</f>
        <v>50000</v>
      </c>
      <c r="H186" s="71">
        <f>H187</f>
        <v>3000</v>
      </c>
      <c r="I186" s="71">
        <f>I187</f>
        <v>47000</v>
      </c>
    </row>
    <row r="187" spans="1:9" s="9" customFormat="1" ht="28.5" customHeight="1">
      <c r="A187" s="24" t="s">
        <v>27</v>
      </c>
      <c r="B187" s="25" t="s">
        <v>213</v>
      </c>
      <c r="C187" s="25" t="s">
        <v>333</v>
      </c>
      <c r="D187" s="25" t="s">
        <v>214</v>
      </c>
      <c r="E187" s="25" t="s">
        <v>28</v>
      </c>
      <c r="F187" s="25" t="s">
        <v>185</v>
      </c>
      <c r="G187" s="87">
        <v>50000</v>
      </c>
      <c r="H187" s="83">
        <v>3000</v>
      </c>
      <c r="I187" s="83">
        <f>G187-H187</f>
        <v>47000</v>
      </c>
    </row>
    <row r="188" spans="1:9" s="9" customFormat="1" ht="28.5" customHeight="1">
      <c r="A188" s="193" t="s">
        <v>336</v>
      </c>
      <c r="B188" s="170" t="s">
        <v>213</v>
      </c>
      <c r="C188" s="170" t="s">
        <v>333</v>
      </c>
      <c r="D188" s="170" t="s">
        <v>214</v>
      </c>
      <c r="E188" s="170" t="s">
        <v>33</v>
      </c>
      <c r="F188" s="170"/>
      <c r="G188" s="171">
        <f>G189+G190+G191+G192</f>
        <v>17062152.939999998</v>
      </c>
      <c r="H188" s="171">
        <f>H189+H190+H191+H192</f>
        <v>8539351.959999999</v>
      </c>
      <c r="I188" s="171">
        <f>I189+I190+I191+I192</f>
        <v>8522800.98</v>
      </c>
    </row>
    <row r="189" spans="1:12" s="9" customFormat="1" ht="28.5" customHeight="1">
      <c r="A189" s="41" t="s">
        <v>174</v>
      </c>
      <c r="B189" s="25" t="s">
        <v>213</v>
      </c>
      <c r="C189" s="25" t="s">
        <v>333</v>
      </c>
      <c r="D189" s="25" t="s">
        <v>214</v>
      </c>
      <c r="E189" s="25" t="s">
        <v>33</v>
      </c>
      <c r="F189" s="25" t="s">
        <v>215</v>
      </c>
      <c r="G189" s="87">
        <v>12208502.7</v>
      </c>
      <c r="H189" s="83">
        <v>6981147.47</v>
      </c>
      <c r="I189" s="80">
        <f>G189-H189</f>
        <v>5227355.2299999995</v>
      </c>
      <c r="J189" s="267"/>
      <c r="K189" s="267"/>
      <c r="L189" s="267"/>
    </row>
    <row r="190" spans="1:9" s="9" customFormat="1" ht="28.5" customHeight="1">
      <c r="A190" s="41" t="s">
        <v>175</v>
      </c>
      <c r="B190" s="25" t="s">
        <v>213</v>
      </c>
      <c r="C190" s="25" t="s">
        <v>333</v>
      </c>
      <c r="D190" s="25" t="s">
        <v>214</v>
      </c>
      <c r="E190" s="25" t="s">
        <v>33</v>
      </c>
      <c r="F190" s="25" t="s">
        <v>186</v>
      </c>
      <c r="G190" s="87">
        <f>3350731.89+233699.17</f>
        <v>3584431.06</v>
      </c>
      <c r="H190" s="83">
        <v>1049432.12</v>
      </c>
      <c r="I190" s="71">
        <f>G190-H190</f>
        <v>2534998.94</v>
      </c>
    </row>
    <row r="191" spans="1:12" s="9" customFormat="1" ht="28.5" customHeight="1">
      <c r="A191" s="41" t="s">
        <v>176</v>
      </c>
      <c r="B191" s="25" t="s">
        <v>213</v>
      </c>
      <c r="C191" s="25" t="s">
        <v>333</v>
      </c>
      <c r="D191" s="25" t="s">
        <v>214</v>
      </c>
      <c r="E191" s="25" t="s">
        <v>33</v>
      </c>
      <c r="F191" s="25" t="s">
        <v>187</v>
      </c>
      <c r="G191" s="87">
        <v>960571.19</v>
      </c>
      <c r="H191" s="83">
        <v>384978.68</v>
      </c>
      <c r="I191" s="80">
        <f>G191-H191</f>
        <v>575592.51</v>
      </c>
      <c r="J191" s="267"/>
      <c r="K191" s="267"/>
      <c r="L191" s="267"/>
    </row>
    <row r="192" spans="1:12" s="9" customFormat="1" ht="28.5" customHeight="1">
      <c r="A192" s="41" t="s">
        <v>177</v>
      </c>
      <c r="B192" s="25" t="s">
        <v>213</v>
      </c>
      <c r="C192" s="25" t="s">
        <v>333</v>
      </c>
      <c r="D192" s="25" t="s">
        <v>214</v>
      </c>
      <c r="E192" s="25" t="s">
        <v>33</v>
      </c>
      <c r="F192" s="25" t="s">
        <v>188</v>
      </c>
      <c r="G192" s="87">
        <v>308647.99</v>
      </c>
      <c r="H192" s="83">
        <v>123793.69</v>
      </c>
      <c r="I192" s="80">
        <f>G192-H192</f>
        <v>184854.3</v>
      </c>
      <c r="J192" s="267"/>
      <c r="K192" s="267"/>
      <c r="L192" s="267"/>
    </row>
    <row r="193" spans="1:12" s="9" customFormat="1" ht="28.5" customHeight="1">
      <c r="A193" s="41"/>
      <c r="B193" s="25" t="s">
        <v>645</v>
      </c>
      <c r="C193" s="25" t="s">
        <v>333</v>
      </c>
      <c r="D193" s="25" t="s">
        <v>214</v>
      </c>
      <c r="E193" s="25" t="s">
        <v>607</v>
      </c>
      <c r="F193" s="25" t="s">
        <v>289</v>
      </c>
      <c r="G193" s="87">
        <v>10000</v>
      </c>
      <c r="H193" s="83">
        <v>8445.94</v>
      </c>
      <c r="I193" s="83">
        <f>G193-H193</f>
        <v>1554.0599999999995</v>
      </c>
      <c r="J193" s="267"/>
      <c r="K193" s="267"/>
      <c r="L193" s="267"/>
    </row>
    <row r="194" spans="1:9" s="9" customFormat="1" ht="28.5" customHeight="1">
      <c r="A194" s="168" t="s">
        <v>334</v>
      </c>
      <c r="B194" s="170" t="s">
        <v>213</v>
      </c>
      <c r="C194" s="170" t="s">
        <v>333</v>
      </c>
      <c r="D194" s="170" t="s">
        <v>214</v>
      </c>
      <c r="E194" s="170" t="s">
        <v>43</v>
      </c>
      <c r="F194" s="170"/>
      <c r="G194" s="83">
        <f>G195+G197+G196</f>
        <v>3515793.67</v>
      </c>
      <c r="H194" s="83">
        <f>H195+H197+H196</f>
        <v>1088276.1099999999</v>
      </c>
      <c r="I194" s="83">
        <f>I195+I197+I196</f>
        <v>2427517.56</v>
      </c>
    </row>
    <row r="195" spans="1:10" s="9" customFormat="1" ht="28.5" customHeight="1">
      <c r="A195" s="41" t="s">
        <v>335</v>
      </c>
      <c r="B195" s="25" t="s">
        <v>213</v>
      </c>
      <c r="C195" s="25" t="s">
        <v>333</v>
      </c>
      <c r="D195" s="25" t="s">
        <v>214</v>
      </c>
      <c r="E195" s="25" t="s">
        <v>43</v>
      </c>
      <c r="F195" s="25" t="s">
        <v>189</v>
      </c>
      <c r="G195" s="87">
        <v>2131788.23</v>
      </c>
      <c r="H195" s="83">
        <v>721633.5</v>
      </c>
      <c r="I195" s="80">
        <f>G195-H195</f>
        <v>1410154.73</v>
      </c>
      <c r="J195" s="304"/>
    </row>
    <row r="196" spans="1:10" s="9" customFormat="1" ht="28.5" customHeight="1">
      <c r="A196" s="41"/>
      <c r="B196" s="25" t="s">
        <v>213</v>
      </c>
      <c r="C196" s="25" t="s">
        <v>333</v>
      </c>
      <c r="D196" s="25" t="s">
        <v>214</v>
      </c>
      <c r="E196" s="25" t="s">
        <v>33</v>
      </c>
      <c r="F196" s="25" t="s">
        <v>636</v>
      </c>
      <c r="G196" s="87">
        <v>2000</v>
      </c>
      <c r="H196" s="83"/>
      <c r="I196" s="83">
        <f>G196-H196</f>
        <v>2000</v>
      </c>
      <c r="J196" s="304"/>
    </row>
    <row r="197" spans="1:10" s="9" customFormat="1" ht="28.5" customHeight="1">
      <c r="A197" s="29" t="s">
        <v>224</v>
      </c>
      <c r="B197" s="25" t="s">
        <v>213</v>
      </c>
      <c r="C197" s="25" t="s">
        <v>333</v>
      </c>
      <c r="D197" s="25" t="s">
        <v>214</v>
      </c>
      <c r="E197" s="25" t="s">
        <v>43</v>
      </c>
      <c r="F197" s="25" t="s">
        <v>192</v>
      </c>
      <c r="G197" s="87">
        <f>1533303.13-250000+52691.05+60000+21011.26-35000</f>
        <v>1382005.44</v>
      </c>
      <c r="H197" s="83">
        <v>366642.61</v>
      </c>
      <c r="I197" s="83">
        <f>G197-H197</f>
        <v>1015362.83</v>
      </c>
      <c r="J197" s="304"/>
    </row>
    <row r="198" spans="1:9" s="9" customFormat="1" ht="28.5" customHeight="1">
      <c r="A198" s="53" t="s">
        <v>225</v>
      </c>
      <c r="B198" s="42"/>
      <c r="C198" s="42"/>
      <c r="D198" s="42"/>
      <c r="E198" s="42"/>
      <c r="F198" s="42"/>
      <c r="G198" s="83">
        <f>H198</f>
        <v>0</v>
      </c>
      <c r="H198" s="83"/>
      <c r="I198" s="286">
        <f>H198-G198</f>
        <v>0</v>
      </c>
    </row>
    <row r="199" spans="1:9" s="9" customFormat="1" ht="28.5" customHeight="1">
      <c r="A199" s="53" t="s">
        <v>232</v>
      </c>
      <c r="B199" s="42"/>
      <c r="C199" s="42"/>
      <c r="D199" s="42"/>
      <c r="E199" s="42"/>
      <c r="F199" s="42"/>
      <c r="G199" s="83"/>
      <c r="H199" s="83"/>
      <c r="I199" s="286">
        <f aca="true" t="shared" si="5" ref="I199:I205">G199-H199</f>
        <v>0</v>
      </c>
    </row>
    <row r="200" spans="1:9" s="9" customFormat="1" ht="28.5" customHeight="1">
      <c r="A200" s="53" t="s">
        <v>233</v>
      </c>
      <c r="B200" s="42"/>
      <c r="C200" s="42"/>
      <c r="D200" s="42"/>
      <c r="E200" s="42"/>
      <c r="F200" s="42"/>
      <c r="G200" s="83"/>
      <c r="H200" s="83"/>
      <c r="I200" s="286">
        <f t="shared" si="5"/>
        <v>0</v>
      </c>
    </row>
    <row r="201" spans="1:9" s="9" customFormat="1" ht="28.5" customHeight="1">
      <c r="A201" s="53" t="s">
        <v>234</v>
      </c>
      <c r="B201" s="42"/>
      <c r="C201" s="42"/>
      <c r="D201" s="42"/>
      <c r="E201" s="42"/>
      <c r="F201" s="42"/>
      <c r="G201" s="83"/>
      <c r="H201" s="83"/>
      <c r="I201" s="286">
        <f t="shared" si="5"/>
        <v>0</v>
      </c>
    </row>
    <row r="202" spans="1:9" s="9" customFormat="1" ht="28.5" customHeight="1" hidden="1">
      <c r="A202" s="53" t="s">
        <v>295</v>
      </c>
      <c r="B202" s="42"/>
      <c r="C202" s="42"/>
      <c r="D202" s="42"/>
      <c r="E202" s="42"/>
      <c r="F202" s="42"/>
      <c r="G202" s="83">
        <v>0</v>
      </c>
      <c r="H202" s="83"/>
      <c r="I202" s="286">
        <f t="shared" si="5"/>
        <v>0</v>
      </c>
    </row>
    <row r="203" spans="1:9" s="9" customFormat="1" ht="28.5" customHeight="1">
      <c r="A203" s="53" t="s">
        <v>448</v>
      </c>
      <c r="B203" s="42"/>
      <c r="C203" s="42"/>
      <c r="D203" s="42"/>
      <c r="E203" s="42"/>
      <c r="F203" s="42"/>
      <c r="G203" s="83"/>
      <c r="H203" s="83"/>
      <c r="I203" s="286">
        <f t="shared" si="5"/>
        <v>0</v>
      </c>
    </row>
    <row r="204" spans="1:9" s="9" customFormat="1" ht="28.5" customHeight="1" hidden="1">
      <c r="A204" s="53" t="s">
        <v>292</v>
      </c>
      <c r="B204" s="25" t="s">
        <v>213</v>
      </c>
      <c r="C204" s="25" t="s">
        <v>241</v>
      </c>
      <c r="D204" s="25" t="s">
        <v>214</v>
      </c>
      <c r="E204" s="25" t="s">
        <v>54</v>
      </c>
      <c r="F204" s="25" t="s">
        <v>293</v>
      </c>
      <c r="G204" s="83"/>
      <c r="H204" s="83"/>
      <c r="I204" s="286">
        <f t="shared" si="5"/>
        <v>0</v>
      </c>
    </row>
    <row r="205" spans="1:9" s="9" customFormat="1" ht="28.5" customHeight="1">
      <c r="A205" s="53" t="s">
        <v>337</v>
      </c>
      <c r="B205" s="25"/>
      <c r="C205" s="25"/>
      <c r="D205" s="25"/>
      <c r="E205" s="25"/>
      <c r="F205" s="25"/>
      <c r="G205" s="83"/>
      <c r="H205" s="83"/>
      <c r="I205" s="286">
        <f t="shared" si="5"/>
        <v>0</v>
      </c>
    </row>
    <row r="206" spans="1:23" s="9" customFormat="1" ht="28.5" customHeight="1">
      <c r="A206" s="168" t="s">
        <v>53</v>
      </c>
      <c r="B206" s="170" t="s">
        <v>213</v>
      </c>
      <c r="C206" s="170" t="s">
        <v>333</v>
      </c>
      <c r="D206" s="170" t="s">
        <v>214</v>
      </c>
      <c r="E206" s="170" t="s">
        <v>54</v>
      </c>
      <c r="F206" s="170"/>
      <c r="G206" s="171">
        <f>G210+G209+G208+G207</f>
        <v>890229.28</v>
      </c>
      <c r="H206" s="171">
        <f>H210+H209+H208+H207</f>
        <v>381031.17</v>
      </c>
      <c r="I206" s="171">
        <f>I207+I208+I209+I210</f>
        <v>509198.11000000004</v>
      </c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1:23" s="9" customFormat="1" ht="28.5" customHeight="1">
      <c r="A207" s="168"/>
      <c r="B207" s="25" t="s">
        <v>213</v>
      </c>
      <c r="C207" s="25" t="s">
        <v>333</v>
      </c>
      <c r="D207" s="25" t="s">
        <v>214</v>
      </c>
      <c r="E207" s="25" t="s">
        <v>54</v>
      </c>
      <c r="F207" s="25" t="s">
        <v>470</v>
      </c>
      <c r="G207" s="83">
        <v>0</v>
      </c>
      <c r="H207" s="83"/>
      <c r="I207" s="83">
        <f>G207-H207</f>
        <v>0</v>
      </c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1:23" s="9" customFormat="1" ht="28.5" customHeight="1">
      <c r="A208" s="29" t="s">
        <v>539</v>
      </c>
      <c r="B208" s="25" t="s">
        <v>213</v>
      </c>
      <c r="C208" s="25" t="s">
        <v>333</v>
      </c>
      <c r="D208" s="25" t="s">
        <v>214</v>
      </c>
      <c r="E208" s="25" t="s">
        <v>54</v>
      </c>
      <c r="F208" s="25" t="s">
        <v>293</v>
      </c>
      <c r="G208" s="83">
        <v>0</v>
      </c>
      <c r="H208" s="83"/>
      <c r="I208" s="83">
        <f>G208-H208</f>
        <v>0</v>
      </c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1:9" s="9" customFormat="1" ht="28.5" customHeight="1">
      <c r="A209" s="240" t="s">
        <v>461</v>
      </c>
      <c r="B209" s="25" t="s">
        <v>213</v>
      </c>
      <c r="C209" s="25" t="s">
        <v>333</v>
      </c>
      <c r="D209" s="25" t="s">
        <v>214</v>
      </c>
      <c r="E209" s="25" t="s">
        <v>54</v>
      </c>
      <c r="F209" s="25" t="s">
        <v>289</v>
      </c>
      <c r="G209" s="171">
        <v>0</v>
      </c>
      <c r="H209" s="171"/>
      <c r="I209" s="259"/>
    </row>
    <row r="210" spans="1:10" s="9" customFormat="1" ht="48" customHeight="1">
      <c r="A210" s="29" t="s">
        <v>610</v>
      </c>
      <c r="B210" s="25" t="s">
        <v>213</v>
      </c>
      <c r="C210" s="25" t="s">
        <v>333</v>
      </c>
      <c r="D210" s="25" t="s">
        <v>214</v>
      </c>
      <c r="E210" s="25" t="s">
        <v>54</v>
      </c>
      <c r="F210" s="25" t="s">
        <v>196</v>
      </c>
      <c r="G210" s="87">
        <v>890229.28</v>
      </c>
      <c r="H210" s="83">
        <v>381031.17</v>
      </c>
      <c r="I210" s="83">
        <f>G210-H210</f>
        <v>509198.11000000004</v>
      </c>
      <c r="J210" s="294"/>
    </row>
    <row r="211" spans="1:9" s="9" customFormat="1" ht="28.5" customHeight="1">
      <c r="A211" s="168" t="s">
        <v>65</v>
      </c>
      <c r="B211" s="170" t="s">
        <v>213</v>
      </c>
      <c r="C211" s="170" t="s">
        <v>333</v>
      </c>
      <c r="D211" s="170" t="s">
        <v>214</v>
      </c>
      <c r="E211" s="170" t="s">
        <v>66</v>
      </c>
      <c r="F211" s="239"/>
      <c r="G211" s="171"/>
      <c r="H211" s="171">
        <f>H212</f>
        <v>0</v>
      </c>
      <c r="I211" s="171">
        <f>I212</f>
        <v>0</v>
      </c>
    </row>
    <row r="212" spans="1:9" s="9" customFormat="1" ht="28.5" customHeight="1">
      <c r="A212" s="29" t="s">
        <v>459</v>
      </c>
      <c r="B212" s="25" t="s">
        <v>213</v>
      </c>
      <c r="C212" s="25" t="s">
        <v>333</v>
      </c>
      <c r="D212" s="25" t="s">
        <v>214</v>
      </c>
      <c r="E212" s="25" t="s">
        <v>66</v>
      </c>
      <c r="F212" s="25" t="s">
        <v>202</v>
      </c>
      <c r="G212" s="83"/>
      <c r="H212" s="83"/>
      <c r="I212" s="259"/>
    </row>
    <row r="213" spans="1:9" s="9" customFormat="1" ht="28.5" customHeight="1">
      <c r="A213" s="168" t="s">
        <v>338</v>
      </c>
      <c r="B213" s="170" t="s">
        <v>213</v>
      </c>
      <c r="C213" s="170" t="s">
        <v>333</v>
      </c>
      <c r="D213" s="170" t="s">
        <v>214</v>
      </c>
      <c r="E213" s="170" t="s">
        <v>70</v>
      </c>
      <c r="F213" s="170"/>
      <c r="G213" s="171">
        <f>G214</f>
        <v>10347400</v>
      </c>
      <c r="H213" s="171">
        <f>H214</f>
        <v>10347400</v>
      </c>
      <c r="I213" s="171">
        <f>I214</f>
        <v>0</v>
      </c>
    </row>
    <row r="214" spans="1:9" s="9" customFormat="1" ht="28.5" customHeight="1">
      <c r="A214" s="29" t="s">
        <v>206</v>
      </c>
      <c r="B214" s="25" t="s">
        <v>213</v>
      </c>
      <c r="C214" s="25" t="s">
        <v>333</v>
      </c>
      <c r="D214" s="25" t="s">
        <v>214</v>
      </c>
      <c r="E214" s="25" t="s">
        <v>70</v>
      </c>
      <c r="F214" s="25" t="s">
        <v>199</v>
      </c>
      <c r="G214" s="83">
        <v>10347400</v>
      </c>
      <c r="H214" s="83">
        <v>10347400</v>
      </c>
      <c r="I214" s="80">
        <f>G214-H214</f>
        <v>0</v>
      </c>
    </row>
    <row r="215" spans="1:9" s="9" customFormat="1" ht="28.5" customHeight="1">
      <c r="A215" s="168" t="s">
        <v>339</v>
      </c>
      <c r="B215" s="170" t="s">
        <v>213</v>
      </c>
      <c r="C215" s="170" t="s">
        <v>333</v>
      </c>
      <c r="D215" s="170" t="s">
        <v>214</v>
      </c>
      <c r="E215" s="170" t="s">
        <v>78</v>
      </c>
      <c r="F215" s="170"/>
      <c r="G215" s="171">
        <f>G216+G217</f>
        <v>570158</v>
      </c>
      <c r="H215" s="171">
        <f>H216+H217</f>
        <v>419038.26</v>
      </c>
      <c r="I215" s="171">
        <f>I216</f>
        <v>0</v>
      </c>
    </row>
    <row r="216" spans="1:9" s="9" customFormat="1" ht="28.5" customHeight="1">
      <c r="A216" s="29" t="s">
        <v>261</v>
      </c>
      <c r="B216" s="25" t="s">
        <v>213</v>
      </c>
      <c r="C216" s="25" t="s">
        <v>333</v>
      </c>
      <c r="D216" s="25" t="s">
        <v>214</v>
      </c>
      <c r="E216" s="25" t="s">
        <v>599</v>
      </c>
      <c r="F216" s="25" t="s">
        <v>201</v>
      </c>
      <c r="G216" s="83">
        <v>135158</v>
      </c>
      <c r="H216" s="83">
        <v>135158</v>
      </c>
      <c r="I216" s="87">
        <f>G216-H216</f>
        <v>0</v>
      </c>
    </row>
    <row r="217" spans="1:9" s="9" customFormat="1" ht="28.5" customHeight="1">
      <c r="A217" s="29" t="s">
        <v>647</v>
      </c>
      <c r="B217" s="25" t="s">
        <v>213</v>
      </c>
      <c r="C217" s="25" t="s">
        <v>333</v>
      </c>
      <c r="D217" s="25" t="s">
        <v>214</v>
      </c>
      <c r="E217" s="25" t="s">
        <v>608</v>
      </c>
      <c r="F217" s="25" t="s">
        <v>200</v>
      </c>
      <c r="G217" s="83">
        <f>435000</f>
        <v>435000</v>
      </c>
      <c r="H217" s="83">
        <v>283880.26</v>
      </c>
      <c r="I217" s="87"/>
    </row>
    <row r="218" spans="1:9" s="9" customFormat="1" ht="28.5" customHeight="1">
      <c r="A218" s="29" t="s">
        <v>343</v>
      </c>
      <c r="B218" s="25" t="s">
        <v>213</v>
      </c>
      <c r="C218" s="25" t="s">
        <v>463</v>
      </c>
      <c r="D218" s="25" t="s">
        <v>465</v>
      </c>
      <c r="E218" s="25"/>
      <c r="F218" s="25"/>
      <c r="G218" s="83">
        <f>G219</f>
        <v>0</v>
      </c>
      <c r="H218" s="83">
        <f>H219</f>
        <v>0</v>
      </c>
      <c r="I218" s="83">
        <f>I219</f>
        <v>0</v>
      </c>
    </row>
    <row r="219" spans="1:9" s="9" customFormat="1" ht="28.5" customHeight="1">
      <c r="A219" s="29" t="s">
        <v>462</v>
      </c>
      <c r="B219" s="25" t="s">
        <v>213</v>
      </c>
      <c r="C219" s="25" t="s">
        <v>463</v>
      </c>
      <c r="D219" s="25" t="s">
        <v>465</v>
      </c>
      <c r="E219" s="25" t="s">
        <v>557</v>
      </c>
      <c r="F219" s="25" t="s">
        <v>485</v>
      </c>
      <c r="G219" s="83"/>
      <c r="H219" s="83"/>
      <c r="I219" s="87">
        <f>G219-H219</f>
        <v>0</v>
      </c>
    </row>
    <row r="220" spans="1:9" s="9" customFormat="1" ht="28.5" customHeight="1">
      <c r="A220" s="27" t="s">
        <v>340</v>
      </c>
      <c r="B220" s="28" t="s">
        <v>213</v>
      </c>
      <c r="C220" s="28" t="s">
        <v>333</v>
      </c>
      <c r="D220" s="28" t="s">
        <v>341</v>
      </c>
      <c r="E220" s="28"/>
      <c r="F220" s="28"/>
      <c r="G220" s="71">
        <f>G221+G224+G227</f>
        <v>185930</v>
      </c>
      <c r="H220" s="71">
        <f>H221+H224+H227</f>
        <v>42791.21</v>
      </c>
      <c r="I220" s="71">
        <f>I221+I224+I227</f>
        <v>143138.79</v>
      </c>
    </row>
    <row r="221" spans="1:9" s="9" customFormat="1" ht="28.5" customHeight="1">
      <c r="A221" s="27" t="s">
        <v>342</v>
      </c>
      <c r="B221" s="28" t="s">
        <v>213</v>
      </c>
      <c r="C221" s="28" t="s">
        <v>333</v>
      </c>
      <c r="D221" s="28" t="s">
        <v>238</v>
      </c>
      <c r="E221" s="28"/>
      <c r="F221" s="28"/>
      <c r="G221" s="71">
        <f aca="true" t="shared" si="6" ref="G221:I222">G222</f>
        <v>50230</v>
      </c>
      <c r="H221" s="71">
        <f t="shared" si="6"/>
        <v>29755</v>
      </c>
      <c r="I221" s="71">
        <f t="shared" si="6"/>
        <v>20475</v>
      </c>
    </row>
    <row r="222" spans="1:9" s="9" customFormat="1" ht="28.5" customHeight="1">
      <c r="A222" s="29" t="s">
        <v>343</v>
      </c>
      <c r="B222" s="25" t="s">
        <v>213</v>
      </c>
      <c r="C222" s="25" t="s">
        <v>333</v>
      </c>
      <c r="D222" s="25" t="s">
        <v>238</v>
      </c>
      <c r="E222" s="25" t="s">
        <v>552</v>
      </c>
      <c r="F222" s="25"/>
      <c r="G222" s="83">
        <f t="shared" si="6"/>
        <v>50230</v>
      </c>
      <c r="H222" s="83">
        <f t="shared" si="6"/>
        <v>29755</v>
      </c>
      <c r="I222" s="83">
        <f t="shared" si="6"/>
        <v>20475</v>
      </c>
    </row>
    <row r="223" spans="1:9" s="9" customFormat="1" ht="28.5" customHeight="1">
      <c r="A223" s="29" t="s">
        <v>344</v>
      </c>
      <c r="B223" s="25" t="s">
        <v>213</v>
      </c>
      <c r="C223" s="25" t="s">
        <v>333</v>
      </c>
      <c r="D223" s="25" t="s">
        <v>238</v>
      </c>
      <c r="E223" s="25" t="s">
        <v>552</v>
      </c>
      <c r="F223" s="25" t="s">
        <v>197</v>
      </c>
      <c r="G223" s="87">
        <v>50230</v>
      </c>
      <c r="H223" s="83">
        <v>29755</v>
      </c>
      <c r="I223" s="87">
        <f>G223-H223</f>
        <v>20475</v>
      </c>
    </row>
    <row r="224" spans="1:12" s="9" customFormat="1" ht="28.5" customHeight="1">
      <c r="A224" s="27" t="s">
        <v>345</v>
      </c>
      <c r="B224" s="28" t="s">
        <v>213</v>
      </c>
      <c r="C224" s="28" t="s">
        <v>333</v>
      </c>
      <c r="D224" s="28" t="s">
        <v>216</v>
      </c>
      <c r="E224" s="28"/>
      <c r="F224" s="28"/>
      <c r="G224" s="93">
        <f aca="true" t="shared" si="7" ref="G224:I225">G225</f>
        <v>7100</v>
      </c>
      <c r="H224" s="71">
        <f t="shared" si="7"/>
        <v>0</v>
      </c>
      <c r="I224" s="71">
        <f t="shared" si="7"/>
        <v>7100</v>
      </c>
      <c r="J224" s="5"/>
      <c r="K224" s="5"/>
      <c r="L224" s="5"/>
    </row>
    <row r="225" spans="1:9" s="9" customFormat="1" ht="28.5" customHeight="1">
      <c r="A225" s="29" t="s">
        <v>343</v>
      </c>
      <c r="B225" s="25" t="s">
        <v>213</v>
      </c>
      <c r="C225" s="25" t="s">
        <v>333</v>
      </c>
      <c r="D225" s="25" t="s">
        <v>216</v>
      </c>
      <c r="E225" s="25" t="s">
        <v>552</v>
      </c>
      <c r="F225" s="25"/>
      <c r="G225" s="87">
        <f t="shared" si="7"/>
        <v>7100</v>
      </c>
      <c r="H225" s="83">
        <f t="shared" si="7"/>
        <v>0</v>
      </c>
      <c r="I225" s="83">
        <f t="shared" si="7"/>
        <v>7100</v>
      </c>
    </row>
    <row r="226" spans="1:9" s="8" customFormat="1" ht="28.5" customHeight="1">
      <c r="A226" s="29" t="s">
        <v>346</v>
      </c>
      <c r="B226" s="25" t="s">
        <v>213</v>
      </c>
      <c r="C226" s="25" t="s">
        <v>333</v>
      </c>
      <c r="D226" s="25" t="s">
        <v>216</v>
      </c>
      <c r="E226" s="25" t="s">
        <v>552</v>
      </c>
      <c r="F226" s="25" t="s">
        <v>197</v>
      </c>
      <c r="G226" s="87">
        <f>7100</f>
        <v>7100</v>
      </c>
      <c r="H226" s="87">
        <v>0</v>
      </c>
      <c r="I226" s="87">
        <f>G226-H226</f>
        <v>7100</v>
      </c>
    </row>
    <row r="227" spans="1:9" s="8" customFormat="1" ht="28.5" customHeight="1">
      <c r="A227" s="29" t="s">
        <v>65</v>
      </c>
      <c r="B227" s="28" t="s">
        <v>213</v>
      </c>
      <c r="C227" s="28" t="s">
        <v>333</v>
      </c>
      <c r="D227" s="28" t="s">
        <v>465</v>
      </c>
      <c r="E227" s="28"/>
      <c r="F227" s="28"/>
      <c r="G227" s="93">
        <f>G229+G230+G232+G228+G231</f>
        <v>128600</v>
      </c>
      <c r="H227" s="93">
        <f>H229+H230+H232+H228+H231</f>
        <v>13036.21</v>
      </c>
      <c r="I227" s="93">
        <f>I229+I230+I232+I228+I231</f>
        <v>115563.79000000001</v>
      </c>
    </row>
    <row r="228" spans="1:9" s="8" customFormat="1" ht="28.5" customHeight="1">
      <c r="A228" s="29"/>
      <c r="B228" s="25" t="s">
        <v>213</v>
      </c>
      <c r="C228" s="25" t="s">
        <v>333</v>
      </c>
      <c r="D228" s="25" t="s">
        <v>465</v>
      </c>
      <c r="E228" s="25" t="s">
        <v>557</v>
      </c>
      <c r="F228" s="25" t="s">
        <v>485</v>
      </c>
      <c r="G228" s="87"/>
      <c r="H228" s="93"/>
      <c r="I228" s="87">
        <f>G228-H228</f>
        <v>0</v>
      </c>
    </row>
    <row r="229" spans="1:9" s="8" customFormat="1" ht="28.5" customHeight="1">
      <c r="A229" s="29" t="s">
        <v>484</v>
      </c>
      <c r="B229" s="25" t="s">
        <v>213</v>
      </c>
      <c r="C229" s="25" t="s">
        <v>333</v>
      </c>
      <c r="D229" s="25" t="s">
        <v>465</v>
      </c>
      <c r="E229" s="25" t="s">
        <v>557</v>
      </c>
      <c r="F229" s="25" t="s">
        <v>202</v>
      </c>
      <c r="G229" s="87"/>
      <c r="H229" s="87"/>
      <c r="I229" s="87">
        <f>G229-H229</f>
        <v>0</v>
      </c>
    </row>
    <row r="230" spans="1:9" s="8" customFormat="1" ht="28.5" customHeight="1">
      <c r="A230" s="29" t="s">
        <v>486</v>
      </c>
      <c r="B230" s="25" t="s">
        <v>213</v>
      </c>
      <c r="C230" s="25" t="s">
        <v>333</v>
      </c>
      <c r="D230" s="25" t="s">
        <v>465</v>
      </c>
      <c r="E230" s="25" t="s">
        <v>551</v>
      </c>
      <c r="F230" s="25" t="s">
        <v>485</v>
      </c>
      <c r="G230" s="87">
        <v>35000</v>
      </c>
      <c r="H230" s="87">
        <v>13036.21</v>
      </c>
      <c r="I230" s="87">
        <f>G230-H230</f>
        <v>21963.79</v>
      </c>
    </row>
    <row r="231" spans="1:9" s="8" customFormat="1" ht="28.5" customHeight="1">
      <c r="A231" s="29" t="s">
        <v>65</v>
      </c>
      <c r="B231" s="25" t="s">
        <v>213</v>
      </c>
      <c r="C231" s="25" t="s">
        <v>463</v>
      </c>
      <c r="D231" s="25" t="s">
        <v>465</v>
      </c>
      <c r="E231" s="25" t="s">
        <v>551</v>
      </c>
      <c r="F231" s="25" t="s">
        <v>485</v>
      </c>
      <c r="G231" s="87"/>
      <c r="H231" s="87"/>
      <c r="I231" s="87">
        <f>G231-H231</f>
        <v>0</v>
      </c>
    </row>
    <row r="232" spans="1:9" s="8" customFormat="1" ht="28.5" customHeight="1">
      <c r="A232" s="29" t="s">
        <v>65</v>
      </c>
      <c r="B232" s="25" t="s">
        <v>213</v>
      </c>
      <c r="C232" s="25" t="s">
        <v>463</v>
      </c>
      <c r="D232" s="25" t="s">
        <v>465</v>
      </c>
      <c r="E232" s="25" t="s">
        <v>550</v>
      </c>
      <c r="F232" s="25" t="s">
        <v>202</v>
      </c>
      <c r="G232" s="87">
        <f>93600</f>
        <v>93600</v>
      </c>
      <c r="H232" s="87">
        <v>0</v>
      </c>
      <c r="I232" s="87">
        <f>G232-H232</f>
        <v>93600</v>
      </c>
    </row>
    <row r="233" spans="1:9" s="8" customFormat="1" ht="28.5" customHeight="1">
      <c r="A233" s="27"/>
      <c r="B233" s="28" t="s">
        <v>213</v>
      </c>
      <c r="C233" s="28" t="s">
        <v>347</v>
      </c>
      <c r="D233" s="28"/>
      <c r="E233" s="28"/>
      <c r="F233" s="28"/>
      <c r="G233" s="71">
        <f>G234</f>
        <v>5024025.76</v>
      </c>
      <c r="H233" s="71">
        <f>H234</f>
        <v>1052859.7</v>
      </c>
      <c r="I233" s="71">
        <f>I234</f>
        <v>3971166.0599999996</v>
      </c>
    </row>
    <row r="234" spans="1:9" s="8" customFormat="1" ht="28.5" customHeight="1">
      <c r="A234" s="29" t="s">
        <v>327</v>
      </c>
      <c r="B234" s="28" t="s">
        <v>213</v>
      </c>
      <c r="C234" s="28" t="s">
        <v>347</v>
      </c>
      <c r="D234" s="28" t="s">
        <v>308</v>
      </c>
      <c r="E234" s="25"/>
      <c r="F234" s="25"/>
      <c r="G234" s="71">
        <f>G237+G241+G236+G235+G240</f>
        <v>5024025.76</v>
      </c>
      <c r="H234" s="71">
        <f>H237+H241+H236+H235+H240</f>
        <v>1052859.7</v>
      </c>
      <c r="I234" s="71">
        <f>I237+I241+I236+I235+I240</f>
        <v>3971166.0599999996</v>
      </c>
    </row>
    <row r="235" spans="1:9" s="8" customFormat="1" ht="28.5" customHeight="1">
      <c r="A235" s="29" t="s">
        <v>669</v>
      </c>
      <c r="B235" s="25" t="s">
        <v>213</v>
      </c>
      <c r="C235" s="25" t="s">
        <v>545</v>
      </c>
      <c r="D235" s="25" t="s">
        <v>214</v>
      </c>
      <c r="E235" s="25" t="s">
        <v>54</v>
      </c>
      <c r="F235" s="25" t="s">
        <v>196</v>
      </c>
      <c r="G235" s="83">
        <v>2651941.28</v>
      </c>
      <c r="H235" s="71">
        <v>0</v>
      </c>
      <c r="I235" s="87">
        <f>G235-H235</f>
        <v>2651941.28</v>
      </c>
    </row>
    <row r="236" spans="1:9" s="8" customFormat="1" ht="28.5" customHeight="1">
      <c r="A236" s="29" t="s">
        <v>650</v>
      </c>
      <c r="B236" s="25" t="s">
        <v>213</v>
      </c>
      <c r="C236" s="25" t="s">
        <v>545</v>
      </c>
      <c r="D236" s="25" t="s">
        <v>214</v>
      </c>
      <c r="E236" s="25" t="s">
        <v>28</v>
      </c>
      <c r="F236" s="25" t="s">
        <v>185</v>
      </c>
      <c r="G236" s="83">
        <v>0</v>
      </c>
      <c r="H236" s="83"/>
      <c r="I236" s="87">
        <f>G236-H236</f>
        <v>0</v>
      </c>
    </row>
    <row r="237" spans="1:9" s="8" customFormat="1" ht="28.5" customHeight="1">
      <c r="A237" s="168" t="s">
        <v>53</v>
      </c>
      <c r="B237" s="170" t="s">
        <v>213</v>
      </c>
      <c r="C237" s="25" t="s">
        <v>545</v>
      </c>
      <c r="D237" s="170" t="s">
        <v>214</v>
      </c>
      <c r="E237" s="170" t="s">
        <v>54</v>
      </c>
      <c r="F237" s="170"/>
      <c r="G237" s="188">
        <f>G239+G238</f>
        <v>231535</v>
      </c>
      <c r="H237" s="188">
        <f>H239+H238</f>
        <v>49623</v>
      </c>
      <c r="I237" s="188">
        <f>I239+I238</f>
        <v>181912</v>
      </c>
    </row>
    <row r="238" spans="1:9" s="8" customFormat="1" ht="28.5" customHeight="1">
      <c r="A238" s="29" t="s">
        <v>651</v>
      </c>
      <c r="B238" s="25" t="s">
        <v>213</v>
      </c>
      <c r="C238" s="25" t="s">
        <v>545</v>
      </c>
      <c r="D238" s="25" t="s">
        <v>214</v>
      </c>
      <c r="E238" s="25" t="s">
        <v>54</v>
      </c>
      <c r="F238" s="25" t="s">
        <v>196</v>
      </c>
      <c r="G238" s="87">
        <v>0</v>
      </c>
      <c r="H238" s="87"/>
      <c r="I238" s="87">
        <f>G238-H238</f>
        <v>0</v>
      </c>
    </row>
    <row r="239" spans="1:10" s="8" customFormat="1" ht="28.5" customHeight="1">
      <c r="A239" s="140" t="s">
        <v>180</v>
      </c>
      <c r="B239" s="25" t="s">
        <v>213</v>
      </c>
      <c r="C239" s="25" t="s">
        <v>545</v>
      </c>
      <c r="D239" s="25" t="s">
        <v>214</v>
      </c>
      <c r="E239" s="25" t="s">
        <v>54</v>
      </c>
      <c r="F239" s="25" t="s">
        <v>184</v>
      </c>
      <c r="G239" s="87">
        <v>231535</v>
      </c>
      <c r="H239" s="87">
        <v>49623</v>
      </c>
      <c r="I239" s="87">
        <f>G239-H239</f>
        <v>181912</v>
      </c>
      <c r="J239" s="305"/>
    </row>
    <row r="240" spans="1:10" s="8" customFormat="1" ht="28.5" customHeight="1">
      <c r="A240" s="140" t="s">
        <v>670</v>
      </c>
      <c r="B240" s="25" t="s">
        <v>213</v>
      </c>
      <c r="C240" s="25" t="s">
        <v>545</v>
      </c>
      <c r="D240" s="25" t="s">
        <v>214</v>
      </c>
      <c r="E240" s="25" t="s">
        <v>671</v>
      </c>
      <c r="F240" s="25" t="s">
        <v>199</v>
      </c>
      <c r="G240" s="87">
        <v>156619</v>
      </c>
      <c r="H240" s="87">
        <v>0</v>
      </c>
      <c r="I240" s="87">
        <f>G240-H240</f>
        <v>156619</v>
      </c>
      <c r="J240" s="305"/>
    </row>
    <row r="241" spans="1:10" s="8" customFormat="1" ht="28.5" customHeight="1">
      <c r="A241" s="327"/>
      <c r="B241" s="322" t="s">
        <v>213</v>
      </c>
      <c r="C241" s="322" t="s">
        <v>545</v>
      </c>
      <c r="D241" s="322" t="s">
        <v>214</v>
      </c>
      <c r="E241" s="322" t="s">
        <v>78</v>
      </c>
      <c r="F241" s="322"/>
      <c r="G241" s="273">
        <f>G247+G245+G244+G242+G243+G246</f>
        <v>1983930.48</v>
      </c>
      <c r="H241" s="273">
        <f>H247+H245+H244+H242+H243+H246</f>
        <v>1003236.7</v>
      </c>
      <c r="I241" s="273">
        <f>I247+I245+I244+I242+I243+I246</f>
        <v>980693.78</v>
      </c>
      <c r="J241" s="305"/>
    </row>
    <row r="242" spans="1:10" s="8" customFormat="1" ht="28.5" customHeight="1">
      <c r="A242" s="140" t="s">
        <v>652</v>
      </c>
      <c r="B242" s="25" t="s">
        <v>213</v>
      </c>
      <c r="C242" s="25" t="s">
        <v>545</v>
      </c>
      <c r="D242" s="25" t="s">
        <v>214</v>
      </c>
      <c r="E242" s="25" t="s">
        <v>614</v>
      </c>
      <c r="F242" s="25" t="s">
        <v>593</v>
      </c>
      <c r="G242" s="87">
        <v>250836</v>
      </c>
      <c r="H242" s="87">
        <v>0</v>
      </c>
      <c r="I242" s="87">
        <f aca="true" t="shared" si="8" ref="I242:I247">G242-H242</f>
        <v>250836</v>
      </c>
      <c r="J242" s="305"/>
    </row>
    <row r="243" spans="1:10" s="8" customFormat="1" ht="28.5" customHeight="1">
      <c r="A243" s="140" t="s">
        <v>652</v>
      </c>
      <c r="B243" s="25" t="s">
        <v>213</v>
      </c>
      <c r="C243" s="25" t="s">
        <v>545</v>
      </c>
      <c r="D243" s="25" t="s">
        <v>214</v>
      </c>
      <c r="E243" s="25" t="s">
        <v>672</v>
      </c>
      <c r="F243" s="25" t="s">
        <v>593</v>
      </c>
      <c r="G243" s="87">
        <v>250836</v>
      </c>
      <c r="H243" s="87">
        <v>250836</v>
      </c>
      <c r="I243" s="87">
        <f t="shared" si="8"/>
        <v>0</v>
      </c>
      <c r="J243" s="305"/>
    </row>
    <row r="244" spans="1:10" s="8" customFormat="1" ht="28.5" customHeight="1">
      <c r="A244" s="140" t="s">
        <v>653</v>
      </c>
      <c r="B244" s="25" t="s">
        <v>213</v>
      </c>
      <c r="C244" s="25" t="s">
        <v>545</v>
      </c>
      <c r="D244" s="25" t="s">
        <v>214</v>
      </c>
      <c r="E244" s="25" t="s">
        <v>673</v>
      </c>
      <c r="F244" s="25" t="s">
        <v>473</v>
      </c>
      <c r="G244" s="87">
        <v>133800</v>
      </c>
      <c r="H244" s="87">
        <v>80280</v>
      </c>
      <c r="I244" s="87">
        <f t="shared" si="8"/>
        <v>53520</v>
      </c>
      <c r="J244" s="305"/>
    </row>
    <row r="245" spans="1:12" s="8" customFormat="1" ht="28.5" customHeight="1">
      <c r="A245" s="140" t="s">
        <v>654</v>
      </c>
      <c r="B245" s="25" t="s">
        <v>213</v>
      </c>
      <c r="C245" s="25" t="s">
        <v>545</v>
      </c>
      <c r="D245" s="25" t="s">
        <v>214</v>
      </c>
      <c r="E245" s="25" t="s">
        <v>599</v>
      </c>
      <c r="F245" s="25" t="s">
        <v>201</v>
      </c>
      <c r="G245" s="87">
        <v>654671.5</v>
      </c>
      <c r="H245" s="87">
        <v>488036.5</v>
      </c>
      <c r="I245" s="87">
        <f t="shared" si="8"/>
        <v>166635</v>
      </c>
      <c r="J245" s="305"/>
      <c r="L245" s="305"/>
    </row>
    <row r="246" spans="1:12" s="8" customFormat="1" ht="28.5" customHeight="1">
      <c r="A246" s="140" t="s">
        <v>654</v>
      </c>
      <c r="B246" s="25" t="s">
        <v>213</v>
      </c>
      <c r="C246" s="25" t="s">
        <v>545</v>
      </c>
      <c r="D246" s="25" t="s">
        <v>214</v>
      </c>
      <c r="E246" s="25" t="s">
        <v>674</v>
      </c>
      <c r="F246" s="25" t="s">
        <v>201</v>
      </c>
      <c r="G246" s="87">
        <v>539786.98</v>
      </c>
      <c r="H246" s="87">
        <v>173160</v>
      </c>
      <c r="I246" s="87">
        <f t="shared" si="8"/>
        <v>366626.98</v>
      </c>
      <c r="J246" s="305"/>
      <c r="L246" s="305"/>
    </row>
    <row r="247" spans="1:10" s="8" customFormat="1" ht="28.5" customHeight="1">
      <c r="A247" s="29" t="s">
        <v>278</v>
      </c>
      <c r="B247" s="25" t="s">
        <v>213</v>
      </c>
      <c r="C247" s="25" t="s">
        <v>545</v>
      </c>
      <c r="D247" s="25" t="s">
        <v>214</v>
      </c>
      <c r="E247" s="25" t="s">
        <v>600</v>
      </c>
      <c r="F247" s="25" t="s">
        <v>198</v>
      </c>
      <c r="G247" s="87">
        <v>154000</v>
      </c>
      <c r="H247" s="87">
        <v>10924.2</v>
      </c>
      <c r="I247" s="87">
        <f t="shared" si="8"/>
        <v>143075.8</v>
      </c>
      <c r="J247" s="305"/>
    </row>
    <row r="248" spans="1:10" s="9" customFormat="1" ht="28.5" customHeight="1">
      <c r="A248" s="49" t="s">
        <v>251</v>
      </c>
      <c r="B248" s="50"/>
      <c r="C248" s="50"/>
      <c r="D248" s="50"/>
      <c r="E248" s="50"/>
      <c r="F248" s="50"/>
      <c r="G248" s="91">
        <f>G250</f>
        <v>3553600</v>
      </c>
      <c r="H248" s="91">
        <f>H250</f>
        <v>1429817.56</v>
      </c>
      <c r="I248" s="91">
        <f>I250</f>
        <v>2123782.44</v>
      </c>
      <c r="J248" s="369"/>
    </row>
    <row r="249" spans="1:9" s="8" customFormat="1" ht="28.5" customHeight="1">
      <c r="A249" s="111" t="s">
        <v>243</v>
      </c>
      <c r="B249" s="36" t="s">
        <v>252</v>
      </c>
      <c r="C249" s="36" t="s">
        <v>302</v>
      </c>
      <c r="D249" s="36"/>
      <c r="E249" s="36"/>
      <c r="F249" s="36"/>
      <c r="G249" s="93">
        <f>G250</f>
        <v>3553600</v>
      </c>
      <c r="H249" s="93">
        <f>H250</f>
        <v>1429817.56</v>
      </c>
      <c r="I249" s="93">
        <f>I250</f>
        <v>2123782.44</v>
      </c>
    </row>
    <row r="250" spans="1:9" s="9" customFormat="1" ht="28.5" customHeight="1">
      <c r="A250" s="27" t="s">
        <v>350</v>
      </c>
      <c r="B250" s="28" t="s">
        <v>252</v>
      </c>
      <c r="C250" s="28" t="s">
        <v>351</v>
      </c>
      <c r="D250" s="28"/>
      <c r="E250" s="28"/>
      <c r="F250" s="28"/>
      <c r="G250" s="71">
        <f>G254+G267+G261+G262+G263+G264+G265+G266</f>
        <v>3553600</v>
      </c>
      <c r="H250" s="71">
        <f>H254+H267+H261+H262+H263+H264+H265+H266</f>
        <v>1429817.56</v>
      </c>
      <c r="I250" s="71">
        <f>I254+I267+I261+I262+I263+I264+I265+I266</f>
        <v>2123782.44</v>
      </c>
    </row>
    <row r="251" spans="1:9" s="106" customFormat="1" ht="28.5" customHeight="1" hidden="1">
      <c r="A251" s="130" t="s">
        <v>10</v>
      </c>
      <c r="B251" s="128" t="s">
        <v>252</v>
      </c>
      <c r="C251" s="128"/>
      <c r="D251" s="128"/>
      <c r="E251" s="128" t="s">
        <v>11</v>
      </c>
      <c r="F251" s="128" t="s">
        <v>253</v>
      </c>
      <c r="G251" s="103"/>
      <c r="H251" s="103"/>
      <c r="I251" s="103"/>
    </row>
    <row r="252" spans="1:9" s="106" customFormat="1" ht="28.5" customHeight="1" hidden="1">
      <c r="A252" s="130" t="s">
        <v>15</v>
      </c>
      <c r="B252" s="128" t="s">
        <v>252</v>
      </c>
      <c r="C252" s="128"/>
      <c r="D252" s="128"/>
      <c r="E252" s="128" t="s">
        <v>16</v>
      </c>
      <c r="F252" s="128" t="s">
        <v>253</v>
      </c>
      <c r="G252" s="103"/>
      <c r="H252" s="103"/>
      <c r="I252" s="103"/>
    </row>
    <row r="253" spans="1:9" s="106" customFormat="1" ht="28.5" customHeight="1" hidden="1">
      <c r="A253" s="130" t="s">
        <v>254</v>
      </c>
      <c r="B253" s="128" t="s">
        <v>252</v>
      </c>
      <c r="C253" s="128"/>
      <c r="D253" s="128"/>
      <c r="E253" s="128" t="s">
        <v>12</v>
      </c>
      <c r="F253" s="128" t="s">
        <v>253</v>
      </c>
      <c r="G253" s="103"/>
      <c r="H253" s="103"/>
      <c r="I253" s="103"/>
    </row>
    <row r="254" spans="1:9" s="152" customFormat="1" ht="28.5" customHeight="1">
      <c r="A254" s="195" t="s">
        <v>322</v>
      </c>
      <c r="B254" s="196" t="s">
        <v>252</v>
      </c>
      <c r="C254" s="196" t="s">
        <v>351</v>
      </c>
      <c r="D254" s="196" t="s">
        <v>323</v>
      </c>
      <c r="E254" s="196"/>
      <c r="F254" s="196"/>
      <c r="G254" s="162">
        <f>G255+G259+G260</f>
        <v>2757182.0300000003</v>
      </c>
      <c r="H254" s="162">
        <f>H255+H259+H260</f>
        <v>1425221.76</v>
      </c>
      <c r="I254" s="162">
        <f>I255+I259+I260</f>
        <v>1331960.27</v>
      </c>
    </row>
    <row r="255" spans="1:9" s="152" customFormat="1" ht="28.5" customHeight="1">
      <c r="A255" s="195" t="s">
        <v>318</v>
      </c>
      <c r="B255" s="196" t="s">
        <v>252</v>
      </c>
      <c r="C255" s="196" t="s">
        <v>351</v>
      </c>
      <c r="D255" s="196" t="s">
        <v>74</v>
      </c>
      <c r="E255" s="196"/>
      <c r="F255" s="196"/>
      <c r="G255" s="162">
        <f>G256+G257+G258</f>
        <v>2370382.0300000003</v>
      </c>
      <c r="H255" s="162">
        <f>H256+H257+H258</f>
        <v>1398008.76</v>
      </c>
      <c r="I255" s="162">
        <f>I256+I257+I258</f>
        <v>972373.27</v>
      </c>
    </row>
    <row r="256" spans="1:9" s="152" customFormat="1" ht="28.5" customHeight="1">
      <c r="A256" s="194" t="s">
        <v>10</v>
      </c>
      <c r="B256" s="143" t="s">
        <v>252</v>
      </c>
      <c r="C256" s="143" t="s">
        <v>351</v>
      </c>
      <c r="D256" s="143" t="s">
        <v>74</v>
      </c>
      <c r="E256" s="143" t="s">
        <v>11</v>
      </c>
      <c r="F256" s="143"/>
      <c r="G256" s="87">
        <f>'[1]Таблица 6.1'!$K$205</f>
        <v>1809964.52</v>
      </c>
      <c r="H256" s="144">
        <v>1105027.01</v>
      </c>
      <c r="I256" s="83">
        <f aca="true" t="shared" si="9" ref="I256:I261">G256-H256</f>
        <v>704937.51</v>
      </c>
    </row>
    <row r="257" spans="1:9" s="152" customFormat="1" ht="28.5" customHeight="1">
      <c r="A257" s="194" t="s">
        <v>15</v>
      </c>
      <c r="B257" s="143" t="s">
        <v>252</v>
      </c>
      <c r="C257" s="143" t="s">
        <v>351</v>
      </c>
      <c r="D257" s="143" t="s">
        <v>612</v>
      </c>
      <c r="E257" s="143" t="s">
        <v>16</v>
      </c>
      <c r="F257" s="143"/>
      <c r="G257" s="87">
        <f>298809.29+247800</f>
        <v>546609.29</v>
      </c>
      <c r="H257" s="144">
        <v>286077.64</v>
      </c>
      <c r="I257" s="83">
        <f t="shared" si="9"/>
        <v>260531.65000000002</v>
      </c>
    </row>
    <row r="258" spans="1:9" s="152" customFormat="1" ht="28.5" customHeight="1">
      <c r="A258" s="194"/>
      <c r="B258" s="143" t="s">
        <v>252</v>
      </c>
      <c r="C258" s="143" t="s">
        <v>351</v>
      </c>
      <c r="D258" s="143" t="s">
        <v>74</v>
      </c>
      <c r="E258" s="143" t="s">
        <v>613</v>
      </c>
      <c r="F258" s="143"/>
      <c r="G258" s="87">
        <v>13808.22</v>
      </c>
      <c r="H258" s="144">
        <v>6904.11</v>
      </c>
      <c r="I258" s="83">
        <f t="shared" si="9"/>
        <v>6904.11</v>
      </c>
    </row>
    <row r="259" spans="1:9" s="152" customFormat="1" ht="28.5" customHeight="1">
      <c r="A259" s="194" t="s">
        <v>254</v>
      </c>
      <c r="B259" s="143" t="s">
        <v>252</v>
      </c>
      <c r="C259" s="143" t="s">
        <v>351</v>
      </c>
      <c r="D259" s="143" t="s">
        <v>80</v>
      </c>
      <c r="E259" s="143" t="s">
        <v>602</v>
      </c>
      <c r="F259" s="143" t="s">
        <v>164</v>
      </c>
      <c r="G259" s="87">
        <v>370000</v>
      </c>
      <c r="H259" s="144">
        <v>27213</v>
      </c>
      <c r="I259" s="83">
        <f t="shared" si="9"/>
        <v>342787</v>
      </c>
    </row>
    <row r="260" spans="1:9" s="152" customFormat="1" ht="28.5" customHeight="1">
      <c r="A260" s="194" t="s">
        <v>568</v>
      </c>
      <c r="B260" s="143" t="s">
        <v>252</v>
      </c>
      <c r="C260" s="143" t="s">
        <v>351</v>
      </c>
      <c r="D260" s="143" t="s">
        <v>80</v>
      </c>
      <c r="E260" s="143" t="s">
        <v>12</v>
      </c>
      <c r="F260" s="143" t="s">
        <v>166</v>
      </c>
      <c r="G260" s="87">
        <f>'[1]Таблица 6.1'!$K$207</f>
        <v>16800</v>
      </c>
      <c r="H260" s="144">
        <v>0</v>
      </c>
      <c r="I260" s="83">
        <f t="shared" si="9"/>
        <v>16800</v>
      </c>
    </row>
    <row r="261" spans="1:9" s="152" customFormat="1" ht="28.5" customHeight="1">
      <c r="A261" s="140" t="s">
        <v>206</v>
      </c>
      <c r="B261" s="44" t="s">
        <v>567</v>
      </c>
      <c r="C261" s="44" t="s">
        <v>351</v>
      </c>
      <c r="D261" s="44" t="s">
        <v>80</v>
      </c>
      <c r="E261" s="44" t="s">
        <v>54</v>
      </c>
      <c r="F261" s="44" t="s">
        <v>166</v>
      </c>
      <c r="G261" s="87">
        <f>'[1]Таблица 6.1'!$K$209</f>
        <v>231000</v>
      </c>
      <c r="H261" s="144">
        <v>0</v>
      </c>
      <c r="I261" s="83">
        <f t="shared" si="9"/>
        <v>231000</v>
      </c>
    </row>
    <row r="262" spans="1:9" s="152" customFormat="1" ht="28.5" customHeight="1">
      <c r="A262" s="140"/>
      <c r="B262" s="44" t="s">
        <v>567</v>
      </c>
      <c r="C262" s="44" t="s">
        <v>351</v>
      </c>
      <c r="D262" s="44" t="s">
        <v>80</v>
      </c>
      <c r="E262" s="44" t="s">
        <v>599</v>
      </c>
      <c r="F262" s="44" t="s">
        <v>201</v>
      </c>
      <c r="G262" s="87"/>
      <c r="H262" s="144"/>
      <c r="I262" s="83"/>
    </row>
    <row r="263" spans="1:9" s="152" customFormat="1" ht="28.5" customHeight="1">
      <c r="A263" s="140"/>
      <c r="B263" s="44" t="s">
        <v>567</v>
      </c>
      <c r="C263" s="44" t="s">
        <v>351</v>
      </c>
      <c r="D263" s="44" t="s">
        <v>80</v>
      </c>
      <c r="E263" s="44" t="s">
        <v>600</v>
      </c>
      <c r="F263" s="44" t="s">
        <v>198</v>
      </c>
      <c r="G263" s="87"/>
      <c r="H263" s="144"/>
      <c r="I263" s="83"/>
    </row>
    <row r="264" spans="1:9" s="152" customFormat="1" ht="28.5" customHeight="1">
      <c r="A264" s="140" t="s">
        <v>675</v>
      </c>
      <c r="B264" s="44" t="s">
        <v>252</v>
      </c>
      <c r="C264" s="44" t="s">
        <v>351</v>
      </c>
      <c r="D264" s="44" t="s">
        <v>125</v>
      </c>
      <c r="E264" s="44" t="s">
        <v>54</v>
      </c>
      <c r="F264" s="44" t="s">
        <v>195</v>
      </c>
      <c r="G264" s="87">
        <v>52000</v>
      </c>
      <c r="H264" s="144">
        <v>0</v>
      </c>
      <c r="I264" s="83">
        <f>G264-H264</f>
        <v>52000</v>
      </c>
    </row>
    <row r="265" spans="1:9" s="152" customFormat="1" ht="28.5" customHeight="1">
      <c r="A265" s="140" t="s">
        <v>206</v>
      </c>
      <c r="B265" s="44" t="s">
        <v>252</v>
      </c>
      <c r="C265" s="44" t="s">
        <v>351</v>
      </c>
      <c r="D265" s="44" t="s">
        <v>125</v>
      </c>
      <c r="E265" s="44" t="s">
        <v>70</v>
      </c>
      <c r="F265" s="44" t="s">
        <v>199</v>
      </c>
      <c r="G265" s="87">
        <v>30000</v>
      </c>
      <c r="H265" s="144">
        <v>0</v>
      </c>
      <c r="I265" s="83">
        <f>G265-H265</f>
        <v>30000</v>
      </c>
    </row>
    <row r="266" spans="1:9" s="152" customFormat="1" ht="28.5" customHeight="1">
      <c r="A266" s="140" t="s">
        <v>261</v>
      </c>
      <c r="B266" s="44" t="s">
        <v>252</v>
      </c>
      <c r="C266" s="44" t="s">
        <v>351</v>
      </c>
      <c r="D266" s="44" t="s">
        <v>125</v>
      </c>
      <c r="E266" s="44" t="s">
        <v>78</v>
      </c>
      <c r="F266" s="44" t="s">
        <v>201</v>
      </c>
      <c r="G266" s="87">
        <v>15000</v>
      </c>
      <c r="H266" s="144">
        <v>0</v>
      </c>
      <c r="I266" s="83">
        <f>G266-H266</f>
        <v>15000</v>
      </c>
    </row>
    <row r="267" spans="1:9" s="152" customFormat="1" ht="28.5" customHeight="1">
      <c r="A267" s="195" t="s">
        <v>327</v>
      </c>
      <c r="B267" s="196" t="s">
        <v>252</v>
      </c>
      <c r="C267" s="196" t="s">
        <v>351</v>
      </c>
      <c r="D267" s="196" t="s">
        <v>308</v>
      </c>
      <c r="E267" s="196"/>
      <c r="F267" s="196"/>
      <c r="G267" s="162">
        <f>G268</f>
        <v>468417.97</v>
      </c>
      <c r="H267" s="162">
        <f>H268</f>
        <v>4595.8</v>
      </c>
      <c r="I267" s="162">
        <f>I268</f>
        <v>463822.17000000004</v>
      </c>
    </row>
    <row r="268" spans="1:9" s="152" customFormat="1" ht="28.5" customHeight="1">
      <c r="A268" s="195" t="s">
        <v>315</v>
      </c>
      <c r="B268" s="196" t="s">
        <v>252</v>
      </c>
      <c r="C268" s="196" t="s">
        <v>351</v>
      </c>
      <c r="D268" s="196" t="s">
        <v>214</v>
      </c>
      <c r="E268" s="196"/>
      <c r="F268" s="143"/>
      <c r="G268" s="162">
        <f>G269+G271+G273+G270+G272</f>
        <v>468417.97</v>
      </c>
      <c r="H268" s="162">
        <f>H269+H271+H273+H270+H272</f>
        <v>4595.8</v>
      </c>
      <c r="I268" s="162">
        <f>I269+I271+I273+I270+I272</f>
        <v>463822.17000000004</v>
      </c>
    </row>
    <row r="269" spans="1:9" s="9" customFormat="1" ht="28.5" customHeight="1">
      <c r="A269" s="140" t="s">
        <v>255</v>
      </c>
      <c r="B269" s="44" t="s">
        <v>252</v>
      </c>
      <c r="C269" s="44" t="s">
        <v>351</v>
      </c>
      <c r="D269" s="44" t="s">
        <v>214</v>
      </c>
      <c r="E269" s="44" t="s">
        <v>54</v>
      </c>
      <c r="F269" s="44" t="s">
        <v>166</v>
      </c>
      <c r="G269" s="87"/>
      <c r="H269" s="87"/>
      <c r="I269" s="83">
        <f>G269-H269</f>
        <v>0</v>
      </c>
    </row>
    <row r="270" spans="1:9" s="9" customFormat="1" ht="28.5" customHeight="1">
      <c r="A270" s="359"/>
      <c r="B270" s="44" t="s">
        <v>252</v>
      </c>
      <c r="C270" s="44" t="s">
        <v>351</v>
      </c>
      <c r="D270" s="44" t="s">
        <v>214</v>
      </c>
      <c r="E270" s="44" t="s">
        <v>54</v>
      </c>
      <c r="F270" s="44" t="s">
        <v>196</v>
      </c>
      <c r="G270" s="87">
        <v>116707.34</v>
      </c>
      <c r="H270" s="87">
        <v>0</v>
      </c>
      <c r="I270" s="83">
        <f>G270-H270</f>
        <v>116707.34</v>
      </c>
    </row>
    <row r="271" spans="1:10" s="9" customFormat="1" ht="28.5" customHeight="1">
      <c r="A271" s="140" t="s">
        <v>206</v>
      </c>
      <c r="B271" s="44" t="s">
        <v>567</v>
      </c>
      <c r="C271" s="44" t="s">
        <v>351</v>
      </c>
      <c r="D271" s="44" t="s">
        <v>214</v>
      </c>
      <c r="E271" s="44" t="s">
        <v>70</v>
      </c>
      <c r="F271" s="44" t="s">
        <v>199</v>
      </c>
      <c r="G271" s="87">
        <v>114000</v>
      </c>
      <c r="H271" s="87"/>
      <c r="I271" s="83">
        <f>G271-H271</f>
        <v>114000</v>
      </c>
      <c r="J271" s="304"/>
    </row>
    <row r="272" spans="1:10" s="9" customFormat="1" ht="28.5" customHeight="1">
      <c r="A272" s="140" t="s">
        <v>261</v>
      </c>
      <c r="B272" s="44" t="s">
        <v>252</v>
      </c>
      <c r="C272" s="44" t="s">
        <v>351</v>
      </c>
      <c r="D272" s="44" t="s">
        <v>214</v>
      </c>
      <c r="E272" s="44" t="s">
        <v>599</v>
      </c>
      <c r="F272" s="44" t="s">
        <v>201</v>
      </c>
      <c r="G272" s="87">
        <v>233475.13</v>
      </c>
      <c r="H272" s="87">
        <v>3119.03</v>
      </c>
      <c r="I272" s="83">
        <f>G272-H272</f>
        <v>230356.1</v>
      </c>
      <c r="J272" s="304"/>
    </row>
    <row r="273" spans="1:10" s="9" customFormat="1" ht="28.5" customHeight="1">
      <c r="A273" s="140" t="s">
        <v>646</v>
      </c>
      <c r="B273" s="44" t="s">
        <v>567</v>
      </c>
      <c r="C273" s="44" t="s">
        <v>351</v>
      </c>
      <c r="D273" s="44" t="s">
        <v>214</v>
      </c>
      <c r="E273" s="44" t="s">
        <v>600</v>
      </c>
      <c r="F273" s="44" t="s">
        <v>198</v>
      </c>
      <c r="G273" s="87">
        <v>4235.5</v>
      </c>
      <c r="H273" s="87">
        <v>1476.77</v>
      </c>
      <c r="I273" s="83">
        <f>G273-H273</f>
        <v>2758.73</v>
      </c>
      <c r="J273" s="304"/>
    </row>
    <row r="274" spans="1:10" s="9" customFormat="1" ht="39.75" customHeight="1">
      <c r="A274" s="49" t="s">
        <v>126</v>
      </c>
      <c r="B274" s="73" t="s">
        <v>127</v>
      </c>
      <c r="C274" s="73"/>
      <c r="D274" s="73"/>
      <c r="E274" s="73"/>
      <c r="F274" s="73"/>
      <c r="G274" s="97">
        <f>G276+G283</f>
        <v>2403908.1</v>
      </c>
      <c r="H274" s="97">
        <f>H276+H283</f>
        <v>910331.7599999999</v>
      </c>
      <c r="I274" s="97">
        <f>I276+I283</f>
        <v>1493576.3399999999</v>
      </c>
      <c r="J274" s="369"/>
    </row>
    <row r="275" spans="1:9" s="106" customFormat="1" ht="39.75" customHeight="1" hidden="1">
      <c r="A275" s="131" t="s">
        <v>255</v>
      </c>
      <c r="B275" s="132" t="s">
        <v>256</v>
      </c>
      <c r="C275" s="132"/>
      <c r="D275" s="132"/>
      <c r="E275" s="132" t="s">
        <v>54</v>
      </c>
      <c r="F275" s="132" t="s">
        <v>257</v>
      </c>
      <c r="G275" s="105"/>
      <c r="H275" s="105"/>
      <c r="I275" s="105"/>
    </row>
    <row r="276" spans="1:9" s="8" customFormat="1" ht="39.75" customHeight="1">
      <c r="A276" s="111" t="s">
        <v>243</v>
      </c>
      <c r="B276" s="40"/>
      <c r="C276" s="40"/>
      <c r="D276" s="40"/>
      <c r="E276" s="40"/>
      <c r="F276" s="40"/>
      <c r="G276" s="84">
        <f>G277</f>
        <v>176300</v>
      </c>
      <c r="H276" s="84">
        <f aca="true" t="shared" si="10" ref="H276:I278">H277</f>
        <v>73458.35</v>
      </c>
      <c r="I276" s="84">
        <f t="shared" si="10"/>
        <v>102841.65</v>
      </c>
    </row>
    <row r="277" spans="1:9" s="8" customFormat="1" ht="39.75" customHeight="1">
      <c r="A277" s="107" t="s">
        <v>352</v>
      </c>
      <c r="B277" s="40" t="s">
        <v>256</v>
      </c>
      <c r="C277" s="40" t="s">
        <v>353</v>
      </c>
      <c r="D277" s="40"/>
      <c r="E277" s="40"/>
      <c r="F277" s="40"/>
      <c r="G277" s="93">
        <f>G278</f>
        <v>176300</v>
      </c>
      <c r="H277" s="93">
        <f t="shared" si="10"/>
        <v>73458.35</v>
      </c>
      <c r="I277" s="93">
        <f t="shared" si="10"/>
        <v>102841.65</v>
      </c>
    </row>
    <row r="278" spans="1:9" s="8" customFormat="1" ht="39.75" customHeight="1">
      <c r="A278" s="107" t="s">
        <v>327</v>
      </c>
      <c r="B278" s="40" t="s">
        <v>256</v>
      </c>
      <c r="C278" s="40" t="s">
        <v>353</v>
      </c>
      <c r="D278" s="40" t="s">
        <v>308</v>
      </c>
      <c r="E278" s="40"/>
      <c r="F278" s="40"/>
      <c r="G278" s="84">
        <f>G279</f>
        <v>176300</v>
      </c>
      <c r="H278" s="84">
        <f t="shared" si="10"/>
        <v>73458.35</v>
      </c>
      <c r="I278" s="84">
        <f t="shared" si="10"/>
        <v>102841.65</v>
      </c>
    </row>
    <row r="279" spans="1:9" s="8" customFormat="1" ht="39.75" customHeight="1">
      <c r="A279" s="107" t="s">
        <v>315</v>
      </c>
      <c r="B279" s="40" t="s">
        <v>256</v>
      </c>
      <c r="C279" s="40" t="s">
        <v>353</v>
      </c>
      <c r="D279" s="40" t="s">
        <v>214</v>
      </c>
      <c r="E279" s="40"/>
      <c r="F279" s="40"/>
      <c r="G279" s="84">
        <f>G280+G282</f>
        <v>176300</v>
      </c>
      <c r="H279" s="84">
        <f>H280+H282</f>
        <v>73458.35</v>
      </c>
      <c r="I279" s="84">
        <f>I280+I282</f>
        <v>102841.65</v>
      </c>
    </row>
    <row r="280" spans="1:9" s="8" customFormat="1" ht="39.75" customHeight="1">
      <c r="A280" s="140" t="s">
        <v>53</v>
      </c>
      <c r="B280" s="44" t="s">
        <v>256</v>
      </c>
      <c r="C280" s="44" t="s">
        <v>353</v>
      </c>
      <c r="D280" s="44" t="s">
        <v>214</v>
      </c>
      <c r="E280" s="44" t="s">
        <v>54</v>
      </c>
      <c r="F280" s="40"/>
      <c r="G280" s="87">
        <f>G281</f>
        <v>176300</v>
      </c>
      <c r="H280" s="87">
        <f>H281</f>
        <v>73458.35</v>
      </c>
      <c r="I280" s="87">
        <f>I281</f>
        <v>102841.65</v>
      </c>
    </row>
    <row r="281" spans="1:9" s="8" customFormat="1" ht="39.75" customHeight="1">
      <c r="A281" s="140" t="s">
        <v>354</v>
      </c>
      <c r="B281" s="44" t="s">
        <v>256</v>
      </c>
      <c r="C281" s="44" t="s">
        <v>353</v>
      </c>
      <c r="D281" s="44" t="s">
        <v>214</v>
      </c>
      <c r="E281" s="44" t="s">
        <v>54</v>
      </c>
      <c r="F281" s="44" t="s">
        <v>257</v>
      </c>
      <c r="G281" s="286">
        <v>176300</v>
      </c>
      <c r="H281" s="87">
        <v>73458.35</v>
      </c>
      <c r="I281" s="83">
        <f>G281-H281</f>
        <v>102841.65</v>
      </c>
    </row>
    <row r="282" spans="1:9" s="8" customFormat="1" ht="39.75" customHeight="1">
      <c r="A282" s="107" t="s">
        <v>499</v>
      </c>
      <c r="B282" s="36" t="s">
        <v>256</v>
      </c>
      <c r="C282" s="36" t="s">
        <v>496</v>
      </c>
      <c r="D282" s="36" t="s">
        <v>214</v>
      </c>
      <c r="E282" s="36" t="s">
        <v>54</v>
      </c>
      <c r="F282" s="36" t="s">
        <v>196</v>
      </c>
      <c r="G282" s="93">
        <v>0</v>
      </c>
      <c r="H282" s="93">
        <v>0</v>
      </c>
      <c r="I282" s="93">
        <v>0</v>
      </c>
    </row>
    <row r="283" spans="1:10" s="9" customFormat="1" ht="39.75" customHeight="1">
      <c r="A283" s="109" t="s">
        <v>242</v>
      </c>
      <c r="B283" s="112"/>
      <c r="C283" s="112"/>
      <c r="D283" s="112"/>
      <c r="E283" s="112"/>
      <c r="F283" s="113"/>
      <c r="G283" s="71">
        <f>G284</f>
        <v>2227608.1</v>
      </c>
      <c r="H283" s="71">
        <f>H284</f>
        <v>836873.4099999999</v>
      </c>
      <c r="I283" s="71">
        <f>I284</f>
        <v>1390734.69</v>
      </c>
      <c r="J283" s="369"/>
    </row>
    <row r="284" spans="1:9" s="9" customFormat="1" ht="39.75" customHeight="1">
      <c r="A284" s="27" t="s">
        <v>355</v>
      </c>
      <c r="B284" s="28" t="s">
        <v>128</v>
      </c>
      <c r="C284" s="110"/>
      <c r="D284" s="110"/>
      <c r="E284" s="110"/>
      <c r="F284" s="114"/>
      <c r="G284" s="71">
        <f>G285+G307</f>
        <v>2227608.1</v>
      </c>
      <c r="H284" s="71">
        <f>H285+H307</f>
        <v>836873.4099999999</v>
      </c>
      <c r="I284" s="71">
        <f>I285+I307</f>
        <v>1390734.69</v>
      </c>
    </row>
    <row r="285" spans="1:9" s="9" customFormat="1" ht="39.75" customHeight="1">
      <c r="A285" s="191" t="s">
        <v>580</v>
      </c>
      <c r="B285" s="192" t="s">
        <v>128</v>
      </c>
      <c r="C285" s="192" t="s">
        <v>505</v>
      </c>
      <c r="D285" s="192"/>
      <c r="E285" s="192"/>
      <c r="F285" s="192"/>
      <c r="G285" s="190">
        <f>G293+G306</f>
        <v>1921311.21</v>
      </c>
      <c r="H285" s="190">
        <f>H293</f>
        <v>833873.4099999999</v>
      </c>
      <c r="I285" s="190">
        <f>I293+I306</f>
        <v>1087437.8</v>
      </c>
    </row>
    <row r="286" spans="1:9" s="106" customFormat="1" ht="39.75" customHeight="1" hidden="1">
      <c r="A286" s="135" t="s">
        <v>262</v>
      </c>
      <c r="B286" s="134" t="s">
        <v>128</v>
      </c>
      <c r="C286" s="134"/>
      <c r="D286" s="134" t="s">
        <v>214</v>
      </c>
      <c r="E286" s="134" t="s">
        <v>28</v>
      </c>
      <c r="F286" s="134" t="s">
        <v>185</v>
      </c>
      <c r="G286" s="103"/>
      <c r="H286" s="103"/>
      <c r="I286" s="103"/>
    </row>
    <row r="287" spans="1:9" s="106" customFormat="1" ht="39.75" customHeight="1" hidden="1">
      <c r="A287" s="135" t="s">
        <v>263</v>
      </c>
      <c r="B287" s="134" t="s">
        <v>128</v>
      </c>
      <c r="C287" s="134"/>
      <c r="D287" s="134" t="s">
        <v>214</v>
      </c>
      <c r="E287" s="134" t="s">
        <v>54</v>
      </c>
      <c r="F287" s="134" t="s">
        <v>196</v>
      </c>
      <c r="G287" s="103"/>
      <c r="H287" s="103"/>
      <c r="I287" s="103"/>
    </row>
    <row r="288" spans="1:9" s="106" customFormat="1" ht="39.75" customHeight="1" hidden="1">
      <c r="A288" s="135" t="s">
        <v>264</v>
      </c>
      <c r="B288" s="134" t="s">
        <v>128</v>
      </c>
      <c r="C288" s="134"/>
      <c r="D288" s="134" t="s">
        <v>214</v>
      </c>
      <c r="E288" s="134" t="s">
        <v>66</v>
      </c>
      <c r="F288" s="134" t="s">
        <v>198</v>
      </c>
      <c r="G288" s="103"/>
      <c r="H288" s="103"/>
      <c r="I288" s="103"/>
    </row>
    <row r="289" spans="1:9" s="106" customFormat="1" ht="39.75" customHeight="1" hidden="1">
      <c r="A289" s="135" t="s">
        <v>265</v>
      </c>
      <c r="B289" s="134" t="s">
        <v>128</v>
      </c>
      <c r="C289" s="134"/>
      <c r="D289" s="134" t="s">
        <v>214</v>
      </c>
      <c r="E289" s="134" t="s">
        <v>66</v>
      </c>
      <c r="F289" s="134" t="s">
        <v>202</v>
      </c>
      <c r="G289" s="103"/>
      <c r="H289" s="103"/>
      <c r="I289" s="103"/>
    </row>
    <row r="290" spans="1:9" s="106" customFormat="1" ht="39.75" customHeight="1" hidden="1">
      <c r="A290" s="135" t="s">
        <v>206</v>
      </c>
      <c r="B290" s="134" t="s">
        <v>128</v>
      </c>
      <c r="C290" s="134"/>
      <c r="D290" s="134" t="s">
        <v>214</v>
      </c>
      <c r="E290" s="134" t="s">
        <v>70</v>
      </c>
      <c r="F290" s="134" t="s">
        <v>199</v>
      </c>
      <c r="G290" s="103"/>
      <c r="H290" s="103"/>
      <c r="I290" s="103"/>
    </row>
    <row r="291" spans="1:9" s="106" customFormat="1" ht="39.75" customHeight="1" hidden="1">
      <c r="A291" s="135" t="s">
        <v>266</v>
      </c>
      <c r="B291" s="134" t="s">
        <v>128</v>
      </c>
      <c r="C291" s="134"/>
      <c r="D291" s="134" t="s">
        <v>214</v>
      </c>
      <c r="E291" s="134" t="s">
        <v>78</v>
      </c>
      <c r="F291" s="134" t="s">
        <v>237</v>
      </c>
      <c r="G291" s="103"/>
      <c r="H291" s="103"/>
      <c r="I291" s="103"/>
    </row>
    <row r="292" spans="1:9" s="106" customFormat="1" ht="39.75" customHeight="1" hidden="1">
      <c r="A292" s="135" t="s">
        <v>267</v>
      </c>
      <c r="B292" s="134" t="s">
        <v>128</v>
      </c>
      <c r="C292" s="134"/>
      <c r="D292" s="134" t="s">
        <v>214</v>
      </c>
      <c r="E292" s="134" t="s">
        <v>78</v>
      </c>
      <c r="F292" s="134" t="s">
        <v>201</v>
      </c>
      <c r="G292" s="103"/>
      <c r="H292" s="103"/>
      <c r="I292" s="103"/>
    </row>
    <row r="293" spans="1:9" s="152" customFormat="1" ht="39.75" customHeight="1">
      <c r="A293" s="197" t="s">
        <v>327</v>
      </c>
      <c r="B293" s="196" t="s">
        <v>128</v>
      </c>
      <c r="C293" s="196" t="s">
        <v>506</v>
      </c>
      <c r="D293" s="196" t="s">
        <v>308</v>
      </c>
      <c r="E293" s="196"/>
      <c r="F293" s="196"/>
      <c r="G293" s="162">
        <f>G294+G299</f>
        <v>1844311.21</v>
      </c>
      <c r="H293" s="162">
        <f>H294+H299</f>
        <v>833873.4099999999</v>
      </c>
      <c r="I293" s="162">
        <f>I294+I299</f>
        <v>1010437.8</v>
      </c>
    </row>
    <row r="294" spans="1:9" s="152" customFormat="1" ht="39.75" customHeight="1">
      <c r="A294" s="197" t="s">
        <v>314</v>
      </c>
      <c r="B294" s="196" t="s">
        <v>128</v>
      </c>
      <c r="C294" s="196" t="s">
        <v>506</v>
      </c>
      <c r="D294" s="196" t="s">
        <v>125</v>
      </c>
      <c r="E294" s="196"/>
      <c r="F294" s="196"/>
      <c r="G294" s="144">
        <f>G295</f>
        <v>1719889.41</v>
      </c>
      <c r="H294" s="144">
        <f>H295</f>
        <v>709708.4099999999</v>
      </c>
      <c r="I294" s="144">
        <f>I295</f>
        <v>1010181</v>
      </c>
    </row>
    <row r="295" spans="1:9" s="152" customFormat="1" ht="39.75" customHeight="1">
      <c r="A295" s="198" t="s">
        <v>42</v>
      </c>
      <c r="B295" s="143" t="s">
        <v>128</v>
      </c>
      <c r="C295" s="143" t="s">
        <v>506</v>
      </c>
      <c r="D295" s="143" t="s">
        <v>125</v>
      </c>
      <c r="E295" s="143" t="s">
        <v>43</v>
      </c>
      <c r="F295" s="143"/>
      <c r="G295" s="144">
        <f>G296+G297+G298</f>
        <v>1719889.41</v>
      </c>
      <c r="H295" s="144">
        <f>H296+H297+H298</f>
        <v>709708.4099999999</v>
      </c>
      <c r="I295" s="144">
        <f>I296+I297+I298</f>
        <v>1010181</v>
      </c>
    </row>
    <row r="296" spans="1:10" s="152" customFormat="1" ht="39.75" customHeight="1">
      <c r="A296" s="69" t="s">
        <v>356</v>
      </c>
      <c r="B296" s="44" t="s">
        <v>128</v>
      </c>
      <c r="C296" s="44" t="s">
        <v>506</v>
      </c>
      <c r="D296" s="44" t="s">
        <v>125</v>
      </c>
      <c r="E296" s="44" t="s">
        <v>43</v>
      </c>
      <c r="F296" s="44" t="s">
        <v>192</v>
      </c>
      <c r="G296" s="87">
        <v>319620.41</v>
      </c>
      <c r="H296" s="87">
        <v>82687.44</v>
      </c>
      <c r="I296" s="87">
        <f>G296-H296</f>
        <v>236932.96999999997</v>
      </c>
      <c r="J296" s="306"/>
    </row>
    <row r="297" spans="1:10" s="152" customFormat="1" ht="39.75" customHeight="1">
      <c r="A297" s="69" t="s">
        <v>487</v>
      </c>
      <c r="B297" s="44" t="s">
        <v>128</v>
      </c>
      <c r="C297" s="44" t="s">
        <v>506</v>
      </c>
      <c r="D297" s="44" t="s">
        <v>125</v>
      </c>
      <c r="E297" s="44" t="s">
        <v>54</v>
      </c>
      <c r="F297" s="44" t="s">
        <v>196</v>
      </c>
      <c r="G297" s="87">
        <v>773000</v>
      </c>
      <c r="H297" s="87">
        <v>0</v>
      </c>
      <c r="I297" s="87">
        <f>G297-H297</f>
        <v>773000</v>
      </c>
      <c r="J297" s="306"/>
    </row>
    <row r="298" spans="1:10" s="152" customFormat="1" ht="39.75" customHeight="1">
      <c r="A298" s="69" t="s">
        <v>488</v>
      </c>
      <c r="B298" s="44" t="s">
        <v>128</v>
      </c>
      <c r="C298" s="44" t="s">
        <v>506</v>
      </c>
      <c r="D298" s="44" t="s">
        <v>125</v>
      </c>
      <c r="E298" s="44" t="s">
        <v>70</v>
      </c>
      <c r="F298" s="44" t="s">
        <v>199</v>
      </c>
      <c r="G298" s="87">
        <v>627269</v>
      </c>
      <c r="H298" s="87">
        <v>627020.97</v>
      </c>
      <c r="I298" s="84">
        <f>G298-H298</f>
        <v>248.03000000002794</v>
      </c>
      <c r="J298" s="306"/>
    </row>
    <row r="299" spans="1:9" s="152" customFormat="1" ht="39.75" customHeight="1">
      <c r="A299" s="197" t="s">
        <v>315</v>
      </c>
      <c r="B299" s="196" t="s">
        <v>128</v>
      </c>
      <c r="C299" s="143" t="s">
        <v>506</v>
      </c>
      <c r="D299" s="196" t="s">
        <v>214</v>
      </c>
      <c r="E299" s="143"/>
      <c r="F299" s="143"/>
      <c r="G299" s="347">
        <f>G303+G301+G300</f>
        <v>124421.8</v>
      </c>
      <c r="H299" s="162">
        <f>H303+H301+H300</f>
        <v>124165</v>
      </c>
      <c r="I299" s="162">
        <f>I303+I301+I300</f>
        <v>256.8000000000029</v>
      </c>
    </row>
    <row r="300" spans="1:9" s="152" customFormat="1" ht="39.75" customHeight="1">
      <c r="A300" s="198" t="s">
        <v>65</v>
      </c>
      <c r="B300" s="143" t="s">
        <v>128</v>
      </c>
      <c r="C300" s="143" t="s">
        <v>506</v>
      </c>
      <c r="D300" s="143" t="s">
        <v>214</v>
      </c>
      <c r="E300" s="143" t="s">
        <v>54</v>
      </c>
      <c r="F300" s="345" t="s">
        <v>196</v>
      </c>
      <c r="G300" s="87"/>
      <c r="H300" s="346"/>
      <c r="I300" s="284">
        <f>G300-H300</f>
        <v>0</v>
      </c>
    </row>
    <row r="301" spans="1:9" s="152" customFormat="1" ht="39.75" customHeight="1">
      <c r="A301" s="29" t="s">
        <v>338</v>
      </c>
      <c r="B301" s="143" t="s">
        <v>128</v>
      </c>
      <c r="C301" s="143" t="s">
        <v>506</v>
      </c>
      <c r="D301" s="143" t="s">
        <v>214</v>
      </c>
      <c r="E301" s="143" t="s">
        <v>70</v>
      </c>
      <c r="F301" s="143"/>
      <c r="G301" s="348">
        <f>G302</f>
        <v>256.8000000000029</v>
      </c>
      <c r="H301" s="162">
        <f>H302</f>
        <v>0</v>
      </c>
      <c r="I301" s="162">
        <f>I302</f>
        <v>256.8000000000029</v>
      </c>
    </row>
    <row r="302" spans="1:9" s="152" customFormat="1" ht="39.75" customHeight="1">
      <c r="A302" s="53" t="s">
        <v>358</v>
      </c>
      <c r="B302" s="143" t="s">
        <v>128</v>
      </c>
      <c r="C302" s="143" t="s">
        <v>506</v>
      </c>
      <c r="D302" s="143" t="s">
        <v>214</v>
      </c>
      <c r="E302" s="143" t="s">
        <v>70</v>
      </c>
      <c r="F302" s="143" t="s">
        <v>199</v>
      </c>
      <c r="G302" s="144">
        <f>77256.8-77000</f>
        <v>256.8000000000029</v>
      </c>
      <c r="H302" s="144"/>
      <c r="I302" s="87">
        <f>G302-H302</f>
        <v>256.8000000000029</v>
      </c>
    </row>
    <row r="303" spans="1:9" s="152" customFormat="1" ht="39.75" customHeight="1">
      <c r="A303" s="198" t="s">
        <v>77</v>
      </c>
      <c r="B303" s="143" t="s">
        <v>128</v>
      </c>
      <c r="C303" s="143" t="s">
        <v>506</v>
      </c>
      <c r="D303" s="143" t="s">
        <v>214</v>
      </c>
      <c r="E303" s="143" t="s">
        <v>78</v>
      </c>
      <c r="F303" s="143"/>
      <c r="G303" s="144">
        <f>G304+G305</f>
        <v>124165</v>
      </c>
      <c r="H303" s="144">
        <f>H305</f>
        <v>124165</v>
      </c>
      <c r="I303" s="144">
        <f>I304+I305</f>
        <v>0</v>
      </c>
    </row>
    <row r="304" spans="1:9" s="152" customFormat="1" ht="39.75" customHeight="1" hidden="1">
      <c r="A304" s="198" t="s">
        <v>357</v>
      </c>
      <c r="B304" s="143" t="s">
        <v>128</v>
      </c>
      <c r="C304" s="143" t="s">
        <v>506</v>
      </c>
      <c r="D304" s="143" t="s">
        <v>214</v>
      </c>
      <c r="E304" s="143" t="s">
        <v>78</v>
      </c>
      <c r="F304" s="143" t="s">
        <v>237</v>
      </c>
      <c r="G304" s="87"/>
      <c r="H304" s="87">
        <v>0</v>
      </c>
      <c r="I304" s="87">
        <f>G304-H304</f>
        <v>0</v>
      </c>
    </row>
    <row r="305" spans="1:10" s="152" customFormat="1" ht="39.75" customHeight="1">
      <c r="A305" s="198"/>
      <c r="B305" s="143" t="s">
        <v>128</v>
      </c>
      <c r="C305" s="143" t="s">
        <v>506</v>
      </c>
      <c r="D305" s="143" t="s">
        <v>214</v>
      </c>
      <c r="E305" s="143" t="s">
        <v>599</v>
      </c>
      <c r="F305" s="143" t="s">
        <v>201</v>
      </c>
      <c r="G305" s="87">
        <v>124165</v>
      </c>
      <c r="H305" s="87">
        <v>124165</v>
      </c>
      <c r="I305" s="87">
        <f>G305-H305</f>
        <v>0</v>
      </c>
      <c r="J305" s="306"/>
    </row>
    <row r="306" spans="1:10" s="152" customFormat="1" ht="39.75" customHeight="1">
      <c r="A306" s="198" t="s">
        <v>617</v>
      </c>
      <c r="B306" s="143" t="s">
        <v>128</v>
      </c>
      <c r="C306" s="143" t="s">
        <v>506</v>
      </c>
      <c r="D306" s="143" t="s">
        <v>257</v>
      </c>
      <c r="E306" s="143" t="s">
        <v>550</v>
      </c>
      <c r="F306" s="143" t="s">
        <v>202</v>
      </c>
      <c r="G306" s="87">
        <v>77000</v>
      </c>
      <c r="H306" s="87"/>
      <c r="I306" s="87">
        <f>G306-H306</f>
        <v>77000</v>
      </c>
      <c r="J306" s="306"/>
    </row>
    <row r="307" spans="1:9" s="9" customFormat="1" ht="39.75" customHeight="1">
      <c r="A307" s="191" t="s">
        <v>581</v>
      </c>
      <c r="B307" s="192" t="s">
        <v>128</v>
      </c>
      <c r="C307" s="192" t="s">
        <v>507</v>
      </c>
      <c r="D307" s="192"/>
      <c r="E307" s="192"/>
      <c r="F307" s="192"/>
      <c r="G307" s="190">
        <f>G315+G324</f>
        <v>306296.89</v>
      </c>
      <c r="H307" s="190">
        <f>H315+H324</f>
        <v>3000</v>
      </c>
      <c r="I307" s="190">
        <f>I315+I324</f>
        <v>303296.89</v>
      </c>
    </row>
    <row r="308" spans="1:9" s="106" customFormat="1" ht="39.75" customHeight="1" hidden="1">
      <c r="A308" s="131" t="s">
        <v>258</v>
      </c>
      <c r="B308" s="134" t="s">
        <v>128</v>
      </c>
      <c r="C308" s="134"/>
      <c r="D308" s="134" t="s">
        <v>214</v>
      </c>
      <c r="E308" s="134" t="s">
        <v>54</v>
      </c>
      <c r="F308" s="134" t="s">
        <v>196</v>
      </c>
      <c r="G308" s="103"/>
      <c r="H308" s="103"/>
      <c r="I308" s="103"/>
    </row>
    <row r="309" spans="1:9" s="106" customFormat="1" ht="39.75" customHeight="1" hidden="1">
      <c r="A309" s="131" t="s">
        <v>259</v>
      </c>
      <c r="B309" s="134" t="s">
        <v>128</v>
      </c>
      <c r="C309" s="134"/>
      <c r="D309" s="134" t="s">
        <v>125</v>
      </c>
      <c r="E309" s="134" t="s">
        <v>54</v>
      </c>
      <c r="F309" s="134" t="s">
        <v>196</v>
      </c>
      <c r="G309" s="103"/>
      <c r="H309" s="103"/>
      <c r="I309" s="103"/>
    </row>
    <row r="310" spans="1:9" s="106" customFormat="1" ht="39.75" customHeight="1" hidden="1">
      <c r="A310" s="131" t="s">
        <v>206</v>
      </c>
      <c r="B310" s="134" t="s">
        <v>128</v>
      </c>
      <c r="C310" s="134"/>
      <c r="D310" s="134" t="s">
        <v>214</v>
      </c>
      <c r="E310" s="134" t="s">
        <v>70</v>
      </c>
      <c r="F310" s="134" t="s">
        <v>199</v>
      </c>
      <c r="G310" s="103"/>
      <c r="H310" s="103"/>
      <c r="I310" s="103"/>
    </row>
    <row r="311" spans="1:9" s="106" customFormat="1" ht="39.75" customHeight="1" hidden="1">
      <c r="A311" s="131" t="s">
        <v>260</v>
      </c>
      <c r="B311" s="134" t="s">
        <v>128</v>
      </c>
      <c r="C311" s="134"/>
      <c r="D311" s="134" t="s">
        <v>125</v>
      </c>
      <c r="E311" s="134" t="s">
        <v>70</v>
      </c>
      <c r="F311" s="134" t="s">
        <v>199</v>
      </c>
      <c r="G311" s="103"/>
      <c r="H311" s="103"/>
      <c r="I311" s="103"/>
    </row>
    <row r="312" spans="1:9" s="106" customFormat="1" ht="39.75" customHeight="1" hidden="1">
      <c r="A312" s="131" t="s">
        <v>236</v>
      </c>
      <c r="B312" s="134" t="s">
        <v>128</v>
      </c>
      <c r="C312" s="134"/>
      <c r="D312" s="134" t="s">
        <v>214</v>
      </c>
      <c r="E312" s="134" t="s">
        <v>78</v>
      </c>
      <c r="F312" s="134" t="s">
        <v>200</v>
      </c>
      <c r="G312" s="103"/>
      <c r="H312" s="103"/>
      <c r="I312" s="103"/>
    </row>
    <row r="313" spans="1:9" s="106" customFormat="1" ht="39.75" customHeight="1" hidden="1">
      <c r="A313" s="131" t="s">
        <v>261</v>
      </c>
      <c r="B313" s="134" t="s">
        <v>128</v>
      </c>
      <c r="C313" s="134"/>
      <c r="D313" s="134" t="s">
        <v>125</v>
      </c>
      <c r="E313" s="134" t="s">
        <v>78</v>
      </c>
      <c r="F313" s="134" t="s">
        <v>201</v>
      </c>
      <c r="G313" s="103"/>
      <c r="H313" s="103"/>
      <c r="I313" s="103"/>
    </row>
    <row r="314" spans="1:9" s="106" customFormat="1" ht="39.75" customHeight="1" hidden="1">
      <c r="A314" s="131" t="s">
        <v>261</v>
      </c>
      <c r="B314" s="134" t="s">
        <v>128</v>
      </c>
      <c r="C314" s="134"/>
      <c r="D314" s="134" t="s">
        <v>214</v>
      </c>
      <c r="E314" s="134" t="s">
        <v>78</v>
      </c>
      <c r="F314" s="134" t="s">
        <v>201</v>
      </c>
      <c r="G314" s="103"/>
      <c r="H314" s="103"/>
      <c r="I314" s="103"/>
    </row>
    <row r="315" spans="1:9" s="8" customFormat="1" ht="39.75" customHeight="1">
      <c r="A315" s="197" t="s">
        <v>327</v>
      </c>
      <c r="B315" s="196" t="s">
        <v>128</v>
      </c>
      <c r="C315" s="143" t="s">
        <v>507</v>
      </c>
      <c r="D315" s="196" t="s">
        <v>308</v>
      </c>
      <c r="E315" s="196"/>
      <c r="F315" s="196"/>
      <c r="G315" s="144">
        <f>G317+G316</f>
        <v>213296.89</v>
      </c>
      <c r="H315" s="144">
        <f>H317+H316</f>
        <v>3000</v>
      </c>
      <c r="I315" s="144">
        <f>I317+I316</f>
        <v>210296.89</v>
      </c>
    </row>
    <row r="316" spans="1:9" s="8" customFormat="1" ht="39.75" customHeight="1">
      <c r="A316" s="53" t="s">
        <v>358</v>
      </c>
      <c r="B316" s="143" t="s">
        <v>128</v>
      </c>
      <c r="C316" s="143" t="s">
        <v>507</v>
      </c>
      <c r="D316" s="143" t="s">
        <v>214</v>
      </c>
      <c r="E316" s="143" t="s">
        <v>70</v>
      </c>
      <c r="F316" s="143" t="s">
        <v>199</v>
      </c>
      <c r="G316" s="144">
        <v>0</v>
      </c>
      <c r="H316" s="144"/>
      <c r="I316" s="87">
        <f>G316-H316</f>
        <v>0</v>
      </c>
    </row>
    <row r="317" spans="1:9" s="152" customFormat="1" ht="25.5" customHeight="1">
      <c r="A317" s="197" t="s">
        <v>315</v>
      </c>
      <c r="B317" s="196" t="s">
        <v>128</v>
      </c>
      <c r="C317" s="143" t="s">
        <v>507</v>
      </c>
      <c r="D317" s="196" t="s">
        <v>214</v>
      </c>
      <c r="E317" s="143"/>
      <c r="F317" s="143"/>
      <c r="G317" s="87">
        <f>G319+G321+G318</f>
        <v>213296.89</v>
      </c>
      <c r="H317" s="87">
        <f>H319+H321+H318</f>
        <v>3000</v>
      </c>
      <c r="I317" s="87">
        <f>I319+I321+I318</f>
        <v>210296.89</v>
      </c>
    </row>
    <row r="318" spans="1:9" s="152" customFormat="1" ht="25.5" customHeight="1">
      <c r="A318" s="198" t="s">
        <v>53</v>
      </c>
      <c r="B318" s="143" t="s">
        <v>128</v>
      </c>
      <c r="C318" s="143" t="s">
        <v>507</v>
      </c>
      <c r="D318" s="143" t="s">
        <v>214</v>
      </c>
      <c r="E318" s="143" t="s">
        <v>43</v>
      </c>
      <c r="F318" s="143" t="s">
        <v>192</v>
      </c>
      <c r="G318" s="87">
        <v>0</v>
      </c>
      <c r="H318" s="87"/>
      <c r="I318" s="87">
        <f>G318-H318</f>
        <v>0</v>
      </c>
    </row>
    <row r="319" spans="1:9" s="152" customFormat="1" ht="25.5" customHeight="1">
      <c r="A319" s="29" t="s">
        <v>338</v>
      </c>
      <c r="B319" s="143" t="s">
        <v>128</v>
      </c>
      <c r="C319" s="143" t="s">
        <v>507</v>
      </c>
      <c r="D319" s="143" t="s">
        <v>214</v>
      </c>
      <c r="E319" s="143" t="s">
        <v>70</v>
      </c>
      <c r="F319" s="143"/>
      <c r="G319" s="87">
        <f>G320</f>
        <v>118820</v>
      </c>
      <c r="H319" s="87">
        <f>H320</f>
        <v>0</v>
      </c>
      <c r="I319" s="87">
        <f>I320</f>
        <v>118820</v>
      </c>
    </row>
    <row r="320" spans="1:10" s="152" customFormat="1" ht="30.75" customHeight="1">
      <c r="A320" s="53" t="s">
        <v>358</v>
      </c>
      <c r="B320" s="143" t="s">
        <v>128</v>
      </c>
      <c r="C320" s="143" t="s">
        <v>507</v>
      </c>
      <c r="D320" s="143" t="s">
        <v>214</v>
      </c>
      <c r="E320" s="143" t="s">
        <v>70</v>
      </c>
      <c r="F320" s="143" t="s">
        <v>199</v>
      </c>
      <c r="G320" s="87">
        <v>118820</v>
      </c>
      <c r="H320" s="87">
        <v>0</v>
      </c>
      <c r="I320" s="87">
        <f>G320-H320</f>
        <v>118820</v>
      </c>
      <c r="J320" s="306"/>
    </row>
    <row r="321" spans="1:9" s="152" customFormat="1" ht="30.75" customHeight="1">
      <c r="A321" s="29" t="s">
        <v>77</v>
      </c>
      <c r="B321" s="143" t="s">
        <v>128</v>
      </c>
      <c r="C321" s="143" t="s">
        <v>507</v>
      </c>
      <c r="D321" s="143" t="s">
        <v>214</v>
      </c>
      <c r="E321" s="143" t="s">
        <v>78</v>
      </c>
      <c r="F321" s="143"/>
      <c r="G321" s="87">
        <f>G322+G323</f>
        <v>94476.89</v>
      </c>
      <c r="H321" s="87">
        <f>H322+H323</f>
        <v>3000</v>
      </c>
      <c r="I321" s="87">
        <f>I322+I323</f>
        <v>91476.89</v>
      </c>
    </row>
    <row r="322" spans="1:10" s="200" customFormat="1" ht="30.75" customHeight="1">
      <c r="A322" s="53" t="s">
        <v>538</v>
      </c>
      <c r="B322" s="143" t="s">
        <v>128</v>
      </c>
      <c r="C322" s="143" t="s">
        <v>507</v>
      </c>
      <c r="D322" s="143" t="s">
        <v>214</v>
      </c>
      <c r="E322" s="143" t="s">
        <v>601</v>
      </c>
      <c r="F322" s="143" t="s">
        <v>237</v>
      </c>
      <c r="G322" s="87">
        <v>0</v>
      </c>
      <c r="H322" s="87"/>
      <c r="I322" s="87">
        <f>G322-H322</f>
        <v>0</v>
      </c>
      <c r="J322" s="306"/>
    </row>
    <row r="323" spans="1:10" s="152" customFormat="1" ht="30.75" customHeight="1">
      <c r="A323" s="53" t="s">
        <v>261</v>
      </c>
      <c r="B323" s="143" t="s">
        <v>128</v>
      </c>
      <c r="C323" s="143" t="s">
        <v>507</v>
      </c>
      <c r="D323" s="143" t="s">
        <v>214</v>
      </c>
      <c r="E323" s="143" t="s">
        <v>599</v>
      </c>
      <c r="F323" s="143" t="s">
        <v>201</v>
      </c>
      <c r="G323" s="87">
        <v>94476.89</v>
      </c>
      <c r="H323" s="87">
        <v>3000</v>
      </c>
      <c r="I323" s="87">
        <f>G323-H323</f>
        <v>91476.89</v>
      </c>
      <c r="J323" s="306"/>
    </row>
    <row r="324" spans="1:10" s="152" customFormat="1" ht="30.75" customHeight="1">
      <c r="A324" s="29" t="s">
        <v>575</v>
      </c>
      <c r="B324" s="143" t="s">
        <v>128</v>
      </c>
      <c r="C324" s="44" t="s">
        <v>507</v>
      </c>
      <c r="D324" s="44" t="s">
        <v>257</v>
      </c>
      <c r="E324" s="44" t="s">
        <v>550</v>
      </c>
      <c r="F324" s="44" t="s">
        <v>202</v>
      </c>
      <c r="G324" s="87">
        <v>93000</v>
      </c>
      <c r="H324" s="87">
        <v>0</v>
      </c>
      <c r="I324" s="87">
        <f>G324-H324</f>
        <v>93000</v>
      </c>
      <c r="J324" s="306"/>
    </row>
    <row r="325" spans="1:10" s="4" customFormat="1" ht="14.25" customHeight="1">
      <c r="A325" s="49" t="s">
        <v>129</v>
      </c>
      <c r="B325" s="50" t="s">
        <v>130</v>
      </c>
      <c r="C325" s="73"/>
      <c r="D325" s="50"/>
      <c r="E325" s="50"/>
      <c r="F325" s="50"/>
      <c r="G325" s="91">
        <f>G327+G335+G342+G366+G375+G389+G334+G340</f>
        <v>15909594.89</v>
      </c>
      <c r="H325" s="91">
        <f>H327+H335+H342+H366+H375+H389+H334+H340</f>
        <v>2713948.01</v>
      </c>
      <c r="I325" s="91">
        <f>I327+I335+I342+I366+I375+I389+I334+I340</f>
        <v>13195646.88</v>
      </c>
      <c r="J325" s="163"/>
    </row>
    <row r="326" spans="1:9" s="108" customFormat="1" ht="14.25" customHeight="1">
      <c r="A326" s="119" t="s">
        <v>243</v>
      </c>
      <c r="B326" s="36"/>
      <c r="C326" s="40"/>
      <c r="D326" s="36"/>
      <c r="E326" s="36"/>
      <c r="F326" s="36"/>
      <c r="G326" s="87"/>
      <c r="H326" s="87"/>
      <c r="I326" s="87"/>
    </row>
    <row r="327" spans="1:9" s="108" customFormat="1" ht="39.75" customHeight="1">
      <c r="A327" s="107" t="s">
        <v>359</v>
      </c>
      <c r="B327" s="36" t="s">
        <v>296</v>
      </c>
      <c r="C327" s="36" t="s">
        <v>349</v>
      </c>
      <c r="D327" s="36"/>
      <c r="E327" s="36"/>
      <c r="F327" s="36"/>
      <c r="G327" s="93">
        <f>G328</f>
        <v>454000</v>
      </c>
      <c r="H327" s="93">
        <f>H328</f>
        <v>0</v>
      </c>
      <c r="I327" s="93">
        <f>I328</f>
        <v>454000</v>
      </c>
    </row>
    <row r="328" spans="1:9" s="108" customFormat="1" ht="35.25" customHeight="1">
      <c r="A328" s="197" t="s">
        <v>315</v>
      </c>
      <c r="B328" s="36" t="s">
        <v>296</v>
      </c>
      <c r="C328" s="36" t="s">
        <v>349</v>
      </c>
      <c r="D328" s="36" t="s">
        <v>214</v>
      </c>
      <c r="E328" s="36"/>
      <c r="F328" s="36"/>
      <c r="G328" s="93">
        <f>G329+G332+G333</f>
        <v>454000</v>
      </c>
      <c r="H328" s="93">
        <f>H329+H332+H333</f>
        <v>0</v>
      </c>
      <c r="I328" s="93">
        <f>I329+I332+I333</f>
        <v>454000</v>
      </c>
    </row>
    <row r="329" spans="1:9" s="108" customFormat="1" ht="14.25" customHeight="1">
      <c r="A329" s="140" t="s">
        <v>53</v>
      </c>
      <c r="B329" s="44" t="s">
        <v>296</v>
      </c>
      <c r="C329" s="44" t="s">
        <v>360</v>
      </c>
      <c r="D329" s="44" t="s">
        <v>214</v>
      </c>
      <c r="E329" s="44" t="s">
        <v>54</v>
      </c>
      <c r="F329" s="44"/>
      <c r="G329" s="93">
        <f>G330+G331</f>
        <v>454000</v>
      </c>
      <c r="H329" s="93">
        <f>H330+H331</f>
        <v>0</v>
      </c>
      <c r="I329" s="93">
        <f>I330+I331</f>
        <v>454000</v>
      </c>
    </row>
    <row r="330" spans="1:9" s="108" customFormat="1" ht="27.75" customHeight="1">
      <c r="A330" s="140" t="s">
        <v>455</v>
      </c>
      <c r="B330" s="44" t="s">
        <v>296</v>
      </c>
      <c r="C330" s="44" t="s">
        <v>360</v>
      </c>
      <c r="D330" s="44" t="s">
        <v>214</v>
      </c>
      <c r="E330" s="44" t="s">
        <v>54</v>
      </c>
      <c r="F330" s="44" t="s">
        <v>196</v>
      </c>
      <c r="G330" s="87">
        <v>246000</v>
      </c>
      <c r="H330" s="87"/>
      <c r="I330" s="87">
        <f>G330-H330</f>
        <v>246000</v>
      </c>
    </row>
    <row r="331" spans="1:9" s="108" customFormat="1" ht="31.5" customHeight="1">
      <c r="A331" s="140" t="s">
        <v>456</v>
      </c>
      <c r="B331" s="44" t="s">
        <v>296</v>
      </c>
      <c r="C331" s="44" t="s">
        <v>454</v>
      </c>
      <c r="D331" s="44" t="s">
        <v>214</v>
      </c>
      <c r="E331" s="44" t="s">
        <v>54</v>
      </c>
      <c r="F331" s="44" t="s">
        <v>196</v>
      </c>
      <c r="G331" s="87">
        <v>208000</v>
      </c>
      <c r="H331" s="87"/>
      <c r="I331" s="87">
        <f>G331-H331</f>
        <v>208000</v>
      </c>
    </row>
    <row r="332" spans="1:9" s="108" customFormat="1" ht="31.5" customHeight="1">
      <c r="A332" s="140"/>
      <c r="B332" s="44" t="s">
        <v>296</v>
      </c>
      <c r="C332" s="44" t="s">
        <v>454</v>
      </c>
      <c r="D332" s="44" t="s">
        <v>214</v>
      </c>
      <c r="E332" s="44" t="s">
        <v>70</v>
      </c>
      <c r="F332" s="44" t="s">
        <v>199</v>
      </c>
      <c r="G332" s="87"/>
      <c r="H332" s="87"/>
      <c r="I332" s="87">
        <f>G332-H332</f>
        <v>0</v>
      </c>
    </row>
    <row r="333" spans="1:9" s="108" customFormat="1" ht="31.5" customHeight="1">
      <c r="A333" s="140"/>
      <c r="B333" s="44" t="s">
        <v>296</v>
      </c>
      <c r="C333" s="44" t="s">
        <v>454</v>
      </c>
      <c r="D333" s="44" t="s">
        <v>214</v>
      </c>
      <c r="E333" s="44" t="s">
        <v>78</v>
      </c>
      <c r="F333" s="44" t="s">
        <v>201</v>
      </c>
      <c r="G333" s="87"/>
      <c r="H333" s="87"/>
      <c r="I333" s="87">
        <f>G333-H333</f>
        <v>0</v>
      </c>
    </row>
    <row r="334" spans="1:9" s="108" customFormat="1" ht="31.5" customHeight="1">
      <c r="A334" s="140" t="s">
        <v>619</v>
      </c>
      <c r="B334" s="44" t="s">
        <v>168</v>
      </c>
      <c r="C334" s="44" t="s">
        <v>508</v>
      </c>
      <c r="D334" s="44" t="s">
        <v>214</v>
      </c>
      <c r="E334" s="44" t="s">
        <v>28</v>
      </c>
      <c r="F334" s="44" t="s">
        <v>185</v>
      </c>
      <c r="G334" s="87"/>
      <c r="H334" s="87"/>
      <c r="I334" s="87">
        <f>G334-H334</f>
        <v>0</v>
      </c>
    </row>
    <row r="335" spans="1:9" s="108" customFormat="1" ht="31.5" customHeight="1">
      <c r="A335" s="107" t="s">
        <v>361</v>
      </c>
      <c r="B335" s="36" t="s">
        <v>168</v>
      </c>
      <c r="C335" s="36" t="s">
        <v>561</v>
      </c>
      <c r="D335" s="36"/>
      <c r="E335" s="36"/>
      <c r="F335" s="36"/>
      <c r="G335" s="93">
        <f>G337</f>
        <v>0</v>
      </c>
      <c r="H335" s="71">
        <f>H337</f>
        <v>0</v>
      </c>
      <c r="I335" s="71">
        <f>I337</f>
        <v>0</v>
      </c>
    </row>
    <row r="336" spans="1:9" s="136" customFormat="1" ht="31.5" customHeight="1" hidden="1">
      <c r="A336" s="131" t="s">
        <v>268</v>
      </c>
      <c r="B336" s="134" t="s">
        <v>168</v>
      </c>
      <c r="C336" s="134"/>
      <c r="D336" s="134" t="s">
        <v>214</v>
      </c>
      <c r="E336" s="134" t="s">
        <v>28</v>
      </c>
      <c r="F336" s="134" t="s">
        <v>185</v>
      </c>
      <c r="G336" s="87"/>
      <c r="H336" s="103"/>
      <c r="I336" s="103"/>
    </row>
    <row r="337" spans="1:9" s="200" customFormat="1" ht="31.5" customHeight="1">
      <c r="A337" s="194" t="s">
        <v>362</v>
      </c>
      <c r="B337" s="143" t="s">
        <v>168</v>
      </c>
      <c r="C337" s="44" t="s">
        <v>561</v>
      </c>
      <c r="D337" s="143" t="s">
        <v>272</v>
      </c>
      <c r="E337" s="196"/>
      <c r="F337" s="196"/>
      <c r="G337" s="87">
        <f>G338</f>
        <v>0</v>
      </c>
      <c r="H337" s="144"/>
      <c r="I337" s="144">
        <f>I338</f>
        <v>0</v>
      </c>
    </row>
    <row r="338" spans="1:9" s="200" customFormat="1" ht="31.5" customHeight="1">
      <c r="A338" s="194" t="s">
        <v>363</v>
      </c>
      <c r="B338" s="143" t="s">
        <v>168</v>
      </c>
      <c r="C338" s="44" t="s">
        <v>561</v>
      </c>
      <c r="D338" s="143" t="s">
        <v>541</v>
      </c>
      <c r="E338" s="143" t="s">
        <v>214</v>
      </c>
      <c r="F338" s="196"/>
      <c r="G338" s="87"/>
      <c r="H338" s="144"/>
      <c r="I338" s="162">
        <f>G338-H338</f>
        <v>0</v>
      </c>
    </row>
    <row r="339" spans="1:9" s="200" customFormat="1" ht="31.5" customHeight="1">
      <c r="A339" s="119" t="s">
        <v>243</v>
      </c>
      <c r="B339" s="143"/>
      <c r="C339" s="44"/>
      <c r="D339" s="143"/>
      <c r="E339" s="143"/>
      <c r="F339" s="196"/>
      <c r="G339" s="144"/>
      <c r="H339" s="144"/>
      <c r="I339" s="162"/>
    </row>
    <row r="340" spans="1:9" s="200" customFormat="1" ht="31.5" customHeight="1">
      <c r="A340" s="198" t="s">
        <v>618</v>
      </c>
      <c r="B340" s="25" t="s">
        <v>168</v>
      </c>
      <c r="C340" s="44" t="s">
        <v>508</v>
      </c>
      <c r="D340" s="44" t="s">
        <v>214</v>
      </c>
      <c r="E340" s="44" t="s">
        <v>28</v>
      </c>
      <c r="F340" s="44" t="s">
        <v>185</v>
      </c>
      <c r="G340" s="83">
        <f>5873120</f>
        <v>5873120</v>
      </c>
      <c r="H340" s="144">
        <v>1482536.68</v>
      </c>
      <c r="I340" s="144">
        <f>G340-H340</f>
        <v>4390583.32</v>
      </c>
    </row>
    <row r="341" spans="1:9" s="108" customFormat="1" ht="14.25" customHeight="1">
      <c r="A341" s="109" t="s">
        <v>244</v>
      </c>
      <c r="B341" s="36"/>
      <c r="C341" s="36"/>
      <c r="D341" s="36"/>
      <c r="E341" s="36"/>
      <c r="F341" s="36"/>
      <c r="G341" s="87"/>
      <c r="H341" s="87"/>
      <c r="I341" s="258"/>
    </row>
    <row r="342" spans="1:13" s="108" customFormat="1" ht="30" customHeight="1">
      <c r="A342" s="201" t="s">
        <v>582</v>
      </c>
      <c r="B342" s="192" t="s">
        <v>250</v>
      </c>
      <c r="C342" s="192" t="s">
        <v>509</v>
      </c>
      <c r="D342" s="192"/>
      <c r="E342" s="192"/>
      <c r="F342" s="192"/>
      <c r="G342" s="190">
        <f>G343+G353+G352</f>
        <v>8598673.43</v>
      </c>
      <c r="H342" s="190">
        <f>H343+H353+H352</f>
        <v>1231411.33</v>
      </c>
      <c r="I342" s="190">
        <f>I343+I353+I352</f>
        <v>7367262.1</v>
      </c>
      <c r="J342" s="335"/>
      <c r="K342" s="335"/>
      <c r="L342" s="335"/>
      <c r="M342" s="335"/>
    </row>
    <row r="343" spans="1:9" s="108" customFormat="1" ht="19.5" customHeight="1">
      <c r="A343" s="108" t="s">
        <v>364</v>
      </c>
      <c r="B343" s="28" t="s">
        <v>250</v>
      </c>
      <c r="C343" s="36" t="s">
        <v>510</v>
      </c>
      <c r="D343" s="36"/>
      <c r="E343" s="36"/>
      <c r="F343" s="36"/>
      <c r="G343" s="71">
        <f aca="true" t="shared" si="11" ref="G343:I345">G344</f>
        <v>0</v>
      </c>
      <c r="H343" s="71">
        <f t="shared" si="11"/>
        <v>0</v>
      </c>
      <c r="I343" s="71">
        <f t="shared" si="11"/>
        <v>0</v>
      </c>
    </row>
    <row r="344" spans="1:9" s="108" customFormat="1" ht="19.5" customHeight="1">
      <c r="A344" s="197" t="s">
        <v>327</v>
      </c>
      <c r="B344" s="28" t="s">
        <v>250</v>
      </c>
      <c r="C344" s="44" t="s">
        <v>510</v>
      </c>
      <c r="D344" s="36" t="s">
        <v>308</v>
      </c>
      <c r="E344" s="44"/>
      <c r="F344" s="44"/>
      <c r="G344" s="71">
        <f t="shared" si="11"/>
        <v>0</v>
      </c>
      <c r="H344" s="71">
        <f t="shared" si="11"/>
        <v>0</v>
      </c>
      <c r="I344" s="71">
        <f t="shared" si="11"/>
        <v>0</v>
      </c>
    </row>
    <row r="345" spans="1:10" s="108" customFormat="1" ht="27.75" customHeight="1">
      <c r="A345" s="197" t="s">
        <v>315</v>
      </c>
      <c r="B345" s="28" t="s">
        <v>250</v>
      </c>
      <c r="C345" s="44" t="s">
        <v>510</v>
      </c>
      <c r="D345" s="36" t="s">
        <v>214</v>
      </c>
      <c r="E345" s="44"/>
      <c r="F345" s="44"/>
      <c r="G345" s="71">
        <f t="shared" si="11"/>
        <v>0</v>
      </c>
      <c r="H345" s="71">
        <f t="shared" si="11"/>
        <v>0</v>
      </c>
      <c r="I345" s="71">
        <f t="shared" si="11"/>
        <v>0</v>
      </c>
      <c r="J345" s="156"/>
    </row>
    <row r="346" spans="1:9" s="108" customFormat="1" ht="37.5" customHeight="1">
      <c r="A346" s="24" t="s">
        <v>365</v>
      </c>
      <c r="B346" s="25" t="s">
        <v>250</v>
      </c>
      <c r="C346" s="44" t="s">
        <v>510</v>
      </c>
      <c r="D346" s="44" t="s">
        <v>214</v>
      </c>
      <c r="E346" s="44" t="s">
        <v>43</v>
      </c>
      <c r="F346" s="44"/>
      <c r="G346" s="83">
        <f>G347+G350+G351</f>
        <v>0</v>
      </c>
      <c r="H346" s="83">
        <f>H347+H350+H351</f>
        <v>0</v>
      </c>
      <c r="I346" s="83">
        <f>I347+I350+I351</f>
        <v>0</v>
      </c>
    </row>
    <row r="347" spans="1:14" s="108" customFormat="1" ht="27.75" customHeight="1" hidden="1">
      <c r="A347" s="24" t="s">
        <v>393</v>
      </c>
      <c r="B347" s="25" t="s">
        <v>250</v>
      </c>
      <c r="C347" s="44" t="s">
        <v>510</v>
      </c>
      <c r="D347" s="44" t="s">
        <v>214</v>
      </c>
      <c r="E347" s="44" t="s">
        <v>43</v>
      </c>
      <c r="F347" s="44" t="s">
        <v>190</v>
      </c>
      <c r="G347" s="87">
        <v>0</v>
      </c>
      <c r="H347" s="87"/>
      <c r="I347" s="263"/>
      <c r="J347" s="156"/>
      <c r="K347" s="156"/>
      <c r="L347" s="156"/>
      <c r="M347" s="156"/>
      <c r="N347" s="156"/>
    </row>
    <row r="348" spans="1:9" s="136" customFormat="1" ht="27.75" customHeight="1" hidden="1">
      <c r="A348" s="137" t="s">
        <v>275</v>
      </c>
      <c r="B348" s="134" t="s">
        <v>151</v>
      </c>
      <c r="C348" s="44" t="s">
        <v>510</v>
      </c>
      <c r="D348" s="134" t="s">
        <v>214</v>
      </c>
      <c r="E348" s="134" t="s">
        <v>70</v>
      </c>
      <c r="F348" s="134" t="s">
        <v>199</v>
      </c>
      <c r="G348" s="104"/>
      <c r="H348" s="104"/>
      <c r="I348" s="261"/>
    </row>
    <row r="349" spans="1:9" s="136" customFormat="1" ht="14.25" customHeight="1" hidden="1">
      <c r="A349" s="131" t="s">
        <v>276</v>
      </c>
      <c r="B349" s="134" t="s">
        <v>151</v>
      </c>
      <c r="C349" s="44" t="s">
        <v>510</v>
      </c>
      <c r="D349" s="134" t="s">
        <v>214</v>
      </c>
      <c r="E349" s="134" t="s">
        <v>78</v>
      </c>
      <c r="F349" s="134" t="s">
        <v>277</v>
      </c>
      <c r="G349" s="103"/>
      <c r="H349" s="103"/>
      <c r="I349" s="261"/>
    </row>
    <row r="350" spans="1:9" s="200" customFormat="1" ht="33.75" customHeight="1">
      <c r="A350" s="24" t="s">
        <v>453</v>
      </c>
      <c r="B350" s="143" t="s">
        <v>250</v>
      </c>
      <c r="C350" s="44" t="s">
        <v>510</v>
      </c>
      <c r="D350" s="143" t="s">
        <v>214</v>
      </c>
      <c r="E350" s="143" t="s">
        <v>43</v>
      </c>
      <c r="F350" s="143" t="s">
        <v>190</v>
      </c>
      <c r="G350" s="144">
        <v>0</v>
      </c>
      <c r="H350" s="144"/>
      <c r="I350" s="262"/>
    </row>
    <row r="351" spans="1:10" s="200" customFormat="1" ht="50.25" customHeight="1">
      <c r="A351" s="24" t="s">
        <v>562</v>
      </c>
      <c r="B351" s="143" t="s">
        <v>250</v>
      </c>
      <c r="C351" s="44" t="s">
        <v>510</v>
      </c>
      <c r="D351" s="143" t="s">
        <v>214</v>
      </c>
      <c r="E351" s="143" t="s">
        <v>43</v>
      </c>
      <c r="F351" s="143" t="s">
        <v>190</v>
      </c>
      <c r="G351" s="144"/>
      <c r="H351" s="144">
        <v>0</v>
      </c>
      <c r="I351" s="144">
        <f>G351-H351</f>
        <v>0</v>
      </c>
      <c r="J351" s="308"/>
    </row>
    <row r="352" spans="1:9" s="200" customFormat="1" ht="54.75" customHeight="1">
      <c r="A352" s="296" t="s">
        <v>558</v>
      </c>
      <c r="B352" s="143" t="s">
        <v>250</v>
      </c>
      <c r="C352" s="44" t="s">
        <v>559</v>
      </c>
      <c r="D352" s="143" t="s">
        <v>214</v>
      </c>
      <c r="E352" s="143" t="s">
        <v>560</v>
      </c>
      <c r="F352" s="143" t="s">
        <v>190</v>
      </c>
      <c r="G352" s="144"/>
      <c r="H352" s="144"/>
      <c r="I352" s="162">
        <f>G352-H352</f>
        <v>0</v>
      </c>
    </row>
    <row r="353" spans="1:12" s="160" customFormat="1" ht="33" customHeight="1">
      <c r="A353" s="45" t="s">
        <v>366</v>
      </c>
      <c r="B353" s="28" t="s">
        <v>250</v>
      </c>
      <c r="C353" s="36" t="s">
        <v>511</v>
      </c>
      <c r="D353" s="36"/>
      <c r="E353" s="36"/>
      <c r="F353" s="36"/>
      <c r="G353" s="93">
        <f aca="true" t="shared" si="12" ref="G353:I354">G354</f>
        <v>8598673.43</v>
      </c>
      <c r="H353" s="93">
        <f t="shared" si="12"/>
        <v>1231411.33</v>
      </c>
      <c r="I353" s="93">
        <f t="shared" si="12"/>
        <v>7367262.1</v>
      </c>
      <c r="J353" s="108"/>
      <c r="K353" s="108"/>
      <c r="L353" s="108"/>
    </row>
    <row r="354" spans="1:12" s="160" customFormat="1" ht="33" customHeight="1">
      <c r="A354" s="197" t="s">
        <v>327</v>
      </c>
      <c r="B354" s="28" t="s">
        <v>250</v>
      </c>
      <c r="C354" s="36" t="s">
        <v>511</v>
      </c>
      <c r="D354" s="36" t="s">
        <v>308</v>
      </c>
      <c r="E354" s="44"/>
      <c r="F354" s="44"/>
      <c r="G354" s="83">
        <f t="shared" si="12"/>
        <v>8598673.43</v>
      </c>
      <c r="H354" s="83">
        <f t="shared" si="12"/>
        <v>1231411.33</v>
      </c>
      <c r="I354" s="83">
        <f t="shared" si="12"/>
        <v>7367262.1</v>
      </c>
      <c r="J354" s="108"/>
      <c r="K354" s="108"/>
      <c r="L354" s="108"/>
    </row>
    <row r="355" spans="1:12" s="160" customFormat="1" ht="33" customHeight="1">
      <c r="A355" s="197" t="s">
        <v>315</v>
      </c>
      <c r="B355" s="28" t="s">
        <v>250</v>
      </c>
      <c r="C355" s="36" t="s">
        <v>511</v>
      </c>
      <c r="D355" s="36" t="s">
        <v>214</v>
      </c>
      <c r="E355" s="44"/>
      <c r="F355" s="44"/>
      <c r="G355" s="87">
        <f>G356+G362+G359</f>
        <v>8598673.43</v>
      </c>
      <c r="H355" s="87">
        <f>H356+H362+H359</f>
        <v>1231411.33</v>
      </c>
      <c r="I355" s="87">
        <f>I356+I362+I359</f>
        <v>7367262.1</v>
      </c>
      <c r="J355" s="108"/>
      <c r="K355" s="108"/>
      <c r="L355" s="108"/>
    </row>
    <row r="356" spans="1:12" s="160" customFormat="1" ht="33" customHeight="1">
      <c r="A356" s="24" t="s">
        <v>365</v>
      </c>
      <c r="B356" s="25" t="s">
        <v>250</v>
      </c>
      <c r="C356" s="44" t="s">
        <v>511</v>
      </c>
      <c r="D356" s="44" t="s">
        <v>214</v>
      </c>
      <c r="E356" s="44" t="s">
        <v>43</v>
      </c>
      <c r="F356" s="44"/>
      <c r="G356" s="83">
        <f>G358+G357</f>
        <v>8165763.43</v>
      </c>
      <c r="H356" s="83">
        <f>H358+H357</f>
        <v>1231411.33</v>
      </c>
      <c r="I356" s="83">
        <f>I358+I357</f>
        <v>6934352.1</v>
      </c>
      <c r="J356" s="108"/>
      <c r="K356" s="108"/>
      <c r="L356" s="108"/>
    </row>
    <row r="357" spans="1:12" s="160" customFormat="1" ht="33" customHeight="1">
      <c r="A357" s="24" t="s">
        <v>620</v>
      </c>
      <c r="B357" s="25" t="s">
        <v>250</v>
      </c>
      <c r="C357" s="44" t="s">
        <v>511</v>
      </c>
      <c r="D357" s="44" t="s">
        <v>214</v>
      </c>
      <c r="E357" s="44" t="s">
        <v>43</v>
      </c>
      <c r="F357" s="44" t="s">
        <v>190</v>
      </c>
      <c r="G357" s="83">
        <v>600000</v>
      </c>
      <c r="H357" s="83">
        <v>0</v>
      </c>
      <c r="I357" s="87">
        <f>G357-H357</f>
        <v>600000</v>
      </c>
      <c r="J357" s="108"/>
      <c r="K357" s="108"/>
      <c r="L357" s="108"/>
    </row>
    <row r="358" spans="1:12" s="160" customFormat="1" ht="33" customHeight="1">
      <c r="A358" s="198" t="s">
        <v>367</v>
      </c>
      <c r="B358" s="25" t="s">
        <v>250</v>
      </c>
      <c r="C358" s="44" t="s">
        <v>511</v>
      </c>
      <c r="D358" s="44" t="s">
        <v>214</v>
      </c>
      <c r="E358" s="44" t="s">
        <v>43</v>
      </c>
      <c r="F358" s="44" t="s">
        <v>192</v>
      </c>
      <c r="G358" s="87">
        <v>7565763.43</v>
      </c>
      <c r="H358" s="87">
        <v>1231411.33</v>
      </c>
      <c r="I358" s="87">
        <f>G358-H358</f>
        <v>6334352.1</v>
      </c>
      <c r="J358" s="292"/>
      <c r="K358" s="292"/>
      <c r="L358" s="108"/>
    </row>
    <row r="359" spans="1:12" s="160" customFormat="1" ht="33" customHeight="1">
      <c r="A359" s="198"/>
      <c r="B359" s="25" t="s">
        <v>250</v>
      </c>
      <c r="C359" s="44" t="s">
        <v>511</v>
      </c>
      <c r="D359" s="44" t="s">
        <v>214</v>
      </c>
      <c r="E359" s="44" t="s">
        <v>54</v>
      </c>
      <c r="F359" s="44"/>
      <c r="G359" s="87">
        <f>G360+G361</f>
        <v>432910</v>
      </c>
      <c r="H359" s="87"/>
      <c r="I359" s="87">
        <f>I360+I361</f>
        <v>432910</v>
      </c>
      <c r="J359" s="108"/>
      <c r="K359" s="108"/>
      <c r="L359" s="108"/>
    </row>
    <row r="360" spans="1:12" s="160" customFormat="1" ht="33" customHeight="1">
      <c r="A360" s="198" t="s">
        <v>471</v>
      </c>
      <c r="B360" s="25" t="s">
        <v>250</v>
      </c>
      <c r="C360" s="44" t="s">
        <v>511</v>
      </c>
      <c r="D360" s="44" t="s">
        <v>214</v>
      </c>
      <c r="E360" s="44" t="s">
        <v>54</v>
      </c>
      <c r="F360" s="44" t="s">
        <v>470</v>
      </c>
      <c r="G360" s="87"/>
      <c r="H360" s="87">
        <v>0</v>
      </c>
      <c r="I360" s="93">
        <f>G360-H360</f>
        <v>0</v>
      </c>
      <c r="J360" s="292"/>
      <c r="K360" s="108"/>
      <c r="L360" s="108"/>
    </row>
    <row r="361" spans="1:12" s="160" customFormat="1" ht="33" customHeight="1">
      <c r="A361" s="198" t="s">
        <v>627</v>
      </c>
      <c r="B361" s="25" t="s">
        <v>250</v>
      </c>
      <c r="C361" s="44" t="s">
        <v>511</v>
      </c>
      <c r="D361" s="44" t="s">
        <v>214</v>
      </c>
      <c r="E361" s="44" t="s">
        <v>54</v>
      </c>
      <c r="F361" s="44" t="s">
        <v>196</v>
      </c>
      <c r="G361" s="87">
        <f>432910</f>
        <v>432910</v>
      </c>
      <c r="H361" s="87"/>
      <c r="I361" s="87">
        <f>G361-H361</f>
        <v>432910</v>
      </c>
      <c r="J361" s="292"/>
      <c r="K361" s="108"/>
      <c r="L361" s="108"/>
    </row>
    <row r="362" spans="1:12" s="160" customFormat="1" ht="33" customHeight="1">
      <c r="A362" s="197" t="s">
        <v>368</v>
      </c>
      <c r="B362" s="25" t="s">
        <v>250</v>
      </c>
      <c r="C362" s="44" t="s">
        <v>511</v>
      </c>
      <c r="D362" s="44" t="s">
        <v>214</v>
      </c>
      <c r="E362" s="44" t="s">
        <v>68</v>
      </c>
      <c r="F362" s="44"/>
      <c r="G362" s="83">
        <f>G363+G364</f>
        <v>0</v>
      </c>
      <c r="H362" s="83">
        <f>H363+H364</f>
        <v>0</v>
      </c>
      <c r="I362" s="83">
        <f>I363+I364</f>
        <v>0</v>
      </c>
      <c r="J362" s="108"/>
      <c r="K362" s="108"/>
      <c r="L362" s="108"/>
    </row>
    <row r="363" spans="1:12" s="160" customFormat="1" ht="33" customHeight="1">
      <c r="A363" s="24" t="s">
        <v>206</v>
      </c>
      <c r="B363" s="25" t="s">
        <v>250</v>
      </c>
      <c r="C363" s="44" t="s">
        <v>511</v>
      </c>
      <c r="D363" s="44" t="s">
        <v>214</v>
      </c>
      <c r="E363" s="44" t="s">
        <v>70</v>
      </c>
      <c r="F363" s="44" t="s">
        <v>199</v>
      </c>
      <c r="G363" s="87"/>
      <c r="H363" s="87"/>
      <c r="I363" s="87">
        <f>G363-H363</f>
        <v>0</v>
      </c>
      <c r="J363" s="292"/>
      <c r="K363" s="108"/>
      <c r="L363" s="108"/>
    </row>
    <row r="364" spans="1:12" s="160" customFormat="1" ht="33" customHeight="1">
      <c r="A364" s="24" t="s">
        <v>512</v>
      </c>
      <c r="B364" s="25" t="s">
        <v>250</v>
      </c>
      <c r="C364" s="44" t="s">
        <v>511</v>
      </c>
      <c r="D364" s="44" t="s">
        <v>214</v>
      </c>
      <c r="E364" s="44" t="s">
        <v>599</v>
      </c>
      <c r="F364" s="44" t="s">
        <v>201</v>
      </c>
      <c r="G364" s="87"/>
      <c r="H364" s="87"/>
      <c r="I364" s="87">
        <f>G364-H364</f>
        <v>0</v>
      </c>
      <c r="J364" s="292"/>
      <c r="K364" s="108"/>
      <c r="L364" s="108"/>
    </row>
    <row r="365" spans="1:9" s="108" customFormat="1" ht="14.25" customHeight="1">
      <c r="A365" s="27" t="s">
        <v>369</v>
      </c>
      <c r="B365" s="28" t="s">
        <v>131</v>
      </c>
      <c r="C365" s="25"/>
      <c r="D365" s="25"/>
      <c r="E365" s="25"/>
      <c r="F365" s="25"/>
      <c r="G365" s="87"/>
      <c r="H365" s="87"/>
      <c r="I365" s="258"/>
    </row>
    <row r="366" spans="1:9" s="108" customFormat="1" ht="33.75" customHeight="1">
      <c r="A366" s="201" t="s">
        <v>583</v>
      </c>
      <c r="B366" s="192" t="s">
        <v>131</v>
      </c>
      <c r="C366" s="192" t="s">
        <v>513</v>
      </c>
      <c r="D366" s="192"/>
      <c r="E366" s="192"/>
      <c r="F366" s="192"/>
      <c r="G366" s="190">
        <f>G372</f>
        <v>300000</v>
      </c>
      <c r="H366" s="190">
        <f>H372</f>
        <v>0</v>
      </c>
      <c r="I366" s="190">
        <f>I372</f>
        <v>300000</v>
      </c>
    </row>
    <row r="367" spans="1:9" s="3" customFormat="1" ht="27.75" customHeight="1" hidden="1">
      <c r="A367" s="27" t="s">
        <v>23</v>
      </c>
      <c r="B367" s="33" t="s">
        <v>133</v>
      </c>
      <c r="C367" s="33" t="s">
        <v>134</v>
      </c>
      <c r="D367" s="33" t="s">
        <v>132</v>
      </c>
      <c r="E367" s="28" t="s">
        <v>24</v>
      </c>
      <c r="F367" s="28"/>
      <c r="G367" s="83"/>
      <c r="H367" s="83"/>
      <c r="I367" s="83"/>
    </row>
    <row r="368" spans="1:9" s="3" customFormat="1" ht="21" customHeight="1" hidden="1">
      <c r="A368" s="53" t="s">
        <v>25</v>
      </c>
      <c r="B368" s="35" t="s">
        <v>133</v>
      </c>
      <c r="C368" s="35" t="s">
        <v>134</v>
      </c>
      <c r="D368" s="35" t="s">
        <v>132</v>
      </c>
      <c r="E368" s="42" t="s">
        <v>26</v>
      </c>
      <c r="F368" s="42"/>
      <c r="G368" s="83"/>
      <c r="H368" s="83"/>
      <c r="I368" s="83"/>
    </row>
    <row r="369" spans="1:9" s="3" customFormat="1" ht="28.5" customHeight="1" hidden="1">
      <c r="A369" s="53" t="s">
        <v>27</v>
      </c>
      <c r="B369" s="35" t="s">
        <v>133</v>
      </c>
      <c r="C369" s="35" t="s">
        <v>134</v>
      </c>
      <c r="D369" s="35" t="s">
        <v>132</v>
      </c>
      <c r="E369" s="42" t="s">
        <v>28</v>
      </c>
      <c r="F369" s="42"/>
      <c r="G369" s="83"/>
      <c r="H369" s="83"/>
      <c r="I369" s="83"/>
    </row>
    <row r="370" spans="1:9" s="3" customFormat="1" ht="30" customHeight="1" hidden="1">
      <c r="A370" s="37" t="s">
        <v>29</v>
      </c>
      <c r="B370" s="26"/>
      <c r="C370" s="26"/>
      <c r="D370" s="26"/>
      <c r="E370" s="26"/>
      <c r="F370" s="26" t="s">
        <v>19</v>
      </c>
      <c r="G370" s="83"/>
      <c r="H370" s="83"/>
      <c r="I370" s="83"/>
    </row>
    <row r="371" spans="1:9" s="5" customFormat="1" ht="12.75" hidden="1">
      <c r="A371" s="29"/>
      <c r="B371" s="25"/>
      <c r="C371" s="25"/>
      <c r="D371" s="25"/>
      <c r="E371" s="25"/>
      <c r="F371" s="25"/>
      <c r="G371" s="83"/>
      <c r="H371" s="83"/>
      <c r="I371" s="83"/>
    </row>
    <row r="372" spans="1:9" s="5" customFormat="1" ht="25.5">
      <c r="A372" s="27" t="s">
        <v>370</v>
      </c>
      <c r="B372" s="28" t="s">
        <v>131</v>
      </c>
      <c r="C372" s="28" t="s">
        <v>514</v>
      </c>
      <c r="D372" s="28"/>
      <c r="E372" s="28"/>
      <c r="F372" s="28"/>
      <c r="G372" s="71">
        <f aca="true" t="shared" si="13" ref="G372:I373">G373</f>
        <v>300000</v>
      </c>
      <c r="H372" s="71">
        <f t="shared" si="13"/>
        <v>0</v>
      </c>
      <c r="I372" s="71">
        <f t="shared" si="13"/>
        <v>300000</v>
      </c>
    </row>
    <row r="373" spans="1:9" s="5" customFormat="1" ht="12.75">
      <c r="A373" s="29" t="s">
        <v>371</v>
      </c>
      <c r="B373" s="25" t="s">
        <v>131</v>
      </c>
      <c r="C373" s="25" t="s">
        <v>514</v>
      </c>
      <c r="D373" s="25" t="s">
        <v>272</v>
      </c>
      <c r="E373" s="25"/>
      <c r="F373" s="25"/>
      <c r="G373" s="83">
        <f t="shared" si="13"/>
        <v>300000</v>
      </c>
      <c r="H373" s="83">
        <f t="shared" si="13"/>
        <v>0</v>
      </c>
      <c r="I373" s="83">
        <f t="shared" si="13"/>
        <v>300000</v>
      </c>
    </row>
    <row r="374" spans="1:9" s="5" customFormat="1" ht="25.5">
      <c r="A374" s="29" t="s">
        <v>372</v>
      </c>
      <c r="B374" s="25" t="s">
        <v>131</v>
      </c>
      <c r="C374" s="25" t="s">
        <v>514</v>
      </c>
      <c r="D374" s="25" t="s">
        <v>541</v>
      </c>
      <c r="E374" s="25" t="s">
        <v>125</v>
      </c>
      <c r="F374" s="25"/>
      <c r="G374" s="87">
        <v>300000</v>
      </c>
      <c r="H374" s="83"/>
      <c r="I374" s="83">
        <f>G374-H374</f>
        <v>300000</v>
      </c>
    </row>
    <row r="375" spans="1:9" s="5" customFormat="1" ht="25.5">
      <c r="A375" s="191" t="s">
        <v>576</v>
      </c>
      <c r="B375" s="192" t="s">
        <v>131</v>
      </c>
      <c r="C375" s="192" t="s">
        <v>501</v>
      </c>
      <c r="D375" s="202"/>
      <c r="E375" s="202"/>
      <c r="F375" s="202"/>
      <c r="G375" s="190">
        <f>G376</f>
        <v>676000</v>
      </c>
      <c r="H375" s="190">
        <f>H376</f>
        <v>0</v>
      </c>
      <c r="I375" s="190">
        <f>I376</f>
        <v>676000</v>
      </c>
    </row>
    <row r="376" spans="1:9" s="5" customFormat="1" ht="12.75">
      <c r="A376" s="27" t="s">
        <v>373</v>
      </c>
      <c r="B376" s="28" t="s">
        <v>131</v>
      </c>
      <c r="C376" s="28" t="s">
        <v>515</v>
      </c>
      <c r="D376" s="28"/>
      <c r="E376" s="28"/>
      <c r="F376" s="28"/>
      <c r="G376" s="71">
        <f>G377+G382</f>
        <v>676000</v>
      </c>
      <c r="H376" s="71">
        <f>H377+H382</f>
        <v>0</v>
      </c>
      <c r="I376" s="71">
        <f>I377+I382</f>
        <v>676000</v>
      </c>
    </row>
    <row r="377" spans="1:9" s="5" customFormat="1" ht="25.5">
      <c r="A377" s="27" t="s">
        <v>374</v>
      </c>
      <c r="B377" s="28" t="s">
        <v>131</v>
      </c>
      <c r="C377" s="28" t="s">
        <v>517</v>
      </c>
      <c r="D377" s="28"/>
      <c r="E377" s="28"/>
      <c r="F377" s="28"/>
      <c r="G377" s="71">
        <f>G378</f>
        <v>156000</v>
      </c>
      <c r="H377" s="71">
        <f aca="true" t="shared" si="14" ref="H377:I380">H378</f>
        <v>0</v>
      </c>
      <c r="I377" s="71">
        <f t="shared" si="14"/>
        <v>156000</v>
      </c>
    </row>
    <row r="378" spans="1:9" s="5" customFormat="1" ht="12.75">
      <c r="A378" s="197" t="s">
        <v>327</v>
      </c>
      <c r="B378" s="25" t="s">
        <v>131</v>
      </c>
      <c r="C378" s="25" t="s">
        <v>517</v>
      </c>
      <c r="D378" s="28" t="s">
        <v>308</v>
      </c>
      <c r="E378" s="25"/>
      <c r="F378" s="25"/>
      <c r="G378" s="83">
        <f>G379</f>
        <v>156000</v>
      </c>
      <c r="H378" s="83">
        <f t="shared" si="14"/>
        <v>0</v>
      </c>
      <c r="I378" s="83">
        <f t="shared" si="14"/>
        <v>156000</v>
      </c>
    </row>
    <row r="379" spans="1:9" s="5" customFormat="1" ht="25.5">
      <c r="A379" s="197" t="s">
        <v>315</v>
      </c>
      <c r="B379" s="25" t="s">
        <v>131</v>
      </c>
      <c r="C379" s="25" t="s">
        <v>517</v>
      </c>
      <c r="D379" s="28" t="s">
        <v>214</v>
      </c>
      <c r="E379" s="25"/>
      <c r="F379" s="25"/>
      <c r="G379" s="83">
        <f>G380</f>
        <v>156000</v>
      </c>
      <c r="H379" s="83">
        <f t="shared" si="14"/>
        <v>0</v>
      </c>
      <c r="I379" s="83">
        <f t="shared" si="14"/>
        <v>156000</v>
      </c>
    </row>
    <row r="380" spans="1:9" s="5" customFormat="1" ht="12.75">
      <c r="A380" s="198" t="s">
        <v>53</v>
      </c>
      <c r="B380" s="25" t="s">
        <v>131</v>
      </c>
      <c r="C380" s="25" t="s">
        <v>517</v>
      </c>
      <c r="D380" s="25" t="s">
        <v>214</v>
      </c>
      <c r="E380" s="25" t="s">
        <v>54</v>
      </c>
      <c r="F380" s="25"/>
      <c r="G380" s="83">
        <f>G381</f>
        <v>156000</v>
      </c>
      <c r="H380" s="83">
        <f t="shared" si="14"/>
        <v>0</v>
      </c>
      <c r="I380" s="83">
        <f t="shared" si="14"/>
        <v>156000</v>
      </c>
    </row>
    <row r="381" spans="1:11" s="5" customFormat="1" ht="12.75">
      <c r="A381" s="198" t="s">
        <v>375</v>
      </c>
      <c r="B381" s="25" t="s">
        <v>131</v>
      </c>
      <c r="C381" s="25" t="s">
        <v>517</v>
      </c>
      <c r="D381" s="25" t="s">
        <v>214</v>
      </c>
      <c r="E381" s="25" t="s">
        <v>54</v>
      </c>
      <c r="F381" s="25" t="s">
        <v>196</v>
      </c>
      <c r="G381" s="87">
        <f>156000</f>
        <v>156000</v>
      </c>
      <c r="H381" s="83"/>
      <c r="I381" s="83">
        <f>G381-H381</f>
        <v>156000</v>
      </c>
      <c r="J381" s="294"/>
      <c r="K381" s="294"/>
    </row>
    <row r="382" spans="1:9" s="5" customFormat="1" ht="12.75">
      <c r="A382" s="197" t="s">
        <v>376</v>
      </c>
      <c r="B382" s="28" t="s">
        <v>131</v>
      </c>
      <c r="C382" s="28" t="s">
        <v>516</v>
      </c>
      <c r="D382" s="28"/>
      <c r="E382" s="28"/>
      <c r="F382" s="28"/>
      <c r="G382" s="71">
        <f>G383</f>
        <v>520000</v>
      </c>
      <c r="H382" s="71">
        <f aca="true" t="shared" si="15" ref="H382:I385">H383</f>
        <v>0</v>
      </c>
      <c r="I382" s="71">
        <f t="shared" si="15"/>
        <v>520000</v>
      </c>
    </row>
    <row r="383" spans="1:9" s="5" customFormat="1" ht="12.75">
      <c r="A383" s="197" t="s">
        <v>327</v>
      </c>
      <c r="B383" s="28" t="s">
        <v>131</v>
      </c>
      <c r="C383" s="28" t="s">
        <v>516</v>
      </c>
      <c r="D383" s="28" t="s">
        <v>308</v>
      </c>
      <c r="E383" s="28"/>
      <c r="F383" s="28"/>
      <c r="G383" s="71">
        <f>G384</f>
        <v>520000</v>
      </c>
      <c r="H383" s="71">
        <f t="shared" si="15"/>
        <v>0</v>
      </c>
      <c r="I383" s="71">
        <f t="shared" si="15"/>
        <v>520000</v>
      </c>
    </row>
    <row r="384" spans="1:9" s="5" customFormat="1" ht="25.5">
      <c r="A384" s="197" t="s">
        <v>315</v>
      </c>
      <c r="B384" s="28" t="s">
        <v>131</v>
      </c>
      <c r="C384" s="28" t="s">
        <v>516</v>
      </c>
      <c r="D384" s="28" t="s">
        <v>214</v>
      </c>
      <c r="E384" s="28"/>
      <c r="F384" s="28"/>
      <c r="G384" s="71">
        <f>G385+G387</f>
        <v>520000</v>
      </c>
      <c r="H384" s="71">
        <f>H385+H387</f>
        <v>0</v>
      </c>
      <c r="I384" s="71">
        <f>I385+I387</f>
        <v>520000</v>
      </c>
    </row>
    <row r="385" spans="1:9" s="5" customFormat="1" ht="12.75">
      <c r="A385" s="198" t="s">
        <v>53</v>
      </c>
      <c r="B385" s="25" t="s">
        <v>131</v>
      </c>
      <c r="C385" s="25" t="s">
        <v>516</v>
      </c>
      <c r="D385" s="25" t="s">
        <v>214</v>
      </c>
      <c r="E385" s="25" t="s">
        <v>54</v>
      </c>
      <c r="F385" s="25"/>
      <c r="G385" s="83">
        <f>G386</f>
        <v>0</v>
      </c>
      <c r="H385" s="83">
        <f t="shared" si="15"/>
        <v>0</v>
      </c>
      <c r="I385" s="83">
        <f t="shared" si="15"/>
        <v>0</v>
      </c>
    </row>
    <row r="386" spans="1:9" s="5" customFormat="1" ht="12.75">
      <c r="A386" s="29" t="s">
        <v>377</v>
      </c>
      <c r="B386" s="25" t="s">
        <v>131</v>
      </c>
      <c r="C386" s="25" t="s">
        <v>516</v>
      </c>
      <c r="D386" s="25" t="s">
        <v>214</v>
      </c>
      <c r="E386" s="25" t="s">
        <v>54</v>
      </c>
      <c r="F386" s="25" t="s">
        <v>196</v>
      </c>
      <c r="G386" s="83">
        <v>0</v>
      </c>
      <c r="H386" s="83">
        <v>0</v>
      </c>
      <c r="I386" s="83">
        <f>G386-H386</f>
        <v>0</v>
      </c>
    </row>
    <row r="387" spans="1:9" s="5" customFormat="1" ht="12.75">
      <c r="A387" s="29" t="s">
        <v>377</v>
      </c>
      <c r="B387" s="25" t="s">
        <v>131</v>
      </c>
      <c r="C387" s="25" t="s">
        <v>516</v>
      </c>
      <c r="D387" s="25" t="s">
        <v>214</v>
      </c>
      <c r="E387" s="25" t="s">
        <v>54</v>
      </c>
      <c r="F387" s="25" t="s">
        <v>196</v>
      </c>
      <c r="G387" s="83">
        <v>520000</v>
      </c>
      <c r="H387" s="83">
        <v>0</v>
      </c>
      <c r="I387" s="83">
        <f>G387-H387</f>
        <v>520000</v>
      </c>
    </row>
    <row r="388" spans="1:9" s="5" customFormat="1" ht="12.75">
      <c r="A388" s="27" t="s">
        <v>544</v>
      </c>
      <c r="B388" s="25"/>
      <c r="C388" s="25"/>
      <c r="D388" s="25"/>
      <c r="E388" s="25"/>
      <c r="F388" s="25"/>
      <c r="G388" s="83"/>
      <c r="H388" s="83"/>
      <c r="I388" s="147"/>
    </row>
    <row r="389" spans="1:11" s="5" customFormat="1" ht="12.75">
      <c r="A389" s="27" t="s">
        <v>53</v>
      </c>
      <c r="B389" s="28" t="s">
        <v>131</v>
      </c>
      <c r="C389" s="25" t="s">
        <v>333</v>
      </c>
      <c r="D389" s="28" t="s">
        <v>547</v>
      </c>
      <c r="E389" s="28" t="s">
        <v>54</v>
      </c>
      <c r="F389" s="28"/>
      <c r="G389" s="71">
        <f>G390+G391</f>
        <v>7801.46</v>
      </c>
      <c r="H389" s="71">
        <f>H390</f>
        <v>0</v>
      </c>
      <c r="I389" s="71">
        <f>I390+I391</f>
        <v>7801.46</v>
      </c>
      <c r="J389" s="294"/>
      <c r="K389" s="294"/>
    </row>
    <row r="390" spans="1:34" s="300" customFormat="1" ht="24" customHeight="1">
      <c r="A390" s="140" t="s">
        <v>491</v>
      </c>
      <c r="B390" s="44" t="s">
        <v>131</v>
      </c>
      <c r="C390" s="44" t="s">
        <v>333</v>
      </c>
      <c r="D390" s="44" t="s">
        <v>547</v>
      </c>
      <c r="E390" s="44" t="s">
        <v>54</v>
      </c>
      <c r="F390" s="44" t="s">
        <v>470</v>
      </c>
      <c r="G390" s="87"/>
      <c r="H390" s="87"/>
      <c r="I390" s="87">
        <f>G390-H390</f>
        <v>0</v>
      </c>
      <c r="J390" s="337"/>
      <c r="K390" s="33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9" s="5" customFormat="1" ht="25.5">
      <c r="A391" s="29" t="s">
        <v>546</v>
      </c>
      <c r="B391" s="25" t="s">
        <v>131</v>
      </c>
      <c r="C391" s="25" t="s">
        <v>333</v>
      </c>
      <c r="D391" s="25" t="s">
        <v>214</v>
      </c>
      <c r="E391" s="25" t="s">
        <v>54</v>
      </c>
      <c r="F391" s="25" t="s">
        <v>196</v>
      </c>
      <c r="G391" s="83">
        <v>7801.46</v>
      </c>
      <c r="H391" s="83">
        <v>0</v>
      </c>
      <c r="I391" s="83">
        <f>G391-H391</f>
        <v>7801.46</v>
      </c>
    </row>
    <row r="392" spans="1:11" s="4" customFormat="1" ht="12.75">
      <c r="A392" s="268" t="s">
        <v>135</v>
      </c>
      <c r="B392" s="269" t="s">
        <v>136</v>
      </c>
      <c r="C392" s="269"/>
      <c r="D392" s="269"/>
      <c r="E392" s="269"/>
      <c r="F392" s="269"/>
      <c r="G392" s="270">
        <f>G413+G436+G409</f>
        <v>59157184.16</v>
      </c>
      <c r="H392" s="270">
        <f>H413+H436+H409</f>
        <v>6148260.82</v>
      </c>
      <c r="I392" s="270">
        <f>I413+I436+I409</f>
        <v>53008923.34</v>
      </c>
      <c r="J392" s="163"/>
      <c r="K392" s="163"/>
    </row>
    <row r="393" spans="1:9" s="9" customFormat="1" ht="12.75" hidden="1">
      <c r="A393" s="27" t="s">
        <v>137</v>
      </c>
      <c r="B393" s="28" t="s">
        <v>138</v>
      </c>
      <c r="C393" s="28" t="s">
        <v>14</v>
      </c>
      <c r="D393" s="28" t="s">
        <v>7</v>
      </c>
      <c r="E393" s="28"/>
      <c r="F393" s="28"/>
      <c r="G393" s="85"/>
      <c r="H393" s="85"/>
      <c r="I393" s="85"/>
    </row>
    <row r="394" spans="1:9" s="13" customFormat="1" ht="12.75" hidden="1">
      <c r="A394" s="92" t="s">
        <v>139</v>
      </c>
      <c r="B394" s="65" t="s">
        <v>138</v>
      </c>
      <c r="C394" s="65" t="s">
        <v>140</v>
      </c>
      <c r="D394" s="65" t="s">
        <v>7</v>
      </c>
      <c r="E394" s="65"/>
      <c r="F394" s="65"/>
      <c r="G394" s="81"/>
      <c r="H394" s="81"/>
      <c r="I394" s="81"/>
    </row>
    <row r="395" spans="1:9" s="9" customFormat="1" ht="12.75" hidden="1">
      <c r="A395" s="27" t="s">
        <v>141</v>
      </c>
      <c r="B395" s="28" t="s">
        <v>138</v>
      </c>
      <c r="C395" s="28" t="s">
        <v>140</v>
      </c>
      <c r="D395" s="28" t="s">
        <v>142</v>
      </c>
      <c r="E395" s="28"/>
      <c r="F395" s="28"/>
      <c r="G395" s="85"/>
      <c r="H395" s="85"/>
      <c r="I395" s="85"/>
    </row>
    <row r="396" spans="1:9" s="9" customFormat="1" ht="12.75" hidden="1">
      <c r="A396" s="27" t="s">
        <v>143</v>
      </c>
      <c r="B396" s="28" t="s">
        <v>138</v>
      </c>
      <c r="C396" s="28" t="s">
        <v>140</v>
      </c>
      <c r="D396" s="28" t="s">
        <v>142</v>
      </c>
      <c r="E396" s="28" t="s">
        <v>144</v>
      </c>
      <c r="F396" s="28"/>
      <c r="G396" s="85"/>
      <c r="H396" s="85"/>
      <c r="I396" s="85"/>
    </row>
    <row r="397" spans="1:9" s="5" customFormat="1" ht="25.5" hidden="1">
      <c r="A397" s="27" t="s">
        <v>145</v>
      </c>
      <c r="B397" s="28" t="s">
        <v>138</v>
      </c>
      <c r="C397" s="28" t="s">
        <v>140</v>
      </c>
      <c r="D397" s="28" t="s">
        <v>142</v>
      </c>
      <c r="E397" s="28" t="s">
        <v>146</v>
      </c>
      <c r="F397" s="28"/>
      <c r="G397" s="83"/>
      <c r="H397" s="83"/>
      <c r="I397" s="83"/>
    </row>
    <row r="398" spans="1:9" s="9" customFormat="1" ht="12.75" hidden="1">
      <c r="A398" s="27" t="s">
        <v>60</v>
      </c>
      <c r="B398" s="28" t="s">
        <v>138</v>
      </c>
      <c r="C398" s="28" t="s">
        <v>140</v>
      </c>
      <c r="D398" s="28" t="s">
        <v>142</v>
      </c>
      <c r="E398" s="28" t="s">
        <v>61</v>
      </c>
      <c r="F398" s="28"/>
      <c r="G398" s="85"/>
      <c r="H398" s="85"/>
      <c r="I398" s="85"/>
    </row>
    <row r="399" spans="1:9" s="5" customFormat="1" ht="12.75" hidden="1">
      <c r="A399" s="27" t="s">
        <v>62</v>
      </c>
      <c r="B399" s="28" t="s">
        <v>138</v>
      </c>
      <c r="C399" s="28" t="s">
        <v>140</v>
      </c>
      <c r="D399" s="28" t="s">
        <v>142</v>
      </c>
      <c r="E399" s="28" t="s">
        <v>63</v>
      </c>
      <c r="F399" s="28"/>
      <c r="G399" s="83"/>
      <c r="H399" s="83"/>
      <c r="I399" s="83"/>
    </row>
    <row r="400" spans="1:9" s="5" customFormat="1" ht="12.75" hidden="1">
      <c r="A400" s="27" t="s">
        <v>147</v>
      </c>
      <c r="B400" s="28"/>
      <c r="C400" s="28"/>
      <c r="D400" s="28"/>
      <c r="E400" s="28"/>
      <c r="F400" s="28" t="s">
        <v>148</v>
      </c>
      <c r="G400" s="83"/>
      <c r="H400" s="83"/>
      <c r="I400" s="83"/>
    </row>
    <row r="401" spans="1:9" s="9" customFormat="1" ht="25.5" hidden="1">
      <c r="A401" s="27" t="s">
        <v>149</v>
      </c>
      <c r="B401" s="28" t="s">
        <v>138</v>
      </c>
      <c r="C401" s="28" t="s">
        <v>140</v>
      </c>
      <c r="D401" s="28" t="s">
        <v>150</v>
      </c>
      <c r="E401" s="28"/>
      <c r="F401" s="28"/>
      <c r="G401" s="85"/>
      <c r="H401" s="85"/>
      <c r="I401" s="85"/>
    </row>
    <row r="402" spans="1:9" s="9" customFormat="1" ht="12.75" hidden="1">
      <c r="A402" s="27" t="s">
        <v>143</v>
      </c>
      <c r="B402" s="28" t="s">
        <v>138</v>
      </c>
      <c r="C402" s="28" t="s">
        <v>140</v>
      </c>
      <c r="D402" s="28" t="s">
        <v>150</v>
      </c>
      <c r="E402" s="28" t="s">
        <v>144</v>
      </c>
      <c r="F402" s="28"/>
      <c r="G402" s="85"/>
      <c r="H402" s="85"/>
      <c r="I402" s="85"/>
    </row>
    <row r="403" spans="1:9" s="5" customFormat="1" ht="25.5" hidden="1">
      <c r="A403" s="27" t="s">
        <v>145</v>
      </c>
      <c r="B403" s="28" t="s">
        <v>138</v>
      </c>
      <c r="C403" s="28" t="s">
        <v>140</v>
      </c>
      <c r="D403" s="28" t="s">
        <v>150</v>
      </c>
      <c r="E403" s="28" t="s">
        <v>146</v>
      </c>
      <c r="F403" s="28"/>
      <c r="G403" s="83"/>
      <c r="H403" s="83"/>
      <c r="I403" s="83"/>
    </row>
    <row r="404" spans="1:9" s="5" customFormat="1" ht="12.75" hidden="1">
      <c r="A404" s="27"/>
      <c r="B404" s="28"/>
      <c r="C404" s="28"/>
      <c r="D404" s="28"/>
      <c r="E404" s="28"/>
      <c r="F404" s="28"/>
      <c r="G404" s="83"/>
      <c r="H404" s="83"/>
      <c r="I404" s="83"/>
    </row>
    <row r="405" spans="1:9" s="129" customFormat="1" ht="32.25" customHeight="1" hidden="1">
      <c r="A405" s="131" t="s">
        <v>269</v>
      </c>
      <c r="B405" s="134" t="s">
        <v>138</v>
      </c>
      <c r="C405" s="134"/>
      <c r="D405" s="134" t="s">
        <v>270</v>
      </c>
      <c r="E405" s="134" t="s">
        <v>43</v>
      </c>
      <c r="F405" s="134" t="s">
        <v>190</v>
      </c>
      <c r="G405" s="103"/>
      <c r="H405" s="103"/>
      <c r="I405" s="103"/>
    </row>
    <row r="406" spans="1:9" s="129" customFormat="1" ht="18" customHeight="1" hidden="1">
      <c r="A406" s="131" t="s">
        <v>271</v>
      </c>
      <c r="B406" s="134" t="s">
        <v>138</v>
      </c>
      <c r="C406" s="134"/>
      <c r="D406" s="134" t="s">
        <v>272</v>
      </c>
      <c r="E406" s="134" t="s">
        <v>125</v>
      </c>
      <c r="F406" s="134"/>
      <c r="G406" s="103"/>
      <c r="H406" s="103"/>
      <c r="I406" s="103"/>
    </row>
    <row r="407" spans="1:9" s="129" customFormat="1" ht="30.75" customHeight="1" hidden="1">
      <c r="A407" s="131" t="s">
        <v>273</v>
      </c>
      <c r="B407" s="134" t="s">
        <v>138</v>
      </c>
      <c r="C407" s="134"/>
      <c r="D407" s="134" t="s">
        <v>214</v>
      </c>
      <c r="E407" s="134" t="s">
        <v>54</v>
      </c>
      <c r="F407" s="134" t="s">
        <v>196</v>
      </c>
      <c r="G407" s="103"/>
      <c r="H407" s="103"/>
      <c r="I407" s="103"/>
    </row>
    <row r="408" spans="1:9" s="129" customFormat="1" ht="33" customHeight="1" hidden="1">
      <c r="A408" s="131" t="s">
        <v>274</v>
      </c>
      <c r="B408" s="134" t="s">
        <v>138</v>
      </c>
      <c r="C408" s="134"/>
      <c r="D408" s="134" t="s">
        <v>214</v>
      </c>
      <c r="E408" s="134" t="s">
        <v>70</v>
      </c>
      <c r="F408" s="134" t="s">
        <v>199</v>
      </c>
      <c r="G408" s="103"/>
      <c r="H408" s="103"/>
      <c r="I408" s="103"/>
    </row>
    <row r="409" spans="1:9" s="277" customFormat="1" ht="33" customHeight="1">
      <c r="A409" s="189" t="s">
        <v>584</v>
      </c>
      <c r="B409" s="192" t="s">
        <v>138</v>
      </c>
      <c r="C409" s="287" t="s">
        <v>542</v>
      </c>
      <c r="D409" s="192"/>
      <c r="E409" s="192"/>
      <c r="F409" s="192"/>
      <c r="G409" s="190">
        <f>G410</f>
        <v>0</v>
      </c>
      <c r="H409" s="190">
        <f>H410</f>
        <v>0</v>
      </c>
      <c r="I409" s="190">
        <f>I410</f>
        <v>0</v>
      </c>
    </row>
    <row r="410" spans="1:9" s="277" customFormat="1" ht="33" customHeight="1">
      <c r="A410" s="197" t="s">
        <v>424</v>
      </c>
      <c r="B410" s="275" t="s">
        <v>138</v>
      </c>
      <c r="C410" s="290" t="s">
        <v>542</v>
      </c>
      <c r="D410" s="275"/>
      <c r="E410" s="275"/>
      <c r="F410" s="275"/>
      <c r="G410" s="276">
        <f>G411+G412</f>
        <v>0</v>
      </c>
      <c r="H410" s="276">
        <f>H411+H412</f>
        <v>0</v>
      </c>
      <c r="I410" s="276">
        <f>I411+I412</f>
        <v>0</v>
      </c>
    </row>
    <row r="411" spans="1:10" s="277" customFormat="1" ht="33" customHeight="1">
      <c r="A411" s="198" t="s">
        <v>548</v>
      </c>
      <c r="B411" s="274" t="s">
        <v>138</v>
      </c>
      <c r="C411" s="291" t="s">
        <v>542</v>
      </c>
      <c r="D411" s="274" t="s">
        <v>214</v>
      </c>
      <c r="E411" s="274" t="s">
        <v>54</v>
      </c>
      <c r="F411" s="274" t="s">
        <v>196</v>
      </c>
      <c r="G411" s="286"/>
      <c r="H411" s="286"/>
      <c r="I411" s="286">
        <f>G411-H411</f>
        <v>0</v>
      </c>
      <c r="J411" s="299"/>
    </row>
    <row r="412" spans="1:10" s="277" customFormat="1" ht="33" customHeight="1">
      <c r="A412" s="289" t="s">
        <v>549</v>
      </c>
      <c r="B412" s="274" t="s">
        <v>138</v>
      </c>
      <c r="C412" s="291" t="s">
        <v>542</v>
      </c>
      <c r="D412" s="274" t="s">
        <v>543</v>
      </c>
      <c r="E412" s="274" t="s">
        <v>70</v>
      </c>
      <c r="F412" s="274" t="s">
        <v>199</v>
      </c>
      <c r="G412" s="286"/>
      <c r="H412" s="286"/>
      <c r="I412" s="286">
        <f>G412-H412</f>
        <v>0</v>
      </c>
      <c r="J412" s="299"/>
    </row>
    <row r="413" spans="1:10" s="145" customFormat="1" ht="22.5" customHeight="1">
      <c r="A413" s="195" t="s">
        <v>137</v>
      </c>
      <c r="B413" s="196" t="s">
        <v>138</v>
      </c>
      <c r="C413" s="288"/>
      <c r="D413" s="196"/>
      <c r="E413" s="196"/>
      <c r="F413" s="196"/>
      <c r="G413" s="162">
        <f>G415+G422+G430</f>
        <v>5322107.91</v>
      </c>
      <c r="H413" s="162">
        <f>H415+H422+H430</f>
        <v>923474.2100000001</v>
      </c>
      <c r="I413" s="162">
        <f>I415+I422+I430</f>
        <v>4398633.7</v>
      </c>
      <c r="J413" s="309"/>
    </row>
    <row r="414" spans="1:9" s="145" customFormat="1" ht="28.5" customHeight="1">
      <c r="A414" s="195" t="s">
        <v>472</v>
      </c>
      <c r="B414" s="196" t="s">
        <v>138</v>
      </c>
      <c r="C414" s="196" t="s">
        <v>392</v>
      </c>
      <c r="D414" s="196" t="s">
        <v>272</v>
      </c>
      <c r="E414" s="196" t="s">
        <v>146</v>
      </c>
      <c r="F414" s="196"/>
      <c r="G414" s="162">
        <v>0</v>
      </c>
      <c r="H414" s="162">
        <v>0</v>
      </c>
      <c r="I414" s="162">
        <v>0</v>
      </c>
    </row>
    <row r="415" spans="1:9" s="145" customFormat="1" ht="26.25" customHeight="1">
      <c r="A415" s="195" t="s">
        <v>378</v>
      </c>
      <c r="B415" s="196" t="s">
        <v>138</v>
      </c>
      <c r="C415" s="196" t="s">
        <v>518</v>
      </c>
      <c r="D415" s="196"/>
      <c r="E415" s="196"/>
      <c r="F415" s="196"/>
      <c r="G415" s="162">
        <f>G416</f>
        <v>1404448</v>
      </c>
      <c r="H415" s="162">
        <f aca="true" t="shared" si="16" ref="H415:I419">H416</f>
        <v>793837.16</v>
      </c>
      <c r="I415" s="162">
        <f t="shared" si="16"/>
        <v>610610.84</v>
      </c>
    </row>
    <row r="416" spans="1:9" s="145" customFormat="1" ht="26.25" customHeight="1">
      <c r="A416" s="195" t="s">
        <v>379</v>
      </c>
      <c r="B416" s="196" t="s">
        <v>138</v>
      </c>
      <c r="C416" s="196" t="s">
        <v>518</v>
      </c>
      <c r="D416" s="196"/>
      <c r="E416" s="196"/>
      <c r="F416" s="196"/>
      <c r="G416" s="162">
        <f>G417</f>
        <v>1404448</v>
      </c>
      <c r="H416" s="162">
        <f t="shared" si="16"/>
        <v>793837.16</v>
      </c>
      <c r="I416" s="162">
        <f t="shared" si="16"/>
        <v>610610.84</v>
      </c>
    </row>
    <row r="417" spans="1:9" s="145" customFormat="1" ht="26.25" customHeight="1">
      <c r="A417" s="197" t="s">
        <v>327</v>
      </c>
      <c r="B417" s="196" t="s">
        <v>138</v>
      </c>
      <c r="C417" s="196" t="s">
        <v>518</v>
      </c>
      <c r="D417" s="196" t="s">
        <v>308</v>
      </c>
      <c r="E417" s="196"/>
      <c r="F417" s="196"/>
      <c r="G417" s="162">
        <f>G418</f>
        <v>1404448</v>
      </c>
      <c r="H417" s="162">
        <f t="shared" si="16"/>
        <v>793837.16</v>
      </c>
      <c r="I417" s="162">
        <f t="shared" si="16"/>
        <v>610610.84</v>
      </c>
    </row>
    <row r="418" spans="1:9" s="145" customFormat="1" ht="26.25" customHeight="1">
      <c r="A418" s="197" t="s">
        <v>315</v>
      </c>
      <c r="B418" s="196" t="s">
        <v>138</v>
      </c>
      <c r="C418" s="196" t="s">
        <v>518</v>
      </c>
      <c r="D418" s="196" t="s">
        <v>214</v>
      </c>
      <c r="E418" s="196"/>
      <c r="F418" s="196"/>
      <c r="G418" s="162">
        <f>G419</f>
        <v>1404448</v>
      </c>
      <c r="H418" s="162">
        <f t="shared" si="16"/>
        <v>793837.16</v>
      </c>
      <c r="I418" s="162">
        <f t="shared" si="16"/>
        <v>610610.84</v>
      </c>
    </row>
    <row r="419" spans="1:9" s="145" customFormat="1" ht="26.25" customHeight="1">
      <c r="A419" s="198" t="s">
        <v>65</v>
      </c>
      <c r="B419" s="143" t="s">
        <v>138</v>
      </c>
      <c r="C419" s="143" t="s">
        <v>518</v>
      </c>
      <c r="D419" s="143" t="s">
        <v>214</v>
      </c>
      <c r="E419" s="143" t="s">
        <v>43</v>
      </c>
      <c r="F419" s="143"/>
      <c r="G419" s="144">
        <f>G420</f>
        <v>1404448</v>
      </c>
      <c r="H419" s="144">
        <f t="shared" si="16"/>
        <v>793837.16</v>
      </c>
      <c r="I419" s="144">
        <f t="shared" si="16"/>
        <v>610610.84</v>
      </c>
    </row>
    <row r="420" spans="1:10" s="145" customFormat="1" ht="26.25" customHeight="1">
      <c r="A420" s="198" t="s">
        <v>380</v>
      </c>
      <c r="B420" s="143" t="s">
        <v>138</v>
      </c>
      <c r="C420" s="143" t="s">
        <v>518</v>
      </c>
      <c r="D420" s="143" t="s">
        <v>214</v>
      </c>
      <c r="E420" s="143" t="s">
        <v>43</v>
      </c>
      <c r="F420" s="143" t="s">
        <v>190</v>
      </c>
      <c r="G420" s="87">
        <v>1404448</v>
      </c>
      <c r="H420" s="144">
        <v>793837.16</v>
      </c>
      <c r="I420" s="144">
        <f>G420-H420</f>
        <v>610610.84</v>
      </c>
      <c r="J420" s="295"/>
    </row>
    <row r="421" spans="1:11" s="5" customFormat="1" ht="26.25" customHeight="1">
      <c r="A421" s="109" t="s">
        <v>244</v>
      </c>
      <c r="B421" s="110"/>
      <c r="C421" s="110"/>
      <c r="D421" s="110"/>
      <c r="E421" s="110"/>
      <c r="F421" s="110"/>
      <c r="G421" s="83"/>
      <c r="H421" s="83"/>
      <c r="I421" s="147"/>
      <c r="K421" s="151"/>
    </row>
    <row r="422" spans="1:10" s="5" customFormat="1" ht="25.5">
      <c r="A422" s="191" t="s">
        <v>576</v>
      </c>
      <c r="B422" s="192" t="s">
        <v>138</v>
      </c>
      <c r="C422" s="192" t="s">
        <v>501</v>
      </c>
      <c r="D422" s="192"/>
      <c r="E422" s="192"/>
      <c r="F422" s="192"/>
      <c r="G422" s="190">
        <f aca="true" t="shared" si="17" ref="G422:I423">G423</f>
        <v>3917659.9099999997</v>
      </c>
      <c r="H422" s="190">
        <f t="shared" si="17"/>
        <v>129637.05</v>
      </c>
      <c r="I422" s="190">
        <f t="shared" si="17"/>
        <v>3788022.86</v>
      </c>
      <c r="J422" s="151"/>
    </row>
    <row r="423" spans="1:10" s="5" customFormat="1" ht="32.25" customHeight="1">
      <c r="A423" s="197" t="s">
        <v>327</v>
      </c>
      <c r="B423" s="36" t="s">
        <v>138</v>
      </c>
      <c r="C423" s="36" t="s">
        <v>502</v>
      </c>
      <c r="D423" s="36" t="s">
        <v>308</v>
      </c>
      <c r="E423" s="44"/>
      <c r="F423" s="44"/>
      <c r="G423" s="71">
        <f t="shared" si="17"/>
        <v>3917659.9099999997</v>
      </c>
      <c r="H423" s="71">
        <f t="shared" si="17"/>
        <v>129637.05</v>
      </c>
      <c r="I423" s="71">
        <f t="shared" si="17"/>
        <v>3788022.86</v>
      </c>
      <c r="J423" s="14"/>
    </row>
    <row r="424" spans="1:9" s="5" customFormat="1" ht="28.5" customHeight="1">
      <c r="A424" s="197" t="s">
        <v>315</v>
      </c>
      <c r="B424" s="36" t="s">
        <v>138</v>
      </c>
      <c r="C424" s="36" t="s">
        <v>503</v>
      </c>
      <c r="D424" s="36" t="s">
        <v>214</v>
      </c>
      <c r="E424" s="44"/>
      <c r="F424" s="44"/>
      <c r="G424" s="71">
        <f>G425+G428+G429+G427</f>
        <v>3917659.9099999997</v>
      </c>
      <c r="H424" s="71">
        <f>H425+H428+H429+H427</f>
        <v>129637.05</v>
      </c>
      <c r="I424" s="71">
        <f>I425+I428+I429+I427</f>
        <v>3788022.86</v>
      </c>
    </row>
    <row r="425" spans="1:9" s="5" customFormat="1" ht="12.75">
      <c r="A425" s="24" t="s">
        <v>42</v>
      </c>
      <c r="B425" s="44" t="s">
        <v>138</v>
      </c>
      <c r="C425" s="44" t="s">
        <v>503</v>
      </c>
      <c r="D425" s="44" t="s">
        <v>214</v>
      </c>
      <c r="E425" s="44" t="s">
        <v>43</v>
      </c>
      <c r="F425" s="44"/>
      <c r="G425" s="83">
        <f>G426</f>
        <v>3788022.86</v>
      </c>
      <c r="H425" s="83">
        <f>H426</f>
        <v>0</v>
      </c>
      <c r="I425" s="83">
        <f>I426</f>
        <v>3788022.86</v>
      </c>
    </row>
    <row r="426" spans="1:12" s="5" customFormat="1" ht="25.5">
      <c r="A426" s="24" t="s">
        <v>381</v>
      </c>
      <c r="B426" s="44" t="s">
        <v>138</v>
      </c>
      <c r="C426" s="44" t="s">
        <v>503</v>
      </c>
      <c r="D426" s="44" t="s">
        <v>214</v>
      </c>
      <c r="E426" s="44" t="s">
        <v>43</v>
      </c>
      <c r="F426" s="44" t="s">
        <v>190</v>
      </c>
      <c r="G426" s="87">
        <v>3788022.86</v>
      </c>
      <c r="H426" s="83"/>
      <c r="I426" s="93">
        <f>G426-H426</f>
        <v>3788022.86</v>
      </c>
      <c r="J426" s="292"/>
      <c r="K426" s="312"/>
      <c r="L426" s="14"/>
    </row>
    <row r="427" spans="1:12" s="5" customFormat="1" ht="38.25">
      <c r="A427" s="24" t="s">
        <v>556</v>
      </c>
      <c r="B427" s="44" t="s">
        <v>138</v>
      </c>
      <c r="C427" s="44" t="s">
        <v>503</v>
      </c>
      <c r="D427" s="44" t="s">
        <v>214</v>
      </c>
      <c r="E427" s="44" t="s">
        <v>70</v>
      </c>
      <c r="F427" s="44" t="s">
        <v>199</v>
      </c>
      <c r="G427" s="87"/>
      <c r="H427" s="83"/>
      <c r="I427" s="93">
        <f>G427-H427</f>
        <v>0</v>
      </c>
      <c r="J427" s="108"/>
      <c r="K427" s="108"/>
      <c r="L427" s="14"/>
    </row>
    <row r="428" spans="1:12" s="5" customFormat="1" ht="38.25">
      <c r="A428" s="24" t="s">
        <v>489</v>
      </c>
      <c r="B428" s="44" t="s">
        <v>138</v>
      </c>
      <c r="C428" s="44" t="s">
        <v>503</v>
      </c>
      <c r="D428" s="44" t="s">
        <v>214</v>
      </c>
      <c r="E428" s="44" t="s">
        <v>616</v>
      </c>
      <c r="F428" s="44" t="s">
        <v>277</v>
      </c>
      <c r="G428" s="87">
        <f>36236.05+93401</f>
        <v>129637.05</v>
      </c>
      <c r="H428" s="83">
        <v>129637.05</v>
      </c>
      <c r="I428" s="93">
        <f>G428-H428</f>
        <v>0</v>
      </c>
      <c r="J428" s="108"/>
      <c r="K428" s="108"/>
      <c r="L428" s="14"/>
    </row>
    <row r="429" spans="1:12" s="5" customFormat="1" ht="38.25">
      <c r="A429" s="24" t="s">
        <v>490</v>
      </c>
      <c r="B429" s="44" t="s">
        <v>138</v>
      </c>
      <c r="C429" s="44" t="s">
        <v>503</v>
      </c>
      <c r="D429" s="44" t="s">
        <v>214</v>
      </c>
      <c r="E429" s="44" t="s">
        <v>599</v>
      </c>
      <c r="F429" s="44" t="s">
        <v>201</v>
      </c>
      <c r="G429" s="87"/>
      <c r="H429" s="83"/>
      <c r="I429" s="87">
        <f>G429-H429</f>
        <v>0</v>
      </c>
      <c r="J429" s="108"/>
      <c r="K429" s="108"/>
      <c r="L429" s="14"/>
    </row>
    <row r="430" spans="1:9" s="145" customFormat="1" ht="12.75">
      <c r="A430" s="119" t="s">
        <v>243</v>
      </c>
      <c r="B430" s="196" t="s">
        <v>138</v>
      </c>
      <c r="C430" s="143"/>
      <c r="D430" s="143"/>
      <c r="E430" s="143"/>
      <c r="F430" s="143"/>
      <c r="G430" s="71">
        <f>G431</f>
        <v>0</v>
      </c>
      <c r="H430" s="71">
        <f aca="true" t="shared" si="18" ref="H430:I432">H431</f>
        <v>0</v>
      </c>
      <c r="I430" s="71">
        <f t="shared" si="18"/>
        <v>0</v>
      </c>
    </row>
    <row r="431" spans="1:9" s="145" customFormat="1" ht="25.5">
      <c r="A431" s="107" t="s">
        <v>382</v>
      </c>
      <c r="B431" s="196" t="s">
        <v>138</v>
      </c>
      <c r="C431" s="196" t="s">
        <v>383</v>
      </c>
      <c r="D431" s="196"/>
      <c r="E431" s="196"/>
      <c r="F431" s="196"/>
      <c r="G431" s="71">
        <f>G432</f>
        <v>0</v>
      </c>
      <c r="H431" s="71">
        <f t="shared" si="18"/>
        <v>0</v>
      </c>
      <c r="I431" s="71">
        <f t="shared" si="18"/>
        <v>0</v>
      </c>
    </row>
    <row r="432" spans="1:9" s="145" customFormat="1" ht="12.75">
      <c r="A432" s="107" t="s">
        <v>362</v>
      </c>
      <c r="B432" s="143" t="s">
        <v>138</v>
      </c>
      <c r="C432" s="143" t="s">
        <v>383</v>
      </c>
      <c r="D432" s="143" t="s">
        <v>272</v>
      </c>
      <c r="E432" s="143"/>
      <c r="F432" s="143"/>
      <c r="G432" s="83">
        <f>G433</f>
        <v>0</v>
      </c>
      <c r="H432" s="83">
        <f t="shared" si="18"/>
        <v>0</v>
      </c>
      <c r="I432" s="83">
        <f t="shared" si="18"/>
        <v>0</v>
      </c>
    </row>
    <row r="433" spans="1:9" s="145" customFormat="1" ht="12.75">
      <c r="A433" s="140" t="s">
        <v>384</v>
      </c>
      <c r="B433" s="143" t="s">
        <v>138</v>
      </c>
      <c r="C433" s="143" t="s">
        <v>383</v>
      </c>
      <c r="D433" s="143" t="s">
        <v>541</v>
      </c>
      <c r="E433" s="143" t="s">
        <v>214</v>
      </c>
      <c r="F433" s="143"/>
      <c r="G433" s="87"/>
      <c r="H433" s="144"/>
      <c r="I433" s="144">
        <f>G433-H433</f>
        <v>0</v>
      </c>
    </row>
    <row r="434" spans="1:9" s="145" customFormat="1" ht="38.25" customHeight="1" hidden="1">
      <c r="A434" s="341"/>
      <c r="B434" s="342"/>
      <c r="C434" s="343"/>
      <c r="D434" s="342"/>
      <c r="E434" s="342"/>
      <c r="F434" s="342"/>
      <c r="G434" s="344"/>
      <c r="H434" s="144"/>
      <c r="I434" s="144" t="e">
        <f>G434+H434+#REF!</f>
        <v>#REF!</v>
      </c>
    </row>
    <row r="435" spans="1:9" s="145" customFormat="1" ht="12.75" hidden="1">
      <c r="A435" s="341"/>
      <c r="B435" s="342"/>
      <c r="C435" s="343"/>
      <c r="D435" s="342"/>
      <c r="E435" s="342"/>
      <c r="F435" s="342"/>
      <c r="G435" s="344"/>
      <c r="H435" s="144"/>
      <c r="I435" s="144" t="e">
        <f>G435+H435+#REF!</f>
        <v>#REF!</v>
      </c>
    </row>
    <row r="436" spans="1:9" s="145" customFormat="1" ht="40.5" customHeight="1">
      <c r="A436" s="109" t="s">
        <v>244</v>
      </c>
      <c r="B436" s="196" t="s">
        <v>151</v>
      </c>
      <c r="C436" s="143"/>
      <c r="D436" s="143"/>
      <c r="E436" s="143"/>
      <c r="F436" s="143"/>
      <c r="G436" s="162">
        <f>G451+G502+G437</f>
        <v>53835076.25</v>
      </c>
      <c r="H436" s="162">
        <f>H451+H502+H437</f>
        <v>5224786.61</v>
      </c>
      <c r="I436" s="162">
        <f>I451+I502+I437</f>
        <v>48610289.64</v>
      </c>
    </row>
    <row r="437" spans="1:10" s="145" customFormat="1" ht="27" customHeight="1">
      <c r="A437" s="201" t="s">
        <v>586</v>
      </c>
      <c r="B437" s="192" t="s">
        <v>151</v>
      </c>
      <c r="C437" s="192" t="s">
        <v>534</v>
      </c>
      <c r="D437" s="206"/>
      <c r="E437" s="206"/>
      <c r="F437" s="206"/>
      <c r="G437" s="314">
        <f aca="true" t="shared" si="19" ref="G437:I438">G438</f>
        <v>897896.04</v>
      </c>
      <c r="H437" s="314">
        <f t="shared" si="19"/>
        <v>7065.8</v>
      </c>
      <c r="I437" s="314">
        <f t="shared" si="19"/>
        <v>890830.24</v>
      </c>
      <c r="J437" s="309"/>
    </row>
    <row r="438" spans="1:9" s="145" customFormat="1" ht="26.25" customHeight="1">
      <c r="A438" s="197" t="s">
        <v>327</v>
      </c>
      <c r="B438" s="28" t="s">
        <v>151</v>
      </c>
      <c r="C438" s="28" t="s">
        <v>595</v>
      </c>
      <c r="D438" s="28" t="s">
        <v>308</v>
      </c>
      <c r="E438" s="46"/>
      <c r="F438" s="46"/>
      <c r="G438" s="162">
        <f t="shared" si="19"/>
        <v>897896.04</v>
      </c>
      <c r="H438" s="162">
        <f t="shared" si="19"/>
        <v>7065.8</v>
      </c>
      <c r="I438" s="162">
        <f t="shared" si="19"/>
        <v>890830.24</v>
      </c>
    </row>
    <row r="439" spans="1:9" s="145" customFormat="1" ht="25.5" customHeight="1">
      <c r="A439" s="197" t="s">
        <v>315</v>
      </c>
      <c r="B439" s="28" t="s">
        <v>151</v>
      </c>
      <c r="C439" s="28" t="s">
        <v>596</v>
      </c>
      <c r="D439" s="28" t="s">
        <v>214</v>
      </c>
      <c r="E439" s="46"/>
      <c r="F439" s="46"/>
      <c r="G439" s="162">
        <f>G440+G441+G444+G447+G449</f>
        <v>897896.04</v>
      </c>
      <c r="H439" s="162">
        <f>H440+H441+H444+H447+H449</f>
        <v>7065.8</v>
      </c>
      <c r="I439" s="162">
        <f>I440+I441+I444+I447+I449</f>
        <v>890830.24</v>
      </c>
    </row>
    <row r="440" spans="1:9" s="145" customFormat="1" ht="18" customHeight="1">
      <c r="A440" s="198" t="s">
        <v>497</v>
      </c>
      <c r="B440" s="25" t="s">
        <v>151</v>
      </c>
      <c r="C440" s="25" t="s">
        <v>596</v>
      </c>
      <c r="D440" s="44" t="s">
        <v>214</v>
      </c>
      <c r="E440" s="44" t="s">
        <v>41</v>
      </c>
      <c r="F440" s="25"/>
      <c r="G440" s="87">
        <f>7065.8</f>
        <v>7065.8</v>
      </c>
      <c r="H440" s="162">
        <v>7065.8</v>
      </c>
      <c r="I440" s="144">
        <f>G440-H440</f>
        <v>0</v>
      </c>
    </row>
    <row r="441" spans="1:9" s="145" customFormat="1" ht="20.25" customHeight="1">
      <c r="A441" s="204" t="s">
        <v>42</v>
      </c>
      <c r="B441" s="169" t="s">
        <v>151</v>
      </c>
      <c r="C441" s="25" t="s">
        <v>596</v>
      </c>
      <c r="D441" s="169" t="s">
        <v>214</v>
      </c>
      <c r="E441" s="169" t="s">
        <v>43</v>
      </c>
      <c r="F441" s="207"/>
      <c r="G441" s="93">
        <f>G442+G443</f>
        <v>600000</v>
      </c>
      <c r="H441" s="162">
        <f>H442+H443</f>
        <v>0</v>
      </c>
      <c r="I441" s="162">
        <f>I442+I443</f>
        <v>600000</v>
      </c>
    </row>
    <row r="442" spans="1:9" s="145" customFormat="1" ht="20.25" customHeight="1">
      <c r="A442" s="24" t="s">
        <v>399</v>
      </c>
      <c r="B442" s="25" t="s">
        <v>151</v>
      </c>
      <c r="C442" s="25" t="s">
        <v>596</v>
      </c>
      <c r="D442" s="44" t="s">
        <v>214</v>
      </c>
      <c r="E442" s="44" t="s">
        <v>43</v>
      </c>
      <c r="F442" s="25" t="s">
        <v>190</v>
      </c>
      <c r="G442" s="93"/>
      <c r="H442" s="162"/>
      <c r="I442" s="162"/>
    </row>
    <row r="443" spans="1:9" s="145" customFormat="1" ht="20.25" customHeight="1">
      <c r="A443" s="24" t="s">
        <v>400</v>
      </c>
      <c r="B443" s="25" t="s">
        <v>151</v>
      </c>
      <c r="C443" s="25" t="s">
        <v>596</v>
      </c>
      <c r="D443" s="44" t="s">
        <v>214</v>
      </c>
      <c r="E443" s="44" t="s">
        <v>43</v>
      </c>
      <c r="F443" s="25" t="s">
        <v>192</v>
      </c>
      <c r="G443" s="87">
        <f>600000</f>
        <v>600000</v>
      </c>
      <c r="H443" s="162"/>
      <c r="I443" s="144">
        <f>G443-H443</f>
        <v>600000</v>
      </c>
    </row>
    <row r="444" spans="1:9" s="145" customFormat="1" ht="18" customHeight="1">
      <c r="A444" s="204" t="s">
        <v>53</v>
      </c>
      <c r="B444" s="170" t="s">
        <v>151</v>
      </c>
      <c r="C444" s="25" t="s">
        <v>596</v>
      </c>
      <c r="D444" s="169" t="s">
        <v>214</v>
      </c>
      <c r="E444" s="169" t="s">
        <v>54</v>
      </c>
      <c r="F444" s="25"/>
      <c r="G444" s="87">
        <f>G445+G446</f>
        <v>290830.24</v>
      </c>
      <c r="H444" s="162">
        <f>H445+H446</f>
        <v>0</v>
      </c>
      <c r="I444" s="162">
        <f>I445+I446</f>
        <v>290830.24</v>
      </c>
    </row>
    <row r="445" spans="1:9" s="145" customFormat="1" ht="18.75" customHeight="1">
      <c r="A445" s="24" t="s">
        <v>65</v>
      </c>
      <c r="B445" s="25" t="s">
        <v>151</v>
      </c>
      <c r="C445" s="25" t="s">
        <v>596</v>
      </c>
      <c r="D445" s="44" t="s">
        <v>214</v>
      </c>
      <c r="E445" s="44" t="s">
        <v>54</v>
      </c>
      <c r="F445" s="25" t="s">
        <v>470</v>
      </c>
      <c r="G445" s="93"/>
      <c r="H445" s="162"/>
      <c r="I445" s="144">
        <f>G445-H445</f>
        <v>0</v>
      </c>
    </row>
    <row r="446" spans="1:10" s="145" customFormat="1" ht="21.75" customHeight="1">
      <c r="A446" s="24" t="s">
        <v>401</v>
      </c>
      <c r="B446" s="25" t="s">
        <v>151</v>
      </c>
      <c r="C446" s="25" t="s">
        <v>596</v>
      </c>
      <c r="D446" s="44" t="s">
        <v>214</v>
      </c>
      <c r="E446" s="44" t="s">
        <v>54</v>
      </c>
      <c r="F446" s="25" t="s">
        <v>196</v>
      </c>
      <c r="G446" s="87">
        <f>297896.04-7065.8</f>
        <v>290830.24</v>
      </c>
      <c r="H446" s="162"/>
      <c r="I446" s="144">
        <f>G446-H446</f>
        <v>290830.24</v>
      </c>
      <c r="J446" s="309"/>
    </row>
    <row r="447" spans="1:9" s="145" customFormat="1" ht="18.75" customHeight="1">
      <c r="A447" s="204" t="s">
        <v>338</v>
      </c>
      <c r="B447" s="170" t="s">
        <v>151</v>
      </c>
      <c r="C447" s="25" t="s">
        <v>596</v>
      </c>
      <c r="D447" s="169" t="s">
        <v>214</v>
      </c>
      <c r="E447" s="169" t="s">
        <v>70</v>
      </c>
      <c r="F447" s="25"/>
      <c r="G447" s="162">
        <f>G448</f>
        <v>0</v>
      </c>
      <c r="H447" s="162">
        <f>H448</f>
        <v>0</v>
      </c>
      <c r="I447" s="162">
        <f>I448</f>
        <v>0</v>
      </c>
    </row>
    <row r="448" spans="1:9" s="145" customFormat="1" ht="21" customHeight="1">
      <c r="A448" s="24" t="s">
        <v>206</v>
      </c>
      <c r="B448" s="25" t="s">
        <v>151</v>
      </c>
      <c r="C448" s="25" t="s">
        <v>596</v>
      </c>
      <c r="D448" s="44" t="s">
        <v>214</v>
      </c>
      <c r="E448" s="44" t="s">
        <v>70</v>
      </c>
      <c r="F448" s="25" t="s">
        <v>199</v>
      </c>
      <c r="G448" s="162"/>
      <c r="H448" s="162"/>
      <c r="I448" s="144">
        <f>G448-H448</f>
        <v>0</v>
      </c>
    </row>
    <row r="449" spans="1:9" s="145" customFormat="1" ht="21.75" customHeight="1">
      <c r="A449" s="204" t="s">
        <v>402</v>
      </c>
      <c r="B449" s="170" t="s">
        <v>151</v>
      </c>
      <c r="C449" s="25" t="s">
        <v>596</v>
      </c>
      <c r="D449" s="169" t="s">
        <v>214</v>
      </c>
      <c r="E449" s="169" t="s">
        <v>599</v>
      </c>
      <c r="F449" s="42"/>
      <c r="G449" s="144">
        <f>G450</f>
        <v>0</v>
      </c>
      <c r="H449" s="162">
        <f>H450</f>
        <v>0</v>
      </c>
      <c r="I449" s="144">
        <f>I450</f>
        <v>0</v>
      </c>
    </row>
    <row r="450" spans="1:9" s="145" customFormat="1" ht="18" customHeight="1">
      <c r="A450" s="24" t="s">
        <v>261</v>
      </c>
      <c r="B450" s="25" t="s">
        <v>151</v>
      </c>
      <c r="C450" s="25" t="s">
        <v>596</v>
      </c>
      <c r="D450" s="44" t="s">
        <v>214</v>
      </c>
      <c r="E450" s="44" t="s">
        <v>599</v>
      </c>
      <c r="F450" s="25" t="s">
        <v>201</v>
      </c>
      <c r="G450" s="144"/>
      <c r="H450" s="144"/>
      <c r="I450" s="144">
        <f>G450-H450</f>
        <v>0</v>
      </c>
    </row>
    <row r="451" spans="1:10" s="145" customFormat="1" ht="12.75">
      <c r="A451" s="201" t="s">
        <v>585</v>
      </c>
      <c r="B451" s="192" t="s">
        <v>151</v>
      </c>
      <c r="C451" s="192" t="s">
        <v>519</v>
      </c>
      <c r="D451" s="202"/>
      <c r="E451" s="202"/>
      <c r="F451" s="202"/>
      <c r="G451" s="190">
        <f>G452+G463+G468+G474+G482+G500+G501</f>
        <v>43437180.21</v>
      </c>
      <c r="H451" s="190">
        <f>H452+H463+H468+H474+H482+H499+H500+H501</f>
        <v>5217720.8100000005</v>
      </c>
      <c r="I451" s="190">
        <f>I452+I463+I468+I474+I482+I500+I501</f>
        <v>38219459.4</v>
      </c>
      <c r="J451" s="309"/>
    </row>
    <row r="452" spans="1:9" s="145" customFormat="1" ht="12.75">
      <c r="A452" s="205" t="s">
        <v>385</v>
      </c>
      <c r="B452" s="196" t="s">
        <v>151</v>
      </c>
      <c r="C452" s="196" t="s">
        <v>520</v>
      </c>
      <c r="D452" s="143"/>
      <c r="E452" s="143"/>
      <c r="F452" s="143"/>
      <c r="G452" s="162">
        <f aca="true" t="shared" si="20" ref="G452:I453">G453</f>
        <v>4414261.42</v>
      </c>
      <c r="H452" s="162">
        <f t="shared" si="20"/>
        <v>1335043.35</v>
      </c>
      <c r="I452" s="162">
        <f t="shared" si="20"/>
        <v>3079218.07</v>
      </c>
    </row>
    <row r="453" spans="1:9" s="5" customFormat="1" ht="19.5" customHeight="1">
      <c r="A453" s="197" t="s">
        <v>327</v>
      </c>
      <c r="B453" s="25" t="s">
        <v>151</v>
      </c>
      <c r="C453" s="196" t="s">
        <v>520</v>
      </c>
      <c r="D453" s="36" t="s">
        <v>308</v>
      </c>
      <c r="E453" s="44"/>
      <c r="F453" s="44"/>
      <c r="G453" s="162">
        <f t="shared" si="20"/>
        <v>4414261.42</v>
      </c>
      <c r="H453" s="162">
        <f t="shared" si="20"/>
        <v>1335043.35</v>
      </c>
      <c r="I453" s="162">
        <f t="shared" si="20"/>
        <v>3079218.07</v>
      </c>
    </row>
    <row r="454" spans="1:10" s="5" customFormat="1" ht="24" customHeight="1">
      <c r="A454" s="197" t="s">
        <v>315</v>
      </c>
      <c r="B454" s="143" t="s">
        <v>151</v>
      </c>
      <c r="C454" s="196" t="s">
        <v>520</v>
      </c>
      <c r="D454" s="196" t="s">
        <v>214</v>
      </c>
      <c r="E454" s="143"/>
      <c r="F454" s="143"/>
      <c r="G454" s="162">
        <f>G459+G461</f>
        <v>4414261.42</v>
      </c>
      <c r="H454" s="162">
        <f>H459+H461</f>
        <v>1335043.35</v>
      </c>
      <c r="I454" s="162">
        <f>I459+I461</f>
        <v>3079218.07</v>
      </c>
      <c r="J454" s="151"/>
    </row>
    <row r="455" spans="1:9" s="129" customFormat="1" ht="24" customHeight="1" hidden="1">
      <c r="A455" s="133" t="s">
        <v>53</v>
      </c>
      <c r="B455" s="143" t="s">
        <v>151</v>
      </c>
      <c r="C455" s="196" t="s">
        <v>520</v>
      </c>
      <c r="D455" s="143" t="s">
        <v>214</v>
      </c>
      <c r="E455" s="143"/>
      <c r="F455" s="143"/>
      <c r="G455" s="144"/>
      <c r="H455" s="144"/>
      <c r="I455" s="144"/>
    </row>
    <row r="456" spans="1:9" s="129" customFormat="1" ht="24.75" customHeight="1" hidden="1">
      <c r="A456" s="133" t="s">
        <v>206</v>
      </c>
      <c r="B456" s="143" t="s">
        <v>151</v>
      </c>
      <c r="C456" s="196" t="s">
        <v>520</v>
      </c>
      <c r="D456" s="143" t="s">
        <v>214</v>
      </c>
      <c r="E456" s="143"/>
      <c r="F456" s="143"/>
      <c r="G456" s="144"/>
      <c r="H456" s="144"/>
      <c r="I456" s="144"/>
    </row>
    <row r="457" spans="1:9" s="129" customFormat="1" ht="22.5" customHeight="1" hidden="1">
      <c r="A457" s="133" t="s">
        <v>261</v>
      </c>
      <c r="B457" s="143" t="s">
        <v>151</v>
      </c>
      <c r="C457" s="196" t="s">
        <v>520</v>
      </c>
      <c r="D457" s="143" t="s">
        <v>214</v>
      </c>
      <c r="E457" s="143"/>
      <c r="F457" s="143"/>
      <c r="G457" s="144"/>
      <c r="H457" s="144"/>
      <c r="I457" s="144"/>
    </row>
    <row r="458" spans="1:9" s="129" customFormat="1" ht="29.25" customHeight="1" hidden="1">
      <c r="A458" s="133" t="s">
        <v>261</v>
      </c>
      <c r="B458" s="143" t="s">
        <v>151</v>
      </c>
      <c r="C458" s="196" t="s">
        <v>520</v>
      </c>
      <c r="D458" s="143" t="s">
        <v>125</v>
      </c>
      <c r="E458" s="143"/>
      <c r="F458" s="143"/>
      <c r="G458" s="144"/>
      <c r="H458" s="144"/>
      <c r="I458" s="144"/>
    </row>
    <row r="459" spans="1:12" s="14" customFormat="1" ht="24" customHeight="1">
      <c r="A459" s="142" t="s">
        <v>32</v>
      </c>
      <c r="B459" s="143" t="s">
        <v>151</v>
      </c>
      <c r="C459" s="143" t="s">
        <v>520</v>
      </c>
      <c r="D459" s="143" t="s">
        <v>214</v>
      </c>
      <c r="E459" s="143" t="s">
        <v>33</v>
      </c>
      <c r="F459" s="143"/>
      <c r="G459" s="144">
        <f>G460</f>
        <v>1998059.77</v>
      </c>
      <c r="H459" s="144">
        <f>H460</f>
        <v>598593.35</v>
      </c>
      <c r="I459" s="144">
        <f>I460</f>
        <v>1399466.42</v>
      </c>
      <c r="J459" s="309"/>
      <c r="K459" s="145"/>
      <c r="L459" s="145"/>
    </row>
    <row r="460" spans="1:10" s="145" customFormat="1" ht="28.5" customHeight="1">
      <c r="A460" s="142" t="s">
        <v>386</v>
      </c>
      <c r="B460" s="143" t="s">
        <v>151</v>
      </c>
      <c r="C460" s="143" t="s">
        <v>520</v>
      </c>
      <c r="D460" s="143" t="s">
        <v>214</v>
      </c>
      <c r="E460" s="143" t="s">
        <v>33</v>
      </c>
      <c r="F460" s="143" t="s">
        <v>186</v>
      </c>
      <c r="G460" s="87">
        <f>1600000+398059.77</f>
        <v>1998059.77</v>
      </c>
      <c r="H460" s="144">
        <v>598593.35</v>
      </c>
      <c r="I460" s="144">
        <f>G460-H460</f>
        <v>1399466.42</v>
      </c>
      <c r="J460" s="295"/>
    </row>
    <row r="461" spans="1:9" s="145" customFormat="1" ht="28.5" customHeight="1">
      <c r="A461" s="142" t="s">
        <v>42</v>
      </c>
      <c r="B461" s="143" t="s">
        <v>151</v>
      </c>
      <c r="C461" s="143" t="s">
        <v>520</v>
      </c>
      <c r="D461" s="143" t="s">
        <v>214</v>
      </c>
      <c r="E461" s="143" t="s">
        <v>43</v>
      </c>
      <c r="F461" s="143"/>
      <c r="G461" s="87">
        <f>G462</f>
        <v>2416201.65</v>
      </c>
      <c r="H461" s="144">
        <f>H462</f>
        <v>736450</v>
      </c>
      <c r="I461" s="144">
        <f>I462</f>
        <v>1679751.65</v>
      </c>
    </row>
    <row r="462" spans="1:10" s="14" customFormat="1" ht="36.75" customHeight="1">
      <c r="A462" s="24" t="s">
        <v>564</v>
      </c>
      <c r="B462" s="25" t="s">
        <v>151</v>
      </c>
      <c r="C462" s="143" t="s">
        <v>520</v>
      </c>
      <c r="D462" s="44" t="s">
        <v>214</v>
      </c>
      <c r="E462" s="44" t="s">
        <v>43</v>
      </c>
      <c r="F462" s="44" t="s">
        <v>192</v>
      </c>
      <c r="G462" s="87">
        <v>2416201.65</v>
      </c>
      <c r="H462" s="87">
        <v>736450</v>
      </c>
      <c r="I462" s="87">
        <f>G462-H462</f>
        <v>1679751.65</v>
      </c>
      <c r="J462" s="294"/>
    </row>
    <row r="463" spans="1:10" s="14" customFormat="1" ht="23.25" customHeight="1">
      <c r="A463" s="205" t="s">
        <v>245</v>
      </c>
      <c r="B463" s="28" t="s">
        <v>151</v>
      </c>
      <c r="C463" s="36" t="s">
        <v>521</v>
      </c>
      <c r="D463" s="36"/>
      <c r="E463" s="36"/>
      <c r="F463" s="36"/>
      <c r="G463" s="162">
        <f>G464</f>
        <v>635127.64</v>
      </c>
      <c r="H463" s="162">
        <f aca="true" t="shared" si="21" ref="H463:I466">H464</f>
        <v>201038.63</v>
      </c>
      <c r="I463" s="144">
        <f t="shared" si="21"/>
        <v>434089.01</v>
      </c>
      <c r="J463" s="310"/>
    </row>
    <row r="464" spans="1:9" s="5" customFormat="1" ht="34.5" customHeight="1">
      <c r="A464" s="197" t="s">
        <v>327</v>
      </c>
      <c r="B464" s="25" t="s">
        <v>151</v>
      </c>
      <c r="C464" s="36" t="s">
        <v>521</v>
      </c>
      <c r="D464" s="36" t="s">
        <v>308</v>
      </c>
      <c r="E464" s="36"/>
      <c r="F464" s="36"/>
      <c r="G464" s="144">
        <f>G465</f>
        <v>635127.64</v>
      </c>
      <c r="H464" s="144">
        <f t="shared" si="21"/>
        <v>201038.63</v>
      </c>
      <c r="I464" s="144">
        <f t="shared" si="21"/>
        <v>434089.01</v>
      </c>
    </row>
    <row r="465" spans="1:10" s="5" customFormat="1" ht="30" customHeight="1">
      <c r="A465" s="197" t="s">
        <v>315</v>
      </c>
      <c r="B465" s="25" t="s">
        <v>151</v>
      </c>
      <c r="C465" s="36" t="s">
        <v>521</v>
      </c>
      <c r="D465" s="36" t="s">
        <v>214</v>
      </c>
      <c r="E465" s="44"/>
      <c r="F465" s="44"/>
      <c r="G465" s="162">
        <f>G466</f>
        <v>635127.64</v>
      </c>
      <c r="H465" s="162">
        <f t="shared" si="21"/>
        <v>201038.63</v>
      </c>
      <c r="I465" s="162">
        <f t="shared" si="21"/>
        <v>434089.01</v>
      </c>
      <c r="J465" s="151"/>
    </row>
    <row r="466" spans="1:9" s="5" customFormat="1" ht="12.75">
      <c r="A466" s="24" t="s">
        <v>42</v>
      </c>
      <c r="B466" s="25" t="s">
        <v>151</v>
      </c>
      <c r="C466" s="44" t="s">
        <v>521</v>
      </c>
      <c r="D466" s="44" t="s">
        <v>214</v>
      </c>
      <c r="E466" s="44" t="s">
        <v>43</v>
      </c>
      <c r="F466" s="44"/>
      <c r="G466" s="144">
        <f>G467</f>
        <v>635127.64</v>
      </c>
      <c r="H466" s="144">
        <f t="shared" si="21"/>
        <v>201038.63</v>
      </c>
      <c r="I466" s="144">
        <f t="shared" si="21"/>
        <v>434089.01</v>
      </c>
    </row>
    <row r="467" spans="1:10" s="5" customFormat="1" ht="12.75">
      <c r="A467" s="24" t="s">
        <v>387</v>
      </c>
      <c r="B467" s="25" t="s">
        <v>151</v>
      </c>
      <c r="C467" s="44" t="s">
        <v>521</v>
      </c>
      <c r="D467" s="44" t="s">
        <v>214</v>
      </c>
      <c r="E467" s="44" t="s">
        <v>43</v>
      </c>
      <c r="F467" s="44" t="s">
        <v>189</v>
      </c>
      <c r="G467" s="87">
        <f>635127.64</f>
        <v>635127.64</v>
      </c>
      <c r="H467" s="83">
        <v>201038.63</v>
      </c>
      <c r="I467" s="83">
        <f>G467-H467</f>
        <v>434089.01</v>
      </c>
      <c r="J467" s="294"/>
    </row>
    <row r="468" spans="1:10" s="5" customFormat="1" ht="12.75">
      <c r="A468" s="205" t="s">
        <v>388</v>
      </c>
      <c r="B468" s="28" t="s">
        <v>151</v>
      </c>
      <c r="C468" s="36" t="s">
        <v>522</v>
      </c>
      <c r="D468" s="36"/>
      <c r="E468" s="36"/>
      <c r="F468" s="36"/>
      <c r="G468" s="93">
        <f>G469</f>
        <v>7717370.64</v>
      </c>
      <c r="H468" s="162">
        <f aca="true" t="shared" si="22" ref="H468:I470">H469</f>
        <v>2022866.31</v>
      </c>
      <c r="I468" s="162">
        <f t="shared" si="22"/>
        <v>5694504.33</v>
      </c>
      <c r="J468" s="151"/>
    </row>
    <row r="469" spans="1:11" s="5" customFormat="1" ht="12.75">
      <c r="A469" s="197" t="s">
        <v>327</v>
      </c>
      <c r="B469" s="28" t="s">
        <v>151</v>
      </c>
      <c r="C469" s="36" t="s">
        <v>522</v>
      </c>
      <c r="D469" s="36" t="s">
        <v>308</v>
      </c>
      <c r="E469" s="44"/>
      <c r="F469" s="44"/>
      <c r="G469" s="93">
        <f>G470</f>
        <v>7717370.64</v>
      </c>
      <c r="H469" s="162">
        <f t="shared" si="22"/>
        <v>2022866.31</v>
      </c>
      <c r="I469" s="162">
        <f t="shared" si="22"/>
        <v>5694504.33</v>
      </c>
      <c r="J469" s="4"/>
      <c r="K469" s="4"/>
    </row>
    <row r="470" spans="1:11" s="5" customFormat="1" ht="25.5">
      <c r="A470" s="197" t="s">
        <v>315</v>
      </c>
      <c r="B470" s="28" t="s">
        <v>151</v>
      </c>
      <c r="C470" s="36" t="s">
        <v>522</v>
      </c>
      <c r="D470" s="36" t="s">
        <v>214</v>
      </c>
      <c r="E470" s="44"/>
      <c r="F470" s="44"/>
      <c r="G470" s="93">
        <f>G471</f>
        <v>7717370.64</v>
      </c>
      <c r="H470" s="162">
        <f t="shared" si="22"/>
        <v>2022866.31</v>
      </c>
      <c r="I470" s="162">
        <f t="shared" si="22"/>
        <v>5694504.33</v>
      </c>
      <c r="J470" s="157"/>
      <c r="K470" s="157"/>
    </row>
    <row r="471" spans="1:10" s="5" customFormat="1" ht="12.75">
      <c r="A471" s="24" t="s">
        <v>42</v>
      </c>
      <c r="B471" s="25" t="s">
        <v>151</v>
      </c>
      <c r="C471" s="44" t="s">
        <v>522</v>
      </c>
      <c r="D471" s="44" t="s">
        <v>214</v>
      </c>
      <c r="E471" s="44" t="s">
        <v>43</v>
      </c>
      <c r="F471" s="44"/>
      <c r="G471" s="87">
        <f>G473+G472</f>
        <v>7717370.64</v>
      </c>
      <c r="H471" s="144">
        <f>H473+H472</f>
        <v>2022866.31</v>
      </c>
      <c r="I471" s="144">
        <f>I473+I472</f>
        <v>5694504.33</v>
      </c>
      <c r="J471" s="150"/>
    </row>
    <row r="472" spans="1:10" s="5" customFormat="1" ht="12.75">
      <c r="A472" s="24" t="s">
        <v>540</v>
      </c>
      <c r="B472" s="25" t="s">
        <v>151</v>
      </c>
      <c r="C472" s="44" t="s">
        <v>522</v>
      </c>
      <c r="D472" s="44" t="s">
        <v>214</v>
      </c>
      <c r="E472" s="44" t="s">
        <v>43</v>
      </c>
      <c r="F472" s="44" t="s">
        <v>189</v>
      </c>
      <c r="G472" s="87"/>
      <c r="H472" s="144"/>
      <c r="I472" s="162">
        <f>G472-H472</f>
        <v>0</v>
      </c>
      <c r="J472" s="150"/>
    </row>
    <row r="473" spans="1:11" s="5" customFormat="1" ht="12.75">
      <c r="A473" s="24" t="s">
        <v>389</v>
      </c>
      <c r="B473" s="25" t="s">
        <v>151</v>
      </c>
      <c r="C473" s="44" t="s">
        <v>522</v>
      </c>
      <c r="D473" s="44" t="s">
        <v>214</v>
      </c>
      <c r="E473" s="44" t="s">
        <v>43</v>
      </c>
      <c r="F473" s="44" t="s">
        <v>192</v>
      </c>
      <c r="G473" s="87">
        <v>7717370.64</v>
      </c>
      <c r="H473" s="83">
        <v>2022866.31</v>
      </c>
      <c r="I473" s="162">
        <f>G473-H473</f>
        <v>5694504.33</v>
      </c>
      <c r="J473" s="307"/>
      <c r="K473" s="14"/>
    </row>
    <row r="474" spans="1:10" s="5" customFormat="1" ht="12.75">
      <c r="A474" s="205" t="s">
        <v>390</v>
      </c>
      <c r="B474" s="28" t="s">
        <v>151</v>
      </c>
      <c r="C474" s="36" t="s">
        <v>523</v>
      </c>
      <c r="D474" s="36"/>
      <c r="E474" s="36"/>
      <c r="F474" s="36"/>
      <c r="G474" s="93">
        <f>G475</f>
        <v>10729395.159999998</v>
      </c>
      <c r="H474" s="162">
        <f aca="true" t="shared" si="23" ref="G474:I475">H475</f>
        <v>0</v>
      </c>
      <c r="I474" s="162">
        <f t="shared" si="23"/>
        <v>10729395.159999998</v>
      </c>
      <c r="J474" s="368"/>
    </row>
    <row r="475" spans="1:9" s="5" customFormat="1" ht="12.75">
      <c r="A475" s="197" t="s">
        <v>327</v>
      </c>
      <c r="B475" s="28" t="s">
        <v>151</v>
      </c>
      <c r="C475" s="36" t="s">
        <v>523</v>
      </c>
      <c r="D475" s="36" t="s">
        <v>308</v>
      </c>
      <c r="E475" s="46"/>
      <c r="F475" s="46"/>
      <c r="G475" s="87">
        <f t="shared" si="23"/>
        <v>10729395.159999998</v>
      </c>
      <c r="H475" s="144">
        <f t="shared" si="23"/>
        <v>0</v>
      </c>
      <c r="I475" s="144">
        <f t="shared" si="23"/>
        <v>10729395.159999998</v>
      </c>
    </row>
    <row r="476" spans="1:11" s="5" customFormat="1" ht="25.5">
      <c r="A476" s="197" t="s">
        <v>315</v>
      </c>
      <c r="B476" s="28" t="s">
        <v>151</v>
      </c>
      <c r="C476" s="36" t="s">
        <v>523</v>
      </c>
      <c r="D476" s="36" t="s">
        <v>214</v>
      </c>
      <c r="E476" s="46"/>
      <c r="F476" s="46"/>
      <c r="G476" s="87">
        <f>G477+G478+G480+G481</f>
        <v>10729395.159999998</v>
      </c>
      <c r="H476" s="87">
        <f>H477+H478+H480+H481</f>
        <v>0</v>
      </c>
      <c r="I476" s="87">
        <f>I477+I478+I480+I481</f>
        <v>10729395.159999998</v>
      </c>
      <c r="K476" s="151"/>
    </row>
    <row r="477" spans="1:11" s="5" customFormat="1" ht="12.75">
      <c r="A477" s="24" t="s">
        <v>42</v>
      </c>
      <c r="B477" s="25" t="s">
        <v>151</v>
      </c>
      <c r="C477" s="44" t="s">
        <v>523</v>
      </c>
      <c r="D477" s="44" t="s">
        <v>214</v>
      </c>
      <c r="E477" s="44" t="s">
        <v>43</v>
      </c>
      <c r="F477" s="46" t="s">
        <v>192</v>
      </c>
      <c r="G477" s="87">
        <v>1070080.63</v>
      </c>
      <c r="H477" s="144"/>
      <c r="I477" s="286">
        <f>G477-H477</f>
        <v>1070080.63</v>
      </c>
      <c r="J477" s="294"/>
      <c r="K477" s="151"/>
    </row>
    <row r="478" spans="1:9" s="5" customFormat="1" ht="12.75">
      <c r="A478" s="319" t="s">
        <v>65</v>
      </c>
      <c r="B478" s="25" t="s">
        <v>151</v>
      </c>
      <c r="C478" s="44" t="s">
        <v>523</v>
      </c>
      <c r="D478" s="44" t="s">
        <v>214</v>
      </c>
      <c r="E478" s="44" t="s">
        <v>54</v>
      </c>
      <c r="F478" s="44"/>
      <c r="G478" s="87">
        <f>G479</f>
        <v>7091314.93</v>
      </c>
      <c r="H478" s="144">
        <f>H479</f>
        <v>0</v>
      </c>
      <c r="I478" s="144">
        <f>I479</f>
        <v>7091314.93</v>
      </c>
    </row>
    <row r="479" spans="1:47" s="300" customFormat="1" ht="12.75">
      <c r="A479" s="319" t="s">
        <v>597</v>
      </c>
      <c r="B479" s="274" t="s">
        <v>151</v>
      </c>
      <c r="C479" s="274" t="s">
        <v>523</v>
      </c>
      <c r="D479" s="274" t="s">
        <v>214</v>
      </c>
      <c r="E479" s="44" t="s">
        <v>54</v>
      </c>
      <c r="F479" s="46" t="s">
        <v>196</v>
      </c>
      <c r="G479" s="87">
        <v>7091314.93</v>
      </c>
      <c r="H479" s="286"/>
      <c r="I479" s="286">
        <f>G479-H479</f>
        <v>7091314.93</v>
      </c>
      <c r="J479" s="29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</row>
    <row r="480" spans="1:47" s="300" customFormat="1" ht="12.75">
      <c r="A480" s="319"/>
      <c r="B480" s="274" t="s">
        <v>151</v>
      </c>
      <c r="C480" s="274" t="s">
        <v>523</v>
      </c>
      <c r="D480" s="274" t="s">
        <v>214</v>
      </c>
      <c r="E480" s="44" t="s">
        <v>33</v>
      </c>
      <c r="F480" s="46" t="s">
        <v>636</v>
      </c>
      <c r="G480" s="87">
        <v>600000</v>
      </c>
      <c r="H480" s="286">
        <v>0</v>
      </c>
      <c r="I480" s="286">
        <f>G480-H480</f>
        <v>600000</v>
      </c>
      <c r="J480" s="29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</row>
    <row r="481" spans="1:47" s="300" customFormat="1" ht="12.75">
      <c r="A481" s="319" t="s">
        <v>659</v>
      </c>
      <c r="B481" s="274" t="s">
        <v>151</v>
      </c>
      <c r="C481" s="274" t="s">
        <v>523</v>
      </c>
      <c r="D481" s="274" t="s">
        <v>214</v>
      </c>
      <c r="E481" s="44" t="s">
        <v>70</v>
      </c>
      <c r="F481" s="46" t="s">
        <v>199</v>
      </c>
      <c r="G481" s="87">
        <v>1967999.6</v>
      </c>
      <c r="H481" s="286"/>
      <c r="I481" s="286">
        <f>G481-H481</f>
        <v>1967999.6</v>
      </c>
      <c r="J481" s="29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</row>
    <row r="482" spans="1:10" s="5" customFormat="1" ht="25.5">
      <c r="A482" s="205" t="s">
        <v>391</v>
      </c>
      <c r="B482" s="28" t="s">
        <v>151</v>
      </c>
      <c r="C482" s="36" t="s">
        <v>524</v>
      </c>
      <c r="D482" s="36"/>
      <c r="E482" s="36"/>
      <c r="F482" s="36"/>
      <c r="G482" s="93">
        <f>G483+G498</f>
        <v>15985632.450000001</v>
      </c>
      <c r="H482" s="162">
        <f>H483+H498</f>
        <v>566772.52</v>
      </c>
      <c r="I482" s="162">
        <f>I483+I498</f>
        <v>15418859.930000002</v>
      </c>
      <c r="J482" s="4"/>
    </row>
    <row r="483" spans="1:9" s="5" customFormat="1" ht="12.75">
      <c r="A483" s="197" t="s">
        <v>327</v>
      </c>
      <c r="B483" s="28" t="s">
        <v>151</v>
      </c>
      <c r="C483" s="36" t="s">
        <v>524</v>
      </c>
      <c r="D483" s="36" t="s">
        <v>308</v>
      </c>
      <c r="E483" s="44"/>
      <c r="F483" s="44"/>
      <c r="G483" s="93">
        <f>G484</f>
        <v>15984811.030000001</v>
      </c>
      <c r="H483" s="162">
        <f>H484</f>
        <v>566772.52</v>
      </c>
      <c r="I483" s="162">
        <f>I484</f>
        <v>15418038.510000002</v>
      </c>
    </row>
    <row r="484" spans="1:9" s="5" customFormat="1" ht="25.5">
      <c r="A484" s="197" t="s">
        <v>315</v>
      </c>
      <c r="B484" s="28" t="s">
        <v>151</v>
      </c>
      <c r="C484" s="36" t="s">
        <v>524</v>
      </c>
      <c r="D484" s="36" t="s">
        <v>214</v>
      </c>
      <c r="E484" s="44"/>
      <c r="F484" s="44"/>
      <c r="G484" s="162">
        <f>G485+G488+G492+G494</f>
        <v>15984811.030000001</v>
      </c>
      <c r="H484" s="162">
        <f>H485+H488+H492+H494</f>
        <v>566772.52</v>
      </c>
      <c r="I484" s="162">
        <f>I485+I488+I492+I494</f>
        <v>15418038.510000002</v>
      </c>
    </row>
    <row r="485" spans="1:9" s="5" customFormat="1" ht="12.75">
      <c r="A485" s="24" t="s">
        <v>42</v>
      </c>
      <c r="B485" s="25" t="s">
        <v>151</v>
      </c>
      <c r="C485" s="44" t="s">
        <v>611</v>
      </c>
      <c r="D485" s="44" t="s">
        <v>214</v>
      </c>
      <c r="E485" s="44" t="s">
        <v>43</v>
      </c>
      <c r="F485" s="44"/>
      <c r="G485" s="83">
        <f>G486+G487</f>
        <v>10872254.51</v>
      </c>
      <c r="H485" s="83">
        <f>H486+H487</f>
        <v>0</v>
      </c>
      <c r="I485" s="83">
        <f>I486+I487</f>
        <v>10872254.51</v>
      </c>
    </row>
    <row r="486" spans="1:14" s="5" customFormat="1" ht="12.75">
      <c r="A486" s="24" t="s">
        <v>394</v>
      </c>
      <c r="B486" s="25" t="s">
        <v>151</v>
      </c>
      <c r="C486" s="44" t="s">
        <v>524</v>
      </c>
      <c r="D486" s="44" t="s">
        <v>214</v>
      </c>
      <c r="E486" s="44" t="s">
        <v>43</v>
      </c>
      <c r="F486" s="44" t="s">
        <v>190</v>
      </c>
      <c r="G486" s="87">
        <v>10872254.51</v>
      </c>
      <c r="H486" s="83"/>
      <c r="I486" s="144">
        <f>G486-H486</f>
        <v>10872254.51</v>
      </c>
      <c r="J486" s="351"/>
      <c r="K486" s="337"/>
      <c r="L486" s="337"/>
      <c r="M486" s="294"/>
      <c r="N486" s="294"/>
    </row>
    <row r="487" spans="1:11" s="5" customFormat="1" ht="12.75">
      <c r="A487" s="5" t="s">
        <v>395</v>
      </c>
      <c r="B487" s="44" t="s">
        <v>151</v>
      </c>
      <c r="C487" s="44" t="s">
        <v>524</v>
      </c>
      <c r="D487" s="44" t="s">
        <v>214</v>
      </c>
      <c r="E487" s="44" t="s">
        <v>43</v>
      </c>
      <c r="F487" s="44" t="s">
        <v>192</v>
      </c>
      <c r="G487" s="83">
        <v>0</v>
      </c>
      <c r="H487" s="83"/>
      <c r="I487" s="258"/>
      <c r="J487" s="108"/>
      <c r="K487" s="14"/>
    </row>
    <row r="488" spans="1:11" s="5" customFormat="1" ht="12.75">
      <c r="A488" s="241" t="s">
        <v>53</v>
      </c>
      <c r="B488" s="44" t="s">
        <v>151</v>
      </c>
      <c r="C488" s="44" t="s">
        <v>524</v>
      </c>
      <c r="D488" s="44" t="s">
        <v>214</v>
      </c>
      <c r="E488" s="44" t="s">
        <v>54</v>
      </c>
      <c r="F488" s="44"/>
      <c r="G488" s="144">
        <f>G489+G490+G491</f>
        <v>2051942.06</v>
      </c>
      <c r="H488" s="144">
        <f>H489+H490+H491</f>
        <v>0</v>
      </c>
      <c r="I488" s="144">
        <f>I489+I490+I491</f>
        <v>2051942.06</v>
      </c>
      <c r="J488" s="108"/>
      <c r="K488" s="14"/>
    </row>
    <row r="489" spans="1:11" s="5" customFormat="1" ht="12.75">
      <c r="A489" s="147" t="s">
        <v>53</v>
      </c>
      <c r="B489" s="44" t="s">
        <v>151</v>
      </c>
      <c r="C489" s="44" t="s">
        <v>524</v>
      </c>
      <c r="D489" s="44" t="s">
        <v>214</v>
      </c>
      <c r="E489" s="44" t="s">
        <v>54</v>
      </c>
      <c r="F489" s="44" t="s">
        <v>470</v>
      </c>
      <c r="G489" s="144"/>
      <c r="H489" s="144"/>
      <c r="I489" s="87">
        <f>G489-H489</f>
        <v>0</v>
      </c>
      <c r="J489" s="108"/>
      <c r="K489" s="14"/>
    </row>
    <row r="490" spans="1:11" s="5" customFormat="1" ht="12.75">
      <c r="A490" s="147" t="s">
        <v>53</v>
      </c>
      <c r="B490" s="44" t="s">
        <v>151</v>
      </c>
      <c r="C490" s="44" t="s">
        <v>524</v>
      </c>
      <c r="D490" s="44" t="s">
        <v>214</v>
      </c>
      <c r="E490" s="44" t="s">
        <v>54</v>
      </c>
      <c r="F490" s="44" t="s">
        <v>498</v>
      </c>
      <c r="G490" s="144">
        <v>0</v>
      </c>
      <c r="H490" s="144"/>
      <c r="I490" s="258"/>
      <c r="J490" s="108"/>
      <c r="K490" s="14"/>
    </row>
    <row r="491" spans="1:11" s="5" customFormat="1" ht="12.75">
      <c r="A491" s="147" t="s">
        <v>396</v>
      </c>
      <c r="B491" s="44" t="s">
        <v>151</v>
      </c>
      <c r="C491" s="44" t="s">
        <v>524</v>
      </c>
      <c r="D491" s="44" t="s">
        <v>214</v>
      </c>
      <c r="E491" s="44" t="s">
        <v>54</v>
      </c>
      <c r="F491" s="44" t="s">
        <v>196</v>
      </c>
      <c r="G491" s="87">
        <f>377700.06+1674242</f>
        <v>2051942.06</v>
      </c>
      <c r="H491" s="83"/>
      <c r="I491" s="87">
        <f>G491-H491</f>
        <v>2051942.06</v>
      </c>
      <c r="J491" s="297"/>
      <c r="K491" s="14"/>
    </row>
    <row r="492" spans="1:11" s="5" customFormat="1" ht="12.75">
      <c r="A492" s="204" t="s">
        <v>338</v>
      </c>
      <c r="B492" s="169" t="s">
        <v>151</v>
      </c>
      <c r="C492" s="44" t="s">
        <v>524</v>
      </c>
      <c r="D492" s="169" t="s">
        <v>214</v>
      </c>
      <c r="E492" s="169" t="s">
        <v>70</v>
      </c>
      <c r="F492" s="44"/>
      <c r="G492" s="87">
        <f>G493</f>
        <v>1830000</v>
      </c>
      <c r="H492" s="144">
        <f>H493</f>
        <v>387025.02</v>
      </c>
      <c r="I492" s="144">
        <f>I493</f>
        <v>1442974.98</v>
      </c>
      <c r="J492" s="108"/>
      <c r="K492" s="14"/>
    </row>
    <row r="493" spans="1:11" s="5" customFormat="1" ht="12.75">
      <c r="A493" s="24" t="s">
        <v>206</v>
      </c>
      <c r="B493" s="44" t="s">
        <v>151</v>
      </c>
      <c r="C493" s="44" t="s">
        <v>524</v>
      </c>
      <c r="D493" s="44" t="s">
        <v>214</v>
      </c>
      <c r="E493" s="44" t="s">
        <v>70</v>
      </c>
      <c r="F493" s="44" t="s">
        <v>199</v>
      </c>
      <c r="G493" s="87">
        <f>190000+1640000</f>
        <v>1830000</v>
      </c>
      <c r="H493" s="83">
        <v>387025.02</v>
      </c>
      <c r="I493" s="87">
        <f>G493-H493</f>
        <v>1442974.98</v>
      </c>
      <c r="J493" s="312"/>
      <c r="K493" s="14"/>
    </row>
    <row r="494" spans="1:11" s="5" customFormat="1" ht="12.75">
      <c r="A494" s="204" t="s">
        <v>402</v>
      </c>
      <c r="B494" s="169" t="s">
        <v>151</v>
      </c>
      <c r="C494" s="44" t="s">
        <v>524</v>
      </c>
      <c r="D494" s="169" t="s">
        <v>214</v>
      </c>
      <c r="E494" s="169" t="s">
        <v>78</v>
      </c>
      <c r="F494" s="44"/>
      <c r="G494" s="87">
        <f>G495+G496+G497</f>
        <v>1230614.46</v>
      </c>
      <c r="H494" s="144">
        <f>H495+H496+H497</f>
        <v>179747.5</v>
      </c>
      <c r="I494" s="144">
        <f>I495+I496+I497</f>
        <v>1050866.96</v>
      </c>
      <c r="J494" s="108"/>
      <c r="K494" s="14"/>
    </row>
    <row r="495" spans="1:11" s="5" customFormat="1" ht="12.75">
      <c r="A495" s="204"/>
      <c r="B495" s="44" t="s">
        <v>151</v>
      </c>
      <c r="C495" s="44" t="s">
        <v>524</v>
      </c>
      <c r="D495" s="44" t="s">
        <v>214</v>
      </c>
      <c r="E495" s="44" t="s">
        <v>616</v>
      </c>
      <c r="F495" s="44" t="s">
        <v>277</v>
      </c>
      <c r="G495" s="87">
        <v>30156</v>
      </c>
      <c r="H495" s="144"/>
      <c r="I495" s="87">
        <f>G495-H495</f>
        <v>30156</v>
      </c>
      <c r="J495" s="108"/>
      <c r="K495" s="14"/>
    </row>
    <row r="496" spans="1:11" s="5" customFormat="1" ht="12.75">
      <c r="A496" s="204"/>
      <c r="B496" s="44" t="s">
        <v>151</v>
      </c>
      <c r="C496" s="44" t="s">
        <v>524</v>
      </c>
      <c r="D496" s="44" t="s">
        <v>214</v>
      </c>
      <c r="E496" s="44" t="s">
        <v>78</v>
      </c>
      <c r="F496" s="44" t="s">
        <v>473</v>
      </c>
      <c r="G496" s="87">
        <v>0</v>
      </c>
      <c r="H496" s="144"/>
      <c r="I496" s="254"/>
      <c r="J496" s="108"/>
      <c r="K496" s="14"/>
    </row>
    <row r="497" spans="1:11" s="5" customFormat="1" ht="12.75">
      <c r="A497" s="24" t="s">
        <v>261</v>
      </c>
      <c r="B497" s="44" t="s">
        <v>151</v>
      </c>
      <c r="C497" s="44" t="s">
        <v>524</v>
      </c>
      <c r="D497" s="44" t="s">
        <v>214</v>
      </c>
      <c r="E497" s="44" t="s">
        <v>599</v>
      </c>
      <c r="F497" s="44" t="s">
        <v>201</v>
      </c>
      <c r="G497" s="87">
        <f>146848.46+907610+146000</f>
        <v>1200458.46</v>
      </c>
      <c r="H497" s="83">
        <v>179747.5</v>
      </c>
      <c r="I497" s="87">
        <f>G497-H497</f>
        <v>1020710.96</v>
      </c>
      <c r="J497" s="297"/>
      <c r="K497" s="310"/>
    </row>
    <row r="498" spans="1:11" s="5" customFormat="1" ht="12.75">
      <c r="A498" s="205" t="s">
        <v>362</v>
      </c>
      <c r="B498" s="28" t="s">
        <v>151</v>
      </c>
      <c r="C498" s="44" t="s">
        <v>524</v>
      </c>
      <c r="D498" s="36" t="s">
        <v>272</v>
      </c>
      <c r="E498" s="36"/>
      <c r="F498" s="36"/>
      <c r="G498" s="93">
        <f>G499</f>
        <v>821.42</v>
      </c>
      <c r="H498" s="162">
        <f>H499</f>
        <v>0</v>
      </c>
      <c r="I498" s="162">
        <f>I499</f>
        <v>821.42</v>
      </c>
      <c r="J498" s="14"/>
      <c r="K498" s="14"/>
    </row>
    <row r="499" spans="1:10" s="5" customFormat="1" ht="25.5" customHeight="1">
      <c r="A499" s="24" t="s">
        <v>474</v>
      </c>
      <c r="B499" s="25" t="s">
        <v>151</v>
      </c>
      <c r="C499" s="44" t="s">
        <v>524</v>
      </c>
      <c r="D499" s="44" t="s">
        <v>493</v>
      </c>
      <c r="E499" s="44" t="s">
        <v>214</v>
      </c>
      <c r="F499" s="44"/>
      <c r="G499" s="87">
        <v>821.42</v>
      </c>
      <c r="H499" s="87">
        <v>0</v>
      </c>
      <c r="I499" s="93">
        <f>G499-H499</f>
        <v>821.42</v>
      </c>
      <c r="J499" s="294"/>
    </row>
    <row r="500" spans="1:9" s="5" customFormat="1" ht="36.75" customHeight="1">
      <c r="A500" s="336" t="s">
        <v>628</v>
      </c>
      <c r="B500" s="25" t="s">
        <v>151</v>
      </c>
      <c r="C500" s="44" t="s">
        <v>630</v>
      </c>
      <c r="D500" s="44" t="s">
        <v>214</v>
      </c>
      <c r="E500" s="44" t="s">
        <v>70</v>
      </c>
      <c r="F500" s="44" t="s">
        <v>199</v>
      </c>
      <c r="G500" s="87">
        <v>3752733</v>
      </c>
      <c r="H500" s="83">
        <v>992733</v>
      </c>
      <c r="I500" s="87">
        <f>G500-H500</f>
        <v>2760000</v>
      </c>
    </row>
    <row r="501" spans="1:9" s="5" customFormat="1" ht="35.25" customHeight="1">
      <c r="A501" s="336" t="s">
        <v>629</v>
      </c>
      <c r="B501" s="25" t="s">
        <v>151</v>
      </c>
      <c r="C501" s="44" t="s">
        <v>631</v>
      </c>
      <c r="D501" s="44" t="s">
        <v>214</v>
      </c>
      <c r="E501" s="44" t="s">
        <v>70</v>
      </c>
      <c r="F501" s="44" t="s">
        <v>199</v>
      </c>
      <c r="G501" s="87">
        <v>202659.9</v>
      </c>
      <c r="H501" s="83">
        <v>99267</v>
      </c>
      <c r="I501" s="87">
        <f>G501-H501</f>
        <v>103392.9</v>
      </c>
    </row>
    <row r="502" spans="1:17" s="5" customFormat="1" ht="21" customHeight="1">
      <c r="A502" s="278" t="s">
        <v>594</v>
      </c>
      <c r="B502" s="279" t="s">
        <v>151</v>
      </c>
      <c r="C502" s="279"/>
      <c r="D502" s="280"/>
      <c r="E502" s="280"/>
      <c r="F502" s="280"/>
      <c r="G502" s="281">
        <f>G507</f>
        <v>9500000</v>
      </c>
      <c r="H502" s="281">
        <f>H507</f>
        <v>0</v>
      </c>
      <c r="I502" s="281">
        <f>I507</f>
        <v>9500000</v>
      </c>
      <c r="J502" s="294"/>
      <c r="K502" s="294"/>
      <c r="L502" s="294"/>
      <c r="M502" s="294"/>
      <c r="N502" s="294"/>
      <c r="O502" s="294"/>
      <c r="P502" s="294"/>
      <c r="Q502" s="294"/>
    </row>
    <row r="503" spans="1:9" s="5" customFormat="1" ht="12.75" hidden="1">
      <c r="A503" s="197" t="s">
        <v>327</v>
      </c>
      <c r="B503" s="28" t="s">
        <v>151</v>
      </c>
      <c r="C503" s="271" t="s">
        <v>397</v>
      </c>
      <c r="D503" s="36" t="s">
        <v>308</v>
      </c>
      <c r="E503" s="113"/>
      <c r="F503" s="113"/>
      <c r="G503" s="162">
        <f>G504</f>
        <v>0</v>
      </c>
      <c r="H503" s="162">
        <f aca="true" t="shared" si="24" ref="H503:I505">H504</f>
        <v>0</v>
      </c>
      <c r="I503" s="162">
        <f t="shared" si="24"/>
        <v>0</v>
      </c>
    </row>
    <row r="504" spans="1:9" s="5" customFormat="1" ht="32.25" customHeight="1" hidden="1">
      <c r="A504" s="197" t="s">
        <v>315</v>
      </c>
      <c r="B504" s="28" t="s">
        <v>151</v>
      </c>
      <c r="C504" s="271" t="s">
        <v>460</v>
      </c>
      <c r="D504" s="36" t="s">
        <v>214</v>
      </c>
      <c r="E504" s="44"/>
      <c r="F504" s="44"/>
      <c r="G504" s="144">
        <f>G505</f>
        <v>0</v>
      </c>
      <c r="H504" s="144">
        <f t="shared" si="24"/>
        <v>0</v>
      </c>
      <c r="I504" s="144">
        <f t="shared" si="24"/>
        <v>0</v>
      </c>
    </row>
    <row r="505" spans="1:9" s="5" customFormat="1" ht="24" customHeight="1" hidden="1">
      <c r="A505" s="24" t="s">
        <v>42</v>
      </c>
      <c r="B505" s="25" t="s">
        <v>151</v>
      </c>
      <c r="C505" s="272" t="s">
        <v>460</v>
      </c>
      <c r="D505" s="44" t="s">
        <v>214</v>
      </c>
      <c r="E505" s="44" t="s">
        <v>43</v>
      </c>
      <c r="F505" s="36"/>
      <c r="G505" s="83">
        <f>G506</f>
        <v>0</v>
      </c>
      <c r="H505" s="83">
        <f t="shared" si="24"/>
        <v>0</v>
      </c>
      <c r="I505" s="83">
        <f t="shared" si="24"/>
        <v>0</v>
      </c>
    </row>
    <row r="506" spans="1:9" s="5" customFormat="1" ht="24.75" customHeight="1" hidden="1">
      <c r="A506" s="24" t="s">
        <v>398</v>
      </c>
      <c r="B506" s="25" t="s">
        <v>151</v>
      </c>
      <c r="C506" s="272" t="s">
        <v>460</v>
      </c>
      <c r="D506" s="44" t="s">
        <v>214</v>
      </c>
      <c r="E506" s="44" t="s">
        <v>43</v>
      </c>
      <c r="F506" s="44" t="s">
        <v>190</v>
      </c>
      <c r="G506" s="83">
        <v>0</v>
      </c>
      <c r="H506" s="83"/>
      <c r="I506" s="147"/>
    </row>
    <row r="507" spans="1:9" s="5" customFormat="1" ht="42" customHeight="1">
      <c r="A507" s="197" t="s">
        <v>327</v>
      </c>
      <c r="B507" s="28" t="s">
        <v>151</v>
      </c>
      <c r="C507" s="36" t="s">
        <v>660</v>
      </c>
      <c r="D507" s="36" t="s">
        <v>308</v>
      </c>
      <c r="E507" s="36"/>
      <c r="F507" s="36"/>
      <c r="G507" s="71">
        <f>G508</f>
        <v>9500000</v>
      </c>
      <c r="H507" s="71">
        <f>H508</f>
        <v>0</v>
      </c>
      <c r="I507" s="71">
        <f>I508</f>
        <v>9500000</v>
      </c>
    </row>
    <row r="508" spans="1:9" s="5" customFormat="1" ht="42" customHeight="1">
      <c r="A508" s="197" t="s">
        <v>315</v>
      </c>
      <c r="B508" s="28" t="s">
        <v>151</v>
      </c>
      <c r="C508" s="36" t="s">
        <v>660</v>
      </c>
      <c r="D508" s="44" t="s">
        <v>214</v>
      </c>
      <c r="E508" s="44"/>
      <c r="F508" s="44"/>
      <c r="G508" s="71">
        <f>G509+G510+G512+G513+G514+G515+G516+G517</f>
        <v>9500000</v>
      </c>
      <c r="H508" s="71">
        <f>H509+H510+H512+H513+H514+H515+H516+H517</f>
        <v>0</v>
      </c>
      <c r="I508" s="71">
        <f>I509+I510+I512+I513+I514+I515+I516+I517</f>
        <v>9500000</v>
      </c>
    </row>
    <row r="509" spans="1:9" s="5" customFormat="1" ht="30.75" customHeight="1">
      <c r="A509" s="24" t="s">
        <v>624</v>
      </c>
      <c r="B509" s="25" t="s">
        <v>151</v>
      </c>
      <c r="C509" s="44" t="s">
        <v>660</v>
      </c>
      <c r="D509" s="25" t="s">
        <v>214</v>
      </c>
      <c r="E509" s="25" t="s">
        <v>43</v>
      </c>
      <c r="F509" s="25" t="s">
        <v>190</v>
      </c>
      <c r="G509" s="87">
        <v>4506512.87</v>
      </c>
      <c r="H509" s="83"/>
      <c r="I509" s="83">
        <f aca="true" t="shared" si="25" ref="I509:I517">G509-H509</f>
        <v>4506512.87</v>
      </c>
    </row>
    <row r="510" spans="1:9" s="5" customFormat="1" ht="30.75" customHeight="1">
      <c r="A510" s="24" t="s">
        <v>623</v>
      </c>
      <c r="B510" s="25" t="s">
        <v>151</v>
      </c>
      <c r="C510" s="44" t="s">
        <v>660</v>
      </c>
      <c r="D510" s="25" t="s">
        <v>214</v>
      </c>
      <c r="E510" s="362" t="s">
        <v>655</v>
      </c>
      <c r="F510" s="25" t="s">
        <v>190</v>
      </c>
      <c r="G510" s="87">
        <v>4055842.29</v>
      </c>
      <c r="H510" s="83"/>
      <c r="I510" s="83">
        <f t="shared" si="25"/>
        <v>4055842.29</v>
      </c>
    </row>
    <row r="511" spans="1:9" s="5" customFormat="1" ht="30.75" customHeight="1" hidden="1">
      <c r="A511" s="24" t="s">
        <v>574</v>
      </c>
      <c r="B511" s="25" t="s">
        <v>151</v>
      </c>
      <c r="C511" s="44" t="s">
        <v>660</v>
      </c>
      <c r="D511" s="25" t="s">
        <v>214</v>
      </c>
      <c r="E511" s="28" t="s">
        <v>622</v>
      </c>
      <c r="F511" s="25" t="s">
        <v>190</v>
      </c>
      <c r="G511" s="87">
        <v>0</v>
      </c>
      <c r="H511" s="83"/>
      <c r="I511" s="83">
        <f t="shared" si="25"/>
        <v>0</v>
      </c>
    </row>
    <row r="512" spans="1:9" s="5" customFormat="1" ht="30.75" customHeight="1">
      <c r="A512" s="24" t="s">
        <v>572</v>
      </c>
      <c r="B512" s="25" t="s">
        <v>151</v>
      </c>
      <c r="C512" s="44" t="s">
        <v>660</v>
      </c>
      <c r="D512" s="25" t="s">
        <v>214</v>
      </c>
      <c r="E512" s="28" t="s">
        <v>570</v>
      </c>
      <c r="F512" s="25" t="s">
        <v>196</v>
      </c>
      <c r="G512" s="87">
        <v>106066.99</v>
      </c>
      <c r="H512" s="83"/>
      <c r="I512" s="83">
        <f t="shared" si="25"/>
        <v>106066.99</v>
      </c>
    </row>
    <row r="513" spans="1:9" s="5" customFormat="1" ht="30.75" customHeight="1">
      <c r="A513" s="24" t="s">
        <v>625</v>
      </c>
      <c r="B513" s="25" t="s">
        <v>151</v>
      </c>
      <c r="C513" s="44" t="s">
        <v>660</v>
      </c>
      <c r="D513" s="25" t="s">
        <v>214</v>
      </c>
      <c r="E513" s="362" t="s">
        <v>656</v>
      </c>
      <c r="F513" s="25" t="s">
        <v>196</v>
      </c>
      <c r="G513" s="87">
        <v>95466.35</v>
      </c>
      <c r="H513" s="83"/>
      <c r="I513" s="83">
        <f t="shared" si="25"/>
        <v>95466.35</v>
      </c>
    </row>
    <row r="514" spans="1:9" s="5" customFormat="1" ht="30.75" customHeight="1">
      <c r="A514" s="24" t="s">
        <v>626</v>
      </c>
      <c r="B514" s="25" t="s">
        <v>151</v>
      </c>
      <c r="C514" s="44" t="s">
        <v>660</v>
      </c>
      <c r="D514" s="25" t="s">
        <v>214</v>
      </c>
      <c r="E514" s="28" t="s">
        <v>573</v>
      </c>
      <c r="F514" s="25" t="s">
        <v>199</v>
      </c>
      <c r="G514" s="87">
        <v>342898.39</v>
      </c>
      <c r="H514" s="83"/>
      <c r="I514" s="83">
        <f t="shared" si="25"/>
        <v>342898.39</v>
      </c>
    </row>
    <row r="515" spans="1:9" s="5" customFormat="1" ht="30.75" customHeight="1">
      <c r="A515" s="24" t="s">
        <v>571</v>
      </c>
      <c r="B515" s="25" t="s">
        <v>151</v>
      </c>
      <c r="C515" s="44" t="s">
        <v>660</v>
      </c>
      <c r="D515" s="25" t="s">
        <v>214</v>
      </c>
      <c r="E515" s="362" t="s">
        <v>657</v>
      </c>
      <c r="F515" s="25" t="s">
        <v>199</v>
      </c>
      <c r="G515" s="87">
        <v>308628.08</v>
      </c>
      <c r="H515" s="83"/>
      <c r="I515" s="83">
        <f t="shared" si="25"/>
        <v>308628.08</v>
      </c>
    </row>
    <row r="516" spans="1:9" s="5" customFormat="1" ht="30.75" customHeight="1">
      <c r="A516" s="24" t="s">
        <v>261</v>
      </c>
      <c r="B516" s="25" t="s">
        <v>151</v>
      </c>
      <c r="C516" s="44" t="s">
        <v>660</v>
      </c>
      <c r="D516" s="25" t="s">
        <v>214</v>
      </c>
      <c r="E516" s="28" t="s">
        <v>599</v>
      </c>
      <c r="F516" s="25" t="s">
        <v>201</v>
      </c>
      <c r="G516" s="87">
        <v>44521.75</v>
      </c>
      <c r="H516" s="83"/>
      <c r="I516" s="83">
        <f t="shared" si="25"/>
        <v>44521.75</v>
      </c>
    </row>
    <row r="517" spans="1:9" s="5" customFormat="1" ht="30.75" customHeight="1">
      <c r="A517" s="24" t="s">
        <v>638</v>
      </c>
      <c r="B517" s="25" t="s">
        <v>151</v>
      </c>
      <c r="C517" s="44" t="s">
        <v>660</v>
      </c>
      <c r="D517" s="25" t="s">
        <v>214</v>
      </c>
      <c r="E517" s="362" t="s">
        <v>658</v>
      </c>
      <c r="F517" s="25" t="s">
        <v>201</v>
      </c>
      <c r="G517" s="87">
        <v>40063.28</v>
      </c>
      <c r="H517" s="83"/>
      <c r="I517" s="83">
        <f t="shared" si="25"/>
        <v>40063.28</v>
      </c>
    </row>
    <row r="518" spans="1:53" s="14" customFormat="1" ht="12.75">
      <c r="A518" s="74" t="s">
        <v>152</v>
      </c>
      <c r="B518" s="50" t="s">
        <v>153</v>
      </c>
      <c r="C518" s="50"/>
      <c r="D518" s="50"/>
      <c r="E518" s="50"/>
      <c r="F518" s="50"/>
      <c r="G518" s="91">
        <f>G520</f>
        <v>2640990.36</v>
      </c>
      <c r="H518" s="91">
        <f>H520</f>
        <v>683577.82</v>
      </c>
      <c r="I518" s="91">
        <f>I520</f>
        <v>1957412.54</v>
      </c>
      <c r="J518" s="309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</row>
    <row r="519" spans="1:9" s="5" customFormat="1" ht="12.75">
      <c r="A519" s="109" t="s">
        <v>244</v>
      </c>
      <c r="B519" s="36"/>
      <c r="C519" s="36"/>
      <c r="D519" s="36"/>
      <c r="E519" s="36"/>
      <c r="F519" s="36"/>
      <c r="G519" s="87"/>
      <c r="H519" s="87"/>
      <c r="I519" s="147"/>
    </row>
    <row r="520" spans="1:9" s="14" customFormat="1" ht="37.5" customHeight="1">
      <c r="A520" s="201" t="s">
        <v>598</v>
      </c>
      <c r="B520" s="192" t="s">
        <v>169</v>
      </c>
      <c r="C520" s="192" t="s">
        <v>525</v>
      </c>
      <c r="D520" s="192"/>
      <c r="E520" s="192"/>
      <c r="F520" s="192"/>
      <c r="G520" s="190">
        <f>G521+G542</f>
        <v>2640990.36</v>
      </c>
      <c r="H520" s="190">
        <f>H521+H542+H546+H547+H548</f>
        <v>683577.82</v>
      </c>
      <c r="I520" s="190">
        <f>I521+I542+I546+I547+I548</f>
        <v>1957412.54</v>
      </c>
    </row>
    <row r="521" spans="1:9" s="5" customFormat="1" ht="12.75">
      <c r="A521" s="197" t="s">
        <v>327</v>
      </c>
      <c r="B521" s="196" t="s">
        <v>169</v>
      </c>
      <c r="C521" s="196" t="s">
        <v>526</v>
      </c>
      <c r="D521" s="196" t="s">
        <v>308</v>
      </c>
      <c r="E521" s="196"/>
      <c r="F521" s="196"/>
      <c r="G521" s="162">
        <f>G526+G529</f>
        <v>1890990.3599999999</v>
      </c>
      <c r="H521" s="162">
        <f>H526+H529</f>
        <v>643577.82</v>
      </c>
      <c r="I521" s="162">
        <f>I526+I529</f>
        <v>1247412.54</v>
      </c>
    </row>
    <row r="522" spans="1:9" s="5" customFormat="1" ht="25.5" hidden="1">
      <c r="A522" s="197" t="s">
        <v>315</v>
      </c>
      <c r="B522" s="134" t="s">
        <v>169</v>
      </c>
      <c r="C522" s="134" t="s">
        <v>283</v>
      </c>
      <c r="D522" s="134" t="s">
        <v>214</v>
      </c>
      <c r="E522" s="134" t="s">
        <v>28</v>
      </c>
      <c r="F522" s="134" t="s">
        <v>185</v>
      </c>
      <c r="G522" s="103"/>
      <c r="H522" s="103"/>
      <c r="I522" s="103"/>
    </row>
    <row r="523" spans="1:9" s="129" customFormat="1" ht="12.75" hidden="1">
      <c r="A523" s="197" t="s">
        <v>327</v>
      </c>
      <c r="B523" s="134" t="s">
        <v>169</v>
      </c>
      <c r="C523" s="134" t="s">
        <v>246</v>
      </c>
      <c r="D523" s="134" t="s">
        <v>214</v>
      </c>
      <c r="E523" s="134" t="s">
        <v>66</v>
      </c>
      <c r="F523" s="134" t="s">
        <v>198</v>
      </c>
      <c r="G523" s="103"/>
      <c r="H523" s="103"/>
      <c r="I523" s="103"/>
    </row>
    <row r="524" spans="1:9" s="129" customFormat="1" ht="25.5" hidden="1">
      <c r="A524" s="197" t="s">
        <v>315</v>
      </c>
      <c r="B524" s="134" t="s">
        <v>169</v>
      </c>
      <c r="C524" s="134" t="s">
        <v>283</v>
      </c>
      <c r="D524" s="134" t="s">
        <v>214</v>
      </c>
      <c r="E524" s="134" t="s">
        <v>66</v>
      </c>
      <c r="F524" s="134" t="s">
        <v>202</v>
      </c>
      <c r="G524" s="103"/>
      <c r="H524" s="103"/>
      <c r="I524" s="103"/>
    </row>
    <row r="525" spans="1:9" s="129" customFormat="1" ht="12.75" hidden="1">
      <c r="A525" s="197" t="s">
        <v>327</v>
      </c>
      <c r="B525" s="143" t="s">
        <v>169</v>
      </c>
      <c r="C525" s="143" t="s">
        <v>283</v>
      </c>
      <c r="D525" s="143" t="s">
        <v>214</v>
      </c>
      <c r="E525" s="143" t="s">
        <v>66</v>
      </c>
      <c r="F525" s="143" t="s">
        <v>202</v>
      </c>
      <c r="G525" s="144"/>
      <c r="H525" s="144"/>
      <c r="I525" s="144"/>
    </row>
    <row r="526" spans="1:9" s="145" customFormat="1" ht="25.5">
      <c r="A526" s="197" t="s">
        <v>314</v>
      </c>
      <c r="B526" s="143" t="s">
        <v>169</v>
      </c>
      <c r="C526" s="196" t="s">
        <v>527</v>
      </c>
      <c r="D526" s="196" t="s">
        <v>553</v>
      </c>
      <c r="E526" s="143"/>
      <c r="F526" s="143"/>
      <c r="G526" s="144">
        <f aca="true" t="shared" si="26" ref="G526:I527">G527</f>
        <v>200000</v>
      </c>
      <c r="H526" s="144">
        <f t="shared" si="26"/>
        <v>136000</v>
      </c>
      <c r="I526" s="144">
        <f t="shared" si="26"/>
        <v>64000</v>
      </c>
    </row>
    <row r="527" spans="1:9" s="145" customFormat="1" ht="12.75">
      <c r="A527" s="208" t="s">
        <v>65</v>
      </c>
      <c r="B527" s="203" t="s">
        <v>169</v>
      </c>
      <c r="C527" s="143" t="s">
        <v>527</v>
      </c>
      <c r="D527" s="203" t="s">
        <v>82</v>
      </c>
      <c r="E527" s="203" t="s">
        <v>54</v>
      </c>
      <c r="F527" s="143"/>
      <c r="G527" s="144">
        <f t="shared" si="26"/>
        <v>200000</v>
      </c>
      <c r="H527" s="248">
        <f t="shared" si="26"/>
        <v>136000</v>
      </c>
      <c r="I527" s="248">
        <f t="shared" si="26"/>
        <v>64000</v>
      </c>
    </row>
    <row r="528" spans="1:10" s="145" customFormat="1" ht="12.75">
      <c r="A528" s="142" t="s">
        <v>555</v>
      </c>
      <c r="B528" s="143" t="s">
        <v>169</v>
      </c>
      <c r="C528" s="143" t="s">
        <v>527</v>
      </c>
      <c r="D528" s="143" t="s">
        <v>82</v>
      </c>
      <c r="E528" s="143" t="s">
        <v>54</v>
      </c>
      <c r="F528" s="143" t="s">
        <v>202</v>
      </c>
      <c r="G528" s="144">
        <v>200000</v>
      </c>
      <c r="H528" s="144">
        <v>136000</v>
      </c>
      <c r="I528" s="144">
        <f>G528-H528</f>
        <v>64000</v>
      </c>
      <c r="J528" s="295"/>
    </row>
    <row r="529" spans="1:9" s="145" customFormat="1" ht="25.5">
      <c r="A529" s="197" t="s">
        <v>315</v>
      </c>
      <c r="B529" s="196" t="s">
        <v>169</v>
      </c>
      <c r="C529" s="196" t="s">
        <v>527</v>
      </c>
      <c r="D529" s="196" t="s">
        <v>214</v>
      </c>
      <c r="E529" s="196"/>
      <c r="F529" s="196"/>
      <c r="G529" s="162">
        <f>G530+G532+G534+G539+G537</f>
        <v>1690990.3599999999</v>
      </c>
      <c r="H529" s="162">
        <f>H530+H532+H534+H539+H537</f>
        <v>507577.81999999995</v>
      </c>
      <c r="I529" s="162">
        <f>I530+I532+I534+I539+I537</f>
        <v>1183412.54</v>
      </c>
    </row>
    <row r="530" spans="1:11" s="145" customFormat="1" ht="12.75">
      <c r="A530" s="208" t="s">
        <v>27</v>
      </c>
      <c r="B530" s="203" t="s">
        <v>169</v>
      </c>
      <c r="C530" s="143" t="s">
        <v>527</v>
      </c>
      <c r="D530" s="203" t="s">
        <v>214</v>
      </c>
      <c r="E530" s="203" t="s">
        <v>28</v>
      </c>
      <c r="F530" s="203"/>
      <c r="G530" s="144">
        <f>G531</f>
        <v>0</v>
      </c>
      <c r="H530" s="144">
        <f>H531</f>
        <v>0</v>
      </c>
      <c r="I530" s="144">
        <f>I531</f>
        <v>0</v>
      </c>
      <c r="K530" s="159"/>
    </row>
    <row r="531" spans="1:9" s="145" customFormat="1" ht="12.75">
      <c r="A531" s="142" t="s">
        <v>405</v>
      </c>
      <c r="B531" s="143" t="s">
        <v>169</v>
      </c>
      <c r="C531" s="143" t="s">
        <v>527</v>
      </c>
      <c r="D531" s="143" t="s">
        <v>214</v>
      </c>
      <c r="E531" s="143" t="s">
        <v>28</v>
      </c>
      <c r="F531" s="143" t="s">
        <v>185</v>
      </c>
      <c r="G531" s="87">
        <v>0</v>
      </c>
      <c r="H531" s="144">
        <v>0</v>
      </c>
      <c r="I531" s="303">
        <f>G531-H531</f>
        <v>0</v>
      </c>
    </row>
    <row r="532" spans="1:9" s="145" customFormat="1" ht="12.75">
      <c r="A532" s="208" t="s">
        <v>53</v>
      </c>
      <c r="B532" s="203" t="s">
        <v>169</v>
      </c>
      <c r="C532" s="143" t="s">
        <v>527</v>
      </c>
      <c r="D532" s="203" t="s">
        <v>214</v>
      </c>
      <c r="E532" s="203" t="s">
        <v>54</v>
      </c>
      <c r="F532" s="143"/>
      <c r="G532" s="87">
        <f>G533</f>
        <v>1054205.76</v>
      </c>
      <c r="H532" s="144">
        <f>H533</f>
        <v>186941.8</v>
      </c>
      <c r="I532" s="144">
        <f>I533</f>
        <v>867263.96</v>
      </c>
    </row>
    <row r="533" spans="1:11" s="145" customFormat="1" ht="12.75">
      <c r="A533" s="142" t="s">
        <v>406</v>
      </c>
      <c r="B533" s="143" t="s">
        <v>169</v>
      </c>
      <c r="C533" s="143" t="s">
        <v>527</v>
      </c>
      <c r="D533" s="143" t="s">
        <v>214</v>
      </c>
      <c r="E533" s="143" t="s">
        <v>54</v>
      </c>
      <c r="F533" s="143" t="s">
        <v>196</v>
      </c>
      <c r="G533" s="87">
        <v>1054205.76</v>
      </c>
      <c r="H533" s="144">
        <v>186941.8</v>
      </c>
      <c r="I533" s="144">
        <f>G533-H533</f>
        <v>867263.96</v>
      </c>
      <c r="J533" s="315"/>
      <c r="K533" s="316"/>
    </row>
    <row r="534" spans="1:9" s="145" customFormat="1" ht="12.75" hidden="1">
      <c r="A534" s="208" t="s">
        <v>65</v>
      </c>
      <c r="B534" s="203" t="s">
        <v>169</v>
      </c>
      <c r="C534" s="143" t="s">
        <v>527</v>
      </c>
      <c r="D534" s="203" t="s">
        <v>214</v>
      </c>
      <c r="E534" s="203" t="s">
        <v>550</v>
      </c>
      <c r="F534" s="203"/>
      <c r="G534" s="87">
        <f>G535+G536</f>
        <v>0</v>
      </c>
      <c r="H534" s="144">
        <f>H535+H536</f>
        <v>0</v>
      </c>
      <c r="I534" s="144">
        <f>I535+I536</f>
        <v>0</v>
      </c>
    </row>
    <row r="535" spans="1:9" s="145" customFormat="1" ht="12.75" hidden="1">
      <c r="A535" s="142" t="s">
        <v>278</v>
      </c>
      <c r="B535" s="143" t="s">
        <v>169</v>
      </c>
      <c r="C535" s="143" t="s">
        <v>527</v>
      </c>
      <c r="D535" s="143" t="s">
        <v>214</v>
      </c>
      <c r="E535" s="143" t="s">
        <v>550</v>
      </c>
      <c r="F535" s="143" t="s">
        <v>198</v>
      </c>
      <c r="G535" s="87">
        <v>0</v>
      </c>
      <c r="H535" s="144"/>
      <c r="I535" s="144">
        <f>G535-H535</f>
        <v>0</v>
      </c>
    </row>
    <row r="536" spans="1:11" s="145" customFormat="1" ht="12.75" hidden="1">
      <c r="A536" s="142" t="s">
        <v>53</v>
      </c>
      <c r="B536" s="143" t="s">
        <v>169</v>
      </c>
      <c r="C536" s="143" t="s">
        <v>527</v>
      </c>
      <c r="D536" s="143" t="s">
        <v>214</v>
      </c>
      <c r="E536" s="143" t="s">
        <v>550</v>
      </c>
      <c r="F536" s="143" t="s">
        <v>202</v>
      </c>
      <c r="G536" s="87">
        <f>1440000-1440000</f>
        <v>0</v>
      </c>
      <c r="H536" s="144"/>
      <c r="I536" s="258"/>
      <c r="J536" s="108"/>
      <c r="K536" s="108"/>
    </row>
    <row r="537" spans="1:11" s="244" customFormat="1" ht="12.75">
      <c r="A537" s="208" t="s">
        <v>338</v>
      </c>
      <c r="B537" s="203" t="s">
        <v>169</v>
      </c>
      <c r="C537" s="143" t="s">
        <v>527</v>
      </c>
      <c r="D537" s="203" t="s">
        <v>214</v>
      </c>
      <c r="E537" s="203" t="s">
        <v>70</v>
      </c>
      <c r="F537" s="203"/>
      <c r="G537" s="188">
        <f>G538</f>
        <v>191000</v>
      </c>
      <c r="H537" s="242">
        <f>H538</f>
        <v>178093.12</v>
      </c>
      <c r="I537" s="242">
        <f>I538</f>
        <v>12906.880000000005</v>
      </c>
      <c r="J537" s="243"/>
      <c r="K537" s="243"/>
    </row>
    <row r="538" spans="1:11" s="145" customFormat="1" ht="12.75">
      <c r="A538" s="142" t="s">
        <v>206</v>
      </c>
      <c r="B538" s="143" t="s">
        <v>169</v>
      </c>
      <c r="C538" s="143" t="s">
        <v>527</v>
      </c>
      <c r="D538" s="143" t="s">
        <v>214</v>
      </c>
      <c r="E538" s="143" t="s">
        <v>70</v>
      </c>
      <c r="F538" s="143" t="s">
        <v>199</v>
      </c>
      <c r="G538" s="87">
        <f>110000+81000</f>
        <v>191000</v>
      </c>
      <c r="H538" s="144">
        <v>178093.12</v>
      </c>
      <c r="I538" s="87">
        <f>G538-H538</f>
        <v>12906.880000000005</v>
      </c>
      <c r="J538" s="108"/>
      <c r="K538" s="108"/>
    </row>
    <row r="539" spans="1:11" s="145" customFormat="1" ht="12.75">
      <c r="A539" s="204" t="s">
        <v>402</v>
      </c>
      <c r="B539" s="203" t="s">
        <v>169</v>
      </c>
      <c r="C539" s="143" t="s">
        <v>527</v>
      </c>
      <c r="D539" s="203" t="s">
        <v>214</v>
      </c>
      <c r="E539" s="203" t="s">
        <v>78</v>
      </c>
      <c r="F539" s="143"/>
      <c r="G539" s="87">
        <f>G540+G541</f>
        <v>445784.6</v>
      </c>
      <c r="H539" s="144">
        <f>H540+H541</f>
        <v>142542.9</v>
      </c>
      <c r="I539" s="144">
        <f>I540+I541</f>
        <v>303241.69999999995</v>
      </c>
      <c r="J539" s="108"/>
      <c r="K539" s="108"/>
    </row>
    <row r="540" spans="1:11" s="145" customFormat="1" ht="12.75">
      <c r="A540" s="24" t="s">
        <v>261</v>
      </c>
      <c r="B540" s="143" t="s">
        <v>169</v>
      </c>
      <c r="C540" s="143" t="s">
        <v>527</v>
      </c>
      <c r="D540" s="143" t="s">
        <v>214</v>
      </c>
      <c r="E540" s="143" t="s">
        <v>599</v>
      </c>
      <c r="F540" s="143" t="s">
        <v>201</v>
      </c>
      <c r="G540" s="87">
        <v>30000</v>
      </c>
      <c r="H540" s="144"/>
      <c r="I540" s="87">
        <f>G540-H540</f>
        <v>30000</v>
      </c>
      <c r="J540" s="108"/>
      <c r="K540" s="108"/>
    </row>
    <row r="541" spans="1:11" s="145" customFormat="1" ht="12.75">
      <c r="A541" s="142" t="s">
        <v>278</v>
      </c>
      <c r="B541" s="143" t="s">
        <v>169</v>
      </c>
      <c r="C541" s="143" t="s">
        <v>527</v>
      </c>
      <c r="D541" s="143" t="s">
        <v>214</v>
      </c>
      <c r="E541" s="143" t="s">
        <v>600</v>
      </c>
      <c r="F541" s="143" t="s">
        <v>198</v>
      </c>
      <c r="G541" s="87">
        <f>270000+81784.6+64000</f>
        <v>415784.6</v>
      </c>
      <c r="H541" s="144">
        <v>142542.9</v>
      </c>
      <c r="I541" s="87">
        <f>G541-H541</f>
        <v>273241.69999999995</v>
      </c>
      <c r="J541" s="108"/>
      <c r="K541" s="108"/>
    </row>
    <row r="542" spans="1:11" s="145" customFormat="1" ht="12.75">
      <c r="A542" s="209" t="s">
        <v>324</v>
      </c>
      <c r="B542" s="196" t="s">
        <v>169</v>
      </c>
      <c r="C542" s="196" t="s">
        <v>527</v>
      </c>
      <c r="D542" s="196" t="s">
        <v>68</v>
      </c>
      <c r="E542" s="196"/>
      <c r="F542" s="196"/>
      <c r="G542" s="162">
        <f>G543</f>
        <v>750000</v>
      </c>
      <c r="H542" s="162">
        <f aca="true" t="shared" si="27" ref="H542:I544">H543</f>
        <v>40000</v>
      </c>
      <c r="I542" s="162">
        <f t="shared" si="27"/>
        <v>710000</v>
      </c>
      <c r="J542" s="108"/>
      <c r="K542" s="108"/>
    </row>
    <row r="543" spans="1:11" s="145" customFormat="1" ht="25.5">
      <c r="A543" s="209" t="s">
        <v>407</v>
      </c>
      <c r="B543" s="196" t="s">
        <v>169</v>
      </c>
      <c r="C543" s="196" t="s">
        <v>527</v>
      </c>
      <c r="D543" s="196" t="s">
        <v>297</v>
      </c>
      <c r="E543" s="143"/>
      <c r="F543" s="143"/>
      <c r="G543" s="144">
        <f>G544</f>
        <v>750000</v>
      </c>
      <c r="H543" s="144">
        <f t="shared" si="27"/>
        <v>40000</v>
      </c>
      <c r="I543" s="144">
        <f t="shared" si="27"/>
        <v>710000</v>
      </c>
      <c r="J543" s="108"/>
      <c r="K543" s="108"/>
    </row>
    <row r="544" spans="1:11" s="145" customFormat="1" ht="12.75">
      <c r="A544" s="142" t="s">
        <v>65</v>
      </c>
      <c r="B544" s="143" t="s">
        <v>169</v>
      </c>
      <c r="C544" s="143" t="s">
        <v>527</v>
      </c>
      <c r="D544" s="143" t="s">
        <v>297</v>
      </c>
      <c r="E544" s="143" t="s">
        <v>550</v>
      </c>
      <c r="F544" s="143"/>
      <c r="G544" s="144">
        <f>G545</f>
        <v>750000</v>
      </c>
      <c r="H544" s="144">
        <f t="shared" si="27"/>
        <v>40000</v>
      </c>
      <c r="I544" s="144">
        <f t="shared" si="27"/>
        <v>710000</v>
      </c>
      <c r="J544" s="108"/>
      <c r="K544" s="108"/>
    </row>
    <row r="545" spans="1:11" s="145" customFormat="1" ht="12.75">
      <c r="A545" s="142" t="s">
        <v>408</v>
      </c>
      <c r="B545" s="143" t="s">
        <v>169</v>
      </c>
      <c r="C545" s="143" t="s">
        <v>527</v>
      </c>
      <c r="D545" s="143" t="s">
        <v>297</v>
      </c>
      <c r="E545" s="143" t="s">
        <v>550</v>
      </c>
      <c r="F545" s="143" t="s">
        <v>202</v>
      </c>
      <c r="G545" s="87">
        <v>750000</v>
      </c>
      <c r="H545" s="144">
        <v>40000</v>
      </c>
      <c r="I545" s="93">
        <f>G545-H545</f>
        <v>710000</v>
      </c>
      <c r="J545" s="292"/>
      <c r="K545" s="108"/>
    </row>
    <row r="546" spans="1:11" s="145" customFormat="1" ht="12.75">
      <c r="A546" s="142" t="s">
        <v>528</v>
      </c>
      <c r="B546" s="143" t="s">
        <v>169</v>
      </c>
      <c r="C546" s="44" t="s">
        <v>527</v>
      </c>
      <c r="D546" s="143" t="s">
        <v>214</v>
      </c>
      <c r="E546" s="143" t="s">
        <v>54</v>
      </c>
      <c r="F546" s="143" t="s">
        <v>196</v>
      </c>
      <c r="G546" s="144" t="s">
        <v>457</v>
      </c>
      <c r="H546" s="144"/>
      <c r="I546" s="258"/>
      <c r="J546" s="108"/>
      <c r="K546" s="108"/>
    </row>
    <row r="547" spans="1:11" s="145" customFormat="1" ht="12.75">
      <c r="A547" s="142"/>
      <c r="B547" s="143" t="s">
        <v>169</v>
      </c>
      <c r="C547" s="44" t="s">
        <v>527</v>
      </c>
      <c r="D547" s="143" t="s">
        <v>214</v>
      </c>
      <c r="E547" s="143" t="s">
        <v>550</v>
      </c>
      <c r="F547" s="143" t="s">
        <v>202</v>
      </c>
      <c r="G547" s="144">
        <v>0</v>
      </c>
      <c r="H547" s="144"/>
      <c r="I547" s="258"/>
      <c r="J547" s="108"/>
      <c r="K547" s="108"/>
    </row>
    <row r="548" spans="1:11" s="145" customFormat="1" ht="12.75">
      <c r="A548" s="142"/>
      <c r="B548" s="143" t="s">
        <v>169</v>
      </c>
      <c r="C548" s="44" t="s">
        <v>527</v>
      </c>
      <c r="D548" s="143" t="s">
        <v>214</v>
      </c>
      <c r="E548" s="143" t="s">
        <v>599</v>
      </c>
      <c r="F548" s="143" t="s">
        <v>201</v>
      </c>
      <c r="G548" s="144">
        <v>0</v>
      </c>
      <c r="H548" s="144"/>
      <c r="I548" s="258"/>
      <c r="J548" s="108"/>
      <c r="K548" s="108"/>
    </row>
    <row r="549" spans="1:11" s="145" customFormat="1" ht="12.75">
      <c r="A549" s="75" t="s">
        <v>287</v>
      </c>
      <c r="B549" s="50" t="s">
        <v>155</v>
      </c>
      <c r="C549" s="50"/>
      <c r="D549" s="50"/>
      <c r="E549" s="72"/>
      <c r="F549" s="72"/>
      <c r="G549" s="91">
        <f>G639+G636</f>
        <v>5202480</v>
      </c>
      <c r="H549" s="91">
        <f>H639+H636</f>
        <v>2307331.56</v>
      </c>
      <c r="I549" s="91">
        <f>I639+I636</f>
        <v>2895148.44</v>
      </c>
      <c r="J549" s="309"/>
      <c r="K549" s="159"/>
    </row>
    <row r="550" spans="1:9" s="5" customFormat="1" ht="12.75" hidden="1">
      <c r="A550" s="211" t="s">
        <v>8</v>
      </c>
      <c r="B550" s="212" t="s">
        <v>156</v>
      </c>
      <c r="C550" s="212" t="s">
        <v>157</v>
      </c>
      <c r="D550" s="212" t="s">
        <v>154</v>
      </c>
      <c r="E550" s="212" t="s">
        <v>9</v>
      </c>
      <c r="F550" s="212"/>
      <c r="G550" s="85"/>
      <c r="H550" s="85"/>
      <c r="I550" s="147"/>
    </row>
    <row r="551" spans="1:9" s="9" customFormat="1" ht="16.5" customHeight="1" hidden="1">
      <c r="A551" s="213" t="s">
        <v>10</v>
      </c>
      <c r="B551" s="214" t="s">
        <v>156</v>
      </c>
      <c r="C551" s="214" t="s">
        <v>157</v>
      </c>
      <c r="D551" s="214" t="s">
        <v>154</v>
      </c>
      <c r="E551" s="214" t="s">
        <v>11</v>
      </c>
      <c r="F551" s="214"/>
      <c r="G551" s="81"/>
      <c r="H551" s="81"/>
      <c r="I551" s="259"/>
    </row>
    <row r="552" spans="1:9" s="10" customFormat="1" ht="12.75" hidden="1">
      <c r="A552" s="213" t="s">
        <v>17</v>
      </c>
      <c r="B552" s="214" t="s">
        <v>156</v>
      </c>
      <c r="C552" s="214" t="s">
        <v>157</v>
      </c>
      <c r="D552" s="214" t="s">
        <v>154</v>
      </c>
      <c r="E552" s="214" t="s">
        <v>12</v>
      </c>
      <c r="F552" s="214"/>
      <c r="G552" s="81"/>
      <c r="H552" s="81"/>
      <c r="I552" s="252"/>
    </row>
    <row r="553" spans="1:9" s="10" customFormat="1" ht="12.75" hidden="1">
      <c r="A553" s="198" t="s">
        <v>18</v>
      </c>
      <c r="B553" s="215"/>
      <c r="C553" s="215"/>
      <c r="D553" s="215"/>
      <c r="E553" s="215"/>
      <c r="F553" s="215" t="s">
        <v>19</v>
      </c>
      <c r="G553" s="83"/>
      <c r="H553" s="83"/>
      <c r="I553" s="252"/>
    </row>
    <row r="554" spans="1:9" s="5" customFormat="1" ht="12.75" hidden="1">
      <c r="A554" s="153" t="s">
        <v>20</v>
      </c>
      <c r="B554" s="215"/>
      <c r="C554" s="215"/>
      <c r="D554" s="215"/>
      <c r="E554" s="215"/>
      <c r="F554" s="215" t="s">
        <v>87</v>
      </c>
      <c r="G554" s="83"/>
      <c r="H554" s="83"/>
      <c r="I554" s="147"/>
    </row>
    <row r="555" spans="1:9" s="5" customFormat="1" ht="14.25" customHeight="1" hidden="1">
      <c r="A555" s="142" t="s">
        <v>21</v>
      </c>
      <c r="B555" s="215"/>
      <c r="C555" s="215"/>
      <c r="D555" s="215"/>
      <c r="E555" s="215"/>
      <c r="F555" s="215" t="s">
        <v>22</v>
      </c>
      <c r="G555" s="83"/>
      <c r="H555" s="83"/>
      <c r="I555" s="147"/>
    </row>
    <row r="556" spans="1:9" s="5" customFormat="1" ht="12.75" hidden="1">
      <c r="A556" s="213" t="s">
        <v>15</v>
      </c>
      <c r="B556" s="214" t="s">
        <v>156</v>
      </c>
      <c r="C556" s="214" t="s">
        <v>157</v>
      </c>
      <c r="D556" s="214" t="s">
        <v>154</v>
      </c>
      <c r="E556" s="214" t="s">
        <v>16</v>
      </c>
      <c r="F556" s="214"/>
      <c r="G556" s="81"/>
      <c r="H556" s="81"/>
      <c r="I556" s="147"/>
    </row>
    <row r="557" spans="1:9" s="10" customFormat="1" ht="12.75" hidden="1">
      <c r="A557" s="211" t="s">
        <v>23</v>
      </c>
      <c r="B557" s="212" t="s">
        <v>156</v>
      </c>
      <c r="C557" s="212" t="s">
        <v>157</v>
      </c>
      <c r="D557" s="212" t="s">
        <v>154</v>
      </c>
      <c r="E557" s="212" t="s">
        <v>24</v>
      </c>
      <c r="F557" s="212"/>
      <c r="G557" s="85"/>
      <c r="H557" s="85"/>
      <c r="I557" s="252"/>
    </row>
    <row r="558" spans="1:9" s="9" customFormat="1" ht="12.75" hidden="1">
      <c r="A558" s="213" t="s">
        <v>25</v>
      </c>
      <c r="B558" s="214" t="s">
        <v>156</v>
      </c>
      <c r="C558" s="214" t="s">
        <v>157</v>
      </c>
      <c r="D558" s="214" t="s">
        <v>154</v>
      </c>
      <c r="E558" s="214" t="s">
        <v>26</v>
      </c>
      <c r="F558" s="214"/>
      <c r="G558" s="81"/>
      <c r="H558" s="81"/>
      <c r="I558" s="259"/>
    </row>
    <row r="559" spans="1:9" s="10" customFormat="1" ht="12.75" hidden="1">
      <c r="A559" s="213" t="s">
        <v>27</v>
      </c>
      <c r="B559" s="214" t="s">
        <v>156</v>
      </c>
      <c r="C559" s="214" t="s">
        <v>157</v>
      </c>
      <c r="D559" s="214" t="s">
        <v>154</v>
      </c>
      <c r="E559" s="214" t="s">
        <v>28</v>
      </c>
      <c r="F559" s="214"/>
      <c r="G559" s="81"/>
      <c r="H559" s="81"/>
      <c r="I559" s="252"/>
    </row>
    <row r="560" spans="1:9" s="10" customFormat="1" ht="25.5" hidden="1">
      <c r="A560" s="198" t="s">
        <v>29</v>
      </c>
      <c r="B560" s="215"/>
      <c r="C560" s="215"/>
      <c r="D560" s="215"/>
      <c r="E560" s="215"/>
      <c r="F560" s="215" t="s">
        <v>19</v>
      </c>
      <c r="G560" s="83"/>
      <c r="H560" s="83"/>
      <c r="I560" s="252"/>
    </row>
    <row r="561" spans="1:9" s="5" customFormat="1" ht="25.5" hidden="1">
      <c r="A561" s="216" t="s">
        <v>30</v>
      </c>
      <c r="B561" s="215"/>
      <c r="C561" s="215"/>
      <c r="D561" s="215"/>
      <c r="E561" s="215"/>
      <c r="F561" s="215" t="s">
        <v>31</v>
      </c>
      <c r="G561" s="83"/>
      <c r="H561" s="83"/>
      <c r="I561" s="147"/>
    </row>
    <row r="562" spans="1:9" s="5" customFormat="1" ht="12.75" hidden="1">
      <c r="A562" s="213" t="s">
        <v>32</v>
      </c>
      <c r="B562" s="214" t="s">
        <v>156</v>
      </c>
      <c r="C562" s="214" t="s">
        <v>157</v>
      </c>
      <c r="D562" s="214" t="s">
        <v>154</v>
      </c>
      <c r="E562" s="214" t="s">
        <v>33</v>
      </c>
      <c r="F562" s="214"/>
      <c r="G562" s="81"/>
      <c r="H562" s="81"/>
      <c r="I562" s="147"/>
    </row>
    <row r="563" spans="1:9" s="10" customFormat="1" ht="12.75" hidden="1">
      <c r="A563" s="217" t="s">
        <v>34</v>
      </c>
      <c r="B563" s="215"/>
      <c r="C563" s="215"/>
      <c r="D563" s="215"/>
      <c r="E563" s="215"/>
      <c r="F563" s="215" t="s">
        <v>35</v>
      </c>
      <c r="G563" s="83"/>
      <c r="H563" s="83"/>
      <c r="I563" s="252"/>
    </row>
    <row r="564" spans="1:9" s="5" customFormat="1" ht="12.75" hidden="1">
      <c r="A564" s="217" t="s">
        <v>36</v>
      </c>
      <c r="B564" s="215"/>
      <c r="C564" s="215"/>
      <c r="D564" s="215"/>
      <c r="E564" s="215"/>
      <c r="F564" s="215" t="s">
        <v>37</v>
      </c>
      <c r="G564" s="83"/>
      <c r="H564" s="83"/>
      <c r="I564" s="147"/>
    </row>
    <row r="565" spans="1:9" s="5" customFormat="1" ht="25.5" customHeight="1" hidden="1">
      <c r="A565" s="217" t="s">
        <v>38</v>
      </c>
      <c r="B565" s="215"/>
      <c r="C565" s="215"/>
      <c r="D565" s="215"/>
      <c r="E565" s="215"/>
      <c r="F565" s="215" t="s">
        <v>39</v>
      </c>
      <c r="G565" s="83"/>
      <c r="H565" s="83"/>
      <c r="I565" s="147"/>
    </row>
    <row r="566" spans="1:9" s="5" customFormat="1" ht="12.75" hidden="1">
      <c r="A566" s="213" t="s">
        <v>40</v>
      </c>
      <c r="B566" s="214" t="s">
        <v>156</v>
      </c>
      <c r="C566" s="214" t="s">
        <v>157</v>
      </c>
      <c r="D566" s="214" t="s">
        <v>154</v>
      </c>
      <c r="E566" s="214" t="s">
        <v>41</v>
      </c>
      <c r="F566" s="214"/>
      <c r="G566" s="81"/>
      <c r="H566" s="81"/>
      <c r="I566" s="147"/>
    </row>
    <row r="567" spans="1:9" s="10" customFormat="1" ht="13.5" customHeight="1" hidden="1">
      <c r="A567" s="213" t="s">
        <v>42</v>
      </c>
      <c r="B567" s="214" t="s">
        <v>156</v>
      </c>
      <c r="C567" s="214" t="s">
        <v>157</v>
      </c>
      <c r="D567" s="214" t="s">
        <v>154</v>
      </c>
      <c r="E567" s="214" t="s">
        <v>43</v>
      </c>
      <c r="F567" s="214"/>
      <c r="G567" s="81"/>
      <c r="H567" s="81"/>
      <c r="I567" s="252"/>
    </row>
    <row r="568" spans="1:9" s="10" customFormat="1" ht="12.75" hidden="1">
      <c r="A568" s="217" t="s">
        <v>44</v>
      </c>
      <c r="B568" s="218"/>
      <c r="C568" s="218"/>
      <c r="D568" s="218"/>
      <c r="E568" s="218"/>
      <c r="F568" s="218" t="s">
        <v>45</v>
      </c>
      <c r="G568" s="83"/>
      <c r="H568" s="83"/>
      <c r="I568" s="252"/>
    </row>
    <row r="569" spans="1:9" s="5" customFormat="1" ht="12.75" hidden="1">
      <c r="A569" s="217" t="s">
        <v>46</v>
      </c>
      <c r="B569" s="218"/>
      <c r="C569" s="218"/>
      <c r="D569" s="218"/>
      <c r="E569" s="218"/>
      <c r="F569" s="218" t="s">
        <v>47</v>
      </c>
      <c r="G569" s="83"/>
      <c r="H569" s="83"/>
      <c r="I569" s="147"/>
    </row>
    <row r="570" spans="1:9" s="5" customFormat="1" ht="12.75" hidden="1">
      <c r="A570" s="217" t="s">
        <v>48</v>
      </c>
      <c r="B570" s="218"/>
      <c r="C570" s="218"/>
      <c r="D570" s="218"/>
      <c r="E570" s="218"/>
      <c r="F570" s="218" t="s">
        <v>49</v>
      </c>
      <c r="G570" s="83"/>
      <c r="H570" s="83"/>
      <c r="I570" s="147"/>
    </row>
    <row r="571" spans="1:9" s="5" customFormat="1" ht="12.75" hidden="1">
      <c r="A571" s="217" t="s">
        <v>50</v>
      </c>
      <c r="B571" s="218"/>
      <c r="C571" s="218"/>
      <c r="D571" s="218"/>
      <c r="E571" s="218"/>
      <c r="F571" s="218" t="s">
        <v>51</v>
      </c>
      <c r="G571" s="83"/>
      <c r="H571" s="83"/>
      <c r="I571" s="147"/>
    </row>
    <row r="572" spans="1:9" s="5" customFormat="1" ht="25.5" hidden="1">
      <c r="A572" s="217" t="s">
        <v>52</v>
      </c>
      <c r="B572" s="218"/>
      <c r="C572" s="218"/>
      <c r="D572" s="218"/>
      <c r="E572" s="218"/>
      <c r="F572" s="218" t="s">
        <v>51</v>
      </c>
      <c r="G572" s="83"/>
      <c r="H572" s="83"/>
      <c r="I572" s="147"/>
    </row>
    <row r="573" spans="1:9" s="5" customFormat="1" ht="12.75" hidden="1">
      <c r="A573" s="213" t="s">
        <v>53</v>
      </c>
      <c r="B573" s="214" t="s">
        <v>156</v>
      </c>
      <c r="C573" s="214" t="s">
        <v>157</v>
      </c>
      <c r="D573" s="214" t="s">
        <v>154</v>
      </c>
      <c r="E573" s="214" t="s">
        <v>54</v>
      </c>
      <c r="F573" s="218"/>
      <c r="G573" s="81"/>
      <c r="H573" s="81"/>
      <c r="I573" s="147"/>
    </row>
    <row r="574" spans="1:9" s="10" customFormat="1" ht="25.5" hidden="1">
      <c r="A574" s="198" t="s">
        <v>55</v>
      </c>
      <c r="B574" s="143"/>
      <c r="C574" s="143"/>
      <c r="D574" s="143"/>
      <c r="E574" s="143"/>
      <c r="F574" s="143" t="s">
        <v>19</v>
      </c>
      <c r="G574" s="83"/>
      <c r="H574" s="83"/>
      <c r="I574" s="252"/>
    </row>
    <row r="575" spans="1:9" s="5" customFormat="1" ht="25.5" hidden="1">
      <c r="A575" s="194" t="s">
        <v>56</v>
      </c>
      <c r="B575" s="143"/>
      <c r="C575" s="143"/>
      <c r="D575" s="143"/>
      <c r="E575" s="143"/>
      <c r="F575" s="143" t="s">
        <v>57</v>
      </c>
      <c r="G575" s="83"/>
      <c r="H575" s="83"/>
      <c r="I575" s="147"/>
    </row>
    <row r="576" spans="1:9" s="5" customFormat="1" ht="25.5" hidden="1">
      <c r="A576" s="153" t="s">
        <v>58</v>
      </c>
      <c r="B576" s="143"/>
      <c r="C576" s="143"/>
      <c r="D576" s="143"/>
      <c r="E576" s="143"/>
      <c r="F576" s="143" t="s">
        <v>59</v>
      </c>
      <c r="G576" s="83"/>
      <c r="H576" s="83"/>
      <c r="I576" s="147"/>
    </row>
    <row r="577" spans="1:9" s="5" customFormat="1" ht="26.25" customHeight="1" hidden="1">
      <c r="A577" s="211" t="s">
        <v>60</v>
      </c>
      <c r="B577" s="212" t="s">
        <v>156</v>
      </c>
      <c r="C577" s="212" t="s">
        <v>157</v>
      </c>
      <c r="D577" s="212" t="s">
        <v>154</v>
      </c>
      <c r="E577" s="212" t="s">
        <v>61</v>
      </c>
      <c r="F577" s="212"/>
      <c r="G577" s="85"/>
      <c r="H577" s="85"/>
      <c r="I577" s="147"/>
    </row>
    <row r="578" spans="1:9" s="9" customFormat="1" ht="12.75" hidden="1">
      <c r="A578" s="213" t="s">
        <v>62</v>
      </c>
      <c r="B578" s="214" t="s">
        <v>156</v>
      </c>
      <c r="C578" s="214" t="s">
        <v>157</v>
      </c>
      <c r="D578" s="214" t="s">
        <v>154</v>
      </c>
      <c r="E578" s="214" t="s">
        <v>63</v>
      </c>
      <c r="F578" s="218"/>
      <c r="G578" s="81"/>
      <c r="H578" s="81"/>
      <c r="I578" s="259"/>
    </row>
    <row r="579" spans="1:9" s="10" customFormat="1" ht="12.75" hidden="1">
      <c r="A579" s="142" t="s">
        <v>64</v>
      </c>
      <c r="B579" s="143"/>
      <c r="C579" s="143"/>
      <c r="D579" s="143"/>
      <c r="E579" s="143"/>
      <c r="F579" s="143"/>
      <c r="G579" s="83"/>
      <c r="H579" s="83"/>
      <c r="I579" s="252"/>
    </row>
    <row r="580" spans="1:9" s="5" customFormat="1" ht="12.75" hidden="1">
      <c r="A580" s="211" t="s">
        <v>65</v>
      </c>
      <c r="B580" s="212" t="s">
        <v>156</v>
      </c>
      <c r="C580" s="212" t="s">
        <v>157</v>
      </c>
      <c r="D580" s="212" t="s">
        <v>154</v>
      </c>
      <c r="E580" s="212" t="s">
        <v>66</v>
      </c>
      <c r="F580" s="212"/>
      <c r="G580" s="85"/>
      <c r="H580" s="85"/>
      <c r="I580" s="147"/>
    </row>
    <row r="581" spans="1:9" s="9" customFormat="1" ht="25.5" hidden="1">
      <c r="A581" s="153" t="s">
        <v>58</v>
      </c>
      <c r="B581" s="143"/>
      <c r="C581" s="143"/>
      <c r="D581" s="143"/>
      <c r="E581" s="143"/>
      <c r="F581" s="143"/>
      <c r="G581" s="83"/>
      <c r="H581" s="83"/>
      <c r="I581" s="259"/>
    </row>
    <row r="582" spans="1:9" s="5" customFormat="1" ht="29.25" customHeight="1" hidden="1">
      <c r="A582" s="211" t="s">
        <v>67</v>
      </c>
      <c r="B582" s="212" t="s">
        <v>156</v>
      </c>
      <c r="C582" s="212" t="s">
        <v>157</v>
      </c>
      <c r="D582" s="212" t="s">
        <v>154</v>
      </c>
      <c r="E582" s="212" t="s">
        <v>68</v>
      </c>
      <c r="F582" s="212"/>
      <c r="G582" s="85"/>
      <c r="H582" s="85"/>
      <c r="I582" s="147"/>
    </row>
    <row r="583" spans="1:9" s="9" customFormat="1" ht="12.75" hidden="1">
      <c r="A583" s="213" t="s">
        <v>69</v>
      </c>
      <c r="B583" s="214" t="s">
        <v>156</v>
      </c>
      <c r="C583" s="214" t="s">
        <v>157</v>
      </c>
      <c r="D583" s="214" t="s">
        <v>154</v>
      </c>
      <c r="E583" s="214" t="s">
        <v>70</v>
      </c>
      <c r="F583" s="218"/>
      <c r="G583" s="81"/>
      <c r="H583" s="81"/>
      <c r="I583" s="259"/>
    </row>
    <row r="584" spans="1:9" s="10" customFormat="1" ht="12.75" hidden="1">
      <c r="A584" s="217" t="s">
        <v>71</v>
      </c>
      <c r="B584" s="143"/>
      <c r="C584" s="143"/>
      <c r="D584" s="143"/>
      <c r="E584" s="143"/>
      <c r="F584" s="143" t="s">
        <v>72</v>
      </c>
      <c r="G584" s="83"/>
      <c r="H584" s="83"/>
      <c r="I584" s="252"/>
    </row>
    <row r="585" spans="1:9" s="5" customFormat="1" ht="38.25" hidden="1">
      <c r="A585" s="217" t="s">
        <v>73</v>
      </c>
      <c r="B585" s="143"/>
      <c r="C585" s="143"/>
      <c r="D585" s="143"/>
      <c r="E585" s="143"/>
      <c r="F585" s="143" t="s">
        <v>74</v>
      </c>
      <c r="G585" s="83"/>
      <c r="H585" s="83"/>
      <c r="I585" s="147"/>
    </row>
    <row r="586" spans="1:9" s="5" customFormat="1" ht="51" customHeight="1" hidden="1">
      <c r="A586" s="217" t="s">
        <v>75</v>
      </c>
      <c r="B586" s="143"/>
      <c r="C586" s="143"/>
      <c r="D586" s="143"/>
      <c r="E586" s="143"/>
      <c r="F586" s="143" t="s">
        <v>76</v>
      </c>
      <c r="G586" s="83"/>
      <c r="H586" s="83"/>
      <c r="I586" s="147"/>
    </row>
    <row r="587" spans="1:9" s="5" customFormat="1" ht="52.5" customHeight="1" hidden="1">
      <c r="A587" s="213" t="s">
        <v>77</v>
      </c>
      <c r="B587" s="214" t="s">
        <v>156</v>
      </c>
      <c r="C587" s="214" t="s">
        <v>157</v>
      </c>
      <c r="D587" s="214" t="s">
        <v>154</v>
      </c>
      <c r="E587" s="214" t="s">
        <v>78</v>
      </c>
      <c r="F587" s="218"/>
      <c r="G587" s="81"/>
      <c r="H587" s="81"/>
      <c r="I587" s="147"/>
    </row>
    <row r="588" spans="1:9" s="10" customFormat="1" ht="15.75" customHeight="1" hidden="1">
      <c r="A588" s="217" t="s">
        <v>79</v>
      </c>
      <c r="B588" s="143"/>
      <c r="C588" s="143"/>
      <c r="D588" s="143"/>
      <c r="E588" s="143"/>
      <c r="F588" s="143" t="s">
        <v>80</v>
      </c>
      <c r="G588" s="83"/>
      <c r="H588" s="83"/>
      <c r="I588" s="252"/>
    </row>
    <row r="589" spans="1:9" s="5" customFormat="1" ht="12.75" hidden="1">
      <c r="A589" s="217" t="s">
        <v>81</v>
      </c>
      <c r="B589" s="143"/>
      <c r="C589" s="143"/>
      <c r="D589" s="143"/>
      <c r="E589" s="143"/>
      <c r="F589" s="143" t="s">
        <v>82</v>
      </c>
      <c r="G589" s="83"/>
      <c r="H589" s="83"/>
      <c r="I589" s="147"/>
    </row>
    <row r="590" spans="1:9" s="5" customFormat="1" ht="12.75" hidden="1">
      <c r="A590" s="217" t="s">
        <v>83</v>
      </c>
      <c r="B590" s="143"/>
      <c r="C590" s="143"/>
      <c r="D590" s="143"/>
      <c r="E590" s="143"/>
      <c r="F590" s="143" t="s">
        <v>84</v>
      </c>
      <c r="G590" s="83"/>
      <c r="H590" s="83"/>
      <c r="I590" s="147"/>
    </row>
    <row r="591" spans="1:9" s="5" customFormat="1" ht="25.5" hidden="1">
      <c r="A591" s="217" t="s">
        <v>85</v>
      </c>
      <c r="B591" s="143"/>
      <c r="C591" s="143"/>
      <c r="D591" s="143"/>
      <c r="E591" s="143"/>
      <c r="F591" s="143" t="s">
        <v>86</v>
      </c>
      <c r="G591" s="83"/>
      <c r="H591" s="83"/>
      <c r="I591" s="147"/>
    </row>
    <row r="592" spans="1:9" s="5" customFormat="1" ht="38.25" customHeight="1" hidden="1">
      <c r="A592" s="210" t="s">
        <v>158</v>
      </c>
      <c r="B592" s="196" t="s">
        <v>156</v>
      </c>
      <c r="C592" s="196" t="s">
        <v>159</v>
      </c>
      <c r="D592" s="196" t="s">
        <v>154</v>
      </c>
      <c r="E592" s="196"/>
      <c r="F592" s="196"/>
      <c r="G592" s="83"/>
      <c r="H592" s="83"/>
      <c r="I592" s="147"/>
    </row>
    <row r="593" spans="1:9" s="5" customFormat="1" ht="12.75" hidden="1">
      <c r="A593" s="211" t="s">
        <v>8</v>
      </c>
      <c r="B593" s="212" t="s">
        <v>156</v>
      </c>
      <c r="C593" s="212" t="s">
        <v>159</v>
      </c>
      <c r="D593" s="212" t="s">
        <v>154</v>
      </c>
      <c r="E593" s="212" t="s">
        <v>9</v>
      </c>
      <c r="F593" s="212"/>
      <c r="G593" s="85"/>
      <c r="H593" s="85"/>
      <c r="I593" s="147"/>
    </row>
    <row r="594" spans="1:9" s="9" customFormat="1" ht="15.75" customHeight="1" hidden="1">
      <c r="A594" s="213" t="s">
        <v>10</v>
      </c>
      <c r="B594" s="214" t="s">
        <v>156</v>
      </c>
      <c r="C594" s="214" t="s">
        <v>159</v>
      </c>
      <c r="D594" s="214" t="s">
        <v>154</v>
      </c>
      <c r="E594" s="214" t="s">
        <v>11</v>
      </c>
      <c r="F594" s="214"/>
      <c r="G594" s="81"/>
      <c r="H594" s="81"/>
      <c r="I594" s="259"/>
    </row>
    <row r="595" spans="1:9" s="10" customFormat="1" ht="12.75" hidden="1">
      <c r="A595" s="213" t="s">
        <v>17</v>
      </c>
      <c r="B595" s="214" t="s">
        <v>156</v>
      </c>
      <c r="C595" s="214" t="s">
        <v>159</v>
      </c>
      <c r="D595" s="214" t="s">
        <v>154</v>
      </c>
      <c r="E595" s="214" t="s">
        <v>12</v>
      </c>
      <c r="F595" s="214"/>
      <c r="G595" s="81"/>
      <c r="H595" s="81"/>
      <c r="I595" s="252"/>
    </row>
    <row r="596" spans="1:9" s="10" customFormat="1" ht="12.75" hidden="1">
      <c r="A596" s="198" t="s">
        <v>18</v>
      </c>
      <c r="B596" s="215"/>
      <c r="C596" s="215"/>
      <c r="D596" s="215"/>
      <c r="E596" s="215"/>
      <c r="F596" s="215" t="s">
        <v>19</v>
      </c>
      <c r="G596" s="83"/>
      <c r="H596" s="83"/>
      <c r="I596" s="252"/>
    </row>
    <row r="597" spans="1:9" s="5" customFormat="1" ht="12.75" hidden="1">
      <c r="A597" s="153" t="s">
        <v>20</v>
      </c>
      <c r="B597" s="215"/>
      <c r="C597" s="215"/>
      <c r="D597" s="215"/>
      <c r="E597" s="215"/>
      <c r="F597" s="215" t="s">
        <v>87</v>
      </c>
      <c r="G597" s="83"/>
      <c r="H597" s="83"/>
      <c r="I597" s="147"/>
    </row>
    <row r="598" spans="1:9" s="5" customFormat="1" ht="18" customHeight="1" hidden="1">
      <c r="A598" s="142" t="s">
        <v>21</v>
      </c>
      <c r="B598" s="215"/>
      <c r="C598" s="215"/>
      <c r="D598" s="215"/>
      <c r="E598" s="215"/>
      <c r="F598" s="215" t="s">
        <v>22</v>
      </c>
      <c r="G598" s="83"/>
      <c r="H598" s="83"/>
      <c r="I598" s="147"/>
    </row>
    <row r="599" spans="1:9" s="5" customFormat="1" ht="12.75" hidden="1">
      <c r="A599" s="213" t="s">
        <v>15</v>
      </c>
      <c r="B599" s="214" t="s">
        <v>156</v>
      </c>
      <c r="C599" s="214" t="s">
        <v>159</v>
      </c>
      <c r="D599" s="214" t="s">
        <v>154</v>
      </c>
      <c r="E599" s="214" t="s">
        <v>16</v>
      </c>
      <c r="F599" s="214"/>
      <c r="G599" s="81"/>
      <c r="H599" s="81"/>
      <c r="I599" s="147"/>
    </row>
    <row r="600" spans="1:9" s="10" customFormat="1" ht="12.75" hidden="1">
      <c r="A600" s="211" t="s">
        <v>23</v>
      </c>
      <c r="B600" s="212" t="s">
        <v>156</v>
      </c>
      <c r="C600" s="212" t="s">
        <v>159</v>
      </c>
      <c r="D600" s="212" t="s">
        <v>154</v>
      </c>
      <c r="E600" s="212" t="s">
        <v>24</v>
      </c>
      <c r="F600" s="212"/>
      <c r="G600" s="85"/>
      <c r="H600" s="85"/>
      <c r="I600" s="252"/>
    </row>
    <row r="601" spans="1:9" s="9" customFormat="1" ht="12.75" hidden="1">
      <c r="A601" s="213" t="s">
        <v>25</v>
      </c>
      <c r="B601" s="214" t="s">
        <v>156</v>
      </c>
      <c r="C601" s="214" t="s">
        <v>159</v>
      </c>
      <c r="D601" s="214" t="s">
        <v>154</v>
      </c>
      <c r="E601" s="214" t="s">
        <v>26</v>
      </c>
      <c r="F601" s="214"/>
      <c r="G601" s="81"/>
      <c r="H601" s="81"/>
      <c r="I601" s="259"/>
    </row>
    <row r="602" spans="1:9" s="10" customFormat="1" ht="12.75" hidden="1">
      <c r="A602" s="213" t="s">
        <v>27</v>
      </c>
      <c r="B602" s="214" t="s">
        <v>156</v>
      </c>
      <c r="C602" s="214" t="s">
        <v>159</v>
      </c>
      <c r="D602" s="214" t="s">
        <v>154</v>
      </c>
      <c r="E602" s="214" t="s">
        <v>28</v>
      </c>
      <c r="F602" s="214"/>
      <c r="G602" s="81"/>
      <c r="H602" s="81"/>
      <c r="I602" s="252"/>
    </row>
    <row r="603" spans="1:9" s="10" customFormat="1" ht="25.5" hidden="1">
      <c r="A603" s="198" t="s">
        <v>29</v>
      </c>
      <c r="B603" s="215"/>
      <c r="C603" s="215"/>
      <c r="D603" s="215"/>
      <c r="E603" s="215"/>
      <c r="F603" s="215" t="s">
        <v>19</v>
      </c>
      <c r="G603" s="83"/>
      <c r="H603" s="83"/>
      <c r="I603" s="252"/>
    </row>
    <row r="604" spans="1:9" s="5" customFormat="1" ht="25.5" hidden="1">
      <c r="A604" s="216" t="s">
        <v>30</v>
      </c>
      <c r="B604" s="215"/>
      <c r="C604" s="215"/>
      <c r="D604" s="215"/>
      <c r="E604" s="215"/>
      <c r="F604" s="215" t="s">
        <v>31</v>
      </c>
      <c r="G604" s="83"/>
      <c r="H604" s="83"/>
      <c r="I604" s="147"/>
    </row>
    <row r="605" spans="1:9" s="5" customFormat="1" ht="12.75" hidden="1">
      <c r="A605" s="219" t="s">
        <v>32</v>
      </c>
      <c r="B605" s="214" t="s">
        <v>156</v>
      </c>
      <c r="C605" s="218" t="s">
        <v>159</v>
      </c>
      <c r="D605" s="218" t="s">
        <v>154</v>
      </c>
      <c r="E605" s="218" t="s">
        <v>33</v>
      </c>
      <c r="F605" s="218"/>
      <c r="G605" s="83"/>
      <c r="H605" s="83"/>
      <c r="I605" s="147"/>
    </row>
    <row r="606" spans="1:9" s="5" customFormat="1" ht="12.75" hidden="1">
      <c r="A606" s="217" t="s">
        <v>34</v>
      </c>
      <c r="B606" s="215"/>
      <c r="C606" s="215"/>
      <c r="D606" s="215"/>
      <c r="E606" s="215"/>
      <c r="F606" s="215" t="s">
        <v>35</v>
      </c>
      <c r="G606" s="83"/>
      <c r="H606" s="83"/>
      <c r="I606" s="147"/>
    </row>
    <row r="607" spans="1:9" s="5" customFormat="1" ht="12.75" hidden="1">
      <c r="A607" s="217" t="s">
        <v>36</v>
      </c>
      <c r="B607" s="215"/>
      <c r="C607" s="215"/>
      <c r="D607" s="215"/>
      <c r="E607" s="215"/>
      <c r="F607" s="215" t="s">
        <v>37</v>
      </c>
      <c r="G607" s="83"/>
      <c r="H607" s="83"/>
      <c r="I607" s="147"/>
    </row>
    <row r="608" spans="1:9" s="5" customFormat="1" ht="24.75" customHeight="1" hidden="1">
      <c r="A608" s="217" t="s">
        <v>38</v>
      </c>
      <c r="B608" s="215"/>
      <c r="C608" s="215"/>
      <c r="D608" s="215"/>
      <c r="E608" s="215"/>
      <c r="F608" s="215" t="s">
        <v>39</v>
      </c>
      <c r="G608" s="83"/>
      <c r="H608" s="83"/>
      <c r="I608" s="147"/>
    </row>
    <row r="609" spans="1:9" s="5" customFormat="1" ht="12.75" hidden="1">
      <c r="A609" s="213" t="s">
        <v>40</v>
      </c>
      <c r="B609" s="214" t="s">
        <v>156</v>
      </c>
      <c r="C609" s="214" t="s">
        <v>159</v>
      </c>
      <c r="D609" s="214" t="s">
        <v>154</v>
      </c>
      <c r="E609" s="214" t="s">
        <v>41</v>
      </c>
      <c r="F609" s="214"/>
      <c r="G609" s="81"/>
      <c r="H609" s="81"/>
      <c r="I609" s="147"/>
    </row>
    <row r="610" spans="1:9" s="10" customFormat="1" ht="13.5" customHeight="1" hidden="1">
      <c r="A610" s="213" t="s">
        <v>42</v>
      </c>
      <c r="B610" s="214" t="s">
        <v>156</v>
      </c>
      <c r="C610" s="214" t="s">
        <v>159</v>
      </c>
      <c r="D610" s="214" t="s">
        <v>154</v>
      </c>
      <c r="E610" s="214" t="s">
        <v>43</v>
      </c>
      <c r="F610" s="214"/>
      <c r="G610" s="81"/>
      <c r="H610" s="81"/>
      <c r="I610" s="252"/>
    </row>
    <row r="611" spans="1:9" s="10" customFormat="1" ht="12.75" hidden="1">
      <c r="A611" s="217" t="s">
        <v>44</v>
      </c>
      <c r="B611" s="218"/>
      <c r="C611" s="218"/>
      <c r="D611" s="218"/>
      <c r="E611" s="218"/>
      <c r="F611" s="218" t="s">
        <v>45</v>
      </c>
      <c r="G611" s="83"/>
      <c r="H611" s="83"/>
      <c r="I611" s="252"/>
    </row>
    <row r="612" spans="1:9" s="5" customFormat="1" ht="12.75" hidden="1">
      <c r="A612" s="217" t="s">
        <v>46</v>
      </c>
      <c r="B612" s="218"/>
      <c r="C612" s="218"/>
      <c r="D612" s="218"/>
      <c r="E612" s="218"/>
      <c r="F612" s="218" t="s">
        <v>47</v>
      </c>
      <c r="G612" s="83"/>
      <c r="H612" s="83"/>
      <c r="I612" s="147"/>
    </row>
    <row r="613" spans="1:9" s="5" customFormat="1" ht="12.75" hidden="1">
      <c r="A613" s="217" t="s">
        <v>48</v>
      </c>
      <c r="B613" s="218"/>
      <c r="C613" s="218"/>
      <c r="D613" s="218"/>
      <c r="E613" s="218"/>
      <c r="F613" s="218" t="s">
        <v>49</v>
      </c>
      <c r="G613" s="83"/>
      <c r="H613" s="83"/>
      <c r="I613" s="147"/>
    </row>
    <row r="614" spans="1:9" s="5" customFormat="1" ht="12.75" hidden="1">
      <c r="A614" s="217" t="s">
        <v>50</v>
      </c>
      <c r="B614" s="218"/>
      <c r="C614" s="218"/>
      <c r="D614" s="218"/>
      <c r="E614" s="218"/>
      <c r="F614" s="218" t="s">
        <v>51</v>
      </c>
      <c r="G614" s="83"/>
      <c r="H614" s="83"/>
      <c r="I614" s="147"/>
    </row>
    <row r="615" spans="1:9" s="5" customFormat="1" ht="25.5" hidden="1">
      <c r="A615" s="217" t="s">
        <v>52</v>
      </c>
      <c r="B615" s="218"/>
      <c r="C615" s="218"/>
      <c r="D615" s="218"/>
      <c r="E615" s="218"/>
      <c r="F615" s="218" t="s">
        <v>51</v>
      </c>
      <c r="G615" s="83"/>
      <c r="H615" s="83"/>
      <c r="I615" s="147"/>
    </row>
    <row r="616" spans="1:9" s="5" customFormat="1" ht="12.75" hidden="1">
      <c r="A616" s="213" t="s">
        <v>53</v>
      </c>
      <c r="B616" s="214" t="s">
        <v>156</v>
      </c>
      <c r="C616" s="214" t="s">
        <v>159</v>
      </c>
      <c r="D616" s="214" t="s">
        <v>154</v>
      </c>
      <c r="E616" s="214" t="s">
        <v>54</v>
      </c>
      <c r="F616" s="218"/>
      <c r="G616" s="81"/>
      <c r="H616" s="81"/>
      <c r="I616" s="147"/>
    </row>
    <row r="617" spans="1:9" s="10" customFormat="1" ht="25.5" hidden="1">
      <c r="A617" s="198" t="s">
        <v>55</v>
      </c>
      <c r="B617" s="143"/>
      <c r="C617" s="143"/>
      <c r="D617" s="143"/>
      <c r="E617" s="143"/>
      <c r="F617" s="143" t="s">
        <v>19</v>
      </c>
      <c r="G617" s="83"/>
      <c r="H617" s="83"/>
      <c r="I617" s="252"/>
    </row>
    <row r="618" spans="1:9" s="5" customFormat="1" ht="25.5" hidden="1">
      <c r="A618" s="194" t="s">
        <v>56</v>
      </c>
      <c r="B618" s="143"/>
      <c r="C618" s="143"/>
      <c r="D618" s="143"/>
      <c r="E618" s="143"/>
      <c r="F618" s="143" t="s">
        <v>57</v>
      </c>
      <c r="G618" s="83"/>
      <c r="H618" s="83"/>
      <c r="I618" s="147"/>
    </row>
    <row r="619" spans="1:9" s="5" customFormat="1" ht="25.5" hidden="1">
      <c r="A619" s="153" t="s">
        <v>58</v>
      </c>
      <c r="B619" s="143"/>
      <c r="C619" s="143"/>
      <c r="D619" s="143"/>
      <c r="E619" s="143"/>
      <c r="F619" s="143" t="s">
        <v>59</v>
      </c>
      <c r="G619" s="83"/>
      <c r="H619" s="83"/>
      <c r="I619" s="147"/>
    </row>
    <row r="620" spans="1:9" s="5" customFormat="1" ht="27.75" customHeight="1" hidden="1">
      <c r="A620" s="211" t="s">
        <v>60</v>
      </c>
      <c r="B620" s="212" t="s">
        <v>156</v>
      </c>
      <c r="C620" s="212" t="s">
        <v>159</v>
      </c>
      <c r="D620" s="212" t="s">
        <v>154</v>
      </c>
      <c r="E620" s="212" t="s">
        <v>61</v>
      </c>
      <c r="F620" s="212"/>
      <c r="G620" s="85"/>
      <c r="H620" s="85"/>
      <c r="I620" s="147"/>
    </row>
    <row r="621" spans="1:9" s="9" customFormat="1" ht="12.75" hidden="1">
      <c r="A621" s="213" t="s">
        <v>62</v>
      </c>
      <c r="B621" s="214" t="s">
        <v>156</v>
      </c>
      <c r="C621" s="214" t="s">
        <v>159</v>
      </c>
      <c r="D621" s="214" t="s">
        <v>154</v>
      </c>
      <c r="E621" s="214" t="s">
        <v>63</v>
      </c>
      <c r="F621" s="218"/>
      <c r="G621" s="81"/>
      <c r="H621" s="81"/>
      <c r="I621" s="259"/>
    </row>
    <row r="622" spans="1:9" s="10" customFormat="1" ht="12.75" hidden="1">
      <c r="A622" s="142" t="s">
        <v>64</v>
      </c>
      <c r="B622" s="143"/>
      <c r="C622" s="143"/>
      <c r="D622" s="143"/>
      <c r="E622" s="143"/>
      <c r="F622" s="143"/>
      <c r="G622" s="83"/>
      <c r="H622" s="83"/>
      <c r="I622" s="252"/>
    </row>
    <row r="623" spans="1:9" s="5" customFormat="1" ht="12.75" hidden="1">
      <c r="A623" s="211" t="s">
        <v>65</v>
      </c>
      <c r="B623" s="212" t="s">
        <v>156</v>
      </c>
      <c r="C623" s="212" t="s">
        <v>159</v>
      </c>
      <c r="D623" s="212" t="s">
        <v>154</v>
      </c>
      <c r="E623" s="212" t="s">
        <v>66</v>
      </c>
      <c r="F623" s="212"/>
      <c r="G623" s="85"/>
      <c r="H623" s="85"/>
      <c r="I623" s="147"/>
    </row>
    <row r="624" spans="1:9" s="9" customFormat="1" ht="25.5" hidden="1">
      <c r="A624" s="153" t="s">
        <v>58</v>
      </c>
      <c r="B624" s="143"/>
      <c r="C624" s="143"/>
      <c r="D624" s="143"/>
      <c r="E624" s="143"/>
      <c r="F624" s="143"/>
      <c r="G624" s="83"/>
      <c r="H624" s="83"/>
      <c r="I624" s="259"/>
    </row>
    <row r="625" spans="1:9" s="5" customFormat="1" ht="27" customHeight="1" hidden="1">
      <c r="A625" s="211" t="s">
        <v>67</v>
      </c>
      <c r="B625" s="212" t="s">
        <v>156</v>
      </c>
      <c r="C625" s="212" t="s">
        <v>159</v>
      </c>
      <c r="D625" s="212" t="s">
        <v>154</v>
      </c>
      <c r="E625" s="212" t="s">
        <v>68</v>
      </c>
      <c r="F625" s="212"/>
      <c r="G625" s="85"/>
      <c r="H625" s="85"/>
      <c r="I625" s="147"/>
    </row>
    <row r="626" spans="1:9" s="9" customFormat="1" ht="12.75" hidden="1">
      <c r="A626" s="213" t="s">
        <v>69</v>
      </c>
      <c r="B626" s="214" t="s">
        <v>156</v>
      </c>
      <c r="C626" s="214" t="s">
        <v>159</v>
      </c>
      <c r="D626" s="214" t="s">
        <v>154</v>
      </c>
      <c r="E626" s="214" t="s">
        <v>70</v>
      </c>
      <c r="F626" s="218"/>
      <c r="G626" s="81"/>
      <c r="H626" s="81"/>
      <c r="I626" s="259"/>
    </row>
    <row r="627" spans="1:9" s="10" customFormat="1" ht="12.75" hidden="1">
      <c r="A627" s="217" t="s">
        <v>71</v>
      </c>
      <c r="B627" s="143"/>
      <c r="C627" s="143"/>
      <c r="D627" s="143"/>
      <c r="E627" s="143"/>
      <c r="F627" s="143" t="s">
        <v>72</v>
      </c>
      <c r="G627" s="83"/>
      <c r="H627" s="83"/>
      <c r="I627" s="252"/>
    </row>
    <row r="628" spans="1:9" s="5" customFormat="1" ht="38.25" hidden="1">
      <c r="A628" s="217" t="s">
        <v>73</v>
      </c>
      <c r="B628" s="143"/>
      <c r="C628" s="143"/>
      <c r="D628" s="143"/>
      <c r="E628" s="143"/>
      <c r="F628" s="143" t="s">
        <v>74</v>
      </c>
      <c r="G628" s="83"/>
      <c r="H628" s="83"/>
      <c r="I628" s="147"/>
    </row>
    <row r="629" spans="1:9" s="5" customFormat="1" ht="38.25" hidden="1">
      <c r="A629" s="217" t="s">
        <v>75</v>
      </c>
      <c r="B629" s="143"/>
      <c r="C629" s="143"/>
      <c r="D629" s="143"/>
      <c r="E629" s="143"/>
      <c r="F629" s="143" t="s">
        <v>76</v>
      </c>
      <c r="G629" s="83"/>
      <c r="H629" s="83"/>
      <c r="I629" s="147"/>
    </row>
    <row r="630" spans="1:9" s="5" customFormat="1" ht="51" customHeight="1" hidden="1">
      <c r="A630" s="213" t="s">
        <v>77</v>
      </c>
      <c r="B630" s="214" t="s">
        <v>156</v>
      </c>
      <c r="C630" s="214" t="s">
        <v>159</v>
      </c>
      <c r="D630" s="214" t="s">
        <v>154</v>
      </c>
      <c r="E630" s="214" t="s">
        <v>78</v>
      </c>
      <c r="F630" s="218"/>
      <c r="G630" s="81"/>
      <c r="H630" s="81"/>
      <c r="I630" s="147"/>
    </row>
    <row r="631" spans="1:9" s="10" customFormat="1" ht="12.75" customHeight="1" hidden="1">
      <c r="A631" s="217" t="s">
        <v>79</v>
      </c>
      <c r="B631" s="143"/>
      <c r="C631" s="143"/>
      <c r="D631" s="143"/>
      <c r="E631" s="143"/>
      <c r="F631" s="143" t="s">
        <v>80</v>
      </c>
      <c r="G631" s="83"/>
      <c r="H631" s="83"/>
      <c r="I631" s="252"/>
    </row>
    <row r="632" spans="1:9" s="5" customFormat="1" ht="12.75" hidden="1">
      <c r="A632" s="217" t="s">
        <v>81</v>
      </c>
      <c r="B632" s="143"/>
      <c r="C632" s="143"/>
      <c r="D632" s="143"/>
      <c r="E632" s="143"/>
      <c r="F632" s="143" t="s">
        <v>82</v>
      </c>
      <c r="G632" s="83"/>
      <c r="H632" s="83"/>
      <c r="I632" s="147"/>
    </row>
    <row r="633" spans="1:9" s="5" customFormat="1" ht="12.75" hidden="1">
      <c r="A633" s="217" t="s">
        <v>83</v>
      </c>
      <c r="B633" s="143"/>
      <c r="C633" s="143"/>
      <c r="D633" s="143"/>
      <c r="E633" s="143"/>
      <c r="F633" s="143" t="s">
        <v>84</v>
      </c>
      <c r="G633" s="83"/>
      <c r="H633" s="83"/>
      <c r="I633" s="147"/>
    </row>
    <row r="634" spans="1:9" s="5" customFormat="1" ht="12.75" customHeight="1" hidden="1">
      <c r="A634" s="217" t="s">
        <v>85</v>
      </c>
      <c r="B634" s="143"/>
      <c r="C634" s="143"/>
      <c r="D634" s="143"/>
      <c r="E634" s="143"/>
      <c r="F634" s="143" t="s">
        <v>86</v>
      </c>
      <c r="G634" s="83"/>
      <c r="H634" s="83"/>
      <c r="I634" s="147"/>
    </row>
    <row r="635" spans="1:9" s="5" customFormat="1" ht="14.25" customHeight="1" hidden="1">
      <c r="A635" s="220" t="s">
        <v>244</v>
      </c>
      <c r="B635" s="143"/>
      <c r="C635" s="143"/>
      <c r="D635" s="143"/>
      <c r="E635" s="143"/>
      <c r="F635" s="143"/>
      <c r="G635" s="83"/>
      <c r="H635" s="83"/>
      <c r="I635" s="147"/>
    </row>
    <row r="636" spans="1:9" s="5" customFormat="1" ht="43.5" customHeight="1">
      <c r="A636" s="201" t="s">
        <v>587</v>
      </c>
      <c r="B636" s="143"/>
      <c r="C636" s="143"/>
      <c r="D636" s="143"/>
      <c r="E636" s="143"/>
      <c r="F636" s="143"/>
      <c r="G636" s="71">
        <f>G637</f>
        <v>90000</v>
      </c>
      <c r="H636" s="71">
        <f>H637</f>
        <v>90000</v>
      </c>
      <c r="I636" s="71">
        <f>I637</f>
        <v>0</v>
      </c>
    </row>
    <row r="637" spans="1:9" s="5" customFormat="1" ht="14.25" customHeight="1">
      <c r="A637" s="142" t="s">
        <v>494</v>
      </c>
      <c r="B637" s="25" t="s">
        <v>156</v>
      </c>
      <c r="C637" s="25" t="s">
        <v>531</v>
      </c>
      <c r="D637" s="143" t="s">
        <v>218</v>
      </c>
      <c r="E637" s="143" t="s">
        <v>165</v>
      </c>
      <c r="F637" s="143"/>
      <c r="G637" s="87">
        <v>90000</v>
      </c>
      <c r="H637" s="83">
        <v>90000</v>
      </c>
      <c r="I637" s="83">
        <f>G637-H637</f>
        <v>0</v>
      </c>
    </row>
    <row r="638" spans="1:9" s="5" customFormat="1" ht="14.25" customHeight="1">
      <c r="A638" s="109" t="s">
        <v>244</v>
      </c>
      <c r="B638" s="143"/>
      <c r="C638" s="143"/>
      <c r="D638" s="143"/>
      <c r="E638" s="143"/>
      <c r="F638" s="143"/>
      <c r="G638" s="83"/>
      <c r="H638" s="83"/>
      <c r="I638" s="147"/>
    </row>
    <row r="639" spans="1:9" s="5" customFormat="1" ht="45" customHeight="1">
      <c r="A639" s="201" t="s">
        <v>587</v>
      </c>
      <c r="B639" s="221" t="s">
        <v>554</v>
      </c>
      <c r="C639" s="221" t="s">
        <v>529</v>
      </c>
      <c r="D639" s="221"/>
      <c r="E639" s="221"/>
      <c r="F639" s="221"/>
      <c r="G639" s="190">
        <f>G647+G660+G666+G670+G671+G675</f>
        <v>5112480</v>
      </c>
      <c r="H639" s="190">
        <f>H647+H660+H666+H670+H671+H675</f>
        <v>2217331.56</v>
      </c>
      <c r="I639" s="190">
        <f>I647+I660+I666+I670+I671+I675</f>
        <v>2895148.44</v>
      </c>
    </row>
    <row r="640" spans="1:9" s="5" customFormat="1" ht="12.75" hidden="1">
      <c r="A640" s="38"/>
      <c r="B640" s="25"/>
      <c r="C640" s="25"/>
      <c r="D640" s="25"/>
      <c r="E640" s="25"/>
      <c r="F640" s="25"/>
      <c r="G640" s="83"/>
      <c r="H640" s="83"/>
      <c r="I640" s="147"/>
    </row>
    <row r="641" spans="1:9" s="5" customFormat="1" ht="12.75" hidden="1">
      <c r="A641" s="38"/>
      <c r="B641" s="25"/>
      <c r="C641" s="25"/>
      <c r="D641" s="25"/>
      <c r="E641" s="25"/>
      <c r="F641" s="25"/>
      <c r="G641" s="83"/>
      <c r="H641" s="83"/>
      <c r="I641" s="147"/>
    </row>
    <row r="642" spans="1:9" s="5" customFormat="1" ht="12.75" hidden="1">
      <c r="A642" s="38"/>
      <c r="B642" s="25"/>
      <c r="C642" s="25"/>
      <c r="D642" s="25"/>
      <c r="E642" s="25"/>
      <c r="F642" s="25"/>
      <c r="G642" s="83"/>
      <c r="H642" s="83"/>
      <c r="I642" s="147"/>
    </row>
    <row r="643" spans="1:9" s="5" customFormat="1" ht="12.75" hidden="1">
      <c r="A643" s="38"/>
      <c r="B643" s="25"/>
      <c r="C643" s="25"/>
      <c r="D643" s="25"/>
      <c r="E643" s="25"/>
      <c r="F643" s="25"/>
      <c r="G643" s="83"/>
      <c r="H643" s="83"/>
      <c r="I643" s="147"/>
    </row>
    <row r="644" spans="1:9" s="5" customFormat="1" ht="12.75" hidden="1">
      <c r="A644" s="138"/>
      <c r="B644" s="128"/>
      <c r="C644" s="128"/>
      <c r="D644" s="128"/>
      <c r="E644" s="128"/>
      <c r="F644" s="128"/>
      <c r="G644" s="103"/>
      <c r="H644" s="103"/>
      <c r="I644" s="147"/>
    </row>
    <row r="645" spans="1:9" s="129" customFormat="1" ht="12.75" hidden="1">
      <c r="A645" s="138"/>
      <c r="B645" s="128"/>
      <c r="C645" s="128"/>
      <c r="D645" s="128"/>
      <c r="E645" s="128"/>
      <c r="F645" s="128"/>
      <c r="G645" s="103"/>
      <c r="H645" s="103"/>
      <c r="I645" s="264"/>
    </row>
    <row r="646" spans="1:9" s="129" customFormat="1" ht="12.75" hidden="1">
      <c r="A646" s="153"/>
      <c r="B646" s="143"/>
      <c r="C646" s="143"/>
      <c r="D646" s="143"/>
      <c r="E646" s="143"/>
      <c r="F646" s="143"/>
      <c r="G646" s="144"/>
      <c r="H646" s="144"/>
      <c r="I646" s="264"/>
    </row>
    <row r="647" spans="1:35" s="129" customFormat="1" ht="12.75">
      <c r="A647" s="197" t="s">
        <v>413</v>
      </c>
      <c r="B647" s="196" t="s">
        <v>554</v>
      </c>
      <c r="C647" s="28" t="s">
        <v>530</v>
      </c>
      <c r="D647" s="196" t="s">
        <v>323</v>
      </c>
      <c r="E647" s="196"/>
      <c r="F647" s="196"/>
      <c r="G647" s="162">
        <f>G648</f>
        <v>807310</v>
      </c>
      <c r="H647" s="162">
        <f aca="true" t="shared" si="28" ref="H647:I649">H648</f>
        <v>650706.2</v>
      </c>
      <c r="I647" s="162">
        <f t="shared" si="28"/>
        <v>156603.80000000005</v>
      </c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</row>
    <row r="648" spans="1:35" s="129" customFormat="1" ht="25.5">
      <c r="A648" s="197" t="s">
        <v>315</v>
      </c>
      <c r="B648" s="196" t="s">
        <v>554</v>
      </c>
      <c r="C648" s="28" t="s">
        <v>531</v>
      </c>
      <c r="D648" s="196" t="s">
        <v>82</v>
      </c>
      <c r="E648" s="196"/>
      <c r="F648" s="196"/>
      <c r="G648" s="162">
        <f>G649</f>
        <v>807310</v>
      </c>
      <c r="H648" s="162">
        <f t="shared" si="28"/>
        <v>650706.2</v>
      </c>
      <c r="I648" s="162">
        <f t="shared" si="28"/>
        <v>156603.80000000005</v>
      </c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</row>
    <row r="649" spans="1:35" s="129" customFormat="1" ht="12.75">
      <c r="A649" s="198" t="s">
        <v>65</v>
      </c>
      <c r="B649" s="143" t="s">
        <v>554</v>
      </c>
      <c r="C649" s="25" t="s">
        <v>531</v>
      </c>
      <c r="D649" s="143" t="s">
        <v>82</v>
      </c>
      <c r="E649" s="143" t="s">
        <v>54</v>
      </c>
      <c r="F649" s="143"/>
      <c r="G649" s="144">
        <f>G650</f>
        <v>807310</v>
      </c>
      <c r="H649" s="144">
        <f t="shared" si="28"/>
        <v>650706.2</v>
      </c>
      <c r="I649" s="144">
        <f t="shared" si="28"/>
        <v>156603.80000000005</v>
      </c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</row>
    <row r="650" spans="1:35" s="129" customFormat="1" ht="12.75">
      <c r="A650" s="153" t="s">
        <v>414</v>
      </c>
      <c r="B650" s="143" t="s">
        <v>554</v>
      </c>
      <c r="C650" s="25" t="s">
        <v>531</v>
      </c>
      <c r="D650" s="143" t="s">
        <v>82</v>
      </c>
      <c r="E650" s="143" t="s">
        <v>54</v>
      </c>
      <c r="F650" s="143" t="s">
        <v>202</v>
      </c>
      <c r="G650" s="87">
        <v>807310</v>
      </c>
      <c r="H650" s="144">
        <v>650706.2</v>
      </c>
      <c r="I650" s="144">
        <f>G650-H650</f>
        <v>156603.80000000005</v>
      </c>
      <c r="J650" s="29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</row>
    <row r="651" spans="1:11" s="145" customFormat="1" ht="21" customHeight="1">
      <c r="A651" s="197" t="s">
        <v>327</v>
      </c>
      <c r="B651" s="28" t="s">
        <v>554</v>
      </c>
      <c r="C651" s="28" t="s">
        <v>531</v>
      </c>
      <c r="D651" s="196" t="s">
        <v>308</v>
      </c>
      <c r="E651" s="143"/>
      <c r="F651" s="143"/>
      <c r="G651" s="162">
        <f>G656+G652+G655</f>
        <v>3926480</v>
      </c>
      <c r="H651" s="162">
        <f>H656+H652+H655</f>
        <v>1227935.36</v>
      </c>
      <c r="I651" s="162">
        <f>I656+I652+I655</f>
        <v>2698544.6399999997</v>
      </c>
      <c r="K651" s="159"/>
    </row>
    <row r="652" spans="1:11" s="145" customFormat="1" ht="30.75" customHeight="1" hidden="1">
      <c r="A652" s="32" t="s">
        <v>314</v>
      </c>
      <c r="B652" s="36" t="s">
        <v>554</v>
      </c>
      <c r="C652" s="28" t="s">
        <v>531</v>
      </c>
      <c r="D652" s="36" t="s">
        <v>125</v>
      </c>
      <c r="E652" s="143"/>
      <c r="F652" s="143"/>
      <c r="G652" s="162">
        <f aca="true" t="shared" si="29" ref="G652:I653">G653</f>
        <v>0</v>
      </c>
      <c r="H652" s="162">
        <f t="shared" si="29"/>
        <v>0</v>
      </c>
      <c r="I652" s="162">
        <f t="shared" si="29"/>
        <v>0</v>
      </c>
      <c r="K652" s="159"/>
    </row>
    <row r="653" spans="1:11" s="145" customFormat="1" ht="21" customHeight="1" hidden="1">
      <c r="A653" s="226" t="s">
        <v>65</v>
      </c>
      <c r="B653" s="184" t="s">
        <v>554</v>
      </c>
      <c r="C653" s="25" t="s">
        <v>531</v>
      </c>
      <c r="D653" s="225" t="s">
        <v>125</v>
      </c>
      <c r="E653" s="225" t="s">
        <v>550</v>
      </c>
      <c r="F653" s="143"/>
      <c r="G653" s="162">
        <f t="shared" si="29"/>
        <v>0</v>
      </c>
      <c r="H653" s="162">
        <f t="shared" si="29"/>
        <v>0</v>
      </c>
      <c r="I653" s="162">
        <f t="shared" si="29"/>
        <v>0</v>
      </c>
      <c r="J653" s="309"/>
      <c r="K653" s="159"/>
    </row>
    <row r="654" spans="1:11" s="145" customFormat="1" ht="21" customHeight="1" hidden="1">
      <c r="A654" s="153" t="s">
        <v>458</v>
      </c>
      <c r="B654" s="227" t="s">
        <v>554</v>
      </c>
      <c r="C654" s="25" t="s">
        <v>531</v>
      </c>
      <c r="D654" s="227" t="s">
        <v>125</v>
      </c>
      <c r="E654" s="227" t="s">
        <v>550</v>
      </c>
      <c r="F654" s="143" t="s">
        <v>198</v>
      </c>
      <c r="G654" s="144">
        <v>0</v>
      </c>
      <c r="H654" s="144"/>
      <c r="I654" s="265"/>
      <c r="K654" s="159"/>
    </row>
    <row r="655" spans="1:11" s="145" customFormat="1" ht="21" customHeight="1" hidden="1">
      <c r="A655" s="153" t="s">
        <v>261</v>
      </c>
      <c r="B655" s="227" t="s">
        <v>554</v>
      </c>
      <c r="C655" s="25" t="s">
        <v>531</v>
      </c>
      <c r="D655" s="227" t="s">
        <v>125</v>
      </c>
      <c r="E655" s="227" t="s">
        <v>78</v>
      </c>
      <c r="F655" s="143" t="s">
        <v>201</v>
      </c>
      <c r="G655" s="144"/>
      <c r="H655" s="144"/>
      <c r="I655" s="144">
        <f>G655-H655</f>
        <v>0</v>
      </c>
      <c r="K655" s="159"/>
    </row>
    <row r="656" spans="1:9" s="145" customFormat="1" ht="25.5">
      <c r="A656" s="197" t="s">
        <v>315</v>
      </c>
      <c r="B656" s="28" t="s">
        <v>554</v>
      </c>
      <c r="C656" s="25" t="s">
        <v>531</v>
      </c>
      <c r="D656" s="196" t="s">
        <v>214</v>
      </c>
      <c r="E656" s="143"/>
      <c r="F656" s="143"/>
      <c r="G656" s="162">
        <f>G657+G659+G661+G667+G666+G681</f>
        <v>3926480</v>
      </c>
      <c r="H656" s="162">
        <f>H657+H659+H661+H667+H666+H681</f>
        <v>1227935.36</v>
      </c>
      <c r="I656" s="162">
        <f>I657+I659+I661+I667+I666+I681</f>
        <v>2698544.6399999997</v>
      </c>
    </row>
    <row r="657" spans="1:9" s="145" customFormat="1" ht="12.75">
      <c r="A657" s="224" t="s">
        <v>27</v>
      </c>
      <c r="B657" s="183" t="s">
        <v>554</v>
      </c>
      <c r="C657" s="25" t="s">
        <v>531</v>
      </c>
      <c r="D657" s="225" t="s">
        <v>214</v>
      </c>
      <c r="E657" s="225" t="s">
        <v>28</v>
      </c>
      <c r="F657" s="143"/>
      <c r="G657" s="144">
        <f>G658</f>
        <v>0</v>
      </c>
      <c r="H657" s="144">
        <f>H658</f>
        <v>0</v>
      </c>
      <c r="I657" s="144">
        <f>I658</f>
        <v>0</v>
      </c>
    </row>
    <row r="658" spans="1:9" s="145" customFormat="1" ht="12.75">
      <c r="A658" s="153" t="s">
        <v>409</v>
      </c>
      <c r="B658" s="25" t="s">
        <v>554</v>
      </c>
      <c r="C658" s="25" t="s">
        <v>531</v>
      </c>
      <c r="D658" s="143" t="s">
        <v>214</v>
      </c>
      <c r="E658" s="143" t="s">
        <v>28</v>
      </c>
      <c r="F658" s="143" t="s">
        <v>185</v>
      </c>
      <c r="G658" s="87">
        <f>500000-500000</f>
        <v>0</v>
      </c>
      <c r="H658" s="144"/>
      <c r="I658" s="162">
        <f>G658-H658</f>
        <v>0</v>
      </c>
    </row>
    <row r="659" spans="1:9" s="145" customFormat="1" ht="12.75">
      <c r="A659" s="224" t="s">
        <v>53</v>
      </c>
      <c r="B659" s="25" t="s">
        <v>554</v>
      </c>
      <c r="C659" s="25" t="s">
        <v>531</v>
      </c>
      <c r="D659" s="225" t="s">
        <v>214</v>
      </c>
      <c r="E659" s="225" t="s">
        <v>54</v>
      </c>
      <c r="F659" s="143"/>
      <c r="G659" s="144">
        <f>G660</f>
        <v>651200</v>
      </c>
      <c r="H659" s="144">
        <f>H660</f>
        <v>82500</v>
      </c>
      <c r="I659" s="144">
        <f>I660</f>
        <v>568700</v>
      </c>
    </row>
    <row r="660" spans="1:10" s="145" customFormat="1" ht="25.5">
      <c r="A660" s="153" t="s">
        <v>410</v>
      </c>
      <c r="B660" s="25" t="s">
        <v>554</v>
      </c>
      <c r="C660" s="25" t="s">
        <v>531</v>
      </c>
      <c r="D660" s="143" t="s">
        <v>214</v>
      </c>
      <c r="E660" s="143" t="s">
        <v>54</v>
      </c>
      <c r="F660" s="143" t="s">
        <v>196</v>
      </c>
      <c r="G660" s="87">
        <f>3151200-2500000</f>
        <v>651200</v>
      </c>
      <c r="H660" s="144">
        <v>82500</v>
      </c>
      <c r="I660" s="144">
        <f>G660-H660</f>
        <v>568700</v>
      </c>
      <c r="J660" s="156"/>
    </row>
    <row r="661" spans="1:11" s="145" customFormat="1" ht="12.75" hidden="1">
      <c r="A661" s="226" t="s">
        <v>65</v>
      </c>
      <c r="B661" s="25" t="s">
        <v>554</v>
      </c>
      <c r="C661" s="25" t="s">
        <v>531</v>
      </c>
      <c r="D661" s="225" t="s">
        <v>214</v>
      </c>
      <c r="E661" s="225" t="s">
        <v>550</v>
      </c>
      <c r="F661" s="44"/>
      <c r="G661" s="87">
        <f>G664+G665</f>
        <v>0</v>
      </c>
      <c r="H661" s="87">
        <f>H664+H665</f>
        <v>0</v>
      </c>
      <c r="I661" s="87">
        <f>I664+I665</f>
        <v>0</v>
      </c>
      <c r="K661" s="159"/>
    </row>
    <row r="662" spans="1:9" s="129" customFormat="1" ht="12.75" hidden="1">
      <c r="A662" s="138"/>
      <c r="B662" s="25" t="s">
        <v>554</v>
      </c>
      <c r="C662" s="25" t="s">
        <v>531</v>
      </c>
      <c r="D662" s="128"/>
      <c r="E662" s="128"/>
      <c r="F662" s="128"/>
      <c r="G662" s="87"/>
      <c r="H662" s="103"/>
      <c r="I662" s="264"/>
    </row>
    <row r="663" spans="1:9" s="129" customFormat="1" ht="12.75" hidden="1">
      <c r="A663" s="161"/>
      <c r="B663" s="25" t="s">
        <v>554</v>
      </c>
      <c r="C663" s="25" t="s">
        <v>531</v>
      </c>
      <c r="D663" s="44"/>
      <c r="E663" s="44"/>
      <c r="F663" s="44"/>
      <c r="G663" s="87"/>
      <c r="H663" s="87"/>
      <c r="I663" s="264"/>
    </row>
    <row r="664" spans="1:13" s="14" customFormat="1" ht="12.75" hidden="1">
      <c r="A664" s="153" t="s">
        <v>411</v>
      </c>
      <c r="B664" s="25" t="s">
        <v>554</v>
      </c>
      <c r="C664" s="25" t="s">
        <v>531</v>
      </c>
      <c r="D664" s="227" t="s">
        <v>214</v>
      </c>
      <c r="E664" s="227" t="s">
        <v>550</v>
      </c>
      <c r="F664" s="143" t="s">
        <v>198</v>
      </c>
      <c r="G664" s="87">
        <v>0</v>
      </c>
      <c r="H664" s="144"/>
      <c r="I664" s="87">
        <f>G664-H664</f>
        <v>0</v>
      </c>
      <c r="J664" s="292"/>
      <c r="K664" s="292"/>
      <c r="L664" s="156"/>
      <c r="M664" s="108"/>
    </row>
    <row r="665" spans="1:22" s="155" customFormat="1" ht="25.5" hidden="1">
      <c r="A665" s="153" t="s">
        <v>412</v>
      </c>
      <c r="B665" s="25" t="s">
        <v>554</v>
      </c>
      <c r="C665" s="25" t="s">
        <v>531</v>
      </c>
      <c r="D665" s="227" t="s">
        <v>214</v>
      </c>
      <c r="E665" s="227" t="s">
        <v>550</v>
      </c>
      <c r="F665" s="143" t="s">
        <v>202</v>
      </c>
      <c r="G665" s="87">
        <v>0</v>
      </c>
      <c r="H665" s="144"/>
      <c r="I665" s="265"/>
      <c r="J665" s="145"/>
      <c r="K665" s="145"/>
      <c r="L665" s="145"/>
      <c r="M665" s="145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s="155" customFormat="1" ht="12.75">
      <c r="A666" s="153" t="s">
        <v>206</v>
      </c>
      <c r="B666" s="25" t="s">
        <v>554</v>
      </c>
      <c r="C666" s="25" t="s">
        <v>531</v>
      </c>
      <c r="D666" s="44" t="s">
        <v>214</v>
      </c>
      <c r="E666" s="44" t="s">
        <v>70</v>
      </c>
      <c r="F666" s="25" t="s">
        <v>199</v>
      </c>
      <c r="G666" s="87">
        <f>50000-6800+188886.6</f>
        <v>232086.6</v>
      </c>
      <c r="H666" s="144">
        <v>84736.86</v>
      </c>
      <c r="I666" s="144">
        <f>G666-H666</f>
        <v>147349.74</v>
      </c>
      <c r="J666" s="145"/>
      <c r="K666" s="145"/>
      <c r="L666" s="145"/>
      <c r="M666" s="145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s="155" customFormat="1" ht="12.75">
      <c r="A667" s="204" t="s">
        <v>402</v>
      </c>
      <c r="B667" s="25" t="s">
        <v>554</v>
      </c>
      <c r="C667" s="25" t="s">
        <v>531</v>
      </c>
      <c r="D667" s="169" t="s">
        <v>214</v>
      </c>
      <c r="E667" s="169" t="s">
        <v>78</v>
      </c>
      <c r="F667" s="42"/>
      <c r="G667" s="87">
        <f>G670+G668+G669+G671</f>
        <v>3041883.4</v>
      </c>
      <c r="H667" s="144">
        <f>H670+H668+H669+H671</f>
        <v>1059388.5</v>
      </c>
      <c r="I667" s="144">
        <f>I670+I668+I669+I671</f>
        <v>1982494.9</v>
      </c>
      <c r="J667" s="145"/>
      <c r="K667" s="145"/>
      <c r="L667" s="145"/>
      <c r="M667" s="145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s="155" customFormat="1" ht="12.75">
      <c r="A668" s="24" t="s">
        <v>261</v>
      </c>
      <c r="B668" s="25" t="s">
        <v>554</v>
      </c>
      <c r="C668" s="25" t="s">
        <v>531</v>
      </c>
      <c r="D668" s="44" t="s">
        <v>214</v>
      </c>
      <c r="E668" s="44" t="s">
        <v>78</v>
      </c>
      <c r="F668" s="25" t="s">
        <v>473</v>
      </c>
      <c r="G668" s="87">
        <v>0</v>
      </c>
      <c r="H668" s="144"/>
      <c r="I668" s="144">
        <f>G668-H668</f>
        <v>0</v>
      </c>
      <c r="J668" s="145"/>
      <c r="K668" s="145"/>
      <c r="L668" s="145"/>
      <c r="M668" s="145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s="155" customFormat="1" ht="12.75">
      <c r="A669" s="24" t="s">
        <v>565</v>
      </c>
      <c r="B669" s="25" t="s">
        <v>554</v>
      </c>
      <c r="C669" s="25" t="s">
        <v>531</v>
      </c>
      <c r="D669" s="44" t="s">
        <v>214</v>
      </c>
      <c r="E669" s="44" t="s">
        <v>601</v>
      </c>
      <c r="F669" s="25" t="s">
        <v>237</v>
      </c>
      <c r="G669" s="87"/>
      <c r="H669" s="144"/>
      <c r="I669" s="144">
        <f>G669-H669</f>
        <v>0</v>
      </c>
      <c r="J669" s="145"/>
      <c r="K669" s="145"/>
      <c r="L669" s="145"/>
      <c r="M669" s="145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s="155" customFormat="1" ht="12.75">
      <c r="A670" s="24" t="s">
        <v>261</v>
      </c>
      <c r="B670" s="25" t="s">
        <v>554</v>
      </c>
      <c r="C670" s="25" t="s">
        <v>531</v>
      </c>
      <c r="D670" s="44" t="s">
        <v>214</v>
      </c>
      <c r="E670" s="44" t="s">
        <v>599</v>
      </c>
      <c r="F670" s="25" t="s">
        <v>201</v>
      </c>
      <c r="G670" s="87">
        <v>566608.5</v>
      </c>
      <c r="H670" s="144">
        <v>104324.3</v>
      </c>
      <c r="I670" s="144">
        <f>G670-H670</f>
        <v>462284.2</v>
      </c>
      <c r="J670" s="145"/>
      <c r="K670" s="145"/>
      <c r="L670" s="145"/>
      <c r="M670" s="145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s="155" customFormat="1" ht="12.75">
      <c r="A671" s="153" t="s">
        <v>411</v>
      </c>
      <c r="B671" s="25" t="s">
        <v>554</v>
      </c>
      <c r="C671" s="25" t="s">
        <v>531</v>
      </c>
      <c r="D671" s="44" t="s">
        <v>214</v>
      </c>
      <c r="E671" s="44" t="s">
        <v>600</v>
      </c>
      <c r="F671" s="25" t="s">
        <v>198</v>
      </c>
      <c r="G671" s="87">
        <f>2348480-28993.5-188886.6+425000-80325</f>
        <v>2475274.9</v>
      </c>
      <c r="H671" s="144">
        <v>955064.2</v>
      </c>
      <c r="I671" s="144">
        <f>G671-H671</f>
        <v>1520210.7</v>
      </c>
      <c r="J671" s="309"/>
      <c r="K671" s="145"/>
      <c r="L671" s="145"/>
      <c r="M671" s="145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s="155" customFormat="1" ht="25.5">
      <c r="A672" s="209" t="s">
        <v>407</v>
      </c>
      <c r="B672" s="28" t="s">
        <v>554</v>
      </c>
      <c r="C672" s="28" t="s">
        <v>531</v>
      </c>
      <c r="D672" s="196" t="s">
        <v>68</v>
      </c>
      <c r="E672" s="143"/>
      <c r="F672" s="143"/>
      <c r="G672" s="87">
        <f>G674+G673</f>
        <v>380000</v>
      </c>
      <c r="H672" s="144">
        <f>H674+H673</f>
        <v>340000</v>
      </c>
      <c r="I672" s="144">
        <f>I674+I673</f>
        <v>40000</v>
      </c>
      <c r="J672" s="145"/>
      <c r="K672" s="145"/>
      <c r="L672" s="145"/>
      <c r="M672" s="145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s="155" customFormat="1" ht="12.75">
      <c r="A673" s="142" t="s">
        <v>65</v>
      </c>
      <c r="B673" s="25" t="s">
        <v>554</v>
      </c>
      <c r="C673" s="25" t="s">
        <v>531</v>
      </c>
      <c r="D673" s="143" t="s">
        <v>297</v>
      </c>
      <c r="E673" s="143" t="s">
        <v>550</v>
      </c>
      <c r="F673" s="143" t="s">
        <v>202</v>
      </c>
      <c r="G673" s="87">
        <v>0</v>
      </c>
      <c r="H673" s="144"/>
      <c r="I673" s="265"/>
      <c r="J673" s="145"/>
      <c r="K673" s="145"/>
      <c r="L673" s="145"/>
      <c r="M673" s="145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s="155" customFormat="1" ht="12.75">
      <c r="A674" s="208" t="s">
        <v>65</v>
      </c>
      <c r="B674" s="25" t="s">
        <v>554</v>
      </c>
      <c r="C674" s="25" t="s">
        <v>531</v>
      </c>
      <c r="D674" s="203" t="s">
        <v>257</v>
      </c>
      <c r="E674" s="203" t="s">
        <v>550</v>
      </c>
      <c r="F674" s="203"/>
      <c r="G674" s="87">
        <f>G675</f>
        <v>380000</v>
      </c>
      <c r="H674" s="144">
        <f>H675</f>
        <v>340000</v>
      </c>
      <c r="I674" s="144">
        <f>I675</f>
        <v>40000</v>
      </c>
      <c r="J674" s="145"/>
      <c r="K674" s="145"/>
      <c r="L674" s="145"/>
      <c r="M674" s="145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s="155" customFormat="1" ht="25.5">
      <c r="A675" s="142" t="s">
        <v>415</v>
      </c>
      <c r="B675" s="25" t="s">
        <v>554</v>
      </c>
      <c r="C675" s="25" t="s">
        <v>531</v>
      </c>
      <c r="D675" s="143" t="s">
        <v>257</v>
      </c>
      <c r="E675" s="143" t="s">
        <v>550</v>
      </c>
      <c r="F675" s="143" t="s">
        <v>202</v>
      </c>
      <c r="G675" s="87">
        <f>240000+140000</f>
        <v>380000</v>
      </c>
      <c r="H675" s="144">
        <v>340000</v>
      </c>
      <c r="I675" s="144">
        <f>G675-H675</f>
        <v>40000</v>
      </c>
      <c r="J675" s="200"/>
      <c r="K675" s="145"/>
      <c r="L675" s="145"/>
      <c r="M675" s="145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s="155" customFormat="1" ht="12.75">
      <c r="A676" s="375"/>
      <c r="B676" s="269" t="s">
        <v>676</v>
      </c>
      <c r="C676" s="269"/>
      <c r="D676" s="269"/>
      <c r="E676" s="269"/>
      <c r="F676" s="269"/>
      <c r="G676" s="270">
        <f>G677+G678+G679+G680+G681</f>
        <v>864641.8200000001</v>
      </c>
      <c r="H676" s="270">
        <f>H677+H678+H679+H680+H681</f>
        <v>472369.91000000003</v>
      </c>
      <c r="I676" s="270">
        <f>I677+I678+I679+I680+I681</f>
        <v>392271.91000000003</v>
      </c>
      <c r="J676" s="200"/>
      <c r="K676" s="145"/>
      <c r="L676" s="145"/>
      <c r="M676" s="145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s="155" customFormat="1" ht="12.75">
      <c r="A677" s="142" t="s">
        <v>27</v>
      </c>
      <c r="B677" s="25" t="s">
        <v>676</v>
      </c>
      <c r="C677" s="25" t="s">
        <v>330</v>
      </c>
      <c r="D677" s="143" t="s">
        <v>214</v>
      </c>
      <c r="E677" s="143" t="s">
        <v>28</v>
      </c>
      <c r="F677" s="143" t="s">
        <v>185</v>
      </c>
      <c r="G677" s="87">
        <v>66680</v>
      </c>
      <c r="H677" s="144">
        <v>66680</v>
      </c>
      <c r="I677" s="144">
        <f>G677-H677</f>
        <v>0</v>
      </c>
      <c r="J677" s="200"/>
      <c r="K677" s="145"/>
      <c r="L677" s="145"/>
      <c r="M677" s="145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s="155" customFormat="1" ht="12.75">
      <c r="A678" s="142" t="s">
        <v>27</v>
      </c>
      <c r="B678" s="25" t="s">
        <v>676</v>
      </c>
      <c r="C678" s="25" t="s">
        <v>330</v>
      </c>
      <c r="D678" s="143" t="s">
        <v>214</v>
      </c>
      <c r="E678" s="143" t="s">
        <v>677</v>
      </c>
      <c r="F678" s="143" t="s">
        <v>185</v>
      </c>
      <c r="G678" s="87">
        <v>93352</v>
      </c>
      <c r="H678" s="144"/>
      <c r="I678" s="144">
        <f>G678-H678</f>
        <v>93352</v>
      </c>
      <c r="J678" s="200"/>
      <c r="K678" s="145"/>
      <c r="L678" s="145"/>
      <c r="M678" s="145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s="155" customFormat="1" ht="12.75">
      <c r="A679" s="142" t="s">
        <v>53</v>
      </c>
      <c r="B679" s="25" t="s">
        <v>676</v>
      </c>
      <c r="C679" s="25" t="s">
        <v>330</v>
      </c>
      <c r="D679" s="143" t="s">
        <v>214</v>
      </c>
      <c r="E679" s="143" t="s">
        <v>54</v>
      </c>
      <c r="F679" s="143" t="s">
        <v>196</v>
      </c>
      <c r="G679" s="87">
        <v>176649.91</v>
      </c>
      <c r="H679" s="144">
        <v>62758.79</v>
      </c>
      <c r="I679" s="144">
        <f>G679-H679</f>
        <v>113891.12</v>
      </c>
      <c r="J679" s="200"/>
      <c r="K679" s="145"/>
      <c r="L679" s="145"/>
      <c r="M679" s="145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s="155" customFormat="1" ht="12.75">
      <c r="A680" s="142" t="s">
        <v>679</v>
      </c>
      <c r="B680" s="25" t="s">
        <v>676</v>
      </c>
      <c r="C680" s="25" t="s">
        <v>330</v>
      </c>
      <c r="D680" s="143" t="s">
        <v>214</v>
      </c>
      <c r="E680" s="143" t="s">
        <v>678</v>
      </c>
      <c r="F680" s="143" t="s">
        <v>196</v>
      </c>
      <c r="G680" s="87">
        <v>526649.91</v>
      </c>
      <c r="H680" s="144">
        <v>341621.12</v>
      </c>
      <c r="I680" s="144">
        <f>G680-H680</f>
        <v>185028.79000000004</v>
      </c>
      <c r="J680" s="200"/>
      <c r="K680" s="145"/>
      <c r="L680" s="145"/>
      <c r="M680" s="145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s="155" customFormat="1" ht="12.75">
      <c r="A681" s="142" t="s">
        <v>181</v>
      </c>
      <c r="B681" s="25" t="s">
        <v>676</v>
      </c>
      <c r="C681" s="25" t="s">
        <v>330</v>
      </c>
      <c r="D681" s="143" t="s">
        <v>214</v>
      </c>
      <c r="E681" s="143" t="s">
        <v>674</v>
      </c>
      <c r="F681" s="143" t="s">
        <v>201</v>
      </c>
      <c r="G681" s="87">
        <v>1310</v>
      </c>
      <c r="H681" s="144">
        <v>1310</v>
      </c>
      <c r="I681" s="144">
        <f>G681-H681</f>
        <v>0</v>
      </c>
      <c r="J681" s="145"/>
      <c r="K681" s="145"/>
      <c r="L681" s="145"/>
      <c r="M681" s="145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10" s="145" customFormat="1" ht="12.75">
      <c r="A682" s="76" t="s">
        <v>160</v>
      </c>
      <c r="B682" s="50" t="s">
        <v>226</v>
      </c>
      <c r="C682" s="72"/>
      <c r="D682" s="72"/>
      <c r="E682" s="72"/>
      <c r="F682" s="72"/>
      <c r="G682" s="91">
        <f>G684+G711+G723+G729+G730+G710</f>
        <v>6431199</v>
      </c>
      <c r="H682" s="91">
        <f>H684+H711+H723+H729+H730+H710</f>
        <v>1302283.81</v>
      </c>
      <c r="I682" s="91">
        <f>I684+I711+I723+I729+I730+I710</f>
        <v>5128915.1899999995</v>
      </c>
      <c r="J682" s="309"/>
    </row>
    <row r="683" spans="1:9" s="5" customFormat="1" ht="12.75">
      <c r="A683" s="109" t="s">
        <v>244</v>
      </c>
      <c r="B683" s="114"/>
      <c r="C683" s="113"/>
      <c r="D683" s="113"/>
      <c r="E683" s="113"/>
      <c r="F683" s="113"/>
      <c r="G683" s="87"/>
      <c r="H683" s="87"/>
      <c r="I683" s="83"/>
    </row>
    <row r="684" spans="1:9" s="14" customFormat="1" ht="18.75" customHeight="1">
      <c r="A684" s="228" t="s">
        <v>588</v>
      </c>
      <c r="B684" s="192" t="s">
        <v>161</v>
      </c>
      <c r="C684" s="192" t="s">
        <v>532</v>
      </c>
      <c r="D684" s="192"/>
      <c r="E684" s="192"/>
      <c r="F684" s="192"/>
      <c r="G684" s="190">
        <f>G686+G703+G685</f>
        <v>2318130</v>
      </c>
      <c r="H684" s="190">
        <f>H686+H703+H685</f>
        <v>813283.81</v>
      </c>
      <c r="I684" s="190">
        <f>I686+I703+I685</f>
        <v>1504846.19</v>
      </c>
    </row>
    <row r="685" spans="1:9" s="14" customFormat="1" ht="18.75" customHeight="1">
      <c r="A685" s="363"/>
      <c r="B685" s="44" t="s">
        <v>161</v>
      </c>
      <c r="C685" s="44" t="s">
        <v>533</v>
      </c>
      <c r="D685" s="44" t="s">
        <v>82</v>
      </c>
      <c r="E685" s="44" t="s">
        <v>54</v>
      </c>
      <c r="F685" s="44" t="s">
        <v>202</v>
      </c>
      <c r="G685" s="87">
        <v>50000</v>
      </c>
      <c r="H685" s="93"/>
      <c r="I685" s="87">
        <f>G685-H685</f>
        <v>50000</v>
      </c>
    </row>
    <row r="686" spans="1:9" s="14" customFormat="1" ht="39.75" customHeight="1">
      <c r="A686" s="197" t="s">
        <v>327</v>
      </c>
      <c r="B686" s="36" t="s">
        <v>161</v>
      </c>
      <c r="C686" s="36" t="s">
        <v>533</v>
      </c>
      <c r="D686" s="36" t="s">
        <v>308</v>
      </c>
      <c r="E686" s="44"/>
      <c r="F686" s="44"/>
      <c r="G686" s="93">
        <f>G687</f>
        <v>810000</v>
      </c>
      <c r="H686" s="93">
        <f>H687</f>
        <v>89857.56</v>
      </c>
      <c r="I686" s="93">
        <f>I687</f>
        <v>720142.44</v>
      </c>
    </row>
    <row r="687" spans="1:9" s="14" customFormat="1" ht="30.75" customHeight="1">
      <c r="A687" s="197" t="s">
        <v>315</v>
      </c>
      <c r="B687" s="36" t="s">
        <v>161</v>
      </c>
      <c r="C687" s="36" t="s">
        <v>533</v>
      </c>
      <c r="D687" s="36" t="s">
        <v>214</v>
      </c>
      <c r="E687" s="44"/>
      <c r="F687" s="44"/>
      <c r="G687" s="93">
        <f>G688+G690+G700+G698+G697</f>
        <v>810000</v>
      </c>
      <c r="H687" s="93">
        <f>H688+H690+H700+H698+H697</f>
        <v>89857.56</v>
      </c>
      <c r="I687" s="93">
        <f>I688+I690+I700+I698+I697</f>
        <v>720142.44</v>
      </c>
    </row>
    <row r="688" spans="1:9" s="246" customFormat="1" ht="30.75" customHeight="1">
      <c r="A688" s="245" t="s">
        <v>27</v>
      </c>
      <c r="B688" s="169" t="s">
        <v>161</v>
      </c>
      <c r="C688" s="44" t="s">
        <v>533</v>
      </c>
      <c r="D688" s="169" t="s">
        <v>214</v>
      </c>
      <c r="E688" s="169" t="s">
        <v>28</v>
      </c>
      <c r="F688" s="169"/>
      <c r="G688" s="188">
        <f>G689</f>
        <v>55000</v>
      </c>
      <c r="H688" s="188">
        <f>H689</f>
        <v>0</v>
      </c>
      <c r="I688" s="188">
        <f>I689</f>
        <v>55000</v>
      </c>
    </row>
    <row r="689" spans="1:10" s="14" customFormat="1" ht="30.75" customHeight="1">
      <c r="A689" s="198" t="s">
        <v>432</v>
      </c>
      <c r="B689" s="44" t="s">
        <v>161</v>
      </c>
      <c r="C689" s="44" t="s">
        <v>533</v>
      </c>
      <c r="D689" s="44" t="s">
        <v>214</v>
      </c>
      <c r="E689" s="44" t="s">
        <v>28</v>
      </c>
      <c r="F689" s="44" t="s">
        <v>185</v>
      </c>
      <c r="G689" s="87">
        <f>40000+65000-50000</f>
        <v>55000</v>
      </c>
      <c r="H689" s="87"/>
      <c r="I689" s="87">
        <f>G689-H689</f>
        <v>55000</v>
      </c>
      <c r="J689" s="292"/>
    </row>
    <row r="690" spans="1:9" s="14" customFormat="1" ht="21.75" customHeight="1" hidden="1">
      <c r="A690" s="229" t="s">
        <v>65</v>
      </c>
      <c r="B690" s="203" t="s">
        <v>161</v>
      </c>
      <c r="C690" s="44" t="s">
        <v>533</v>
      </c>
      <c r="D690" s="203" t="s">
        <v>214</v>
      </c>
      <c r="E690" s="203" t="s">
        <v>550</v>
      </c>
      <c r="F690" s="143"/>
      <c r="G690" s="273">
        <f>G696</f>
        <v>0</v>
      </c>
      <c r="H690" s="320">
        <f>H696</f>
        <v>0</v>
      </c>
      <c r="I690" s="320">
        <f>I696</f>
        <v>0</v>
      </c>
    </row>
    <row r="691" spans="1:22" s="129" customFormat="1" ht="21.75" customHeight="1" hidden="1">
      <c r="A691" s="154" t="s">
        <v>279</v>
      </c>
      <c r="B691" s="143"/>
      <c r="C691" s="44" t="s">
        <v>533</v>
      </c>
      <c r="D691" s="143"/>
      <c r="E691" s="143"/>
      <c r="F691" s="143"/>
      <c r="G691" s="87"/>
      <c r="H691" s="144"/>
      <c r="I691" s="25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s="129" customFormat="1" ht="21.75" customHeight="1" hidden="1">
      <c r="A692" s="154" t="s">
        <v>278</v>
      </c>
      <c r="B692" s="143"/>
      <c r="C692" s="44" t="s">
        <v>533</v>
      </c>
      <c r="D692" s="143"/>
      <c r="E692" s="143"/>
      <c r="F692" s="143"/>
      <c r="G692" s="87"/>
      <c r="H692" s="144"/>
      <c r="I692" s="25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s="129" customFormat="1" ht="21.75" customHeight="1" hidden="1">
      <c r="A693" s="154" t="s">
        <v>206</v>
      </c>
      <c r="B693" s="143"/>
      <c r="C693" s="44" t="s">
        <v>533</v>
      </c>
      <c r="D693" s="143"/>
      <c r="E693" s="143"/>
      <c r="F693" s="143"/>
      <c r="G693" s="87"/>
      <c r="H693" s="144"/>
      <c r="I693" s="25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s="129" customFormat="1" ht="21.75" customHeight="1" hidden="1">
      <c r="A694" s="154" t="s">
        <v>280</v>
      </c>
      <c r="B694" s="143"/>
      <c r="C694" s="44" t="s">
        <v>533</v>
      </c>
      <c r="D694" s="143"/>
      <c r="E694" s="143"/>
      <c r="F694" s="143"/>
      <c r="G694" s="87"/>
      <c r="H694" s="144"/>
      <c r="I694" s="25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s="129" customFormat="1" ht="21.75" customHeight="1" hidden="1">
      <c r="A695" s="154" t="s">
        <v>294</v>
      </c>
      <c r="B695" s="143"/>
      <c r="C695" s="44" t="s">
        <v>533</v>
      </c>
      <c r="D695" s="143"/>
      <c r="E695" s="143"/>
      <c r="F695" s="143"/>
      <c r="G695" s="87"/>
      <c r="H695" s="144"/>
      <c r="I695" s="25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s="155" customFormat="1" ht="21.75" customHeight="1" hidden="1">
      <c r="A696" s="154" t="s">
        <v>416</v>
      </c>
      <c r="B696" s="143" t="s">
        <v>161</v>
      </c>
      <c r="C696" s="44" t="s">
        <v>533</v>
      </c>
      <c r="D696" s="143" t="s">
        <v>214</v>
      </c>
      <c r="E696" s="143" t="s">
        <v>550</v>
      </c>
      <c r="F696" s="143" t="s">
        <v>198</v>
      </c>
      <c r="G696" s="87">
        <v>0</v>
      </c>
      <c r="H696" s="144"/>
      <c r="I696" s="87">
        <f>G696-H696</f>
        <v>0</v>
      </c>
      <c r="J696" s="292"/>
      <c r="K696" s="292"/>
      <c r="L696" s="293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s="155" customFormat="1" ht="21.75" customHeight="1">
      <c r="A697" s="154" t="s">
        <v>53</v>
      </c>
      <c r="B697" s="44" t="s">
        <v>161</v>
      </c>
      <c r="C697" s="44" t="s">
        <v>533</v>
      </c>
      <c r="D697" s="44" t="s">
        <v>214</v>
      </c>
      <c r="E697" s="44" t="s">
        <v>54</v>
      </c>
      <c r="F697" s="44" t="s">
        <v>196</v>
      </c>
      <c r="G697" s="87">
        <v>90000</v>
      </c>
      <c r="H697" s="144"/>
      <c r="I697" s="87">
        <f>G697-H697</f>
        <v>90000</v>
      </c>
      <c r="J697" s="292"/>
      <c r="K697" s="292"/>
      <c r="L697" s="293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s="155" customFormat="1" ht="21.75" customHeight="1">
      <c r="A698" s="230" t="s">
        <v>402</v>
      </c>
      <c r="B698" s="169" t="s">
        <v>161</v>
      </c>
      <c r="C698" s="44" t="s">
        <v>533</v>
      </c>
      <c r="D698" s="169" t="s">
        <v>214</v>
      </c>
      <c r="E698" s="169" t="s">
        <v>70</v>
      </c>
      <c r="F698" s="169"/>
      <c r="G698" s="273">
        <f>G699</f>
        <v>0</v>
      </c>
      <c r="H698" s="320">
        <f>H699</f>
        <v>0</v>
      </c>
      <c r="I698" s="320">
        <f>I699</f>
        <v>0</v>
      </c>
      <c r="J698" s="292"/>
      <c r="K698" s="292"/>
      <c r="L698" s="293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s="155" customFormat="1" ht="21.75" customHeight="1">
      <c r="A699" s="102" t="s">
        <v>417</v>
      </c>
      <c r="B699" s="143" t="s">
        <v>161</v>
      </c>
      <c r="C699" s="44" t="s">
        <v>533</v>
      </c>
      <c r="D699" s="143" t="s">
        <v>214</v>
      </c>
      <c r="E699" s="143" t="s">
        <v>70</v>
      </c>
      <c r="F699" s="44" t="s">
        <v>199</v>
      </c>
      <c r="G699" s="87"/>
      <c r="H699" s="144"/>
      <c r="I699" s="87">
        <f>G699-H699</f>
        <v>0</v>
      </c>
      <c r="J699" s="292"/>
      <c r="K699" s="292"/>
      <c r="L699" s="293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s="155" customFormat="1" ht="21.75" customHeight="1">
      <c r="A700" s="230" t="s">
        <v>402</v>
      </c>
      <c r="B700" s="169" t="s">
        <v>161</v>
      </c>
      <c r="C700" s="44" t="s">
        <v>533</v>
      </c>
      <c r="D700" s="169" t="s">
        <v>214</v>
      </c>
      <c r="E700" s="169" t="s">
        <v>78</v>
      </c>
      <c r="F700" s="169"/>
      <c r="G700" s="273">
        <f>G701+G702</f>
        <v>665000</v>
      </c>
      <c r="H700" s="273">
        <f>H701+H702</f>
        <v>89857.56</v>
      </c>
      <c r="I700" s="273">
        <f>I701+I702</f>
        <v>575142.44</v>
      </c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10" s="14" customFormat="1" ht="25.5" customHeight="1">
      <c r="A701" s="102" t="s">
        <v>417</v>
      </c>
      <c r="B701" s="143" t="s">
        <v>161</v>
      </c>
      <c r="C701" s="44" t="s">
        <v>533</v>
      </c>
      <c r="D701" s="143" t="s">
        <v>214</v>
      </c>
      <c r="E701" s="143" t="s">
        <v>599</v>
      </c>
      <c r="F701" s="44" t="s">
        <v>201</v>
      </c>
      <c r="G701" s="87">
        <f>15000</f>
        <v>15000</v>
      </c>
      <c r="H701" s="87"/>
      <c r="I701" s="87">
        <f>G701-H701</f>
        <v>15000</v>
      </c>
      <c r="J701" s="310"/>
    </row>
    <row r="702" spans="1:10" s="14" customFormat="1" ht="25.5" customHeight="1">
      <c r="A702" s="154" t="s">
        <v>416</v>
      </c>
      <c r="B702" s="143" t="s">
        <v>161</v>
      </c>
      <c r="C702" s="44" t="s">
        <v>533</v>
      </c>
      <c r="D702" s="143" t="s">
        <v>214</v>
      </c>
      <c r="E702" s="143" t="s">
        <v>600</v>
      </c>
      <c r="F702" s="44" t="s">
        <v>198</v>
      </c>
      <c r="G702" s="87">
        <f>530000-40000+160000</f>
        <v>650000</v>
      </c>
      <c r="H702" s="87">
        <v>89857.56</v>
      </c>
      <c r="I702" s="87">
        <f>G702-H702</f>
        <v>560142.44</v>
      </c>
      <c r="J702" s="310"/>
    </row>
    <row r="703" spans="1:9" s="14" customFormat="1" ht="25.5" customHeight="1">
      <c r="A703" s="231" t="s">
        <v>324</v>
      </c>
      <c r="B703" s="196" t="s">
        <v>161</v>
      </c>
      <c r="C703" s="36" t="s">
        <v>533</v>
      </c>
      <c r="D703" s="196" t="s">
        <v>68</v>
      </c>
      <c r="E703" s="196"/>
      <c r="F703" s="36"/>
      <c r="G703" s="93">
        <f>G705+G704+G709</f>
        <v>1458130</v>
      </c>
      <c r="H703" s="93">
        <f>H705+H704+H709</f>
        <v>723426.25</v>
      </c>
      <c r="I703" s="93">
        <f>I705+I704+I709</f>
        <v>734703.75</v>
      </c>
    </row>
    <row r="704" spans="1:9" s="14" customFormat="1" ht="25.5" customHeight="1">
      <c r="A704" s="231"/>
      <c r="B704" s="196" t="s">
        <v>161</v>
      </c>
      <c r="C704" s="44" t="s">
        <v>533</v>
      </c>
      <c r="D704" s="196" t="s">
        <v>467</v>
      </c>
      <c r="E704" s="196" t="s">
        <v>63</v>
      </c>
      <c r="F704" s="36" t="s">
        <v>203</v>
      </c>
      <c r="G704" s="93">
        <f>40000-40000</f>
        <v>0</v>
      </c>
      <c r="H704" s="93">
        <f>40000-40000</f>
        <v>0</v>
      </c>
      <c r="I704" s="93">
        <f>40000-40000</f>
        <v>0</v>
      </c>
    </row>
    <row r="705" spans="1:9" s="14" customFormat="1" ht="25.5" customHeight="1">
      <c r="A705" s="231" t="s">
        <v>418</v>
      </c>
      <c r="B705" s="196" t="s">
        <v>161</v>
      </c>
      <c r="C705" s="44" t="s">
        <v>533</v>
      </c>
      <c r="D705" s="196" t="s">
        <v>467</v>
      </c>
      <c r="E705" s="196"/>
      <c r="F705" s="36"/>
      <c r="G705" s="93">
        <f>G706</f>
        <v>1458130</v>
      </c>
      <c r="H705" s="93">
        <f>H706</f>
        <v>723426.25</v>
      </c>
      <c r="I705" s="93">
        <f>I706</f>
        <v>734703.75</v>
      </c>
    </row>
    <row r="706" spans="1:9" s="14" customFormat="1" ht="25.5" customHeight="1">
      <c r="A706" s="230" t="s">
        <v>419</v>
      </c>
      <c r="B706" s="203" t="s">
        <v>161</v>
      </c>
      <c r="C706" s="44" t="s">
        <v>533</v>
      </c>
      <c r="D706" s="203" t="s">
        <v>467</v>
      </c>
      <c r="E706" s="203" t="s">
        <v>63</v>
      </c>
      <c r="F706" s="44"/>
      <c r="G706" s="87">
        <f>G707+G708</f>
        <v>1458130</v>
      </c>
      <c r="H706" s="87">
        <f>H707+H708</f>
        <v>723426.25</v>
      </c>
      <c r="I706" s="87">
        <f>I707+I708</f>
        <v>734703.75</v>
      </c>
    </row>
    <row r="707" spans="1:9" s="14" customFormat="1" ht="25.5" customHeight="1">
      <c r="A707" s="230"/>
      <c r="B707" s="143" t="s">
        <v>161</v>
      </c>
      <c r="C707" s="44" t="s">
        <v>533</v>
      </c>
      <c r="D707" s="143" t="s">
        <v>217</v>
      </c>
      <c r="E707" s="143" t="s">
        <v>637</v>
      </c>
      <c r="F707" s="44" t="s">
        <v>203</v>
      </c>
      <c r="G707" s="87"/>
      <c r="H707" s="87"/>
      <c r="I707" s="87">
        <f>G707-H707</f>
        <v>0</v>
      </c>
    </row>
    <row r="708" spans="1:9" s="14" customFormat="1" ht="25.5" customHeight="1">
      <c r="A708" s="102" t="s">
        <v>420</v>
      </c>
      <c r="B708" s="143" t="s">
        <v>161</v>
      </c>
      <c r="C708" s="44" t="s">
        <v>533</v>
      </c>
      <c r="D708" s="143" t="s">
        <v>467</v>
      </c>
      <c r="E708" s="143" t="s">
        <v>63</v>
      </c>
      <c r="F708" s="44" t="s">
        <v>203</v>
      </c>
      <c r="G708" s="87">
        <f>1358130+100000</f>
        <v>1458130</v>
      </c>
      <c r="H708" s="87">
        <v>723426.25</v>
      </c>
      <c r="I708" s="87">
        <f>G708-H708</f>
        <v>734703.75</v>
      </c>
    </row>
    <row r="709" spans="1:9" s="14" customFormat="1" ht="25.5" customHeight="1">
      <c r="A709" s="231" t="s">
        <v>65</v>
      </c>
      <c r="B709" s="196" t="s">
        <v>161</v>
      </c>
      <c r="C709" s="44" t="s">
        <v>533</v>
      </c>
      <c r="D709" s="196" t="s">
        <v>257</v>
      </c>
      <c r="E709" s="196" t="s">
        <v>66</v>
      </c>
      <c r="F709" s="36" t="s">
        <v>202</v>
      </c>
      <c r="G709" s="93">
        <v>0</v>
      </c>
      <c r="H709" s="93"/>
      <c r="I709" s="254"/>
    </row>
    <row r="710" spans="1:9" s="14" customFormat="1" ht="25.5" customHeight="1">
      <c r="A710" s="231" t="s">
        <v>492</v>
      </c>
      <c r="B710" s="196" t="s">
        <v>161</v>
      </c>
      <c r="C710" s="44" t="s">
        <v>533</v>
      </c>
      <c r="D710" s="196" t="s">
        <v>493</v>
      </c>
      <c r="E710" s="196" t="s">
        <v>125</v>
      </c>
      <c r="F710" s="36"/>
      <c r="G710" s="93">
        <v>0</v>
      </c>
      <c r="H710" s="93"/>
      <c r="I710" s="254"/>
    </row>
    <row r="711" spans="1:9" s="14" customFormat="1" ht="25.5" customHeight="1">
      <c r="A711" s="189" t="s">
        <v>584</v>
      </c>
      <c r="B711" s="192" t="s">
        <v>161</v>
      </c>
      <c r="C711" s="192" t="s">
        <v>534</v>
      </c>
      <c r="D711" s="192"/>
      <c r="E711" s="192"/>
      <c r="F711" s="192"/>
      <c r="G711" s="190">
        <f>G712+G716</f>
        <v>3017000</v>
      </c>
      <c r="H711" s="190">
        <f>H712+H716</f>
        <v>0</v>
      </c>
      <c r="I711" s="190">
        <f>I712+I716</f>
        <v>3017000</v>
      </c>
    </row>
    <row r="712" spans="1:9" s="145" customFormat="1" ht="25.5" customHeight="1">
      <c r="A712" s="197" t="s">
        <v>424</v>
      </c>
      <c r="B712" s="196" t="s">
        <v>161</v>
      </c>
      <c r="C712" s="283" t="s">
        <v>542</v>
      </c>
      <c r="D712" s="196"/>
      <c r="E712" s="196"/>
      <c r="F712" s="196"/>
      <c r="G712" s="162">
        <f>+G714</f>
        <v>0</v>
      </c>
      <c r="H712" s="162">
        <f>+H714</f>
        <v>0</v>
      </c>
      <c r="I712" s="162">
        <f>+I714</f>
        <v>0</v>
      </c>
    </row>
    <row r="713" spans="1:9" s="145" customFormat="1" ht="25.5" customHeight="1">
      <c r="A713" s="231"/>
      <c r="B713" s="196" t="s">
        <v>161</v>
      </c>
      <c r="C713" s="282" t="s">
        <v>542</v>
      </c>
      <c r="D713" s="196" t="s">
        <v>341</v>
      </c>
      <c r="E713" s="196"/>
      <c r="F713" s="196"/>
      <c r="G713" s="162">
        <f aca="true" t="shared" si="30" ref="G713:I714">G714</f>
        <v>0</v>
      </c>
      <c r="H713" s="162">
        <f t="shared" si="30"/>
        <v>0</v>
      </c>
      <c r="I713" s="162">
        <f t="shared" si="30"/>
        <v>0</v>
      </c>
    </row>
    <row r="714" spans="1:9" s="145" customFormat="1" ht="25.5" customHeight="1">
      <c r="A714" s="37" t="s">
        <v>65</v>
      </c>
      <c r="B714" s="143" t="s">
        <v>161</v>
      </c>
      <c r="C714" s="282" t="s">
        <v>542</v>
      </c>
      <c r="D714" s="143" t="s">
        <v>465</v>
      </c>
      <c r="E714" s="143" t="s">
        <v>550</v>
      </c>
      <c r="F714" s="196"/>
      <c r="G714" s="144">
        <f t="shared" si="30"/>
        <v>0</v>
      </c>
      <c r="H714" s="144">
        <f t="shared" si="30"/>
        <v>0</v>
      </c>
      <c r="I714" s="162">
        <f t="shared" si="30"/>
        <v>0</v>
      </c>
    </row>
    <row r="715" spans="1:9" s="145" customFormat="1" ht="25.5" customHeight="1">
      <c r="A715" s="69" t="s">
        <v>425</v>
      </c>
      <c r="B715" s="143" t="s">
        <v>161</v>
      </c>
      <c r="C715" s="282" t="s">
        <v>542</v>
      </c>
      <c r="D715" s="143" t="s">
        <v>465</v>
      </c>
      <c r="E715" s="143" t="s">
        <v>550</v>
      </c>
      <c r="F715" s="143" t="s">
        <v>202</v>
      </c>
      <c r="G715" s="144"/>
      <c r="H715" s="144"/>
      <c r="I715" s="144">
        <f>G715-H715</f>
        <v>0</v>
      </c>
    </row>
    <row r="716" spans="1:9" s="5" customFormat="1" ht="25.5">
      <c r="A716" s="233" t="s">
        <v>421</v>
      </c>
      <c r="B716" s="28" t="s">
        <v>161</v>
      </c>
      <c r="C716" s="28" t="s">
        <v>535</v>
      </c>
      <c r="D716" s="28"/>
      <c r="E716" s="28"/>
      <c r="F716" s="28"/>
      <c r="G716" s="71">
        <f>G717</f>
        <v>3017000</v>
      </c>
      <c r="H716" s="71">
        <f aca="true" t="shared" si="31" ref="H716:I718">H717</f>
        <v>0</v>
      </c>
      <c r="I716" s="71">
        <f t="shared" si="31"/>
        <v>3017000</v>
      </c>
    </row>
    <row r="717" spans="1:9" s="5" customFormat="1" ht="12.75">
      <c r="A717" s="231"/>
      <c r="B717" s="28" t="s">
        <v>161</v>
      </c>
      <c r="C717" s="28" t="s">
        <v>535</v>
      </c>
      <c r="D717" s="28" t="s">
        <v>495</v>
      </c>
      <c r="E717" s="25"/>
      <c r="F717" s="25"/>
      <c r="G717" s="71">
        <f>G718</f>
        <v>3017000</v>
      </c>
      <c r="H717" s="71">
        <f t="shared" si="31"/>
        <v>0</v>
      </c>
      <c r="I717" s="71">
        <f t="shared" si="31"/>
        <v>3017000</v>
      </c>
    </row>
    <row r="718" spans="1:9" s="5" customFormat="1" ht="12.75">
      <c r="A718" s="101" t="s">
        <v>422</v>
      </c>
      <c r="B718" s="28" t="s">
        <v>161</v>
      </c>
      <c r="C718" s="28" t="s">
        <v>535</v>
      </c>
      <c r="D718" s="28" t="s">
        <v>218</v>
      </c>
      <c r="E718" s="25"/>
      <c r="F718" s="25"/>
      <c r="G718" s="71">
        <f>G719</f>
        <v>3017000</v>
      </c>
      <c r="H718" s="71">
        <f t="shared" si="31"/>
        <v>0</v>
      </c>
      <c r="I718" s="71">
        <f t="shared" si="31"/>
        <v>3017000</v>
      </c>
    </row>
    <row r="719" spans="1:9" s="5" customFormat="1" ht="12.75">
      <c r="A719" s="232" t="s">
        <v>419</v>
      </c>
      <c r="B719" s="169" t="s">
        <v>161</v>
      </c>
      <c r="C719" s="25" t="s">
        <v>535</v>
      </c>
      <c r="D719" s="169" t="s">
        <v>218</v>
      </c>
      <c r="E719" s="169"/>
      <c r="F719" s="44"/>
      <c r="G719" s="87">
        <f>G721</f>
        <v>3017000</v>
      </c>
      <c r="H719" s="87">
        <f>H721</f>
        <v>0</v>
      </c>
      <c r="I719" s="87">
        <f>I721</f>
        <v>3017000</v>
      </c>
    </row>
    <row r="720" spans="1:9" s="129" customFormat="1" ht="25.5" hidden="1">
      <c r="A720" s="69" t="s">
        <v>235</v>
      </c>
      <c r="B720" s="44" t="s">
        <v>161</v>
      </c>
      <c r="C720" s="25" t="s">
        <v>535</v>
      </c>
      <c r="D720" s="44"/>
      <c r="E720" s="44"/>
      <c r="F720" s="44"/>
      <c r="G720" s="87"/>
      <c r="H720" s="87"/>
      <c r="I720" s="264"/>
    </row>
    <row r="721" spans="1:30" s="129" customFormat="1" ht="12.75">
      <c r="A721" s="69" t="s">
        <v>423</v>
      </c>
      <c r="B721" s="44" t="s">
        <v>161</v>
      </c>
      <c r="C721" s="25" t="s">
        <v>535</v>
      </c>
      <c r="D721" s="44" t="s">
        <v>218</v>
      </c>
      <c r="E721" s="44" t="s">
        <v>165</v>
      </c>
      <c r="F721" s="44"/>
      <c r="G721" s="87">
        <v>3017000</v>
      </c>
      <c r="H721" s="87"/>
      <c r="I721" s="144">
        <f>G721-H721</f>
        <v>3017000</v>
      </c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</row>
    <row r="722" spans="1:30" s="129" customFormat="1" ht="12.75">
      <c r="A722" s="69"/>
      <c r="B722" s="44"/>
      <c r="C722" s="25"/>
      <c r="D722" s="44"/>
      <c r="E722" s="44"/>
      <c r="F722" s="44"/>
      <c r="G722" s="87"/>
      <c r="H722" s="87"/>
      <c r="I722" s="26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</row>
    <row r="723" spans="1:9" s="5" customFormat="1" ht="25.5">
      <c r="A723" s="233" t="s">
        <v>426</v>
      </c>
      <c r="B723" s="36" t="s">
        <v>161</v>
      </c>
      <c r="C723" s="44" t="s">
        <v>508</v>
      </c>
      <c r="D723" s="44"/>
      <c r="E723" s="44"/>
      <c r="F723" s="44"/>
      <c r="G723" s="93">
        <f>G724</f>
        <v>768000</v>
      </c>
      <c r="H723" s="93">
        <f aca="true" t="shared" si="32" ref="H723:I726">H724</f>
        <v>489000</v>
      </c>
      <c r="I723" s="93">
        <f t="shared" si="32"/>
        <v>279000</v>
      </c>
    </row>
    <row r="724" spans="1:9" s="5" customFormat="1" ht="12.75">
      <c r="A724" s="101" t="s">
        <v>427</v>
      </c>
      <c r="B724" s="28" t="s">
        <v>161</v>
      </c>
      <c r="C724" s="44" t="s">
        <v>508</v>
      </c>
      <c r="D724" s="28" t="s">
        <v>68</v>
      </c>
      <c r="E724" s="25"/>
      <c r="F724" s="25"/>
      <c r="G724" s="71">
        <f>G725</f>
        <v>768000</v>
      </c>
      <c r="H724" s="71">
        <f t="shared" si="32"/>
        <v>489000</v>
      </c>
      <c r="I724" s="71">
        <f t="shared" si="32"/>
        <v>279000</v>
      </c>
    </row>
    <row r="725" spans="1:9" s="5" customFormat="1" ht="12.75">
      <c r="A725" s="101" t="s">
        <v>418</v>
      </c>
      <c r="B725" s="28" t="s">
        <v>161</v>
      </c>
      <c r="C725" s="44" t="s">
        <v>508</v>
      </c>
      <c r="D725" s="28" t="s">
        <v>217</v>
      </c>
      <c r="E725" s="25"/>
      <c r="F725" s="25"/>
      <c r="G725" s="71">
        <f>G726</f>
        <v>768000</v>
      </c>
      <c r="H725" s="71">
        <f t="shared" si="32"/>
        <v>489000</v>
      </c>
      <c r="I725" s="71">
        <f t="shared" si="32"/>
        <v>279000</v>
      </c>
    </row>
    <row r="726" spans="1:9" s="5" customFormat="1" ht="12.75">
      <c r="A726" s="234" t="s">
        <v>419</v>
      </c>
      <c r="B726" s="170" t="s">
        <v>161</v>
      </c>
      <c r="C726" s="44" t="s">
        <v>508</v>
      </c>
      <c r="D726" s="170" t="s">
        <v>217</v>
      </c>
      <c r="E726" s="170" t="s">
        <v>63</v>
      </c>
      <c r="F726" s="25"/>
      <c r="G726" s="83">
        <f>G727+G728</f>
        <v>768000</v>
      </c>
      <c r="H726" s="83">
        <f>H727+H728</f>
        <v>489000</v>
      </c>
      <c r="I726" s="83">
        <f t="shared" si="32"/>
        <v>279000</v>
      </c>
    </row>
    <row r="727" spans="1:9" s="5" customFormat="1" ht="12.75">
      <c r="A727" s="37" t="s">
        <v>428</v>
      </c>
      <c r="B727" s="25" t="s">
        <v>161</v>
      </c>
      <c r="C727" s="44" t="s">
        <v>508</v>
      </c>
      <c r="D727" s="25" t="s">
        <v>217</v>
      </c>
      <c r="E727" s="25" t="s">
        <v>63</v>
      </c>
      <c r="F727" s="25" t="s">
        <v>203</v>
      </c>
      <c r="G727" s="87">
        <v>768000</v>
      </c>
      <c r="H727" s="83">
        <v>489000</v>
      </c>
      <c r="I727" s="83">
        <f>G727-H727</f>
        <v>279000</v>
      </c>
    </row>
    <row r="728" spans="1:9" s="5" customFormat="1" ht="12.75">
      <c r="A728" s="37" t="s">
        <v>428</v>
      </c>
      <c r="B728" s="25" t="s">
        <v>161</v>
      </c>
      <c r="C728" s="44" t="s">
        <v>508</v>
      </c>
      <c r="D728" s="25" t="s">
        <v>217</v>
      </c>
      <c r="E728" s="25" t="s">
        <v>637</v>
      </c>
      <c r="F728" s="25" t="s">
        <v>203</v>
      </c>
      <c r="G728" s="87"/>
      <c r="H728" s="83"/>
      <c r="I728" s="83">
        <f>G728-H728</f>
        <v>0</v>
      </c>
    </row>
    <row r="729" spans="1:9" s="5" customFormat="1" ht="12.75">
      <c r="A729" s="37" t="s">
        <v>475</v>
      </c>
      <c r="B729" s="25" t="s">
        <v>161</v>
      </c>
      <c r="C729" s="274" t="s">
        <v>466</v>
      </c>
      <c r="D729" s="25" t="s">
        <v>214</v>
      </c>
      <c r="E729" s="25" t="s">
        <v>28</v>
      </c>
      <c r="F729" s="25" t="s">
        <v>185</v>
      </c>
      <c r="G729" s="87">
        <f>49000-49000</f>
        <v>0</v>
      </c>
      <c r="H729" s="83"/>
      <c r="I729" s="83">
        <f>G729-H729</f>
        <v>0</v>
      </c>
    </row>
    <row r="730" spans="1:9" s="5" customFormat="1" ht="11.25" customHeight="1">
      <c r="A730" s="37" t="s">
        <v>475</v>
      </c>
      <c r="B730" s="25" t="s">
        <v>161</v>
      </c>
      <c r="C730" s="274" t="s">
        <v>466</v>
      </c>
      <c r="D730" s="25" t="s">
        <v>467</v>
      </c>
      <c r="E730" s="25" t="s">
        <v>63</v>
      </c>
      <c r="F730" s="25" t="s">
        <v>203</v>
      </c>
      <c r="G730" s="87">
        <v>328069</v>
      </c>
      <c r="H730" s="83">
        <v>0</v>
      </c>
      <c r="I730" s="83">
        <f>G730-H730</f>
        <v>328069</v>
      </c>
    </row>
    <row r="731" spans="1:9" s="5" customFormat="1" ht="39.75" customHeight="1" hidden="1">
      <c r="A731" s="201" t="s">
        <v>403</v>
      </c>
      <c r="B731" s="192" t="s">
        <v>207</v>
      </c>
      <c r="C731" s="192" t="s">
        <v>404</v>
      </c>
      <c r="D731" s="192"/>
      <c r="E731" s="192"/>
      <c r="F731" s="192"/>
      <c r="G731" s="222">
        <f>G732</f>
        <v>0</v>
      </c>
      <c r="H731" s="222"/>
      <c r="I731" s="147"/>
    </row>
    <row r="732" spans="1:9" s="145" customFormat="1" ht="27.75" customHeight="1" hidden="1">
      <c r="A732" s="231" t="s">
        <v>324</v>
      </c>
      <c r="B732" s="196" t="s">
        <v>207</v>
      </c>
      <c r="C732" s="196" t="s">
        <v>404</v>
      </c>
      <c r="D732" s="196" t="s">
        <v>68</v>
      </c>
      <c r="E732" s="196"/>
      <c r="F732" s="196"/>
      <c r="G732" s="144">
        <f>G733+G736</f>
        <v>0</v>
      </c>
      <c r="H732" s="144"/>
      <c r="I732" s="265"/>
    </row>
    <row r="733" spans="1:9" s="145" customFormat="1" ht="12.75" hidden="1">
      <c r="A733" s="101" t="s">
        <v>418</v>
      </c>
      <c r="B733" s="196" t="s">
        <v>207</v>
      </c>
      <c r="C733" s="196" t="s">
        <v>404</v>
      </c>
      <c r="D733" s="196" t="s">
        <v>217</v>
      </c>
      <c r="E733" s="196"/>
      <c r="F733" s="196"/>
      <c r="G733" s="144">
        <f>G734</f>
        <v>0</v>
      </c>
      <c r="H733" s="144"/>
      <c r="I733" s="265"/>
    </row>
    <row r="734" spans="1:9" s="145" customFormat="1" ht="12.75" hidden="1">
      <c r="A734" s="234" t="s">
        <v>53</v>
      </c>
      <c r="B734" s="203" t="s">
        <v>207</v>
      </c>
      <c r="C734" s="203" t="s">
        <v>404</v>
      </c>
      <c r="D734" s="203" t="s">
        <v>217</v>
      </c>
      <c r="E734" s="203" t="s">
        <v>54</v>
      </c>
      <c r="F734" s="196"/>
      <c r="G734" s="144">
        <f>G735</f>
        <v>0</v>
      </c>
      <c r="H734" s="144"/>
      <c r="I734" s="265"/>
    </row>
    <row r="735" spans="1:9" s="145" customFormat="1" ht="12" customHeight="1" hidden="1">
      <c r="A735" s="37" t="s">
        <v>429</v>
      </c>
      <c r="B735" s="143" t="s">
        <v>207</v>
      </c>
      <c r="C735" s="143" t="s">
        <v>404</v>
      </c>
      <c r="D735" s="143" t="s">
        <v>217</v>
      </c>
      <c r="E735" s="143" t="s">
        <v>54</v>
      </c>
      <c r="F735" s="143" t="s">
        <v>196</v>
      </c>
      <c r="G735" s="144">
        <v>0</v>
      </c>
      <c r="H735" s="144"/>
      <c r="I735" s="265"/>
    </row>
    <row r="736" spans="1:9" s="145" customFormat="1" ht="12.75" customHeight="1" hidden="1">
      <c r="A736" s="198" t="s">
        <v>429</v>
      </c>
      <c r="B736" s="143" t="s">
        <v>207</v>
      </c>
      <c r="C736" s="143" t="s">
        <v>404</v>
      </c>
      <c r="D736" s="143" t="s">
        <v>214</v>
      </c>
      <c r="E736" s="143" t="s">
        <v>54</v>
      </c>
      <c r="F736" s="143" t="s">
        <v>196</v>
      </c>
      <c r="G736" s="144">
        <v>0</v>
      </c>
      <c r="H736" s="144"/>
      <c r="I736" s="265"/>
    </row>
    <row r="737" spans="1:10" s="5" customFormat="1" ht="12.75">
      <c r="A737" s="75" t="s">
        <v>170</v>
      </c>
      <c r="B737" s="50" t="s">
        <v>163</v>
      </c>
      <c r="C737" s="50"/>
      <c r="D737" s="50"/>
      <c r="E737" s="50"/>
      <c r="F737" s="50"/>
      <c r="G737" s="91">
        <f>G739+G770</f>
        <v>4097600</v>
      </c>
      <c r="H737" s="91">
        <f>H739</f>
        <v>1385205.1400000001</v>
      </c>
      <c r="I737" s="91">
        <f>I739</f>
        <v>2712394.86</v>
      </c>
      <c r="J737" s="151"/>
    </row>
    <row r="738" spans="1:9" s="5" customFormat="1" ht="12.75">
      <c r="A738" s="109" t="s">
        <v>244</v>
      </c>
      <c r="B738" s="36"/>
      <c r="C738" s="36"/>
      <c r="D738" s="36"/>
      <c r="E738" s="36"/>
      <c r="F738" s="36"/>
      <c r="G738" s="87"/>
      <c r="H738" s="87"/>
      <c r="I738" s="87"/>
    </row>
    <row r="739" spans="1:9" s="14" customFormat="1" ht="12.75">
      <c r="A739" s="228" t="s">
        <v>589</v>
      </c>
      <c r="B739" s="192" t="s">
        <v>190</v>
      </c>
      <c r="C739" s="235">
        <v>1400000000</v>
      </c>
      <c r="D739" s="223"/>
      <c r="E739" s="223"/>
      <c r="F739" s="223"/>
      <c r="G739" s="190">
        <f>G740+G754+G767</f>
        <v>4097600</v>
      </c>
      <c r="H739" s="190">
        <f>H740+H754+H767+H770</f>
        <v>1385205.1400000001</v>
      </c>
      <c r="I739" s="190">
        <f>I740+I754+I767+I770</f>
        <v>2712394.86</v>
      </c>
    </row>
    <row r="740" spans="1:9" s="5" customFormat="1" ht="37.5" customHeight="1">
      <c r="A740" s="210" t="s">
        <v>430</v>
      </c>
      <c r="B740" s="196" t="s">
        <v>190</v>
      </c>
      <c r="C740" s="196" t="s">
        <v>536</v>
      </c>
      <c r="D740" s="196" t="s">
        <v>323</v>
      </c>
      <c r="E740" s="196"/>
      <c r="F740" s="196"/>
      <c r="G740" s="162">
        <f>G746</f>
        <v>2224600</v>
      </c>
      <c r="H740" s="162">
        <f>H746</f>
        <v>951846</v>
      </c>
      <c r="I740" s="162">
        <f>I746</f>
        <v>1272754</v>
      </c>
    </row>
    <row r="741" spans="1:9" s="129" customFormat="1" ht="26.25" customHeight="1" hidden="1">
      <c r="A741" s="139" t="s">
        <v>281</v>
      </c>
      <c r="B741" s="128" t="s">
        <v>190</v>
      </c>
      <c r="C741" s="128" t="s">
        <v>285</v>
      </c>
      <c r="D741" s="128" t="s">
        <v>214</v>
      </c>
      <c r="E741" s="128" t="s">
        <v>28</v>
      </c>
      <c r="F741" s="128" t="s">
        <v>185</v>
      </c>
      <c r="G741" s="103"/>
      <c r="H741" s="103"/>
      <c r="I741" s="103"/>
    </row>
    <row r="742" spans="1:9" s="129" customFormat="1" ht="26.25" customHeight="1" hidden="1">
      <c r="A742" s="139" t="s">
        <v>281</v>
      </c>
      <c r="B742" s="128" t="s">
        <v>190</v>
      </c>
      <c r="C742" s="128" t="s">
        <v>247</v>
      </c>
      <c r="D742" s="128" t="s">
        <v>214</v>
      </c>
      <c r="E742" s="128" t="s">
        <v>66</v>
      </c>
      <c r="F742" s="128" t="s">
        <v>198</v>
      </c>
      <c r="G742" s="103"/>
      <c r="H742" s="103"/>
      <c r="I742" s="103"/>
    </row>
    <row r="743" spans="1:9" s="129" customFormat="1" ht="26.25" customHeight="1" hidden="1">
      <c r="A743" s="139" t="s">
        <v>281</v>
      </c>
      <c r="B743" s="128" t="s">
        <v>190</v>
      </c>
      <c r="C743" s="128" t="s">
        <v>285</v>
      </c>
      <c r="D743" s="128" t="s">
        <v>214</v>
      </c>
      <c r="E743" s="128" t="s">
        <v>66</v>
      </c>
      <c r="F743" s="128" t="s">
        <v>202</v>
      </c>
      <c r="G743" s="103"/>
      <c r="H743" s="103"/>
      <c r="I743" s="103"/>
    </row>
    <row r="744" spans="1:9" s="129" customFormat="1" ht="26.25" customHeight="1" hidden="1">
      <c r="A744" s="139" t="s">
        <v>281</v>
      </c>
      <c r="B744" s="128" t="s">
        <v>190</v>
      </c>
      <c r="C744" s="128" t="s">
        <v>284</v>
      </c>
      <c r="D744" s="128" t="s">
        <v>214</v>
      </c>
      <c r="E744" s="128" t="s">
        <v>78</v>
      </c>
      <c r="F744" s="128" t="s">
        <v>201</v>
      </c>
      <c r="G744" s="103"/>
      <c r="H744" s="103"/>
      <c r="I744" s="103"/>
    </row>
    <row r="745" spans="1:9" s="129" customFormat="1" ht="26.25" customHeight="1" hidden="1">
      <c r="A745" s="154" t="s">
        <v>262</v>
      </c>
      <c r="B745" s="143" t="s">
        <v>190</v>
      </c>
      <c r="C745" s="143" t="s">
        <v>285</v>
      </c>
      <c r="D745" s="143" t="s">
        <v>82</v>
      </c>
      <c r="E745" s="143" t="s">
        <v>28</v>
      </c>
      <c r="F745" s="143" t="s">
        <v>185</v>
      </c>
      <c r="G745" s="87"/>
      <c r="H745" s="87"/>
      <c r="I745" s="87"/>
    </row>
    <row r="746" spans="1:9" s="14" customFormat="1" ht="27.75" customHeight="1">
      <c r="A746" s="210" t="s">
        <v>315</v>
      </c>
      <c r="B746" s="196" t="s">
        <v>190</v>
      </c>
      <c r="C746" s="196" t="s">
        <v>537</v>
      </c>
      <c r="D746" s="196" t="s">
        <v>47</v>
      </c>
      <c r="E746" s="143"/>
      <c r="F746" s="143"/>
      <c r="G746" s="144">
        <f>G747+G749+G752</f>
        <v>2224600</v>
      </c>
      <c r="H746" s="144">
        <f>H747+H749+H752</f>
        <v>951846</v>
      </c>
      <c r="I746" s="144">
        <f>I747+I749+I752</f>
        <v>1272754</v>
      </c>
    </row>
    <row r="747" spans="1:9" s="14" customFormat="1" ht="21" customHeight="1" hidden="1">
      <c r="A747" s="229" t="s">
        <v>53</v>
      </c>
      <c r="B747" s="203" t="s">
        <v>190</v>
      </c>
      <c r="C747" s="143" t="s">
        <v>537</v>
      </c>
      <c r="D747" s="203" t="s">
        <v>47</v>
      </c>
      <c r="E747" s="203" t="s">
        <v>54</v>
      </c>
      <c r="F747" s="143"/>
      <c r="G747" s="144">
        <f>G748</f>
        <v>0</v>
      </c>
      <c r="H747" s="144">
        <f>H748</f>
        <v>0</v>
      </c>
      <c r="I747" s="144">
        <f>I748</f>
        <v>0</v>
      </c>
    </row>
    <row r="748" spans="1:10" s="14" customFormat="1" ht="21.75" customHeight="1" hidden="1">
      <c r="A748" s="154" t="s">
        <v>451</v>
      </c>
      <c r="B748" s="143" t="s">
        <v>190</v>
      </c>
      <c r="C748" s="143" t="s">
        <v>537</v>
      </c>
      <c r="D748" s="143" t="s">
        <v>47</v>
      </c>
      <c r="E748" s="143" t="s">
        <v>54</v>
      </c>
      <c r="F748" s="143" t="s">
        <v>196</v>
      </c>
      <c r="G748" s="144">
        <v>0</v>
      </c>
      <c r="H748" s="144"/>
      <c r="I748" s="258"/>
      <c r="J748" s="108"/>
    </row>
    <row r="749" spans="1:12" s="145" customFormat="1" ht="17.25" customHeight="1">
      <c r="A749" s="229" t="s">
        <v>65</v>
      </c>
      <c r="B749" s="203" t="s">
        <v>190</v>
      </c>
      <c r="C749" s="143" t="s">
        <v>537</v>
      </c>
      <c r="D749" s="203" t="s">
        <v>47</v>
      </c>
      <c r="E749" s="203" t="s">
        <v>54</v>
      </c>
      <c r="F749" s="143"/>
      <c r="G749" s="144">
        <f>G750+G751</f>
        <v>2224600</v>
      </c>
      <c r="H749" s="144">
        <f>H750+H751</f>
        <v>951846</v>
      </c>
      <c r="I749" s="144">
        <f>I750+I751</f>
        <v>1272754</v>
      </c>
      <c r="L749" s="159"/>
    </row>
    <row r="750" spans="1:12" s="145" customFormat="1" ht="17.25" customHeight="1">
      <c r="A750" s="154" t="s">
        <v>431</v>
      </c>
      <c r="B750" s="143" t="s">
        <v>190</v>
      </c>
      <c r="C750" s="143" t="s">
        <v>537</v>
      </c>
      <c r="D750" s="143" t="s">
        <v>47</v>
      </c>
      <c r="E750" s="143" t="s">
        <v>54</v>
      </c>
      <c r="F750" s="143" t="s">
        <v>202</v>
      </c>
      <c r="G750" s="87">
        <v>2224600</v>
      </c>
      <c r="H750" s="144">
        <v>951846</v>
      </c>
      <c r="I750" s="144">
        <f>G750-H750</f>
        <v>1272754</v>
      </c>
      <c r="L750" s="159"/>
    </row>
    <row r="751" spans="1:9" s="145" customFormat="1" ht="17.25" customHeight="1" hidden="1">
      <c r="A751" s="154" t="s">
        <v>431</v>
      </c>
      <c r="B751" s="143" t="s">
        <v>190</v>
      </c>
      <c r="C751" s="143" t="s">
        <v>537</v>
      </c>
      <c r="D751" s="143" t="s">
        <v>82</v>
      </c>
      <c r="E751" s="143" t="s">
        <v>550</v>
      </c>
      <c r="F751" s="143" t="s">
        <v>202</v>
      </c>
      <c r="G751" s="144">
        <f>850000-847780-2220</f>
        <v>0</v>
      </c>
      <c r="H751" s="144"/>
      <c r="I751" s="144">
        <f>G751-H751</f>
        <v>0</v>
      </c>
    </row>
    <row r="752" spans="1:9" s="244" customFormat="1" ht="17.25" customHeight="1">
      <c r="A752" s="229" t="s">
        <v>65</v>
      </c>
      <c r="B752" s="203" t="s">
        <v>190</v>
      </c>
      <c r="C752" s="143" t="s">
        <v>537</v>
      </c>
      <c r="D752" s="203" t="s">
        <v>125</v>
      </c>
      <c r="E752" s="203" t="s">
        <v>550</v>
      </c>
      <c r="F752" s="203"/>
      <c r="G752" s="242">
        <f>G753</f>
        <v>0</v>
      </c>
      <c r="H752" s="242">
        <f>H753</f>
        <v>0</v>
      </c>
      <c r="I752" s="242">
        <f>I753</f>
        <v>0</v>
      </c>
    </row>
    <row r="753" spans="1:9" s="145" customFormat="1" ht="17.25" customHeight="1" hidden="1">
      <c r="A753" s="154" t="s">
        <v>278</v>
      </c>
      <c r="B753" s="143" t="s">
        <v>190</v>
      </c>
      <c r="C753" s="143" t="s">
        <v>537</v>
      </c>
      <c r="D753" s="143" t="s">
        <v>125</v>
      </c>
      <c r="E753" s="143" t="s">
        <v>550</v>
      </c>
      <c r="F753" s="143" t="s">
        <v>198</v>
      </c>
      <c r="G753" s="144">
        <v>0</v>
      </c>
      <c r="H753" s="144"/>
      <c r="I753" s="265"/>
    </row>
    <row r="754" spans="1:9" s="145" customFormat="1" ht="22.5" customHeight="1">
      <c r="A754" s="210" t="s">
        <v>327</v>
      </c>
      <c r="B754" s="196" t="s">
        <v>190</v>
      </c>
      <c r="C754" s="196" t="s">
        <v>537</v>
      </c>
      <c r="D754" s="196" t="s">
        <v>308</v>
      </c>
      <c r="E754" s="196"/>
      <c r="F754" s="196"/>
      <c r="G754" s="162">
        <f>G755</f>
        <v>1723000</v>
      </c>
      <c r="H754" s="162">
        <f>H755</f>
        <v>363729.14</v>
      </c>
      <c r="I754" s="162">
        <f>I755</f>
        <v>1359270.8599999999</v>
      </c>
    </row>
    <row r="755" spans="1:9" s="145" customFormat="1" ht="27.75" customHeight="1">
      <c r="A755" s="210" t="s">
        <v>315</v>
      </c>
      <c r="B755" s="196" t="s">
        <v>190</v>
      </c>
      <c r="C755" s="196" t="s">
        <v>537</v>
      </c>
      <c r="D755" s="196" t="s">
        <v>214</v>
      </c>
      <c r="E755" s="143"/>
      <c r="F755" s="143"/>
      <c r="G755" s="162">
        <f>G756+G758+G760+G764+G762</f>
        <v>1723000</v>
      </c>
      <c r="H755" s="162">
        <f>H756+H758+H760+H764+H762</f>
        <v>363729.14</v>
      </c>
      <c r="I755" s="162">
        <f>I756+I758+I760+I764+I762</f>
        <v>1359270.8599999999</v>
      </c>
    </row>
    <row r="756" spans="1:9" s="145" customFormat="1" ht="15" customHeight="1">
      <c r="A756" s="229" t="s">
        <v>27</v>
      </c>
      <c r="B756" s="203" t="s">
        <v>190</v>
      </c>
      <c r="C756" s="143" t="s">
        <v>537</v>
      </c>
      <c r="D756" s="203" t="s">
        <v>214</v>
      </c>
      <c r="E756" s="203" t="s">
        <v>28</v>
      </c>
      <c r="F756" s="143"/>
      <c r="G756" s="144">
        <f>G757</f>
        <v>0</v>
      </c>
      <c r="H756" s="144">
        <f>H757</f>
        <v>0</v>
      </c>
      <c r="I756" s="144">
        <f>I757</f>
        <v>0</v>
      </c>
    </row>
    <row r="757" spans="1:9" s="145" customFormat="1" ht="17.25" customHeight="1">
      <c r="A757" s="154" t="s">
        <v>432</v>
      </c>
      <c r="B757" s="143" t="s">
        <v>190</v>
      </c>
      <c r="C757" s="143" t="s">
        <v>537</v>
      </c>
      <c r="D757" s="143" t="s">
        <v>214</v>
      </c>
      <c r="E757" s="143" t="s">
        <v>28</v>
      </c>
      <c r="F757" s="143" t="s">
        <v>185</v>
      </c>
      <c r="G757" s="87"/>
      <c r="H757" s="144"/>
      <c r="I757" s="144">
        <f>G757-H757</f>
        <v>0</v>
      </c>
    </row>
    <row r="758" spans="1:9" s="145" customFormat="1" ht="17.25" customHeight="1">
      <c r="A758" s="229" t="s">
        <v>53</v>
      </c>
      <c r="B758" s="203" t="s">
        <v>190</v>
      </c>
      <c r="C758" s="143" t="s">
        <v>537</v>
      </c>
      <c r="D758" s="203" t="s">
        <v>214</v>
      </c>
      <c r="E758" s="203" t="s">
        <v>54</v>
      </c>
      <c r="F758" s="203"/>
      <c r="G758" s="87">
        <f>G759</f>
        <v>70000</v>
      </c>
      <c r="H758" s="144">
        <f>H759</f>
        <v>0</v>
      </c>
      <c r="I758" s="144">
        <f>I759</f>
        <v>70000</v>
      </c>
    </row>
    <row r="759" spans="1:9" s="145" customFormat="1" ht="17.25" customHeight="1">
      <c r="A759" s="154" t="s">
        <v>433</v>
      </c>
      <c r="B759" s="143" t="s">
        <v>190</v>
      </c>
      <c r="C759" s="143" t="s">
        <v>537</v>
      </c>
      <c r="D759" s="143" t="s">
        <v>214</v>
      </c>
      <c r="E759" s="143" t="s">
        <v>54</v>
      </c>
      <c r="F759" s="143" t="s">
        <v>196</v>
      </c>
      <c r="G759" s="87">
        <v>70000</v>
      </c>
      <c r="H759" s="144"/>
      <c r="I759" s="144">
        <f>G759-H759</f>
        <v>70000</v>
      </c>
    </row>
    <row r="760" spans="1:9" s="145" customFormat="1" ht="17.25" customHeight="1" hidden="1">
      <c r="A760" s="229" t="s">
        <v>65</v>
      </c>
      <c r="B760" s="203" t="s">
        <v>190</v>
      </c>
      <c r="C760" s="143" t="s">
        <v>537</v>
      </c>
      <c r="D760" s="203" t="s">
        <v>214</v>
      </c>
      <c r="E760" s="203" t="s">
        <v>550</v>
      </c>
      <c r="F760" s="143"/>
      <c r="G760" s="87">
        <f>G761</f>
        <v>0</v>
      </c>
      <c r="H760" s="144">
        <f>H761</f>
        <v>0</v>
      </c>
      <c r="I760" s="144">
        <f>I761</f>
        <v>0</v>
      </c>
    </row>
    <row r="761" spans="1:14" s="145" customFormat="1" ht="15.75" customHeight="1" hidden="1">
      <c r="A761" s="154" t="s">
        <v>278</v>
      </c>
      <c r="B761" s="143" t="s">
        <v>190</v>
      </c>
      <c r="C761" s="143" t="s">
        <v>537</v>
      </c>
      <c r="D761" s="143" t="s">
        <v>214</v>
      </c>
      <c r="E761" s="143" t="s">
        <v>550</v>
      </c>
      <c r="F761" s="143" t="s">
        <v>198</v>
      </c>
      <c r="G761" s="87">
        <v>0</v>
      </c>
      <c r="H761" s="144"/>
      <c r="I761" s="144">
        <f>G761-H761</f>
        <v>0</v>
      </c>
      <c r="J761" s="311"/>
      <c r="K761" s="295"/>
      <c r="L761" s="295"/>
      <c r="M761" s="295"/>
      <c r="N761" s="295"/>
    </row>
    <row r="762" spans="1:9" s="244" customFormat="1" ht="15.75" customHeight="1">
      <c r="A762" s="229" t="s">
        <v>69</v>
      </c>
      <c r="B762" s="203" t="s">
        <v>190</v>
      </c>
      <c r="C762" s="143" t="s">
        <v>537</v>
      </c>
      <c r="D762" s="203" t="s">
        <v>214</v>
      </c>
      <c r="E762" s="203" t="s">
        <v>70</v>
      </c>
      <c r="F762" s="203"/>
      <c r="G762" s="188">
        <f>G763</f>
        <v>535000</v>
      </c>
      <c r="H762" s="242">
        <f>H763</f>
        <v>0</v>
      </c>
      <c r="I762" s="242">
        <f>I763</f>
        <v>535000</v>
      </c>
    </row>
    <row r="763" spans="1:12" s="145" customFormat="1" ht="15.75" customHeight="1">
      <c r="A763" s="154" t="s">
        <v>206</v>
      </c>
      <c r="B763" s="143" t="s">
        <v>190</v>
      </c>
      <c r="C763" s="143" t="s">
        <v>537</v>
      </c>
      <c r="D763" s="143" t="s">
        <v>214</v>
      </c>
      <c r="E763" s="143" t="s">
        <v>70</v>
      </c>
      <c r="F763" s="143" t="s">
        <v>199</v>
      </c>
      <c r="G763" s="87">
        <v>535000</v>
      </c>
      <c r="H763" s="144"/>
      <c r="I763" s="144">
        <f>G763-H763</f>
        <v>535000</v>
      </c>
      <c r="J763" s="295"/>
      <c r="K763" s="295"/>
      <c r="L763" s="295"/>
    </row>
    <row r="764" spans="1:9" s="145" customFormat="1" ht="15.75" customHeight="1">
      <c r="A764" s="204" t="s">
        <v>402</v>
      </c>
      <c r="B764" s="170" t="s">
        <v>190</v>
      </c>
      <c r="C764" s="143" t="s">
        <v>537</v>
      </c>
      <c r="D764" s="169" t="s">
        <v>214</v>
      </c>
      <c r="E764" s="169" t="s">
        <v>78</v>
      </c>
      <c r="F764" s="42"/>
      <c r="G764" s="273">
        <f>G765+G766</f>
        <v>1118000</v>
      </c>
      <c r="H764" s="273">
        <f>H765+H766</f>
        <v>363729.14</v>
      </c>
      <c r="I764" s="273">
        <f>I765+I766</f>
        <v>754270.86</v>
      </c>
    </row>
    <row r="765" spans="1:9" s="145" customFormat="1" ht="15.75" customHeight="1">
      <c r="A765" s="24" t="s">
        <v>261</v>
      </c>
      <c r="B765" s="25" t="s">
        <v>190</v>
      </c>
      <c r="C765" s="143" t="s">
        <v>537</v>
      </c>
      <c r="D765" s="44" t="s">
        <v>214</v>
      </c>
      <c r="E765" s="44" t="s">
        <v>599</v>
      </c>
      <c r="F765" s="25" t="s">
        <v>201</v>
      </c>
      <c r="G765" s="87">
        <v>50000</v>
      </c>
      <c r="H765" s="144"/>
      <c r="I765" s="144">
        <f>G765-H765</f>
        <v>50000</v>
      </c>
    </row>
    <row r="766" spans="1:10" s="145" customFormat="1" ht="15.75" customHeight="1">
      <c r="A766" s="154" t="s">
        <v>278</v>
      </c>
      <c r="B766" s="25" t="s">
        <v>190</v>
      </c>
      <c r="C766" s="143" t="s">
        <v>537</v>
      </c>
      <c r="D766" s="44" t="s">
        <v>214</v>
      </c>
      <c r="E766" s="44" t="s">
        <v>600</v>
      </c>
      <c r="F766" s="25" t="s">
        <v>198</v>
      </c>
      <c r="G766" s="87">
        <v>1068000</v>
      </c>
      <c r="H766" s="144">
        <v>363729.14</v>
      </c>
      <c r="I766" s="144">
        <f>G766-H766</f>
        <v>704270.86</v>
      </c>
      <c r="J766" s="309"/>
    </row>
    <row r="767" spans="1:9" s="145" customFormat="1" ht="25.5" customHeight="1">
      <c r="A767" s="209" t="s">
        <v>407</v>
      </c>
      <c r="B767" s="196" t="s">
        <v>190</v>
      </c>
      <c r="C767" s="196" t="s">
        <v>537</v>
      </c>
      <c r="D767" s="196" t="s">
        <v>68</v>
      </c>
      <c r="E767" s="143"/>
      <c r="F767" s="143"/>
      <c r="G767" s="162">
        <f aca="true" t="shared" si="33" ref="G767:I768">G768</f>
        <v>150000</v>
      </c>
      <c r="H767" s="162">
        <f t="shared" si="33"/>
        <v>69630</v>
      </c>
      <c r="I767" s="162">
        <f t="shared" si="33"/>
        <v>80370</v>
      </c>
    </row>
    <row r="768" spans="1:9" s="145" customFormat="1" ht="15.75" customHeight="1">
      <c r="A768" s="208" t="s">
        <v>65</v>
      </c>
      <c r="B768" s="203" t="s">
        <v>190</v>
      </c>
      <c r="C768" s="196" t="s">
        <v>537</v>
      </c>
      <c r="D768" s="203" t="s">
        <v>257</v>
      </c>
      <c r="E768" s="328" t="s">
        <v>550</v>
      </c>
      <c r="F768" s="328"/>
      <c r="G768" s="320">
        <f t="shared" si="33"/>
        <v>150000</v>
      </c>
      <c r="H768" s="320">
        <f t="shared" si="33"/>
        <v>69630</v>
      </c>
      <c r="I768" s="320">
        <f t="shared" si="33"/>
        <v>80370</v>
      </c>
    </row>
    <row r="769" spans="1:9" s="145" customFormat="1" ht="36" customHeight="1">
      <c r="A769" s="142" t="s">
        <v>434</v>
      </c>
      <c r="B769" s="143" t="s">
        <v>190</v>
      </c>
      <c r="C769" s="196" t="s">
        <v>537</v>
      </c>
      <c r="D769" s="143" t="s">
        <v>257</v>
      </c>
      <c r="E769" s="143" t="s">
        <v>550</v>
      </c>
      <c r="F769" s="143" t="s">
        <v>202</v>
      </c>
      <c r="G769" s="87">
        <v>150000</v>
      </c>
      <c r="H769" s="144">
        <v>69630</v>
      </c>
      <c r="I769" s="144">
        <f>G769-H769</f>
        <v>80370</v>
      </c>
    </row>
    <row r="770" spans="1:9" s="145" customFormat="1" ht="36" customHeight="1">
      <c r="A770" s="142" t="s">
        <v>639</v>
      </c>
      <c r="B770" s="143" t="s">
        <v>190</v>
      </c>
      <c r="C770" s="196" t="s">
        <v>640</v>
      </c>
      <c r="D770" s="143" t="s">
        <v>493</v>
      </c>
      <c r="E770" s="143" t="s">
        <v>641</v>
      </c>
      <c r="F770" s="143"/>
      <c r="G770" s="87"/>
      <c r="H770" s="144"/>
      <c r="I770" s="144">
        <f>G770-H770</f>
        <v>0</v>
      </c>
    </row>
    <row r="771" spans="1:10" s="145" customFormat="1" ht="15.75" customHeight="1">
      <c r="A771" s="76" t="s">
        <v>435</v>
      </c>
      <c r="B771" s="50" t="s">
        <v>209</v>
      </c>
      <c r="C771" s="50"/>
      <c r="D771" s="50"/>
      <c r="E771" s="50"/>
      <c r="F771" s="50"/>
      <c r="G771" s="91">
        <f>G773</f>
        <v>24200</v>
      </c>
      <c r="H771" s="91">
        <f>H773</f>
        <v>19500</v>
      </c>
      <c r="I771" s="91">
        <f>I773</f>
        <v>4700</v>
      </c>
      <c r="J771" s="309"/>
    </row>
    <row r="772" spans="1:9" s="5" customFormat="1" ht="12.75">
      <c r="A772" s="111" t="s">
        <v>243</v>
      </c>
      <c r="B772" s="36"/>
      <c r="C772" s="36"/>
      <c r="D772" s="36"/>
      <c r="E772" s="36"/>
      <c r="F772" s="36"/>
      <c r="G772" s="87"/>
      <c r="H772" s="87"/>
      <c r="I772" s="83"/>
    </row>
    <row r="773" spans="1:9" s="5" customFormat="1" ht="12.75">
      <c r="A773" s="45" t="s">
        <v>436</v>
      </c>
      <c r="B773" s="36" t="s">
        <v>211</v>
      </c>
      <c r="C773" s="36" t="s">
        <v>437</v>
      </c>
      <c r="D773" s="36"/>
      <c r="E773" s="36"/>
      <c r="F773" s="36"/>
      <c r="G773" s="93">
        <f>G774</f>
        <v>24200</v>
      </c>
      <c r="H773" s="93">
        <f>H774</f>
        <v>19500</v>
      </c>
      <c r="I773" s="93">
        <f>I774</f>
        <v>4700</v>
      </c>
    </row>
    <row r="774" spans="1:9" s="5" customFormat="1" ht="16.5" customHeight="1">
      <c r="A774" s="210" t="s">
        <v>327</v>
      </c>
      <c r="B774" s="36" t="s">
        <v>211</v>
      </c>
      <c r="C774" s="36" t="s">
        <v>437</v>
      </c>
      <c r="D774" s="36" t="s">
        <v>308</v>
      </c>
      <c r="E774" s="36"/>
      <c r="F774" s="36"/>
      <c r="G774" s="93">
        <f>G775+G778</f>
        <v>24200</v>
      </c>
      <c r="H774" s="93">
        <f>H775+H778</f>
        <v>19500</v>
      </c>
      <c r="I774" s="93">
        <f>I775+I778</f>
        <v>4700</v>
      </c>
    </row>
    <row r="775" spans="1:9" s="5" customFormat="1" ht="27.75" customHeight="1">
      <c r="A775" s="45" t="s">
        <v>314</v>
      </c>
      <c r="B775" s="36" t="s">
        <v>211</v>
      </c>
      <c r="C775" s="36" t="s">
        <v>437</v>
      </c>
      <c r="D775" s="36" t="s">
        <v>125</v>
      </c>
      <c r="E775" s="36"/>
      <c r="F775" s="36"/>
      <c r="G775" s="93">
        <f aca="true" t="shared" si="34" ref="G775:I776">G776</f>
        <v>23200</v>
      </c>
      <c r="H775" s="93">
        <f t="shared" si="34"/>
        <v>19500</v>
      </c>
      <c r="I775" s="93">
        <f t="shared" si="34"/>
        <v>3700</v>
      </c>
    </row>
    <row r="776" spans="1:9" s="5" customFormat="1" ht="12.75">
      <c r="A776" s="204" t="s">
        <v>53</v>
      </c>
      <c r="B776" s="169" t="s">
        <v>211</v>
      </c>
      <c r="C776" s="169" t="s">
        <v>437</v>
      </c>
      <c r="D776" s="169" t="s">
        <v>125</v>
      </c>
      <c r="E776" s="169" t="s">
        <v>54</v>
      </c>
      <c r="F776" s="36"/>
      <c r="G776" s="87">
        <f t="shared" si="34"/>
        <v>23200</v>
      </c>
      <c r="H776" s="87">
        <f t="shared" si="34"/>
        <v>19500</v>
      </c>
      <c r="I776" s="87">
        <f t="shared" si="34"/>
        <v>3700</v>
      </c>
    </row>
    <row r="777" spans="1:9" s="14" customFormat="1" ht="12.75">
      <c r="A777" s="69" t="s">
        <v>182</v>
      </c>
      <c r="B777" s="25" t="s">
        <v>211</v>
      </c>
      <c r="C777" s="44" t="s">
        <v>437</v>
      </c>
      <c r="D777" s="25" t="s">
        <v>125</v>
      </c>
      <c r="E777" s="25" t="s">
        <v>54</v>
      </c>
      <c r="F777" s="25" t="s">
        <v>195</v>
      </c>
      <c r="G777" s="87">
        <v>23200</v>
      </c>
      <c r="H777" s="83">
        <v>19500</v>
      </c>
      <c r="I777" s="144">
        <f>G777-H777</f>
        <v>3700</v>
      </c>
    </row>
    <row r="778" spans="1:9" s="14" customFormat="1" ht="25.5">
      <c r="A778" s="233" t="s">
        <v>315</v>
      </c>
      <c r="B778" s="28" t="s">
        <v>211</v>
      </c>
      <c r="C778" s="36" t="s">
        <v>437</v>
      </c>
      <c r="D778" s="28" t="s">
        <v>214</v>
      </c>
      <c r="E778" s="28"/>
      <c r="F778" s="28"/>
      <c r="G778" s="71">
        <f aca="true" t="shared" si="35" ref="G778:I779">G779</f>
        <v>1000</v>
      </c>
      <c r="H778" s="71">
        <f t="shared" si="35"/>
        <v>0</v>
      </c>
      <c r="I778" s="71">
        <f t="shared" si="35"/>
        <v>1000</v>
      </c>
    </row>
    <row r="779" spans="1:9" s="14" customFormat="1" ht="12.75">
      <c r="A779" s="232" t="s">
        <v>53</v>
      </c>
      <c r="B779" s="170" t="s">
        <v>211</v>
      </c>
      <c r="C779" s="169" t="s">
        <v>437</v>
      </c>
      <c r="D779" s="170" t="s">
        <v>214</v>
      </c>
      <c r="E779" s="170" t="s">
        <v>54</v>
      </c>
      <c r="F779" s="25"/>
      <c r="G779" s="83">
        <f t="shared" si="35"/>
        <v>1000</v>
      </c>
      <c r="H779" s="83">
        <f t="shared" si="35"/>
        <v>0</v>
      </c>
      <c r="I779" s="83">
        <f t="shared" si="35"/>
        <v>1000</v>
      </c>
    </row>
    <row r="780" spans="1:9" s="14" customFormat="1" ht="12.75">
      <c r="A780" s="69" t="s">
        <v>438</v>
      </c>
      <c r="B780" s="25" t="s">
        <v>211</v>
      </c>
      <c r="C780" s="44" t="s">
        <v>437</v>
      </c>
      <c r="D780" s="25" t="s">
        <v>214</v>
      </c>
      <c r="E780" s="25" t="s">
        <v>54</v>
      </c>
      <c r="F780" s="25" t="s">
        <v>196</v>
      </c>
      <c r="G780" s="87">
        <v>1000</v>
      </c>
      <c r="H780" s="83"/>
      <c r="I780" s="144">
        <f>G780-H780</f>
        <v>1000</v>
      </c>
    </row>
    <row r="781" spans="1:12" s="5" customFormat="1" ht="12.75">
      <c r="A781" s="74" t="s">
        <v>162</v>
      </c>
      <c r="B781" s="50" t="s">
        <v>208</v>
      </c>
      <c r="C781" s="50"/>
      <c r="D781" s="50"/>
      <c r="E781" s="72"/>
      <c r="F781" s="72"/>
      <c r="G781" s="91">
        <f>G783</f>
        <v>1325966.05</v>
      </c>
      <c r="H781" s="91">
        <f>H783</f>
        <v>858930.71</v>
      </c>
      <c r="I781" s="91">
        <f>I783</f>
        <v>467035.3400000001</v>
      </c>
      <c r="J781" s="151"/>
      <c r="L781" s="157"/>
    </row>
    <row r="782" spans="1:9" s="5" customFormat="1" ht="12.75">
      <c r="A782" s="111" t="s">
        <v>243</v>
      </c>
      <c r="B782" s="36"/>
      <c r="C782" s="36"/>
      <c r="D782" s="36"/>
      <c r="E782" s="44"/>
      <c r="F782" s="44"/>
      <c r="G782" s="87"/>
      <c r="H782" s="87"/>
      <c r="I782" s="147"/>
    </row>
    <row r="783" spans="1:9" s="5" customFormat="1" ht="12.75">
      <c r="A783" s="45" t="s">
        <v>439</v>
      </c>
      <c r="B783" s="36" t="s">
        <v>212</v>
      </c>
      <c r="C783" s="36" t="s">
        <v>440</v>
      </c>
      <c r="D783" s="36"/>
      <c r="E783" s="44"/>
      <c r="F783" s="44"/>
      <c r="G783" s="93">
        <f>G784+G787</f>
        <v>1325966.05</v>
      </c>
      <c r="H783" s="93">
        <f>H784+H787</f>
        <v>858930.71</v>
      </c>
      <c r="I783" s="93">
        <f>I784+I787</f>
        <v>467035.3400000001</v>
      </c>
    </row>
    <row r="784" spans="1:9" s="5" customFormat="1" ht="25.5">
      <c r="A784" s="45" t="s">
        <v>441</v>
      </c>
      <c r="B784" s="36" t="s">
        <v>212</v>
      </c>
      <c r="C784" s="36" t="s">
        <v>442</v>
      </c>
      <c r="D784" s="36"/>
      <c r="E784" s="44"/>
      <c r="F784" s="44"/>
      <c r="G784" s="93">
        <f aca="true" t="shared" si="36" ref="G784:I785">G785</f>
        <v>0</v>
      </c>
      <c r="H784" s="93">
        <f t="shared" si="36"/>
        <v>0</v>
      </c>
      <c r="I784" s="93">
        <f t="shared" si="36"/>
        <v>0</v>
      </c>
    </row>
    <row r="785" spans="1:9" s="14" customFormat="1" ht="12.75">
      <c r="A785" s="236" t="s">
        <v>141</v>
      </c>
      <c r="B785" s="170" t="s">
        <v>212</v>
      </c>
      <c r="C785" s="169" t="s">
        <v>442</v>
      </c>
      <c r="D785" s="170" t="s">
        <v>282</v>
      </c>
      <c r="E785" s="25"/>
      <c r="F785" s="25"/>
      <c r="G785" s="83">
        <f t="shared" si="36"/>
        <v>0</v>
      </c>
      <c r="H785" s="83">
        <f t="shared" si="36"/>
        <v>0</v>
      </c>
      <c r="I785" s="83">
        <f t="shared" si="36"/>
        <v>0</v>
      </c>
    </row>
    <row r="786" spans="1:9" s="14" customFormat="1" ht="12.75">
      <c r="A786" s="39" t="s">
        <v>443</v>
      </c>
      <c r="B786" s="25" t="s">
        <v>212</v>
      </c>
      <c r="C786" s="44" t="s">
        <v>442</v>
      </c>
      <c r="D786" s="25" t="s">
        <v>282</v>
      </c>
      <c r="E786" s="25" t="s">
        <v>165</v>
      </c>
      <c r="F786" s="25"/>
      <c r="G786" s="87"/>
      <c r="H786" s="83"/>
      <c r="I786" s="144">
        <f>G786-H786</f>
        <v>0</v>
      </c>
    </row>
    <row r="787" spans="1:9" s="14" customFormat="1" ht="38.25">
      <c r="A787" s="39" t="s">
        <v>444</v>
      </c>
      <c r="B787" s="28" t="s">
        <v>212</v>
      </c>
      <c r="C787" s="36" t="s">
        <v>445</v>
      </c>
      <c r="D787" s="25"/>
      <c r="E787" s="25"/>
      <c r="F787" s="25"/>
      <c r="G787" s="93">
        <f>G788</f>
        <v>1325966.05</v>
      </c>
      <c r="H787" s="71">
        <f>H788</f>
        <v>858930.71</v>
      </c>
      <c r="I787" s="71">
        <f>I788</f>
        <v>467035.3400000001</v>
      </c>
    </row>
    <row r="788" spans="1:9" s="14" customFormat="1" ht="12.75">
      <c r="A788" s="39" t="s">
        <v>446</v>
      </c>
      <c r="B788" s="25" t="s">
        <v>212</v>
      </c>
      <c r="C788" s="44" t="s">
        <v>445</v>
      </c>
      <c r="D788" s="25" t="s">
        <v>218</v>
      </c>
      <c r="E788" s="25"/>
      <c r="F788" s="25"/>
      <c r="G788" s="87">
        <f>G789+G790</f>
        <v>1325966.05</v>
      </c>
      <c r="H788" s="83">
        <f>H789+H790</f>
        <v>858930.71</v>
      </c>
      <c r="I788" s="83">
        <f>I789+I790</f>
        <v>467035.3400000001</v>
      </c>
    </row>
    <row r="789" spans="1:9" s="14" customFormat="1" ht="25.5">
      <c r="A789" s="39" t="s">
        <v>447</v>
      </c>
      <c r="B789" s="25" t="s">
        <v>212</v>
      </c>
      <c r="C789" s="44" t="s">
        <v>445</v>
      </c>
      <c r="D789" s="25" t="s">
        <v>218</v>
      </c>
      <c r="E789" s="25" t="s">
        <v>165</v>
      </c>
      <c r="F789" s="25"/>
      <c r="G789" s="87">
        <v>1325966.05</v>
      </c>
      <c r="H789" s="83">
        <v>858930.71</v>
      </c>
      <c r="I789" s="144">
        <f>G789-H789</f>
        <v>467035.3400000001</v>
      </c>
    </row>
    <row r="790" spans="1:9" s="14" customFormat="1" ht="12.75">
      <c r="A790" s="39" t="s">
        <v>615</v>
      </c>
      <c r="B790" s="25" t="s">
        <v>212</v>
      </c>
      <c r="C790" s="44" t="s">
        <v>464</v>
      </c>
      <c r="D790" s="25" t="s">
        <v>218</v>
      </c>
      <c r="E790" s="25" t="s">
        <v>165</v>
      </c>
      <c r="F790" s="25"/>
      <c r="G790" s="87"/>
      <c r="H790" s="83"/>
      <c r="I790" s="144">
        <f>G790-H790</f>
        <v>0</v>
      </c>
    </row>
    <row r="791" spans="1:10" s="5" customFormat="1" ht="31.5" customHeight="1">
      <c r="A791" s="77" t="s">
        <v>167</v>
      </c>
      <c r="B791" s="78"/>
      <c r="C791" s="78"/>
      <c r="D791" s="78"/>
      <c r="E791" s="78"/>
      <c r="F791" s="78"/>
      <c r="G791" s="86">
        <f>G781+G771+G737+G682+G549+G518+G392+G325+G274+G248+G16+G676</f>
        <v>248549868.45999998</v>
      </c>
      <c r="H791" s="86">
        <f>H781+H771+H737+H682+H549+H518+H392+H325+H274+H248+H16+H676</f>
        <v>87546012.25999999</v>
      </c>
      <c r="I791" s="86">
        <f>I781+I771+I737+I682+I549+I518+I392+I325+I274+I248+I16+I676</f>
        <v>160852736.46</v>
      </c>
      <c r="J791" s="151"/>
    </row>
    <row r="792" spans="1:9" s="9" customFormat="1" ht="15.75">
      <c r="A792" s="66"/>
      <c r="B792" s="67"/>
      <c r="C792" s="67"/>
      <c r="D792" s="67"/>
      <c r="E792" s="67"/>
      <c r="F792" s="67"/>
      <c r="G792" s="85"/>
      <c r="H792" s="85"/>
      <c r="I792" s="259"/>
    </row>
    <row r="793" spans="1:9" s="9" customFormat="1" ht="15.75">
      <c r="A793" s="15"/>
      <c r="B793" s="16"/>
      <c r="C793" s="16"/>
      <c r="D793" s="90"/>
      <c r="E793" s="90"/>
      <c r="F793" s="90"/>
      <c r="G793" s="141"/>
      <c r="H793" s="141"/>
      <c r="I793" s="149"/>
    </row>
    <row r="794" spans="1:9" s="9" customFormat="1" ht="15.75">
      <c r="A794" s="15"/>
      <c r="B794" s="16"/>
      <c r="C794" s="16"/>
      <c r="D794" s="16"/>
      <c r="E794" s="16"/>
      <c r="F794" s="16"/>
      <c r="G794" s="237"/>
      <c r="H794" s="353"/>
      <c r="I794" s="149"/>
    </row>
    <row r="795" spans="1:9" s="9" customFormat="1" ht="15.75">
      <c r="A795" s="15"/>
      <c r="B795" s="16"/>
      <c r="C795" s="16"/>
      <c r="D795" s="90"/>
      <c r="E795" s="340"/>
      <c r="F795" s="90"/>
      <c r="G795" s="353"/>
      <c r="H795" s="141"/>
      <c r="I795" s="321"/>
    </row>
    <row r="796" spans="1:9" s="9" customFormat="1" ht="15.75">
      <c r="A796" s="15"/>
      <c r="B796" s="16"/>
      <c r="C796" s="16"/>
      <c r="D796" s="16"/>
      <c r="E796" s="16"/>
      <c r="F796" s="16"/>
      <c r="G796" s="141"/>
      <c r="H796" s="141"/>
      <c r="I796" s="149"/>
    </row>
    <row r="797" spans="1:9" s="9" customFormat="1" ht="15.75">
      <c r="A797" s="15"/>
      <c r="B797" s="16"/>
      <c r="C797" s="16"/>
      <c r="D797" s="16"/>
      <c r="E797" s="379"/>
      <c r="F797" s="379"/>
      <c r="G797" s="141"/>
      <c r="H797" s="141"/>
      <c r="I797" s="149"/>
    </row>
    <row r="798" spans="1:9" s="9" customFormat="1" ht="15.75">
      <c r="A798" s="15"/>
      <c r="B798" s="16"/>
      <c r="C798" s="16"/>
      <c r="D798" s="16"/>
      <c r="E798" s="16"/>
      <c r="F798" s="16"/>
      <c r="G798" s="141"/>
      <c r="H798" s="141"/>
      <c r="I798" s="149"/>
    </row>
    <row r="799" spans="1:9" s="9" customFormat="1" ht="15.75">
      <c r="A799" s="17"/>
      <c r="B799" s="16"/>
      <c r="C799" s="16"/>
      <c r="D799" s="16"/>
      <c r="E799" s="16"/>
      <c r="F799" s="16"/>
      <c r="G799" s="141"/>
      <c r="H799" s="141"/>
      <c r="I799" s="149"/>
    </row>
    <row r="800" spans="1:9" s="9" customFormat="1" ht="15.75">
      <c r="A800" s="15"/>
      <c r="B800" s="16"/>
      <c r="C800" s="16"/>
      <c r="D800" s="16"/>
      <c r="E800" s="16"/>
      <c r="F800" s="16"/>
      <c r="G800" s="141"/>
      <c r="H800" s="141"/>
      <c r="I800" s="149"/>
    </row>
    <row r="801" spans="1:9" s="9" customFormat="1" ht="15.75">
      <c r="A801" s="18"/>
      <c r="B801" s="16"/>
      <c r="C801" s="16"/>
      <c r="D801" s="16"/>
      <c r="E801" s="16"/>
      <c r="F801" s="16"/>
      <c r="G801" s="141"/>
      <c r="H801" s="141"/>
      <c r="I801" s="149"/>
    </row>
    <row r="802" spans="1:9" s="9" customFormat="1" ht="12.75">
      <c r="A802" s="18"/>
      <c r="B802" s="19"/>
      <c r="C802" s="19"/>
      <c r="D802" s="19"/>
      <c r="E802" s="19"/>
      <c r="F802" s="19"/>
      <c r="G802" s="125"/>
      <c r="H802" s="125"/>
      <c r="I802" s="149"/>
    </row>
    <row r="803" spans="7:8" ht="12.75">
      <c r="G803" s="125"/>
      <c r="H803" s="125"/>
    </row>
    <row r="804" spans="7:8" ht="12.75">
      <c r="G804" s="125"/>
      <c r="H804" s="125"/>
    </row>
    <row r="805" spans="7:8" ht="12.75">
      <c r="G805" s="125"/>
      <c r="H805" s="125"/>
    </row>
    <row r="806" spans="7:8" ht="12.75">
      <c r="G806" s="125"/>
      <c r="H806" s="125"/>
    </row>
    <row r="807" spans="7:8" ht="12.75">
      <c r="G807" s="125"/>
      <c r="H807" s="125"/>
    </row>
    <row r="808" spans="7:8" ht="12.75">
      <c r="G808" s="125"/>
      <c r="H808" s="125"/>
    </row>
    <row r="809" spans="7:8" ht="12.75">
      <c r="G809" s="125"/>
      <c r="H809" s="125"/>
    </row>
    <row r="810" spans="7:8" ht="12.75">
      <c r="G810" s="125"/>
      <c r="H810" s="125"/>
    </row>
    <row r="811" spans="7:8" ht="12.75">
      <c r="G811" s="125"/>
      <c r="H811" s="125"/>
    </row>
    <row r="812" spans="7:8" ht="12.75">
      <c r="G812" s="125"/>
      <c r="H812" s="125"/>
    </row>
    <row r="813" spans="7:8" ht="12.75">
      <c r="G813" s="125"/>
      <c r="H813" s="125"/>
    </row>
    <row r="814" spans="7:8" ht="12.75">
      <c r="G814" s="125"/>
      <c r="H814" s="125"/>
    </row>
    <row r="815" spans="7:8" ht="12.75">
      <c r="G815" s="125"/>
      <c r="H815" s="125"/>
    </row>
    <row r="816" spans="7:8" ht="12.75">
      <c r="G816" s="125"/>
      <c r="H816" s="125"/>
    </row>
    <row r="817" spans="7:8" ht="12.75">
      <c r="G817" s="125"/>
      <c r="H817" s="125"/>
    </row>
    <row r="818" spans="7:8" ht="12.75">
      <c r="G818" s="125"/>
      <c r="H818" s="125"/>
    </row>
    <row r="819" spans="7:8" ht="12.75">
      <c r="G819" s="125"/>
      <c r="H819" s="125"/>
    </row>
    <row r="820" spans="7:8" ht="12.75">
      <c r="G820" s="125"/>
      <c r="H820" s="125"/>
    </row>
    <row r="821" spans="7:8" ht="12.75">
      <c r="G821" s="125"/>
      <c r="H821" s="125"/>
    </row>
    <row r="822" spans="7:8" ht="12.75">
      <c r="G822" s="125"/>
      <c r="H822" s="125"/>
    </row>
    <row r="823" spans="7:8" ht="12.75">
      <c r="G823" s="125"/>
      <c r="H823" s="125"/>
    </row>
    <row r="824" spans="7:8" ht="12.75">
      <c r="G824" s="125"/>
      <c r="H824" s="125"/>
    </row>
    <row r="825" spans="7:8" ht="12.75">
      <c r="G825" s="125"/>
      <c r="H825" s="125"/>
    </row>
    <row r="826" spans="7:8" ht="12.75">
      <c r="G826" s="125"/>
      <c r="H826" s="125"/>
    </row>
    <row r="827" spans="7:8" ht="12.75">
      <c r="G827" s="125"/>
      <c r="H827" s="125"/>
    </row>
    <row r="828" spans="7:8" ht="12.75">
      <c r="G828" s="125"/>
      <c r="H828" s="125"/>
    </row>
    <row r="829" spans="7:8" ht="12.75">
      <c r="G829" s="125"/>
      <c r="H829" s="125"/>
    </row>
    <row r="830" spans="7:8" ht="12.75">
      <c r="G830" s="125"/>
      <c r="H830" s="125"/>
    </row>
    <row r="831" spans="7:8" ht="12.75">
      <c r="G831" s="125"/>
      <c r="H831" s="125"/>
    </row>
    <row r="832" spans="7:8" ht="12.75">
      <c r="G832" s="125"/>
      <c r="H832" s="125"/>
    </row>
    <row r="833" spans="7:8" ht="12.75">
      <c r="G833" s="125"/>
      <c r="H833" s="125"/>
    </row>
    <row r="834" spans="7:8" ht="12.75">
      <c r="G834" s="125"/>
      <c r="H834" s="125"/>
    </row>
    <row r="835" spans="7:8" ht="12.75">
      <c r="G835" s="125"/>
      <c r="H835" s="125"/>
    </row>
    <row r="836" spans="7:8" ht="12.75">
      <c r="G836" s="125"/>
      <c r="H836" s="125"/>
    </row>
    <row r="837" spans="7:8" ht="12.75">
      <c r="G837" s="125"/>
      <c r="H837" s="125"/>
    </row>
    <row r="838" spans="7:8" ht="12.75">
      <c r="G838" s="125"/>
      <c r="H838" s="125"/>
    </row>
    <row r="839" spans="7:8" ht="12.75">
      <c r="G839" s="125"/>
      <c r="H839" s="125"/>
    </row>
    <row r="840" spans="7:8" ht="12.75">
      <c r="G840" s="125"/>
      <c r="H840" s="125"/>
    </row>
    <row r="841" spans="7:8" ht="12.75">
      <c r="G841" s="125"/>
      <c r="H841" s="125"/>
    </row>
    <row r="842" spans="7:8" ht="12.75">
      <c r="G842" s="125"/>
      <c r="H842" s="125"/>
    </row>
    <row r="843" spans="7:8" ht="12.75">
      <c r="G843" s="125"/>
      <c r="H843" s="125"/>
    </row>
    <row r="844" spans="7:8" ht="12.75">
      <c r="G844" s="125"/>
      <c r="H844" s="125"/>
    </row>
    <row r="845" spans="7:8" ht="12.75">
      <c r="G845" s="125"/>
      <c r="H845" s="125"/>
    </row>
    <row r="846" spans="7:8" ht="12.75">
      <c r="G846" s="125"/>
      <c r="H846" s="125"/>
    </row>
    <row r="847" spans="7:8" ht="12.75">
      <c r="G847" s="125"/>
      <c r="H847" s="125"/>
    </row>
    <row r="848" spans="7:8" ht="12.75">
      <c r="G848" s="125"/>
      <c r="H848" s="125"/>
    </row>
    <row r="849" spans="7:8" ht="12.75">
      <c r="G849" s="125"/>
      <c r="H849" s="125"/>
    </row>
    <row r="850" spans="7:8" ht="12.75">
      <c r="G850" s="125"/>
      <c r="H850" s="125"/>
    </row>
    <row r="851" spans="7:8" ht="12.75">
      <c r="G851" s="125"/>
      <c r="H851" s="125"/>
    </row>
    <row r="852" spans="7:8" ht="12.75">
      <c r="G852" s="125"/>
      <c r="H852" s="125"/>
    </row>
    <row r="853" spans="7:8" ht="12.75">
      <c r="G853" s="125"/>
      <c r="H853" s="125"/>
    </row>
    <row r="854" spans="7:8" ht="12.75">
      <c r="G854" s="125"/>
      <c r="H854" s="125"/>
    </row>
    <row r="855" spans="7:8" ht="12.75">
      <c r="G855" s="125"/>
      <c r="H855" s="125"/>
    </row>
    <row r="856" spans="7:8" ht="12.75">
      <c r="G856" s="125"/>
      <c r="H856" s="125"/>
    </row>
    <row r="857" spans="7:8" ht="12.75">
      <c r="G857" s="125"/>
      <c r="H857" s="125"/>
    </row>
    <row r="858" spans="7:8" ht="12.75">
      <c r="G858" s="125"/>
      <c r="H858" s="125"/>
    </row>
    <row r="859" spans="7:8" ht="12.75">
      <c r="G859" s="125"/>
      <c r="H859" s="125"/>
    </row>
    <row r="860" spans="7:8" ht="12.75">
      <c r="G860" s="125"/>
      <c r="H860" s="125"/>
    </row>
    <row r="861" spans="7:8" ht="12.75">
      <c r="G861" s="125"/>
      <c r="H861" s="125"/>
    </row>
    <row r="862" spans="7:8" ht="12.75">
      <c r="G862" s="125"/>
      <c r="H862" s="125"/>
    </row>
    <row r="863" spans="7:8" ht="12.75">
      <c r="G863" s="125"/>
      <c r="H863" s="125"/>
    </row>
    <row r="864" spans="7:8" ht="12.75">
      <c r="G864" s="125"/>
      <c r="H864" s="125"/>
    </row>
    <row r="865" spans="7:8" ht="12.75">
      <c r="G865" s="125"/>
      <c r="H865" s="125"/>
    </row>
    <row r="866" spans="7:8" ht="12.75">
      <c r="G866" s="125"/>
      <c r="H866" s="125"/>
    </row>
    <row r="867" spans="7:8" ht="12.75">
      <c r="G867" s="125"/>
      <c r="H867" s="125"/>
    </row>
    <row r="868" spans="7:8" ht="12.75">
      <c r="G868" s="125"/>
      <c r="H868" s="125"/>
    </row>
    <row r="869" spans="7:8" ht="12.75">
      <c r="G869" s="125"/>
      <c r="H869" s="125"/>
    </row>
    <row r="870" spans="7:8" ht="12.75">
      <c r="G870" s="125"/>
      <c r="H870" s="125"/>
    </row>
    <row r="871" spans="7:8" ht="12.75">
      <c r="G871" s="125"/>
      <c r="H871" s="125"/>
    </row>
    <row r="872" spans="7:8" ht="12.75">
      <c r="G872" s="125"/>
      <c r="H872" s="125"/>
    </row>
    <row r="873" spans="7:8" ht="12.75">
      <c r="G873" s="125"/>
      <c r="H873" s="125"/>
    </row>
    <row r="874" spans="7:8" ht="12.75">
      <c r="G874" s="125"/>
      <c r="H874" s="125"/>
    </row>
    <row r="875" spans="7:8" ht="12.75">
      <c r="G875" s="125"/>
      <c r="H875" s="125"/>
    </row>
    <row r="876" spans="7:8" ht="12.75">
      <c r="G876" s="125"/>
      <c r="H876" s="125"/>
    </row>
    <row r="877" spans="7:8" ht="12.75">
      <c r="G877" s="125"/>
      <c r="H877" s="125"/>
    </row>
    <row r="878" spans="7:8" ht="12.75">
      <c r="G878" s="125"/>
      <c r="H878" s="125"/>
    </row>
    <row r="879" spans="7:8" ht="12.75">
      <c r="G879" s="125"/>
      <c r="H879" s="125"/>
    </row>
    <row r="880" spans="7:8" ht="12.75">
      <c r="G880" s="125"/>
      <c r="H880" s="125"/>
    </row>
    <row r="881" spans="7:8" ht="12.75">
      <c r="G881" s="125"/>
      <c r="H881" s="125"/>
    </row>
    <row r="882" spans="7:8" ht="12.75">
      <c r="G882" s="125"/>
      <c r="H882" s="125"/>
    </row>
    <row r="883" spans="7:8" ht="12.75">
      <c r="G883" s="125"/>
      <c r="H883" s="125"/>
    </row>
    <row r="884" spans="7:8" ht="12.75">
      <c r="G884" s="125"/>
      <c r="H884" s="125"/>
    </row>
    <row r="885" spans="7:8" ht="12.75">
      <c r="G885" s="125"/>
      <c r="H885" s="125"/>
    </row>
    <row r="886" spans="7:8" ht="12.75">
      <c r="G886" s="125"/>
      <c r="H886" s="125"/>
    </row>
    <row r="887" spans="7:8" ht="12.75">
      <c r="G887" s="125"/>
      <c r="H887" s="125"/>
    </row>
    <row r="888" spans="7:8" ht="12.75">
      <c r="G888" s="125"/>
      <c r="H888" s="125"/>
    </row>
    <row r="889" spans="7:8" ht="12.75">
      <c r="G889" s="125"/>
      <c r="H889" s="125"/>
    </row>
    <row r="890" spans="7:8" ht="12.75">
      <c r="G890" s="125"/>
      <c r="H890" s="125"/>
    </row>
    <row r="891" spans="7:8" ht="12.75">
      <c r="G891" s="125"/>
      <c r="H891" s="125"/>
    </row>
    <row r="892" spans="7:8" ht="12.75">
      <c r="G892" s="125"/>
      <c r="H892" s="125"/>
    </row>
    <row r="893" spans="7:8" ht="12.75">
      <c r="G893" s="125"/>
      <c r="H893" s="125"/>
    </row>
    <row r="894" spans="7:8" ht="12.75">
      <c r="G894" s="125"/>
      <c r="H894" s="125"/>
    </row>
    <row r="895" spans="7:8" ht="12.75">
      <c r="G895" s="125"/>
      <c r="H895" s="125"/>
    </row>
    <row r="896" spans="7:8" ht="12.75">
      <c r="G896" s="125"/>
      <c r="H896" s="125"/>
    </row>
    <row r="897" spans="7:8" ht="12.75">
      <c r="G897" s="125"/>
      <c r="H897" s="125"/>
    </row>
    <row r="898" spans="7:8" ht="12.75">
      <c r="G898" s="125"/>
      <c r="H898" s="125"/>
    </row>
    <row r="899" spans="7:8" ht="12.75">
      <c r="G899" s="125"/>
      <c r="H899" s="125"/>
    </row>
    <row r="900" spans="7:8" ht="12.75">
      <c r="G900" s="125"/>
      <c r="H900" s="125"/>
    </row>
    <row r="901" spans="7:8" ht="12.75">
      <c r="G901" s="125"/>
      <c r="H901" s="125"/>
    </row>
    <row r="902" spans="7:8" ht="12.75">
      <c r="G902" s="125"/>
      <c r="H902" s="125"/>
    </row>
    <row r="903" spans="7:8" ht="12.75">
      <c r="G903" s="125"/>
      <c r="H903" s="125"/>
    </row>
    <row r="904" spans="7:8" ht="12.75">
      <c r="G904" s="125"/>
      <c r="H904" s="125"/>
    </row>
    <row r="905" spans="7:8" ht="12.75">
      <c r="G905" s="125"/>
      <c r="H905" s="125"/>
    </row>
    <row r="906" spans="7:8" ht="12.75">
      <c r="G906" s="125"/>
      <c r="H906" s="125"/>
    </row>
    <row r="907" spans="7:8" ht="12.75">
      <c r="G907" s="125"/>
      <c r="H907" s="125"/>
    </row>
    <row r="908" spans="7:8" ht="12.75">
      <c r="G908" s="125"/>
      <c r="H908" s="125"/>
    </row>
    <row r="909" spans="7:8" ht="12.75">
      <c r="G909" s="125"/>
      <c r="H909" s="125"/>
    </row>
    <row r="910" spans="7:8" ht="12.75">
      <c r="G910" s="125"/>
      <c r="H910" s="125"/>
    </row>
    <row r="911" spans="7:8" ht="12.75">
      <c r="G911" s="125"/>
      <c r="H911" s="125"/>
    </row>
    <row r="912" spans="7:8" ht="12.75">
      <c r="G912" s="125"/>
      <c r="H912" s="125"/>
    </row>
    <row r="913" spans="7:8" ht="12.75">
      <c r="G913" s="125"/>
      <c r="H913" s="125"/>
    </row>
    <row r="914" spans="7:8" ht="12.75">
      <c r="G914" s="125"/>
      <c r="H914" s="125"/>
    </row>
    <row r="915" spans="7:8" ht="12.75">
      <c r="G915" s="125"/>
      <c r="H915" s="125"/>
    </row>
    <row r="916" spans="7:8" ht="12.75">
      <c r="G916" s="125"/>
      <c r="H916" s="125"/>
    </row>
    <row r="917" spans="7:8" ht="12.75">
      <c r="G917" s="125"/>
      <c r="H917" s="125"/>
    </row>
    <row r="918" spans="7:8" ht="12.75">
      <c r="G918" s="125"/>
      <c r="H918" s="125"/>
    </row>
    <row r="919" spans="7:8" ht="12.75">
      <c r="G919" s="125"/>
      <c r="H919" s="125"/>
    </row>
    <row r="920" spans="7:8" ht="12.75">
      <c r="G920" s="125"/>
      <c r="H920" s="125"/>
    </row>
    <row r="921" spans="7:8" ht="12.75">
      <c r="G921" s="125"/>
      <c r="H921" s="125"/>
    </row>
    <row r="922" spans="7:8" ht="12.75">
      <c r="G922" s="125"/>
      <c r="H922" s="125"/>
    </row>
    <row r="923" spans="7:8" ht="12.75">
      <c r="G923" s="125"/>
      <c r="H923" s="125"/>
    </row>
    <row r="924" spans="7:8" ht="12.75">
      <c r="G924" s="125"/>
      <c r="H924" s="125"/>
    </row>
    <row r="925" spans="7:8" ht="12.75">
      <c r="G925" s="125"/>
      <c r="H925" s="125"/>
    </row>
    <row r="926" spans="7:8" ht="12.75">
      <c r="G926" s="125"/>
      <c r="H926" s="125"/>
    </row>
    <row r="927" spans="7:8" ht="12.75">
      <c r="G927" s="125"/>
      <c r="H927" s="125"/>
    </row>
    <row r="928" spans="7:8" ht="12.75">
      <c r="G928" s="125"/>
      <c r="H928" s="125"/>
    </row>
    <row r="929" spans="7:8" ht="12.75">
      <c r="G929" s="125"/>
      <c r="H929" s="125"/>
    </row>
    <row r="930" spans="7:8" ht="12.75">
      <c r="G930" s="125"/>
      <c r="H930" s="125"/>
    </row>
    <row r="931" spans="7:8" ht="12.75">
      <c r="G931" s="125"/>
      <c r="H931" s="125"/>
    </row>
    <row r="932" spans="7:8" ht="12.75">
      <c r="G932" s="125"/>
      <c r="H932" s="125"/>
    </row>
    <row r="933" spans="7:8" ht="12.75">
      <c r="G933" s="125"/>
      <c r="H933" s="125"/>
    </row>
    <row r="934" spans="7:8" ht="12.75">
      <c r="G934" s="125"/>
      <c r="H934" s="125"/>
    </row>
    <row r="935" spans="7:8" ht="12.75">
      <c r="G935" s="125"/>
      <c r="H935" s="125"/>
    </row>
    <row r="936" spans="7:8" ht="12.75">
      <c r="G936" s="125"/>
      <c r="H936" s="125"/>
    </row>
    <row r="937" spans="7:8" ht="12.75">
      <c r="G937" s="125"/>
      <c r="H937" s="125"/>
    </row>
    <row r="938" spans="7:8" ht="12.75">
      <c r="G938" s="125"/>
      <c r="H938" s="125"/>
    </row>
    <row r="939" spans="7:8" ht="12.75">
      <c r="G939" s="125"/>
      <c r="H939" s="125"/>
    </row>
    <row r="940" spans="7:8" ht="12.75">
      <c r="G940" s="125"/>
      <c r="H940" s="125"/>
    </row>
    <row r="941" spans="7:8" ht="12.75">
      <c r="G941" s="125"/>
      <c r="H941" s="125"/>
    </row>
    <row r="942" spans="7:8" ht="12.75">
      <c r="G942" s="125"/>
      <c r="H942" s="125"/>
    </row>
    <row r="943" spans="7:8" ht="12.75">
      <c r="G943" s="125"/>
      <c r="H943" s="125"/>
    </row>
    <row r="944" spans="7:8" ht="12.75">
      <c r="G944" s="125"/>
      <c r="H944" s="125"/>
    </row>
    <row r="945" spans="7:8" ht="12.75">
      <c r="G945" s="125"/>
      <c r="H945" s="125"/>
    </row>
    <row r="946" spans="7:8" ht="12.75">
      <c r="G946" s="125"/>
      <c r="H946" s="125"/>
    </row>
    <row r="947" spans="7:8" ht="12.75">
      <c r="G947" s="125"/>
      <c r="H947" s="125"/>
    </row>
    <row r="948" spans="7:8" ht="12.75">
      <c r="G948" s="125"/>
      <c r="H948" s="125"/>
    </row>
    <row r="949" spans="7:8" ht="12.75">
      <c r="G949" s="125"/>
      <c r="H949" s="125"/>
    </row>
    <row r="950" spans="7:8" ht="12.75">
      <c r="G950" s="125"/>
      <c r="H950" s="125"/>
    </row>
    <row r="951" spans="7:8" ht="12.75">
      <c r="G951" s="125"/>
      <c r="H951" s="125"/>
    </row>
    <row r="952" spans="7:8" ht="12.75">
      <c r="G952" s="125"/>
      <c r="H952" s="125"/>
    </row>
    <row r="953" spans="7:8" ht="12.75">
      <c r="G953" s="125"/>
      <c r="H953" s="125"/>
    </row>
    <row r="954" spans="7:8" ht="12.75">
      <c r="G954" s="125"/>
      <c r="H954" s="125"/>
    </row>
    <row r="955" spans="7:8" ht="12.75">
      <c r="G955" s="125"/>
      <c r="H955" s="125"/>
    </row>
    <row r="956" spans="7:8" ht="12.75">
      <c r="G956" s="125"/>
      <c r="H956" s="125"/>
    </row>
    <row r="957" spans="7:8" ht="12.75">
      <c r="G957" s="125"/>
      <c r="H957" s="125"/>
    </row>
    <row r="958" spans="7:8" ht="12.75">
      <c r="G958" s="125"/>
      <c r="H958" s="125"/>
    </row>
    <row r="959" spans="7:8" ht="12.75">
      <c r="G959" s="125"/>
      <c r="H959" s="125"/>
    </row>
    <row r="960" spans="7:8" ht="12.75">
      <c r="G960" s="125"/>
      <c r="H960" s="125"/>
    </row>
    <row r="961" spans="7:8" ht="12.75">
      <c r="G961" s="125"/>
      <c r="H961" s="125"/>
    </row>
    <row r="962" spans="7:8" ht="12.75">
      <c r="G962" s="125"/>
      <c r="H962" s="125"/>
    </row>
    <row r="963" spans="7:8" ht="12.75">
      <c r="G963" s="125"/>
      <c r="H963" s="125"/>
    </row>
    <row r="964" spans="7:8" ht="12.75">
      <c r="G964" s="125"/>
      <c r="H964" s="125"/>
    </row>
    <row r="965" spans="7:8" ht="12.75">
      <c r="G965" s="125"/>
      <c r="H965" s="125"/>
    </row>
    <row r="966" spans="7:8" ht="12.75">
      <c r="G966" s="125"/>
      <c r="H966" s="125"/>
    </row>
    <row r="967" spans="7:8" ht="12.75">
      <c r="G967" s="125"/>
      <c r="H967" s="125"/>
    </row>
    <row r="968" spans="7:8" ht="12.75">
      <c r="G968" s="125"/>
      <c r="H968" s="125"/>
    </row>
    <row r="969" spans="7:8" ht="12.75">
      <c r="G969" s="125"/>
      <c r="H969" s="125"/>
    </row>
    <row r="970" spans="7:8" ht="12.75">
      <c r="G970" s="125"/>
      <c r="H970" s="125"/>
    </row>
    <row r="971" spans="7:8" ht="12.75">
      <c r="G971" s="125"/>
      <c r="H971" s="125"/>
    </row>
    <row r="972" spans="7:8" ht="12.75">
      <c r="G972" s="125"/>
      <c r="H972" s="125"/>
    </row>
    <row r="973" spans="7:8" ht="12.75">
      <c r="G973" s="125"/>
      <c r="H973" s="125"/>
    </row>
    <row r="974" spans="7:8" ht="12.75">
      <c r="G974" s="125"/>
      <c r="H974" s="125"/>
    </row>
    <row r="975" spans="7:8" ht="12.75">
      <c r="G975" s="125"/>
      <c r="H975" s="125"/>
    </row>
    <row r="976" spans="7:8" ht="12.75">
      <c r="G976" s="125"/>
      <c r="H976" s="125"/>
    </row>
    <row r="977" spans="7:8" ht="12.75">
      <c r="G977" s="125"/>
      <c r="H977" s="125"/>
    </row>
    <row r="978" spans="7:8" ht="12.75">
      <c r="G978" s="125"/>
      <c r="H978" s="125"/>
    </row>
    <row r="979" spans="7:8" ht="12.75">
      <c r="G979" s="125"/>
      <c r="H979" s="125"/>
    </row>
    <row r="980" spans="7:8" ht="12.75">
      <c r="G980" s="125"/>
      <c r="H980" s="125"/>
    </row>
    <row r="981" spans="7:8" ht="12.75">
      <c r="G981" s="125"/>
      <c r="H981" s="125"/>
    </row>
    <row r="982" spans="7:8" ht="12.75">
      <c r="G982" s="125"/>
      <c r="H982" s="125"/>
    </row>
    <row r="983" spans="7:8" ht="12.75">
      <c r="G983" s="125"/>
      <c r="H983" s="125"/>
    </row>
    <row r="984" spans="7:8" ht="12.75">
      <c r="G984" s="125"/>
      <c r="H984" s="125"/>
    </row>
    <row r="985" spans="7:8" ht="12.75">
      <c r="G985" s="125"/>
      <c r="H985" s="125"/>
    </row>
    <row r="986" spans="7:8" ht="12.75">
      <c r="G986" s="125"/>
      <c r="H986" s="125"/>
    </row>
    <row r="987" spans="7:8" ht="12.75">
      <c r="G987" s="125"/>
      <c r="H987" s="125"/>
    </row>
    <row r="988" spans="7:8" ht="12.75">
      <c r="G988" s="125"/>
      <c r="H988" s="125"/>
    </row>
    <row r="989" spans="7:8" ht="12.75">
      <c r="G989" s="125"/>
      <c r="H989" s="125"/>
    </row>
    <row r="990" spans="7:8" ht="12.75">
      <c r="G990" s="125"/>
      <c r="H990" s="125"/>
    </row>
    <row r="991" spans="7:8" ht="12.75">
      <c r="G991" s="125"/>
      <c r="H991" s="125"/>
    </row>
    <row r="992" spans="7:8" ht="12.75">
      <c r="G992" s="125"/>
      <c r="H992" s="125"/>
    </row>
    <row r="993" spans="7:8" ht="12.75">
      <c r="G993" s="125"/>
      <c r="H993" s="125"/>
    </row>
    <row r="994" spans="7:8" ht="12.75">
      <c r="G994" s="125"/>
      <c r="H994" s="125"/>
    </row>
    <row r="995" spans="7:8" ht="12.75">
      <c r="G995" s="125"/>
      <c r="H995" s="125"/>
    </row>
    <row r="996" spans="7:8" ht="12.75">
      <c r="G996" s="125"/>
      <c r="H996" s="125"/>
    </row>
    <row r="997" spans="7:8" ht="12.75">
      <c r="G997" s="125"/>
      <c r="H997" s="125"/>
    </row>
    <row r="998" spans="7:8" ht="12.75">
      <c r="G998" s="125"/>
      <c r="H998" s="125"/>
    </row>
    <row r="999" spans="7:8" ht="12.75">
      <c r="G999" s="125"/>
      <c r="H999" s="125"/>
    </row>
    <row r="1000" spans="7:8" ht="12.75">
      <c r="G1000" s="125"/>
      <c r="H1000" s="125"/>
    </row>
    <row r="1001" spans="7:8" ht="12.75">
      <c r="G1001" s="125"/>
      <c r="H1001" s="125"/>
    </row>
    <row r="1002" spans="7:8" ht="12.75">
      <c r="G1002" s="125"/>
      <c r="H1002" s="125"/>
    </row>
    <row r="1003" spans="7:8" ht="12.75">
      <c r="G1003" s="125"/>
      <c r="H1003" s="125"/>
    </row>
    <row r="1004" spans="7:8" ht="12.75">
      <c r="G1004" s="125"/>
      <c r="H1004" s="125"/>
    </row>
    <row r="1005" spans="7:8" ht="12.75">
      <c r="G1005" s="125"/>
      <c r="H1005" s="125"/>
    </row>
    <row r="1006" spans="7:8" ht="12.75">
      <c r="G1006" s="125"/>
      <c r="H1006" s="125"/>
    </row>
    <row r="1007" spans="7:8" ht="12.75">
      <c r="G1007" s="125"/>
      <c r="H1007" s="125"/>
    </row>
    <row r="1008" spans="7:8" ht="12.75">
      <c r="G1008" s="125"/>
      <c r="H1008" s="125"/>
    </row>
    <row r="1009" spans="7:8" ht="12.75">
      <c r="G1009" s="125"/>
      <c r="H1009" s="125"/>
    </row>
    <row r="1010" spans="7:8" ht="12.75">
      <c r="G1010" s="125"/>
      <c r="H1010" s="125"/>
    </row>
    <row r="1011" spans="7:8" ht="12.75">
      <c r="G1011" s="125"/>
      <c r="H1011" s="125"/>
    </row>
    <row r="1012" spans="7:8" ht="12.75">
      <c r="G1012" s="125"/>
      <c r="H1012" s="125"/>
    </row>
    <row r="1013" spans="7:8" ht="12.75">
      <c r="G1013" s="125"/>
      <c r="H1013" s="125"/>
    </row>
    <row r="1014" spans="7:8" ht="12.75">
      <c r="G1014" s="125"/>
      <c r="H1014" s="125"/>
    </row>
    <row r="1015" spans="7:8" ht="12.75">
      <c r="G1015" s="125"/>
      <c r="H1015" s="125"/>
    </row>
    <row r="1016" spans="7:8" ht="12.75">
      <c r="G1016" s="125"/>
      <c r="H1016" s="125"/>
    </row>
    <row r="1017" spans="7:8" ht="12.75">
      <c r="G1017" s="125"/>
      <c r="H1017" s="125"/>
    </row>
    <row r="1018" spans="7:8" ht="12.75">
      <c r="G1018" s="125"/>
      <c r="H1018" s="125"/>
    </row>
    <row r="1019" spans="7:8" ht="12.75">
      <c r="G1019" s="125"/>
      <c r="H1019" s="125"/>
    </row>
    <row r="1020" spans="7:8" ht="12.75">
      <c r="G1020" s="125"/>
      <c r="H1020" s="125"/>
    </row>
    <row r="1021" spans="7:8" ht="12.75">
      <c r="G1021" s="125"/>
      <c r="H1021" s="125"/>
    </row>
    <row r="1022" spans="7:8" ht="12.75">
      <c r="G1022" s="125"/>
      <c r="H1022" s="125"/>
    </row>
    <row r="1023" spans="7:8" ht="12.75">
      <c r="G1023" s="125"/>
      <c r="H1023" s="125"/>
    </row>
    <row r="1024" spans="7:8" ht="12.75">
      <c r="G1024" s="125"/>
      <c r="H1024" s="125"/>
    </row>
    <row r="1025" spans="7:8" ht="12.75">
      <c r="G1025" s="125"/>
      <c r="H1025" s="125"/>
    </row>
    <row r="1026" spans="7:8" ht="12.75">
      <c r="G1026" s="125"/>
      <c r="H1026" s="125"/>
    </row>
    <row r="1027" spans="7:8" ht="12.75">
      <c r="G1027" s="125"/>
      <c r="H1027" s="125"/>
    </row>
    <row r="1028" spans="7:8" ht="12.75">
      <c r="G1028" s="125"/>
      <c r="H1028" s="125"/>
    </row>
    <row r="1029" spans="7:8" ht="12.75">
      <c r="G1029" s="125"/>
      <c r="H1029" s="125"/>
    </row>
    <row r="1030" spans="7:8" ht="12.75">
      <c r="G1030" s="125"/>
      <c r="H1030" s="125"/>
    </row>
    <row r="1031" spans="7:8" ht="12.75">
      <c r="G1031" s="125"/>
      <c r="H1031" s="125"/>
    </row>
    <row r="1032" spans="7:8" ht="12.75">
      <c r="G1032" s="125"/>
      <c r="H1032" s="125"/>
    </row>
    <row r="1033" spans="7:8" ht="12.75">
      <c r="G1033" s="125"/>
      <c r="H1033" s="125"/>
    </row>
    <row r="1034" spans="7:8" ht="12.75">
      <c r="G1034" s="125"/>
      <c r="H1034" s="125"/>
    </row>
    <row r="1035" spans="7:8" ht="12.75">
      <c r="G1035" s="125"/>
      <c r="H1035" s="125"/>
    </row>
    <row r="1036" spans="7:8" ht="12.75">
      <c r="G1036" s="125"/>
      <c r="H1036" s="125"/>
    </row>
    <row r="1037" spans="7:8" ht="12.75">
      <c r="G1037" s="125"/>
      <c r="H1037" s="125"/>
    </row>
    <row r="1038" spans="7:8" ht="12.75">
      <c r="G1038" s="125"/>
      <c r="H1038" s="125"/>
    </row>
    <row r="1039" spans="7:8" ht="12.75">
      <c r="G1039" s="125"/>
      <c r="H1039" s="125"/>
    </row>
    <row r="1040" spans="7:8" ht="12.75">
      <c r="G1040" s="125"/>
      <c r="H1040" s="125"/>
    </row>
    <row r="1041" spans="7:8" ht="12.75">
      <c r="G1041" s="125"/>
      <c r="H1041" s="125"/>
    </row>
    <row r="1042" spans="7:8" ht="12.75">
      <c r="G1042" s="125"/>
      <c r="H1042" s="125"/>
    </row>
    <row r="1043" spans="7:8" ht="12.75">
      <c r="G1043" s="125"/>
      <c r="H1043" s="125"/>
    </row>
    <row r="1044" spans="7:8" ht="12.75">
      <c r="G1044" s="125"/>
      <c r="H1044" s="125"/>
    </row>
    <row r="1045" spans="7:8" ht="12.75">
      <c r="G1045" s="125"/>
      <c r="H1045" s="125"/>
    </row>
    <row r="1046" spans="7:8" ht="12.75">
      <c r="G1046" s="125"/>
      <c r="H1046" s="125"/>
    </row>
    <row r="1047" spans="7:8" ht="12.75">
      <c r="G1047" s="125"/>
      <c r="H1047" s="125"/>
    </row>
    <row r="1048" spans="7:8" ht="12.75">
      <c r="G1048" s="125"/>
      <c r="H1048" s="125"/>
    </row>
    <row r="1049" spans="7:8" ht="12.75">
      <c r="G1049" s="125"/>
      <c r="H1049" s="125"/>
    </row>
    <row r="1050" spans="7:8" ht="12.75">
      <c r="G1050" s="125"/>
      <c r="H1050" s="125"/>
    </row>
    <row r="1051" spans="7:8" ht="12.75">
      <c r="G1051" s="125"/>
      <c r="H1051" s="125"/>
    </row>
    <row r="1052" spans="7:8" ht="12.75">
      <c r="G1052" s="125"/>
      <c r="H1052" s="125"/>
    </row>
    <row r="1053" spans="7:8" ht="12.75">
      <c r="G1053" s="125"/>
      <c r="H1053" s="125"/>
    </row>
    <row r="1054" spans="7:8" ht="12.75">
      <c r="G1054" s="125"/>
      <c r="H1054" s="125"/>
    </row>
    <row r="1055" spans="7:8" ht="12.75">
      <c r="G1055" s="125"/>
      <c r="H1055" s="125"/>
    </row>
    <row r="1056" spans="7:8" ht="12.75">
      <c r="G1056" s="125"/>
      <c r="H1056" s="125"/>
    </row>
    <row r="1057" spans="7:8" ht="12.75">
      <c r="G1057" s="125"/>
      <c r="H1057" s="125"/>
    </row>
    <row r="1058" spans="7:8" ht="12.75">
      <c r="G1058" s="125"/>
      <c r="H1058" s="125"/>
    </row>
    <row r="1059" spans="7:8" ht="12.75">
      <c r="G1059" s="125"/>
      <c r="H1059" s="125"/>
    </row>
    <row r="1060" spans="7:8" ht="12.75">
      <c r="G1060" s="125"/>
      <c r="H1060" s="125"/>
    </row>
    <row r="1061" spans="7:8" ht="12.75">
      <c r="G1061" s="125"/>
      <c r="H1061" s="125"/>
    </row>
    <row r="1062" spans="7:8" ht="12.75">
      <c r="G1062" s="125"/>
      <c r="H1062" s="125"/>
    </row>
    <row r="1063" spans="7:8" ht="12.75">
      <c r="G1063" s="125"/>
      <c r="H1063" s="125"/>
    </row>
    <row r="1064" spans="7:8" ht="12.75">
      <c r="G1064" s="125"/>
      <c r="H1064" s="125"/>
    </row>
    <row r="1065" spans="7:8" ht="12.75">
      <c r="G1065" s="125"/>
      <c r="H1065" s="125"/>
    </row>
    <row r="1066" spans="7:8" ht="12.75">
      <c r="G1066" s="125"/>
      <c r="H1066" s="125"/>
    </row>
    <row r="1067" spans="7:8" ht="12.75">
      <c r="G1067" s="125"/>
      <c r="H1067" s="125"/>
    </row>
    <row r="1068" spans="7:8" ht="12.75">
      <c r="G1068" s="125"/>
      <c r="H1068" s="125"/>
    </row>
    <row r="1069" spans="7:8" ht="12.75">
      <c r="G1069" s="125"/>
      <c r="H1069" s="125"/>
    </row>
    <row r="1070" spans="7:8" ht="12.75">
      <c r="G1070" s="125"/>
      <c r="H1070" s="125"/>
    </row>
    <row r="1071" spans="7:8" ht="12.75">
      <c r="G1071" s="125"/>
      <c r="H1071" s="125"/>
    </row>
    <row r="1072" spans="7:8" ht="12.75">
      <c r="G1072" s="125"/>
      <c r="H1072" s="125"/>
    </row>
    <row r="1073" spans="7:8" ht="12.75">
      <c r="G1073" s="125"/>
      <c r="H1073" s="125"/>
    </row>
    <row r="1074" spans="7:8" ht="12.75">
      <c r="G1074" s="125"/>
      <c r="H1074" s="125"/>
    </row>
    <row r="1075" spans="7:8" ht="12.75">
      <c r="G1075" s="125"/>
      <c r="H1075" s="125"/>
    </row>
    <row r="1076" spans="7:8" ht="12.75">
      <c r="G1076" s="125"/>
      <c r="H1076" s="125"/>
    </row>
    <row r="1077" spans="7:8" ht="12.75">
      <c r="G1077" s="125"/>
      <c r="H1077" s="125"/>
    </row>
    <row r="1078" spans="7:8" ht="12.75">
      <c r="G1078" s="125"/>
      <c r="H1078" s="125"/>
    </row>
    <row r="1079" spans="7:8" ht="12.75">
      <c r="G1079" s="125"/>
      <c r="H1079" s="125"/>
    </row>
    <row r="1080" spans="7:8" ht="12.75">
      <c r="G1080" s="125"/>
      <c r="H1080" s="125"/>
    </row>
    <row r="1081" spans="7:8" ht="12.75">
      <c r="G1081" s="125"/>
      <c r="H1081" s="125"/>
    </row>
    <row r="1082" spans="7:8" ht="12.75">
      <c r="G1082" s="125"/>
      <c r="H1082" s="125"/>
    </row>
    <row r="1083" spans="7:8" ht="12.75">
      <c r="G1083" s="125"/>
      <c r="H1083" s="125"/>
    </row>
    <row r="1084" spans="7:8" ht="12.75">
      <c r="G1084" s="125"/>
      <c r="H1084" s="125"/>
    </row>
    <row r="1085" spans="7:8" ht="12.75">
      <c r="G1085" s="125"/>
      <c r="H1085" s="125"/>
    </row>
    <row r="1086" spans="7:8" ht="12.75">
      <c r="G1086" s="125"/>
      <c r="H1086" s="125"/>
    </row>
    <row r="1087" spans="7:8" ht="12.75">
      <c r="G1087" s="125"/>
      <c r="H1087" s="125"/>
    </row>
    <row r="1088" spans="7:8" ht="12.75">
      <c r="G1088" s="125"/>
      <c r="H1088" s="125"/>
    </row>
    <row r="1089" spans="7:8" ht="12.75">
      <c r="G1089" s="125"/>
      <c r="H1089" s="125"/>
    </row>
    <row r="1090" spans="7:8" ht="12.75">
      <c r="G1090" s="125"/>
      <c r="H1090" s="125"/>
    </row>
    <row r="1091" spans="7:8" ht="12.75">
      <c r="G1091" s="125"/>
      <c r="H1091" s="125"/>
    </row>
    <row r="1092" spans="7:8" ht="12.75">
      <c r="G1092" s="125"/>
      <c r="H1092" s="125"/>
    </row>
    <row r="1093" spans="7:8" ht="12.75">
      <c r="G1093" s="125"/>
      <c r="H1093" s="125"/>
    </row>
    <row r="1094" spans="7:8" ht="12.75">
      <c r="G1094" s="125"/>
      <c r="H1094" s="125"/>
    </row>
    <row r="1095" spans="7:8" ht="12.75">
      <c r="G1095" s="125"/>
      <c r="H1095" s="125"/>
    </row>
    <row r="1096" spans="7:8" ht="12.75">
      <c r="G1096" s="125"/>
      <c r="H1096" s="125"/>
    </row>
    <row r="1097" spans="7:8" ht="12.75">
      <c r="G1097" s="125"/>
      <c r="H1097" s="125"/>
    </row>
    <row r="1098" spans="7:8" ht="12.75">
      <c r="G1098" s="125"/>
      <c r="H1098" s="125"/>
    </row>
    <row r="1099" spans="7:8" ht="12.75">
      <c r="G1099" s="125"/>
      <c r="H1099" s="125"/>
    </row>
    <row r="1100" spans="7:8" ht="12.75">
      <c r="G1100" s="125"/>
      <c r="H1100" s="125"/>
    </row>
    <row r="1101" spans="7:8" ht="12.75">
      <c r="G1101" s="125"/>
      <c r="H1101" s="125"/>
    </row>
    <row r="1102" spans="7:8" ht="12.75">
      <c r="G1102" s="125"/>
      <c r="H1102" s="125"/>
    </row>
    <row r="1103" spans="7:8" ht="12.75">
      <c r="G1103" s="125"/>
      <c r="H1103" s="125"/>
    </row>
    <row r="1104" spans="7:8" ht="12.75">
      <c r="G1104" s="125"/>
      <c r="H1104" s="125"/>
    </row>
    <row r="1105" spans="7:8" ht="12.75">
      <c r="G1105" s="125"/>
      <c r="H1105" s="125"/>
    </row>
    <row r="1106" spans="7:8" ht="12.75">
      <c r="G1106" s="125"/>
      <c r="H1106" s="125"/>
    </row>
    <row r="1107" spans="7:8" ht="12.75">
      <c r="G1107" s="125"/>
      <c r="H1107" s="125"/>
    </row>
    <row r="1108" spans="7:8" ht="12.75">
      <c r="G1108" s="125"/>
      <c r="H1108" s="125"/>
    </row>
    <row r="1109" spans="7:8" ht="12.75">
      <c r="G1109" s="125"/>
      <c r="H1109" s="125"/>
    </row>
    <row r="1110" spans="7:8" ht="12.75">
      <c r="G1110" s="125"/>
      <c r="H1110" s="125"/>
    </row>
    <row r="1111" spans="7:8" ht="12.75">
      <c r="G1111" s="125"/>
      <c r="H1111" s="125"/>
    </row>
    <row r="1112" spans="7:8" ht="12.75">
      <c r="G1112" s="125"/>
      <c r="H1112" s="125"/>
    </row>
    <row r="1113" spans="7:8" ht="12.75">
      <c r="G1113" s="125"/>
      <c r="H1113" s="125"/>
    </row>
    <row r="1114" spans="7:8" ht="12.75">
      <c r="G1114" s="125"/>
      <c r="H1114" s="125"/>
    </row>
    <row r="1115" spans="7:8" ht="12.75">
      <c r="G1115" s="125"/>
      <c r="H1115" s="125"/>
    </row>
    <row r="1116" spans="7:8" ht="12.75">
      <c r="G1116" s="125"/>
      <c r="H1116" s="125"/>
    </row>
    <row r="1117" spans="7:8" ht="12.75">
      <c r="G1117" s="125"/>
      <c r="H1117" s="125"/>
    </row>
    <row r="1118" spans="7:8" ht="12.75">
      <c r="G1118" s="125"/>
      <c r="H1118" s="125"/>
    </row>
    <row r="1119" spans="7:8" ht="12.75">
      <c r="G1119" s="125"/>
      <c r="H1119" s="125"/>
    </row>
    <row r="1120" spans="7:8" ht="12.75">
      <c r="G1120" s="125"/>
      <c r="H1120" s="125"/>
    </row>
    <row r="1121" spans="7:8" ht="12.75">
      <c r="G1121" s="125"/>
      <c r="H1121" s="125"/>
    </row>
    <row r="1122" spans="7:8" ht="12.75">
      <c r="G1122" s="125"/>
      <c r="H1122" s="125"/>
    </row>
    <row r="1123" spans="7:8" ht="12.75">
      <c r="G1123" s="125"/>
      <c r="H1123" s="125"/>
    </row>
    <row r="1124" spans="7:8" ht="12.75">
      <c r="G1124" s="125"/>
      <c r="H1124" s="125"/>
    </row>
    <row r="1125" spans="7:8" ht="12.75">
      <c r="G1125" s="125"/>
      <c r="H1125" s="125"/>
    </row>
    <row r="1126" spans="7:8" ht="12.75">
      <c r="G1126" s="125"/>
      <c r="H1126" s="125"/>
    </row>
    <row r="1127" spans="7:8" ht="12.75">
      <c r="G1127" s="125"/>
      <c r="H1127" s="125"/>
    </row>
    <row r="1128" spans="7:8" ht="12.75">
      <c r="G1128" s="125"/>
      <c r="H1128" s="125"/>
    </row>
    <row r="1129" spans="7:8" ht="12.75">
      <c r="G1129" s="125"/>
      <c r="H1129" s="125"/>
    </row>
    <row r="1130" spans="7:8" ht="12.75">
      <c r="G1130" s="125"/>
      <c r="H1130" s="125"/>
    </row>
    <row r="1131" spans="7:8" ht="12.75">
      <c r="G1131" s="125"/>
      <c r="H1131" s="125"/>
    </row>
    <row r="1132" spans="7:8" ht="12.75">
      <c r="G1132" s="125"/>
      <c r="H1132" s="125"/>
    </row>
    <row r="1133" spans="7:8" ht="12.75">
      <c r="G1133" s="125"/>
      <c r="H1133" s="125"/>
    </row>
    <row r="1134" spans="7:8" ht="12.75">
      <c r="G1134" s="125"/>
      <c r="H1134" s="125"/>
    </row>
    <row r="1135" spans="7:8" ht="12.75">
      <c r="G1135" s="125"/>
      <c r="H1135" s="125"/>
    </row>
    <row r="1136" spans="7:8" ht="12.75">
      <c r="G1136" s="125"/>
      <c r="H1136" s="125"/>
    </row>
    <row r="1137" spans="7:8" ht="12.75">
      <c r="G1137" s="125"/>
      <c r="H1137" s="125"/>
    </row>
    <row r="1138" spans="7:8" ht="12.75">
      <c r="G1138" s="125"/>
      <c r="H1138" s="125"/>
    </row>
    <row r="1139" spans="7:8" ht="12.75">
      <c r="G1139" s="125"/>
      <c r="H1139" s="125"/>
    </row>
    <row r="1140" spans="7:8" ht="12.75">
      <c r="G1140" s="125"/>
      <c r="H1140" s="125"/>
    </row>
    <row r="1141" spans="7:8" ht="12.75">
      <c r="G1141" s="125"/>
      <c r="H1141" s="125"/>
    </row>
    <row r="1142" spans="7:8" ht="12.75">
      <c r="G1142" s="125"/>
      <c r="H1142" s="125"/>
    </row>
    <row r="1143" spans="7:8" ht="12.75">
      <c r="G1143" s="125"/>
      <c r="H1143" s="125"/>
    </row>
    <row r="1144" spans="7:8" ht="12.75">
      <c r="G1144" s="125"/>
      <c r="H1144" s="125"/>
    </row>
    <row r="1145" spans="7:8" ht="12.75">
      <c r="G1145" s="125"/>
      <c r="H1145" s="125"/>
    </row>
    <row r="1146" spans="7:8" ht="12.75">
      <c r="G1146" s="125"/>
      <c r="H1146" s="125"/>
    </row>
    <row r="1147" spans="7:8" ht="12.75">
      <c r="G1147" s="125"/>
      <c r="H1147" s="125"/>
    </row>
    <row r="1148" spans="7:8" ht="12.75">
      <c r="G1148" s="125"/>
      <c r="H1148" s="125"/>
    </row>
    <row r="1149" spans="7:8" ht="12.75">
      <c r="G1149" s="125"/>
      <c r="H1149" s="125"/>
    </row>
    <row r="1150" spans="7:8" ht="12.75">
      <c r="G1150" s="125"/>
      <c r="H1150" s="125"/>
    </row>
    <row r="1151" spans="7:8" ht="12.75">
      <c r="G1151" s="125"/>
      <c r="H1151" s="125"/>
    </row>
    <row r="1152" spans="7:8" ht="12.75">
      <c r="G1152" s="125"/>
      <c r="H1152" s="125"/>
    </row>
    <row r="1153" spans="7:8" ht="12.75">
      <c r="G1153" s="125"/>
      <c r="H1153" s="125"/>
    </row>
    <row r="1154" spans="7:8" ht="12.75">
      <c r="G1154" s="125"/>
      <c r="H1154" s="125"/>
    </row>
    <row r="1155" spans="7:8" ht="12.75">
      <c r="G1155" s="125"/>
      <c r="H1155" s="125"/>
    </row>
    <row r="1156" spans="7:8" ht="12.75">
      <c r="G1156" s="125"/>
      <c r="H1156" s="125"/>
    </row>
    <row r="1157" spans="7:8" ht="12.75">
      <c r="G1157" s="125"/>
      <c r="H1157" s="125"/>
    </row>
    <row r="1158" spans="7:8" ht="12.75">
      <c r="G1158" s="125"/>
      <c r="H1158" s="125"/>
    </row>
    <row r="1159" spans="7:8" ht="12.75">
      <c r="G1159" s="125"/>
      <c r="H1159" s="125"/>
    </row>
    <row r="1160" spans="7:8" ht="12.75">
      <c r="G1160" s="125"/>
      <c r="H1160" s="125"/>
    </row>
    <row r="1161" spans="7:8" ht="12.75">
      <c r="G1161" s="125"/>
      <c r="H1161" s="125"/>
    </row>
    <row r="1162" spans="7:8" ht="12.75">
      <c r="G1162" s="125"/>
      <c r="H1162" s="125"/>
    </row>
    <row r="1163" spans="7:8" ht="12.75">
      <c r="G1163" s="125"/>
      <c r="H1163" s="125"/>
    </row>
    <row r="1164" spans="7:8" ht="12.75">
      <c r="G1164" s="125"/>
      <c r="H1164" s="125"/>
    </row>
    <row r="1165" spans="7:8" ht="12.75">
      <c r="G1165" s="125"/>
      <c r="H1165" s="125"/>
    </row>
    <row r="1166" spans="7:8" ht="12.75">
      <c r="G1166" s="125"/>
      <c r="H1166" s="125"/>
    </row>
    <row r="1167" spans="7:8" ht="12.75">
      <c r="G1167" s="125"/>
      <c r="H1167" s="125"/>
    </row>
    <row r="1168" spans="7:8" ht="12.75">
      <c r="G1168" s="125"/>
      <c r="H1168" s="125"/>
    </row>
    <row r="1169" spans="7:8" ht="12.75">
      <c r="G1169" s="125"/>
      <c r="H1169" s="125"/>
    </row>
    <row r="1170" spans="7:8" ht="12.75">
      <c r="G1170" s="125"/>
      <c r="H1170" s="125"/>
    </row>
    <row r="1171" spans="7:8" ht="12.75">
      <c r="G1171" s="125"/>
      <c r="H1171" s="125"/>
    </row>
    <row r="1172" spans="7:8" ht="12.75">
      <c r="G1172" s="125"/>
      <c r="H1172" s="125"/>
    </row>
    <row r="1173" spans="7:8" ht="12.75">
      <c r="G1173" s="125"/>
      <c r="H1173" s="125"/>
    </row>
    <row r="1174" spans="7:8" ht="12.75">
      <c r="G1174" s="125"/>
      <c r="H1174" s="125"/>
    </row>
    <row r="1175" spans="7:8" ht="12.75">
      <c r="G1175" s="125"/>
      <c r="H1175" s="125"/>
    </row>
    <row r="1176" spans="7:8" ht="12.75">
      <c r="G1176" s="125"/>
      <c r="H1176" s="125"/>
    </row>
    <row r="1177" spans="7:8" ht="12.75">
      <c r="G1177" s="125"/>
      <c r="H1177" s="125"/>
    </row>
    <row r="1178" spans="7:8" ht="12.75">
      <c r="G1178" s="125"/>
      <c r="H1178" s="125"/>
    </row>
    <row r="1179" spans="7:8" ht="12.75">
      <c r="G1179" s="125"/>
      <c r="H1179" s="125"/>
    </row>
    <row r="1180" spans="7:8" ht="12.75">
      <c r="G1180" s="125"/>
      <c r="H1180" s="125"/>
    </row>
    <row r="1181" spans="7:8" ht="12.75">
      <c r="G1181" s="125"/>
      <c r="H1181" s="125"/>
    </row>
    <row r="1182" spans="7:8" ht="12.75">
      <c r="G1182" s="125"/>
      <c r="H1182" s="125"/>
    </row>
    <row r="1183" spans="7:8" ht="12.75">
      <c r="G1183" s="125"/>
      <c r="H1183" s="125"/>
    </row>
    <row r="1184" spans="7:8" ht="12.75">
      <c r="G1184" s="125"/>
      <c r="H1184" s="125"/>
    </row>
    <row r="1185" spans="7:8" ht="12.75">
      <c r="G1185" s="125"/>
      <c r="H1185" s="125"/>
    </row>
    <row r="1186" spans="7:8" ht="12.75">
      <c r="G1186" s="125"/>
      <c r="H1186" s="125"/>
    </row>
    <row r="1187" spans="7:8" ht="12.75">
      <c r="G1187" s="125"/>
      <c r="H1187" s="125"/>
    </row>
    <row r="1188" spans="7:8" ht="12.75">
      <c r="G1188" s="125"/>
      <c r="H1188" s="125"/>
    </row>
    <row r="1189" spans="7:8" ht="12.75">
      <c r="G1189" s="125"/>
      <c r="H1189" s="125"/>
    </row>
    <row r="1190" spans="7:8" ht="12.75">
      <c r="G1190" s="125"/>
      <c r="H1190" s="125"/>
    </row>
    <row r="1191" spans="7:8" ht="12.75">
      <c r="G1191" s="125"/>
      <c r="H1191" s="125"/>
    </row>
    <row r="1192" spans="7:8" ht="12.75">
      <c r="G1192" s="125"/>
      <c r="H1192" s="125"/>
    </row>
    <row r="1193" spans="7:8" ht="12.75">
      <c r="G1193" s="125"/>
      <c r="H1193" s="125"/>
    </row>
    <row r="1194" spans="7:8" ht="12.75">
      <c r="G1194" s="125"/>
      <c r="H1194" s="125"/>
    </row>
    <row r="1195" spans="7:8" ht="12.75">
      <c r="G1195" s="125"/>
      <c r="H1195" s="125"/>
    </row>
    <row r="1196" spans="7:8" ht="12.75">
      <c r="G1196" s="125"/>
      <c r="H1196" s="125"/>
    </row>
    <row r="1197" spans="7:8" ht="12.75">
      <c r="G1197" s="125"/>
      <c r="H1197" s="125"/>
    </row>
    <row r="1198" spans="7:8" ht="12.75">
      <c r="G1198" s="125"/>
      <c r="H1198" s="125"/>
    </row>
    <row r="1199" spans="7:8" ht="12.75">
      <c r="G1199" s="125"/>
      <c r="H1199" s="125"/>
    </row>
    <row r="1200" spans="7:8" ht="12.75">
      <c r="G1200" s="125"/>
      <c r="H1200" s="125"/>
    </row>
    <row r="1201" spans="7:8" ht="12.75">
      <c r="G1201" s="125"/>
      <c r="H1201" s="125"/>
    </row>
    <row r="1202" spans="7:8" ht="12.75">
      <c r="G1202" s="125"/>
      <c r="H1202" s="125"/>
    </row>
    <row r="1203" spans="7:8" ht="12.75">
      <c r="G1203" s="125"/>
      <c r="H1203" s="125"/>
    </row>
    <row r="1204" spans="7:8" ht="12.75">
      <c r="G1204" s="125"/>
      <c r="H1204" s="125"/>
    </row>
    <row r="1205" spans="7:8" ht="12.75">
      <c r="G1205" s="125"/>
      <c r="H1205" s="125"/>
    </row>
    <row r="1206" spans="7:8" ht="12.75">
      <c r="G1206" s="125"/>
      <c r="H1206" s="125"/>
    </row>
    <row r="1207" spans="7:8" ht="12.75">
      <c r="G1207" s="125"/>
      <c r="H1207" s="125"/>
    </row>
    <row r="1208" spans="7:8" ht="12.75">
      <c r="G1208" s="125"/>
      <c r="H1208" s="125"/>
    </row>
    <row r="1209" spans="7:8" ht="12.75">
      <c r="G1209" s="125"/>
      <c r="H1209" s="125"/>
    </row>
    <row r="1210" spans="7:8" ht="12.75">
      <c r="G1210" s="125"/>
      <c r="H1210" s="125"/>
    </row>
    <row r="1211" spans="7:8" ht="12.75">
      <c r="G1211" s="125"/>
      <c r="H1211" s="125"/>
    </row>
    <row r="1212" spans="7:8" ht="12.75">
      <c r="G1212" s="125"/>
      <c r="H1212" s="125"/>
    </row>
    <row r="1213" spans="7:8" ht="12.75">
      <c r="G1213" s="125"/>
      <c r="H1213" s="125"/>
    </row>
    <row r="1214" spans="7:8" ht="12.75">
      <c r="G1214" s="125"/>
      <c r="H1214" s="125"/>
    </row>
    <row r="1215" spans="7:8" ht="12.75">
      <c r="G1215" s="125"/>
      <c r="H1215" s="125"/>
    </row>
    <row r="1216" spans="7:8" ht="12.75">
      <c r="G1216" s="125"/>
      <c r="H1216" s="125"/>
    </row>
    <row r="1217" spans="7:8" ht="12.75">
      <c r="G1217" s="125"/>
      <c r="H1217" s="125"/>
    </row>
    <row r="1218" spans="7:8" ht="12.75">
      <c r="G1218" s="125"/>
      <c r="H1218" s="125"/>
    </row>
    <row r="1219" spans="7:8" ht="12.75">
      <c r="G1219" s="125"/>
      <c r="H1219" s="125"/>
    </row>
    <row r="1220" spans="7:8" ht="12.75">
      <c r="G1220" s="125"/>
      <c r="H1220" s="125"/>
    </row>
    <row r="1221" spans="7:8" ht="12.75">
      <c r="G1221" s="125"/>
      <c r="H1221" s="125"/>
    </row>
    <row r="1222" spans="7:8" ht="12.75">
      <c r="G1222" s="125"/>
      <c r="H1222" s="125"/>
    </row>
    <row r="1223" spans="7:8" ht="12.75">
      <c r="G1223" s="125"/>
      <c r="H1223" s="125"/>
    </row>
    <row r="1224" spans="7:8" ht="12.75">
      <c r="G1224" s="125"/>
      <c r="H1224" s="125"/>
    </row>
    <row r="1225" spans="7:8" ht="12.75">
      <c r="G1225" s="125"/>
      <c r="H1225" s="125"/>
    </row>
    <row r="1226" spans="7:8" ht="12.75">
      <c r="G1226" s="125"/>
      <c r="H1226" s="125"/>
    </row>
    <row r="1227" spans="7:8" ht="12.75">
      <c r="G1227" s="125"/>
      <c r="H1227" s="125"/>
    </row>
    <row r="1228" spans="7:8" ht="12.75">
      <c r="G1228" s="125"/>
      <c r="H1228" s="125"/>
    </row>
    <row r="1229" spans="7:8" ht="12.75">
      <c r="G1229" s="125"/>
      <c r="H1229" s="125"/>
    </row>
    <row r="1230" spans="7:8" ht="12.75">
      <c r="G1230" s="125"/>
      <c r="H1230" s="125"/>
    </row>
    <row r="1231" spans="7:8" ht="12.75">
      <c r="G1231" s="125"/>
      <c r="H1231" s="125"/>
    </row>
    <row r="1232" spans="7:8" ht="12.75">
      <c r="G1232" s="125"/>
      <c r="H1232" s="125"/>
    </row>
    <row r="1233" spans="7:8" ht="12.75">
      <c r="G1233" s="125"/>
      <c r="H1233" s="125"/>
    </row>
    <row r="1234" spans="7:8" ht="12.75">
      <c r="G1234" s="125"/>
      <c r="H1234" s="125"/>
    </row>
    <row r="1235" spans="7:8" ht="12.75">
      <c r="G1235" s="125"/>
      <c r="H1235" s="125"/>
    </row>
    <row r="1236" spans="7:8" ht="12.75">
      <c r="G1236" s="125"/>
      <c r="H1236" s="125"/>
    </row>
    <row r="1237" spans="7:8" ht="12.75">
      <c r="G1237" s="125"/>
      <c r="H1237" s="125"/>
    </row>
    <row r="1238" spans="7:8" ht="12.75">
      <c r="G1238" s="125"/>
      <c r="H1238" s="125"/>
    </row>
    <row r="1239" spans="7:8" ht="12.75">
      <c r="G1239" s="125"/>
      <c r="H1239" s="125"/>
    </row>
    <row r="1240" spans="7:8" ht="12.75">
      <c r="G1240" s="125"/>
      <c r="H1240" s="125"/>
    </row>
    <row r="1241" spans="7:8" ht="12.75">
      <c r="G1241" s="125"/>
      <c r="H1241" s="125"/>
    </row>
    <row r="1242" spans="7:8" ht="12.75">
      <c r="G1242" s="125"/>
      <c r="H1242" s="125"/>
    </row>
    <row r="1243" spans="7:8" ht="12.75">
      <c r="G1243" s="125"/>
      <c r="H1243" s="125"/>
    </row>
    <row r="1244" spans="7:8" ht="12.75">
      <c r="G1244" s="125"/>
      <c r="H1244" s="125"/>
    </row>
    <row r="1245" spans="7:8" ht="12.75">
      <c r="G1245" s="125"/>
      <c r="H1245" s="125"/>
    </row>
    <row r="1246" spans="7:8" ht="12.75">
      <c r="G1246" s="125"/>
      <c r="H1246" s="125"/>
    </row>
    <row r="1247" spans="7:8" ht="12.75">
      <c r="G1247" s="125"/>
      <c r="H1247" s="125"/>
    </row>
    <row r="1248" spans="7:8" ht="12.75">
      <c r="G1248" s="125"/>
      <c r="H1248" s="125"/>
    </row>
    <row r="1249" spans="7:8" ht="12.75">
      <c r="G1249" s="125"/>
      <c r="H1249" s="125"/>
    </row>
    <row r="1250" spans="7:8" ht="12.75">
      <c r="G1250" s="125"/>
      <c r="H1250" s="125"/>
    </row>
    <row r="1251" spans="7:8" ht="12.75">
      <c r="G1251" s="125"/>
      <c r="H1251" s="125"/>
    </row>
    <row r="1252" spans="7:8" ht="12.75">
      <c r="G1252" s="125"/>
      <c r="H1252" s="125"/>
    </row>
    <row r="1253" spans="7:8" ht="12.75">
      <c r="G1253" s="125"/>
      <c r="H1253" s="125"/>
    </row>
    <row r="1254" spans="7:8" ht="12.75">
      <c r="G1254" s="125"/>
      <c r="H1254" s="125"/>
    </row>
    <row r="1255" spans="7:8" ht="12.75">
      <c r="G1255" s="125"/>
      <c r="H1255" s="125"/>
    </row>
    <row r="1256" spans="7:8" ht="12.75">
      <c r="G1256" s="125"/>
      <c r="H1256" s="125"/>
    </row>
    <row r="1257" spans="7:8" ht="12.75">
      <c r="G1257" s="125"/>
      <c r="H1257" s="125"/>
    </row>
    <row r="1258" spans="7:8" ht="12.75">
      <c r="G1258" s="125"/>
      <c r="H1258" s="125"/>
    </row>
    <row r="1259" spans="7:8" ht="12.75">
      <c r="G1259" s="125"/>
      <c r="H1259" s="125"/>
    </row>
    <row r="1260" spans="7:8" ht="12.75">
      <c r="G1260" s="125"/>
      <c r="H1260" s="125"/>
    </row>
    <row r="1261" spans="7:8" ht="12.75">
      <c r="G1261" s="125"/>
      <c r="H1261" s="125"/>
    </row>
    <row r="1262" spans="7:8" ht="12.75">
      <c r="G1262" s="125"/>
      <c r="H1262" s="125"/>
    </row>
    <row r="1263" spans="7:8" ht="12.75">
      <c r="G1263" s="125"/>
      <c r="H1263" s="125"/>
    </row>
    <row r="1264" spans="7:8" ht="12.75">
      <c r="G1264" s="125"/>
      <c r="H1264" s="125"/>
    </row>
    <row r="1265" spans="7:8" ht="12.75">
      <c r="G1265" s="125"/>
      <c r="H1265" s="125"/>
    </row>
    <row r="1266" spans="7:8" ht="12.75">
      <c r="G1266" s="125"/>
      <c r="H1266" s="125"/>
    </row>
    <row r="1267" spans="7:8" ht="12.75">
      <c r="G1267" s="125"/>
      <c r="H1267" s="125"/>
    </row>
    <row r="1268" spans="7:8" ht="12.75">
      <c r="G1268" s="125"/>
      <c r="H1268" s="125"/>
    </row>
    <row r="1269" spans="7:8" ht="12.75">
      <c r="G1269" s="125"/>
      <c r="H1269" s="125"/>
    </row>
    <row r="1270" spans="7:8" ht="12.75">
      <c r="G1270" s="125"/>
      <c r="H1270" s="125"/>
    </row>
    <row r="1271" spans="7:8" ht="12.75">
      <c r="G1271" s="125"/>
      <c r="H1271" s="125"/>
    </row>
    <row r="1272" spans="7:8" ht="12.75">
      <c r="G1272" s="125"/>
      <c r="H1272" s="125"/>
    </row>
    <row r="1273" spans="7:8" ht="12.75">
      <c r="G1273" s="125"/>
      <c r="H1273" s="125"/>
    </row>
    <row r="1274" spans="7:8" ht="12.75">
      <c r="G1274" s="125"/>
      <c r="H1274" s="125"/>
    </row>
    <row r="1275" spans="7:8" ht="12.75">
      <c r="G1275" s="125"/>
      <c r="H1275" s="125"/>
    </row>
    <row r="1276" spans="7:8" ht="12.75">
      <c r="G1276" s="125"/>
      <c r="H1276" s="125"/>
    </row>
    <row r="1277" spans="7:8" ht="12.75">
      <c r="G1277" s="125"/>
      <c r="H1277" s="125"/>
    </row>
    <row r="1278" spans="7:8" ht="12.75">
      <c r="G1278" s="125"/>
      <c r="H1278" s="125"/>
    </row>
    <row r="1279" spans="7:8" ht="12.75">
      <c r="G1279" s="125"/>
      <c r="H1279" s="125"/>
    </row>
    <row r="1280" spans="7:8" ht="12.75">
      <c r="G1280" s="125"/>
      <c r="H1280" s="125"/>
    </row>
    <row r="1281" spans="7:8" ht="12.75">
      <c r="G1281" s="125"/>
      <c r="H1281" s="125"/>
    </row>
    <row r="1282" spans="7:8" ht="12.75">
      <c r="G1282" s="125"/>
      <c r="H1282" s="125"/>
    </row>
    <row r="1283" spans="7:8" ht="12.75">
      <c r="G1283" s="125"/>
      <c r="H1283" s="125"/>
    </row>
    <row r="1284" spans="7:8" ht="12.75">
      <c r="G1284" s="125"/>
      <c r="H1284" s="125"/>
    </row>
    <row r="1285" spans="7:8" ht="12.75">
      <c r="G1285" s="125"/>
      <c r="H1285" s="125"/>
    </row>
    <row r="1286" spans="7:8" ht="12.75">
      <c r="G1286" s="125"/>
      <c r="H1286" s="125"/>
    </row>
    <row r="1287" spans="7:8" ht="12.75">
      <c r="G1287" s="125"/>
      <c r="H1287" s="125"/>
    </row>
    <row r="1288" spans="7:8" ht="12.75">
      <c r="G1288" s="125"/>
      <c r="H1288" s="125"/>
    </row>
    <row r="1289" spans="7:8" ht="12.75">
      <c r="G1289" s="125"/>
      <c r="H1289" s="125"/>
    </row>
    <row r="1290" spans="7:8" ht="12.75">
      <c r="G1290" s="125"/>
      <c r="H1290" s="125"/>
    </row>
    <row r="1291" spans="7:8" ht="12.75">
      <c r="G1291" s="125"/>
      <c r="H1291" s="125"/>
    </row>
    <row r="1292" spans="7:8" ht="12.75">
      <c r="G1292" s="125"/>
      <c r="H1292" s="125"/>
    </row>
    <row r="1293" spans="7:8" ht="12.75">
      <c r="G1293" s="125"/>
      <c r="H1293" s="125"/>
    </row>
    <row r="1294" spans="7:8" ht="12.75">
      <c r="G1294" s="125"/>
      <c r="H1294" s="125"/>
    </row>
    <row r="1295" spans="7:8" ht="12.75">
      <c r="G1295" s="125"/>
      <c r="H1295" s="125"/>
    </row>
    <row r="1296" spans="7:8" ht="12.75">
      <c r="G1296" s="125"/>
      <c r="H1296" s="125"/>
    </row>
    <row r="1297" spans="7:8" ht="12.75">
      <c r="G1297" s="125"/>
      <c r="H1297" s="125"/>
    </row>
    <row r="1298" spans="7:8" ht="12.75">
      <c r="G1298" s="125"/>
      <c r="H1298" s="125"/>
    </row>
    <row r="1299" spans="7:8" ht="12.75">
      <c r="G1299" s="125"/>
      <c r="H1299" s="125"/>
    </row>
    <row r="1300" spans="7:8" ht="12.75">
      <c r="G1300" s="125"/>
      <c r="H1300" s="125"/>
    </row>
    <row r="1301" spans="7:8" ht="12.75">
      <c r="G1301" s="125"/>
      <c r="H1301" s="125"/>
    </row>
    <row r="1302" spans="7:8" ht="12.75">
      <c r="G1302" s="125"/>
      <c r="H1302" s="125"/>
    </row>
    <row r="1303" spans="7:8" ht="12.75">
      <c r="G1303" s="125"/>
      <c r="H1303" s="125"/>
    </row>
    <row r="1304" spans="7:8" ht="12.75">
      <c r="G1304" s="125"/>
      <c r="H1304" s="125"/>
    </row>
    <row r="1305" spans="7:8" ht="12.75">
      <c r="G1305" s="125"/>
      <c r="H1305" s="125"/>
    </row>
    <row r="1306" spans="7:8" ht="12.75">
      <c r="G1306" s="125"/>
      <c r="H1306" s="125"/>
    </row>
    <row r="1307" spans="7:8" ht="12.75">
      <c r="G1307" s="125"/>
      <c r="H1307" s="125"/>
    </row>
    <row r="1308" spans="7:8" ht="12.75">
      <c r="G1308" s="125"/>
      <c r="H1308" s="125"/>
    </row>
    <row r="1309" spans="7:8" ht="12.75">
      <c r="G1309" s="125"/>
      <c r="H1309" s="125"/>
    </row>
    <row r="1310" spans="7:8" ht="12.75">
      <c r="G1310" s="125"/>
      <c r="H1310" s="125"/>
    </row>
    <row r="1311" spans="7:8" ht="12.75">
      <c r="G1311" s="125"/>
      <c r="H1311" s="125"/>
    </row>
    <row r="1312" spans="7:8" ht="12.75">
      <c r="G1312" s="125"/>
      <c r="H1312" s="125"/>
    </row>
    <row r="1313" spans="7:8" ht="12.75">
      <c r="G1313" s="125"/>
      <c r="H1313" s="125"/>
    </row>
    <row r="1314" spans="7:8" ht="12.75">
      <c r="G1314" s="125"/>
      <c r="H1314" s="125"/>
    </row>
    <row r="1315" spans="7:8" ht="12.75">
      <c r="G1315" s="125"/>
      <c r="H1315" s="125"/>
    </row>
    <row r="1316" spans="7:8" ht="12.75">
      <c r="G1316" s="125"/>
      <c r="H1316" s="125"/>
    </row>
    <row r="1317" spans="7:8" ht="12.75">
      <c r="G1317" s="125"/>
      <c r="H1317" s="125"/>
    </row>
    <row r="1318" spans="7:8" ht="12.75">
      <c r="G1318" s="125"/>
      <c r="H1318" s="125"/>
    </row>
    <row r="1319" spans="7:8" ht="12.75">
      <c r="G1319" s="125"/>
      <c r="H1319" s="125"/>
    </row>
    <row r="1320" spans="7:8" ht="12.75">
      <c r="G1320" s="125"/>
      <c r="H1320" s="125"/>
    </row>
    <row r="1321" spans="7:8" ht="12.75">
      <c r="G1321" s="125"/>
      <c r="H1321" s="125"/>
    </row>
    <row r="1322" spans="7:8" ht="12.75">
      <c r="G1322" s="125"/>
      <c r="H1322" s="125"/>
    </row>
    <row r="1323" spans="7:8" ht="12.75">
      <c r="G1323" s="125"/>
      <c r="H1323" s="125"/>
    </row>
    <row r="1324" spans="7:8" ht="12.75">
      <c r="G1324" s="125"/>
      <c r="H1324" s="125"/>
    </row>
    <row r="1325" spans="7:8" ht="12.75">
      <c r="G1325" s="125"/>
      <c r="H1325" s="125"/>
    </row>
    <row r="1326" spans="7:8" ht="12.75">
      <c r="G1326" s="125"/>
      <c r="H1326" s="125"/>
    </row>
    <row r="1327" spans="7:8" ht="12.75">
      <c r="G1327" s="125"/>
      <c r="H1327" s="125"/>
    </row>
    <row r="1328" spans="7:8" ht="12.75">
      <c r="G1328" s="125"/>
      <c r="H1328" s="125"/>
    </row>
    <row r="1329" spans="7:8" ht="12.75">
      <c r="G1329" s="125"/>
      <c r="H1329" s="125"/>
    </row>
    <row r="1330" spans="7:8" ht="12.75">
      <c r="G1330" s="125"/>
      <c r="H1330" s="125"/>
    </row>
    <row r="1331" spans="7:8" ht="12.75">
      <c r="G1331" s="125"/>
      <c r="H1331" s="125"/>
    </row>
    <row r="1332" spans="7:8" ht="12.75">
      <c r="G1332" s="125"/>
      <c r="H1332" s="125"/>
    </row>
    <row r="1333" spans="7:8" ht="12.75">
      <c r="G1333" s="125"/>
      <c r="H1333" s="125"/>
    </row>
    <row r="1334" spans="7:8" ht="12.75">
      <c r="G1334" s="125"/>
      <c r="H1334" s="125"/>
    </row>
    <row r="1335" spans="7:8" ht="12.75">
      <c r="G1335" s="125"/>
      <c r="H1335" s="125"/>
    </row>
    <row r="1336" spans="7:8" ht="12.75">
      <c r="G1336" s="125"/>
      <c r="H1336" s="125"/>
    </row>
    <row r="1337" spans="7:8" ht="12.75">
      <c r="G1337" s="125"/>
      <c r="H1337" s="125"/>
    </row>
    <row r="1338" spans="7:8" ht="12.75">
      <c r="G1338" s="125"/>
      <c r="H1338" s="125"/>
    </row>
    <row r="1339" spans="7:8" ht="12.75">
      <c r="G1339" s="125"/>
      <c r="H1339" s="125"/>
    </row>
    <row r="1340" spans="7:8" ht="12.75">
      <c r="G1340" s="125"/>
      <c r="H1340" s="125"/>
    </row>
    <row r="1341" spans="7:8" ht="12.75">
      <c r="G1341" s="125"/>
      <c r="H1341" s="125"/>
    </row>
    <row r="1342" spans="7:8" ht="12.75">
      <c r="G1342" s="125"/>
      <c r="H1342" s="125"/>
    </row>
    <row r="1343" spans="7:8" ht="12.75">
      <c r="G1343" s="125"/>
      <c r="H1343" s="125"/>
    </row>
    <row r="1344" spans="7:8" ht="12.75">
      <c r="G1344" s="125"/>
      <c r="H1344" s="125"/>
    </row>
    <row r="1345" spans="7:8" ht="12.75">
      <c r="G1345" s="125"/>
      <c r="H1345" s="125"/>
    </row>
    <row r="1346" spans="7:8" ht="12.75">
      <c r="G1346" s="125"/>
      <c r="H1346" s="125"/>
    </row>
    <row r="1347" spans="7:8" ht="12.75">
      <c r="G1347" s="125"/>
      <c r="H1347" s="125"/>
    </row>
    <row r="1348" spans="7:8" ht="12.75">
      <c r="G1348" s="125"/>
      <c r="H1348" s="125"/>
    </row>
    <row r="1349" spans="7:8" ht="12.75">
      <c r="G1349" s="125"/>
      <c r="H1349" s="125"/>
    </row>
    <row r="1350" spans="7:8" ht="12.75">
      <c r="G1350" s="125"/>
      <c r="H1350" s="125"/>
    </row>
    <row r="1351" spans="7:8" ht="12.75">
      <c r="G1351" s="125"/>
      <c r="H1351" s="125"/>
    </row>
    <row r="1352" spans="7:8" ht="12.75">
      <c r="G1352" s="125"/>
      <c r="H1352" s="125"/>
    </row>
    <row r="1353" spans="7:8" ht="12.75">
      <c r="G1353" s="125"/>
      <c r="H1353" s="125"/>
    </row>
    <row r="1354" spans="7:8" ht="12.75">
      <c r="G1354" s="125"/>
      <c r="H1354" s="125"/>
    </row>
    <row r="1355" spans="7:8" ht="12.75">
      <c r="G1355" s="125"/>
      <c r="H1355" s="125"/>
    </row>
    <row r="1356" spans="7:8" ht="12.75">
      <c r="G1356" s="125"/>
      <c r="H1356" s="125"/>
    </row>
    <row r="1357" spans="7:8" ht="12.75">
      <c r="G1357" s="125"/>
      <c r="H1357" s="125"/>
    </row>
    <row r="1358" spans="7:8" ht="12.75">
      <c r="G1358" s="125"/>
      <c r="H1358" s="125"/>
    </row>
    <row r="1359" spans="7:8" ht="12.75">
      <c r="G1359" s="125"/>
      <c r="H1359" s="125"/>
    </row>
    <row r="1360" spans="7:8" ht="12.75">
      <c r="G1360" s="125"/>
      <c r="H1360" s="125"/>
    </row>
    <row r="1361" spans="7:8" ht="12.75">
      <c r="G1361" s="125"/>
      <c r="H1361" s="125"/>
    </row>
    <row r="1362" spans="7:8" ht="12.75">
      <c r="G1362" s="125"/>
      <c r="H1362" s="125"/>
    </row>
    <row r="1363" spans="7:8" ht="12.75">
      <c r="G1363" s="125"/>
      <c r="H1363" s="125"/>
    </row>
    <row r="1364" spans="7:8" ht="12.75">
      <c r="G1364" s="125"/>
      <c r="H1364" s="125"/>
    </row>
    <row r="1365" spans="7:8" ht="12.75">
      <c r="G1365" s="125"/>
      <c r="H1365" s="125"/>
    </row>
    <row r="1366" spans="7:8" ht="12.75">
      <c r="G1366" s="125"/>
      <c r="H1366" s="125"/>
    </row>
    <row r="1367" spans="7:8" ht="12.75">
      <c r="G1367" s="125"/>
      <c r="H1367" s="125"/>
    </row>
    <row r="1368" spans="7:8" ht="12.75">
      <c r="G1368" s="125"/>
      <c r="H1368" s="125"/>
    </row>
    <row r="1369" spans="7:8" ht="12.75">
      <c r="G1369" s="125"/>
      <c r="H1369" s="125"/>
    </row>
    <row r="1370" spans="7:8" ht="12.75">
      <c r="G1370" s="125"/>
      <c r="H1370" s="125"/>
    </row>
    <row r="1371" spans="7:8" ht="12.75">
      <c r="G1371" s="125"/>
      <c r="H1371" s="125"/>
    </row>
    <row r="1372" spans="7:8" ht="12.75">
      <c r="G1372" s="125"/>
      <c r="H1372" s="125"/>
    </row>
    <row r="1373" spans="7:8" ht="12.75">
      <c r="G1373" s="125"/>
      <c r="H1373" s="125"/>
    </row>
    <row r="1374" spans="7:8" ht="12.75">
      <c r="G1374" s="125"/>
      <c r="H1374" s="125"/>
    </row>
    <row r="1375" spans="7:8" ht="12.75">
      <c r="G1375" s="125"/>
      <c r="H1375" s="125"/>
    </row>
    <row r="1376" spans="7:8" ht="12.75">
      <c r="G1376" s="125"/>
      <c r="H1376" s="125"/>
    </row>
    <row r="1377" spans="7:8" ht="12.75">
      <c r="G1377" s="125"/>
      <c r="H1377" s="125"/>
    </row>
    <row r="1378" spans="7:8" ht="12.75">
      <c r="G1378" s="125"/>
      <c r="H1378" s="125"/>
    </row>
    <row r="1379" spans="7:8" ht="12.75">
      <c r="G1379" s="125"/>
      <c r="H1379" s="125"/>
    </row>
    <row r="1380" spans="7:8" ht="12.75">
      <c r="G1380" s="125"/>
      <c r="H1380" s="125"/>
    </row>
    <row r="1381" spans="7:8" ht="12.75">
      <c r="G1381" s="125"/>
      <c r="H1381" s="125"/>
    </row>
    <row r="1382" spans="7:8" ht="12.75">
      <c r="G1382" s="125"/>
      <c r="H1382" s="125"/>
    </row>
    <row r="1383" spans="7:8" ht="12.75">
      <c r="G1383" s="125"/>
      <c r="H1383" s="125"/>
    </row>
    <row r="1384" spans="7:8" ht="12.75">
      <c r="G1384" s="125"/>
      <c r="H1384" s="125"/>
    </row>
    <row r="1385" spans="7:8" ht="12.75">
      <c r="G1385" s="125"/>
      <c r="H1385" s="125"/>
    </row>
    <row r="1386" spans="7:8" ht="12.75">
      <c r="G1386" s="125"/>
      <c r="H1386" s="125"/>
    </row>
    <row r="1387" spans="7:8" ht="12.75">
      <c r="G1387" s="125"/>
      <c r="H1387" s="125"/>
    </row>
    <row r="1388" spans="7:8" ht="12.75">
      <c r="G1388" s="125"/>
      <c r="H1388" s="125"/>
    </row>
    <row r="1389" spans="7:8" ht="12.75">
      <c r="G1389" s="125"/>
      <c r="H1389" s="125"/>
    </row>
    <row r="1390" spans="7:8" ht="12.75">
      <c r="G1390" s="125"/>
      <c r="H1390" s="125"/>
    </row>
    <row r="1391" spans="7:8" ht="12.75">
      <c r="G1391" s="125"/>
      <c r="H1391" s="125"/>
    </row>
    <row r="1392" spans="7:8" ht="12.75">
      <c r="G1392" s="125"/>
      <c r="H1392" s="125"/>
    </row>
    <row r="1393" spans="7:8" ht="12.75">
      <c r="G1393" s="125"/>
      <c r="H1393" s="125"/>
    </row>
    <row r="1394" spans="7:8" ht="12.75">
      <c r="G1394" s="125"/>
      <c r="H1394" s="125"/>
    </row>
    <row r="1395" spans="7:8" ht="12.75">
      <c r="G1395" s="125"/>
      <c r="H1395" s="125"/>
    </row>
    <row r="1396" spans="7:8" ht="12.75">
      <c r="G1396" s="125"/>
      <c r="H1396" s="125"/>
    </row>
    <row r="1397" spans="7:8" ht="12.75">
      <c r="G1397" s="125"/>
      <c r="H1397" s="125"/>
    </row>
    <row r="1398" spans="7:8" ht="12.75">
      <c r="G1398" s="125"/>
      <c r="H1398" s="125"/>
    </row>
    <row r="1399" spans="7:8" ht="12.75">
      <c r="G1399" s="125"/>
      <c r="H1399" s="125"/>
    </row>
    <row r="1400" spans="7:8" ht="12.75">
      <c r="G1400" s="125"/>
      <c r="H1400" s="125"/>
    </row>
    <row r="1401" spans="7:8" ht="12.75">
      <c r="G1401" s="125"/>
      <c r="H1401" s="125"/>
    </row>
    <row r="1402" spans="7:8" ht="12.75">
      <c r="G1402" s="125"/>
      <c r="H1402" s="125"/>
    </row>
    <row r="1403" spans="7:8" ht="12.75">
      <c r="G1403" s="125"/>
      <c r="H1403" s="125"/>
    </row>
    <row r="1404" spans="7:8" ht="12.75">
      <c r="G1404" s="125"/>
      <c r="H1404" s="125"/>
    </row>
    <row r="1405" spans="7:8" ht="12.75">
      <c r="G1405" s="125"/>
      <c r="H1405" s="125"/>
    </row>
    <row r="1406" spans="7:8" ht="12.75">
      <c r="G1406" s="125"/>
      <c r="H1406" s="125"/>
    </row>
    <row r="1407" spans="7:8" ht="12.75">
      <c r="G1407" s="125"/>
      <c r="H1407" s="125"/>
    </row>
    <row r="1408" spans="7:8" ht="12.75">
      <c r="G1408" s="125"/>
      <c r="H1408" s="125"/>
    </row>
    <row r="1409" spans="7:8" ht="12.75">
      <c r="G1409" s="125"/>
      <c r="H1409" s="125"/>
    </row>
    <row r="1410" spans="7:8" ht="12.75">
      <c r="G1410" s="125"/>
      <c r="H1410" s="125"/>
    </row>
    <row r="1411" spans="7:8" ht="12.75">
      <c r="G1411" s="125"/>
      <c r="H1411" s="125"/>
    </row>
    <row r="1412" spans="7:8" ht="12.75">
      <c r="G1412" s="125"/>
      <c r="H1412" s="125"/>
    </row>
    <row r="1413" spans="7:8" ht="12.75">
      <c r="G1413" s="125"/>
      <c r="H1413" s="125"/>
    </row>
    <row r="1414" spans="7:8" ht="12.75">
      <c r="G1414" s="125"/>
      <c r="H1414" s="125"/>
    </row>
    <row r="1415" spans="7:8" ht="12.75">
      <c r="G1415" s="125"/>
      <c r="H1415" s="125"/>
    </row>
    <row r="1416" spans="7:8" ht="12.75">
      <c r="G1416" s="125"/>
      <c r="H1416" s="125"/>
    </row>
    <row r="1417" spans="7:8" ht="12.75">
      <c r="G1417" s="125"/>
      <c r="H1417" s="125"/>
    </row>
    <row r="1418" spans="7:8" ht="12.75">
      <c r="G1418" s="125"/>
      <c r="H1418" s="125"/>
    </row>
    <row r="1419" spans="7:8" ht="12.75">
      <c r="G1419" s="125"/>
      <c r="H1419" s="125"/>
    </row>
    <row r="1420" spans="7:8" ht="12.75">
      <c r="G1420" s="125"/>
      <c r="H1420" s="125"/>
    </row>
    <row r="1421" spans="7:8" ht="12.75">
      <c r="G1421" s="125"/>
      <c r="H1421" s="125"/>
    </row>
    <row r="1422" spans="7:8" ht="12.75">
      <c r="G1422" s="125"/>
      <c r="H1422" s="125"/>
    </row>
    <row r="1423" spans="7:8" ht="12.75">
      <c r="G1423" s="125"/>
      <c r="H1423" s="125"/>
    </row>
    <row r="1424" spans="7:8" ht="12.75">
      <c r="G1424" s="125"/>
      <c r="H1424" s="125"/>
    </row>
    <row r="1425" spans="7:8" ht="12.75">
      <c r="G1425" s="125"/>
      <c r="H1425" s="125"/>
    </row>
    <row r="1426" spans="7:8" ht="12.75">
      <c r="G1426" s="125"/>
      <c r="H1426" s="125"/>
    </row>
    <row r="1427" spans="7:8" ht="12.75">
      <c r="G1427" s="125"/>
      <c r="H1427" s="125"/>
    </row>
    <row r="1428" spans="7:8" ht="12.75">
      <c r="G1428" s="125"/>
      <c r="H1428" s="125"/>
    </row>
    <row r="1429" spans="7:8" ht="12.75">
      <c r="G1429" s="125"/>
      <c r="H1429" s="125"/>
    </row>
    <row r="1430" spans="7:8" ht="12.75">
      <c r="G1430" s="125"/>
      <c r="H1430" s="125"/>
    </row>
    <row r="1431" spans="7:8" ht="12.75">
      <c r="G1431" s="125"/>
      <c r="H1431" s="125"/>
    </row>
    <row r="1432" spans="7:8" ht="12.75">
      <c r="G1432" s="125"/>
      <c r="H1432" s="125"/>
    </row>
    <row r="1433" spans="7:8" ht="12.75">
      <c r="G1433" s="125"/>
      <c r="H1433" s="125"/>
    </row>
    <row r="1434" spans="7:8" ht="12.75">
      <c r="G1434" s="125"/>
      <c r="H1434" s="125"/>
    </row>
    <row r="1435" spans="7:8" ht="12.75">
      <c r="G1435" s="125"/>
      <c r="H1435" s="125"/>
    </row>
    <row r="1436" spans="7:8" ht="12.75">
      <c r="G1436" s="125"/>
      <c r="H1436" s="125"/>
    </row>
    <row r="1437" spans="7:8" ht="12.75">
      <c r="G1437" s="125"/>
      <c r="H1437" s="125"/>
    </row>
    <row r="1438" spans="7:8" ht="12.75">
      <c r="G1438" s="125"/>
      <c r="H1438" s="125"/>
    </row>
    <row r="1439" spans="7:8" ht="12.75">
      <c r="G1439" s="125"/>
      <c r="H1439" s="125"/>
    </row>
    <row r="1440" spans="7:8" ht="12.75">
      <c r="G1440" s="125"/>
      <c r="H1440" s="125"/>
    </row>
    <row r="1441" spans="7:8" ht="12.75">
      <c r="G1441" s="125"/>
      <c r="H1441" s="125"/>
    </row>
    <row r="1442" spans="7:8" ht="12.75">
      <c r="G1442" s="125"/>
      <c r="H1442" s="125"/>
    </row>
    <row r="1443" spans="7:8" ht="12.75">
      <c r="G1443" s="125"/>
      <c r="H1443" s="125"/>
    </row>
    <row r="1444" spans="7:8" ht="12.75">
      <c r="G1444" s="125"/>
      <c r="H1444" s="125"/>
    </row>
    <row r="1445" spans="7:8" ht="12.75">
      <c r="G1445" s="125"/>
      <c r="H1445" s="125"/>
    </row>
    <row r="1446" spans="7:8" ht="12.75">
      <c r="G1446" s="125"/>
      <c r="H1446" s="125"/>
    </row>
    <row r="1447" spans="7:8" ht="12.75">
      <c r="G1447" s="125"/>
      <c r="H1447" s="125"/>
    </row>
    <row r="1448" spans="7:8" ht="12.75">
      <c r="G1448" s="125"/>
      <c r="H1448" s="125"/>
    </row>
    <row r="1449" spans="7:8" ht="12.75">
      <c r="G1449" s="125"/>
      <c r="H1449" s="125"/>
    </row>
    <row r="1450" spans="7:8" ht="12.75">
      <c r="G1450" s="125"/>
      <c r="H1450" s="125"/>
    </row>
    <row r="1451" spans="7:8" ht="12.75">
      <c r="G1451" s="125"/>
      <c r="H1451" s="125"/>
    </row>
    <row r="1452" spans="7:8" ht="12.75">
      <c r="G1452" s="125"/>
      <c r="H1452" s="125"/>
    </row>
    <row r="1453" spans="7:8" ht="12.75">
      <c r="G1453" s="125"/>
      <c r="H1453" s="125"/>
    </row>
    <row r="1454" spans="7:8" ht="12.75">
      <c r="G1454" s="125"/>
      <c r="H1454" s="125"/>
    </row>
    <row r="1455" spans="7:8" ht="12.75">
      <c r="G1455" s="125"/>
      <c r="H1455" s="125"/>
    </row>
    <row r="1456" spans="7:8" ht="12.75">
      <c r="G1456" s="125"/>
      <c r="H1456" s="125"/>
    </row>
    <row r="1457" spans="7:8" ht="12.75">
      <c r="G1457" s="125"/>
      <c r="H1457" s="125"/>
    </row>
    <row r="1458" spans="7:8" ht="12.75">
      <c r="G1458" s="125"/>
      <c r="H1458" s="125"/>
    </row>
    <row r="1459" spans="7:8" ht="12.75">
      <c r="G1459" s="125"/>
      <c r="H1459" s="125"/>
    </row>
    <row r="1460" spans="7:8" ht="12.75">
      <c r="G1460" s="125"/>
      <c r="H1460" s="125"/>
    </row>
    <row r="1461" spans="7:8" ht="12.75">
      <c r="G1461" s="125"/>
      <c r="H1461" s="125"/>
    </row>
    <row r="1462" spans="7:8" ht="12.75">
      <c r="G1462" s="125"/>
      <c r="H1462" s="125"/>
    </row>
    <row r="1463" spans="7:8" ht="12.75">
      <c r="G1463" s="125"/>
      <c r="H1463" s="125"/>
    </row>
    <row r="1464" spans="7:8" ht="12.75">
      <c r="G1464" s="125"/>
      <c r="H1464" s="125"/>
    </row>
    <row r="1465" spans="7:8" ht="12.75">
      <c r="G1465" s="125"/>
      <c r="H1465" s="125"/>
    </row>
    <row r="1466" spans="7:8" ht="12.75">
      <c r="G1466" s="125"/>
      <c r="H1466" s="125"/>
    </row>
    <row r="1467" spans="7:8" ht="12.75">
      <c r="G1467" s="125"/>
      <c r="H1467" s="125"/>
    </row>
    <row r="1468" spans="7:8" ht="12.75">
      <c r="G1468" s="125"/>
      <c r="H1468" s="125"/>
    </row>
    <row r="1469" spans="7:8" ht="12.75">
      <c r="G1469" s="125"/>
      <c r="H1469" s="125"/>
    </row>
    <row r="1470" spans="7:8" ht="12.75">
      <c r="G1470" s="125"/>
      <c r="H1470" s="125"/>
    </row>
    <row r="1471" spans="7:8" ht="12.75">
      <c r="G1471" s="125"/>
      <c r="H1471" s="125"/>
    </row>
    <row r="1472" spans="7:8" ht="12.75">
      <c r="G1472" s="125"/>
      <c r="H1472" s="125"/>
    </row>
    <row r="1473" spans="7:8" ht="12.75">
      <c r="G1473" s="125"/>
      <c r="H1473" s="125"/>
    </row>
    <row r="1474" spans="7:8" ht="12.75">
      <c r="G1474" s="125"/>
      <c r="H1474" s="125"/>
    </row>
    <row r="1475" spans="7:8" ht="12.75">
      <c r="G1475" s="125"/>
      <c r="H1475" s="125"/>
    </row>
    <row r="1476" spans="7:8" ht="12.75">
      <c r="G1476" s="125"/>
      <c r="H1476" s="125"/>
    </row>
    <row r="1477" spans="7:8" ht="12.75">
      <c r="G1477" s="125"/>
      <c r="H1477" s="125"/>
    </row>
    <row r="1478" spans="7:8" ht="12.75">
      <c r="G1478" s="125"/>
      <c r="H1478" s="125"/>
    </row>
    <row r="1479" spans="7:8" ht="12.75">
      <c r="G1479" s="125"/>
      <c r="H1479" s="125"/>
    </row>
    <row r="1480" spans="7:8" ht="12.75">
      <c r="G1480" s="125"/>
      <c r="H1480" s="125"/>
    </row>
    <row r="1481" spans="7:8" ht="12.75">
      <c r="G1481" s="125"/>
      <c r="H1481" s="125"/>
    </row>
    <row r="1482" spans="7:8" ht="12.75">
      <c r="G1482" s="125"/>
      <c r="H1482" s="125"/>
    </row>
    <row r="1483" spans="7:8" ht="12.75">
      <c r="G1483" s="125"/>
      <c r="H1483" s="125"/>
    </row>
    <row r="1484" spans="7:8" ht="12.75">
      <c r="G1484" s="125"/>
      <c r="H1484" s="125"/>
    </row>
    <row r="1485" spans="7:8" ht="12.75">
      <c r="G1485" s="125"/>
      <c r="H1485" s="125"/>
    </row>
    <row r="1486" spans="7:8" ht="12.75">
      <c r="G1486" s="125"/>
      <c r="H1486" s="125"/>
    </row>
    <row r="1487" spans="7:8" ht="12.75">
      <c r="G1487" s="125"/>
      <c r="H1487" s="125"/>
    </row>
    <row r="1488" spans="7:8" ht="12.75">
      <c r="G1488" s="125"/>
      <c r="H1488" s="125"/>
    </row>
    <row r="1489" spans="7:8" ht="12.75">
      <c r="G1489" s="125"/>
      <c r="H1489" s="125"/>
    </row>
    <row r="1490" spans="7:8" ht="12.75">
      <c r="G1490" s="125"/>
      <c r="H1490" s="125"/>
    </row>
    <row r="1491" spans="7:8" ht="12.75">
      <c r="G1491" s="125"/>
      <c r="H1491" s="125"/>
    </row>
    <row r="1492" spans="7:8" ht="12.75">
      <c r="G1492" s="125"/>
      <c r="H1492" s="125"/>
    </row>
    <row r="1493" spans="7:8" ht="12.75">
      <c r="G1493" s="125"/>
      <c r="H1493" s="125"/>
    </row>
    <row r="1494" spans="7:8" ht="12.75">
      <c r="G1494" s="125"/>
      <c r="H1494" s="125"/>
    </row>
    <row r="1495" spans="7:8" ht="12.75">
      <c r="G1495" s="125"/>
      <c r="H1495" s="125"/>
    </row>
    <row r="1496" spans="7:8" ht="12.75">
      <c r="G1496" s="125"/>
      <c r="H1496" s="125"/>
    </row>
    <row r="1497" spans="7:8" ht="12.75">
      <c r="G1497" s="125"/>
      <c r="H1497" s="125"/>
    </row>
    <row r="1498" spans="7:8" ht="12.75">
      <c r="G1498" s="125"/>
      <c r="H1498" s="125"/>
    </row>
    <row r="1499" spans="7:8" ht="12.75">
      <c r="G1499" s="125"/>
      <c r="H1499" s="125"/>
    </row>
    <row r="1500" spans="7:8" ht="12.75">
      <c r="G1500" s="125"/>
      <c r="H1500" s="125"/>
    </row>
    <row r="1501" spans="7:8" ht="12.75">
      <c r="G1501" s="125"/>
      <c r="H1501" s="125"/>
    </row>
    <row r="1502" spans="7:8" ht="12.75">
      <c r="G1502" s="125"/>
      <c r="H1502" s="125"/>
    </row>
    <row r="1503" spans="7:8" ht="12.75">
      <c r="G1503" s="125"/>
      <c r="H1503" s="125"/>
    </row>
    <row r="1504" spans="7:8" ht="12.75">
      <c r="G1504" s="125"/>
      <c r="H1504" s="125"/>
    </row>
    <row r="1505" spans="7:8" ht="12.75">
      <c r="G1505" s="125"/>
      <c r="H1505" s="125"/>
    </row>
    <row r="1506" spans="7:8" ht="12.75">
      <c r="G1506" s="125"/>
      <c r="H1506" s="125"/>
    </row>
    <row r="1507" spans="7:8" ht="12.75">
      <c r="G1507" s="125"/>
      <c r="H1507" s="125"/>
    </row>
    <row r="1508" spans="7:8" ht="12.75">
      <c r="G1508" s="125"/>
      <c r="H1508" s="125"/>
    </row>
    <row r="1509" spans="7:8" ht="12.75">
      <c r="G1509" s="125"/>
      <c r="H1509" s="125"/>
    </row>
    <row r="1510" spans="7:8" ht="12.75">
      <c r="G1510" s="125"/>
      <c r="H1510" s="125"/>
    </row>
    <row r="1511" spans="7:8" ht="12.75">
      <c r="G1511" s="125"/>
      <c r="H1511" s="125"/>
    </row>
    <row r="1512" spans="7:8" ht="12.75">
      <c r="G1512" s="125"/>
      <c r="H1512" s="125"/>
    </row>
    <row r="1513" spans="7:8" ht="12.75">
      <c r="G1513" s="125"/>
      <c r="H1513" s="125"/>
    </row>
    <row r="1514" spans="7:8" ht="12.75">
      <c r="G1514" s="125"/>
      <c r="H1514" s="125"/>
    </row>
    <row r="1515" spans="7:8" ht="12.75">
      <c r="G1515" s="125"/>
      <c r="H1515" s="125"/>
    </row>
    <row r="1516" spans="7:8" ht="12.75">
      <c r="G1516" s="125"/>
      <c r="H1516" s="125"/>
    </row>
    <row r="1517" spans="7:8" ht="12.75">
      <c r="G1517" s="125"/>
      <c r="H1517" s="125"/>
    </row>
    <row r="1518" spans="7:8" ht="12.75">
      <c r="G1518" s="125"/>
      <c r="H1518" s="125"/>
    </row>
    <row r="1519" spans="7:8" ht="12.75">
      <c r="G1519" s="125"/>
      <c r="H1519" s="125"/>
    </row>
    <row r="1520" spans="7:8" ht="12.75">
      <c r="G1520" s="125"/>
      <c r="H1520" s="125"/>
    </row>
    <row r="1521" spans="7:8" ht="12.75">
      <c r="G1521" s="125"/>
      <c r="H1521" s="125"/>
    </row>
    <row r="1522" spans="7:8" ht="12.75">
      <c r="G1522" s="125"/>
      <c r="H1522" s="125"/>
    </row>
    <row r="1523" spans="7:8" ht="12.75">
      <c r="G1523" s="125"/>
      <c r="H1523" s="125"/>
    </row>
    <row r="1524" spans="7:8" ht="12.75">
      <c r="G1524" s="125"/>
      <c r="H1524" s="125"/>
    </row>
    <row r="1525" spans="7:8" ht="12.75">
      <c r="G1525" s="125"/>
      <c r="H1525" s="125"/>
    </row>
    <row r="1526" spans="7:8" ht="12.75">
      <c r="G1526" s="125"/>
      <c r="H1526" s="125"/>
    </row>
    <row r="1527" spans="7:8" ht="12.75">
      <c r="G1527" s="125"/>
      <c r="H1527" s="125"/>
    </row>
    <row r="1528" spans="7:8" ht="12.75">
      <c r="G1528" s="125"/>
      <c r="H1528" s="125"/>
    </row>
    <row r="1529" spans="7:8" ht="12.75">
      <c r="G1529" s="125"/>
      <c r="H1529" s="125"/>
    </row>
    <row r="1530" spans="7:8" ht="12.75">
      <c r="G1530" s="125"/>
      <c r="H1530" s="125"/>
    </row>
    <row r="1531" spans="7:8" ht="12.75">
      <c r="G1531" s="125"/>
      <c r="H1531" s="125"/>
    </row>
    <row r="1532" spans="7:8" ht="12.75">
      <c r="G1532" s="125"/>
      <c r="H1532" s="125"/>
    </row>
    <row r="1533" spans="7:8" ht="12.75">
      <c r="G1533" s="125"/>
      <c r="H1533" s="125"/>
    </row>
    <row r="1534" spans="7:8" ht="12.75">
      <c r="G1534" s="125"/>
      <c r="H1534" s="125"/>
    </row>
    <row r="1535" spans="7:8" ht="12.75">
      <c r="G1535" s="125"/>
      <c r="H1535" s="125"/>
    </row>
    <row r="1536" spans="7:8" ht="12.75">
      <c r="G1536" s="125"/>
      <c r="H1536" s="125"/>
    </row>
    <row r="1537" spans="7:8" ht="12.75">
      <c r="G1537" s="125"/>
      <c r="H1537" s="125"/>
    </row>
    <row r="1538" spans="7:8" ht="12.75">
      <c r="G1538" s="125"/>
      <c r="H1538" s="125"/>
    </row>
    <row r="1539" spans="7:8" ht="12.75">
      <c r="G1539" s="125"/>
      <c r="H1539" s="125"/>
    </row>
    <row r="1540" spans="7:8" ht="12.75">
      <c r="G1540" s="125"/>
      <c r="H1540" s="125"/>
    </row>
    <row r="1541" spans="7:8" ht="12.75">
      <c r="G1541" s="125"/>
      <c r="H1541" s="125"/>
    </row>
    <row r="1542" spans="7:8" ht="12.75">
      <c r="G1542" s="125"/>
      <c r="H1542" s="125"/>
    </row>
    <row r="1543" spans="7:8" ht="12.75">
      <c r="G1543" s="125"/>
      <c r="H1543" s="125"/>
    </row>
    <row r="1544" spans="7:8" ht="12.75">
      <c r="G1544" s="125"/>
      <c r="H1544" s="125"/>
    </row>
    <row r="1545" spans="7:8" ht="12.75">
      <c r="G1545" s="125"/>
      <c r="H1545" s="125"/>
    </row>
    <row r="1546" spans="7:8" ht="12.75">
      <c r="G1546" s="125"/>
      <c r="H1546" s="125"/>
    </row>
    <row r="1547" spans="7:8" ht="12.75">
      <c r="G1547" s="125"/>
      <c r="H1547" s="125"/>
    </row>
    <row r="1548" spans="7:8" ht="12.75">
      <c r="G1548" s="125"/>
      <c r="H1548" s="125"/>
    </row>
    <row r="1549" spans="7:8" ht="12.75">
      <c r="G1549" s="125"/>
      <c r="H1549" s="125"/>
    </row>
    <row r="1550" spans="7:8" ht="12.75">
      <c r="G1550" s="125"/>
      <c r="H1550" s="125"/>
    </row>
    <row r="1551" spans="7:8" ht="12.75">
      <c r="G1551" s="125"/>
      <c r="H1551" s="125"/>
    </row>
    <row r="1552" spans="7:8" ht="12.75">
      <c r="G1552" s="125"/>
      <c r="H1552" s="125"/>
    </row>
    <row r="1553" spans="7:8" ht="12.75">
      <c r="G1553" s="125"/>
      <c r="H1553" s="125"/>
    </row>
    <row r="1554" spans="7:8" ht="12.75">
      <c r="G1554" s="125"/>
      <c r="H1554" s="125"/>
    </row>
    <row r="1555" spans="7:8" ht="12.75">
      <c r="G1555" s="125"/>
      <c r="H1555" s="125"/>
    </row>
    <row r="1556" spans="7:8" ht="12.75">
      <c r="G1556" s="125"/>
      <c r="H1556" s="125"/>
    </row>
    <row r="1557" spans="7:8" ht="12.75">
      <c r="G1557" s="125"/>
      <c r="H1557" s="125"/>
    </row>
    <row r="1558" spans="7:8" ht="12.75">
      <c r="G1558" s="125"/>
      <c r="H1558" s="125"/>
    </row>
    <row r="1559" spans="7:8" ht="12.75">
      <c r="G1559" s="125"/>
      <c r="H1559" s="125"/>
    </row>
    <row r="1560" spans="7:8" ht="12.75">
      <c r="G1560" s="125"/>
      <c r="H1560" s="125"/>
    </row>
    <row r="1561" spans="7:8" ht="12.75">
      <c r="G1561" s="125"/>
      <c r="H1561" s="125"/>
    </row>
    <row r="1562" spans="7:8" ht="12.75">
      <c r="G1562" s="125"/>
      <c r="H1562" s="125"/>
    </row>
    <row r="1563" spans="7:8" ht="12.75">
      <c r="G1563" s="125"/>
      <c r="H1563" s="125"/>
    </row>
    <row r="1564" spans="7:8" ht="12.75">
      <c r="G1564" s="125"/>
      <c r="H1564" s="125"/>
    </row>
    <row r="1565" spans="7:8" ht="12.75">
      <c r="G1565" s="125"/>
      <c r="H1565" s="125"/>
    </row>
    <row r="1566" spans="7:8" ht="12.75">
      <c r="G1566" s="125"/>
      <c r="H1566" s="125"/>
    </row>
    <row r="1567" spans="7:8" ht="12.75">
      <c r="G1567" s="125"/>
      <c r="H1567" s="125"/>
    </row>
    <row r="1568" spans="7:8" ht="12.75">
      <c r="G1568" s="125"/>
      <c r="H1568" s="125"/>
    </row>
    <row r="1569" spans="7:8" ht="12.75">
      <c r="G1569" s="125"/>
      <c r="H1569" s="125"/>
    </row>
    <row r="1570" spans="7:8" ht="12.75">
      <c r="G1570" s="125"/>
      <c r="H1570" s="125"/>
    </row>
    <row r="1571" spans="7:8" ht="12.75">
      <c r="G1571" s="125"/>
      <c r="H1571" s="125"/>
    </row>
    <row r="1572" spans="7:8" ht="12.75">
      <c r="G1572" s="125"/>
      <c r="H1572" s="125"/>
    </row>
    <row r="1573" spans="7:8" ht="12.75">
      <c r="G1573" s="125"/>
      <c r="H1573" s="125"/>
    </row>
    <row r="1574" spans="7:8" ht="12.75">
      <c r="G1574" s="125"/>
      <c r="H1574" s="125"/>
    </row>
    <row r="1575" spans="7:8" ht="12.75">
      <c r="G1575" s="125"/>
      <c r="H1575" s="125"/>
    </row>
    <row r="1576" spans="7:8" ht="12.75">
      <c r="G1576" s="125"/>
      <c r="H1576" s="125"/>
    </row>
    <row r="1577" spans="7:8" ht="12.75">
      <c r="G1577" s="125"/>
      <c r="H1577" s="125"/>
    </row>
    <row r="1578" spans="7:8" ht="12.75">
      <c r="G1578" s="125"/>
      <c r="H1578" s="125"/>
    </row>
    <row r="1579" spans="7:8" ht="12.75">
      <c r="G1579" s="125"/>
      <c r="H1579" s="125"/>
    </row>
    <row r="1580" spans="7:8" ht="12.75">
      <c r="G1580" s="125"/>
      <c r="H1580" s="125"/>
    </row>
    <row r="1581" spans="7:8" ht="12.75">
      <c r="G1581" s="125"/>
      <c r="H1581" s="125"/>
    </row>
    <row r="1582" spans="7:8" ht="12.75">
      <c r="G1582" s="125"/>
      <c r="H1582" s="125"/>
    </row>
    <row r="1583" spans="7:8" ht="12.75">
      <c r="G1583" s="125"/>
      <c r="H1583" s="125"/>
    </row>
    <row r="1584" spans="7:8" ht="12.75">
      <c r="G1584" s="125"/>
      <c r="H1584" s="125"/>
    </row>
    <row r="1585" spans="7:8" ht="12.75">
      <c r="G1585" s="125"/>
      <c r="H1585" s="125"/>
    </row>
    <row r="1586" spans="7:8" ht="12.75">
      <c r="G1586" s="125"/>
      <c r="H1586" s="125"/>
    </row>
    <row r="1587" spans="7:8" ht="12.75">
      <c r="G1587" s="125"/>
      <c r="H1587" s="125"/>
    </row>
    <row r="1588" spans="7:8" ht="12.75">
      <c r="G1588" s="125"/>
      <c r="H1588" s="125"/>
    </row>
    <row r="1589" spans="7:8" ht="12.75">
      <c r="G1589" s="125"/>
      <c r="H1589" s="125"/>
    </row>
    <row r="1590" spans="7:8" ht="12.75">
      <c r="G1590" s="125"/>
      <c r="H1590" s="125"/>
    </row>
    <row r="1591" spans="7:8" ht="12.75">
      <c r="G1591" s="125"/>
      <c r="H1591" s="125"/>
    </row>
    <row r="1592" spans="7:8" ht="12.75">
      <c r="G1592" s="125"/>
      <c r="H1592" s="125"/>
    </row>
    <row r="1593" spans="7:8" ht="12.75">
      <c r="G1593" s="125"/>
      <c r="H1593" s="125"/>
    </row>
    <row r="1594" spans="7:8" ht="12.75">
      <c r="G1594" s="125"/>
      <c r="H1594" s="125"/>
    </row>
    <row r="1595" spans="7:8" ht="12.75">
      <c r="G1595" s="125"/>
      <c r="H1595" s="125"/>
    </row>
    <row r="1596" spans="7:8" ht="12.75">
      <c r="G1596" s="125"/>
      <c r="H1596" s="125"/>
    </row>
    <row r="1597" spans="7:8" ht="12.75">
      <c r="G1597" s="125"/>
      <c r="H1597" s="125"/>
    </row>
    <row r="1598" spans="7:8" ht="12.75">
      <c r="G1598" s="125"/>
      <c r="H1598" s="125"/>
    </row>
    <row r="1599" spans="7:8" ht="12.75">
      <c r="G1599" s="125"/>
      <c r="H1599" s="125"/>
    </row>
    <row r="1600" spans="7:8" ht="12.75">
      <c r="G1600" s="125"/>
      <c r="H1600" s="125"/>
    </row>
    <row r="1601" spans="7:8" ht="12.75">
      <c r="G1601" s="125"/>
      <c r="H1601" s="125"/>
    </row>
    <row r="1602" spans="7:8" ht="12.75">
      <c r="G1602" s="125"/>
      <c r="H1602" s="125"/>
    </row>
    <row r="1603" spans="7:8" ht="12.75">
      <c r="G1603" s="125"/>
      <c r="H1603" s="125"/>
    </row>
    <row r="1604" spans="7:8" ht="12.75">
      <c r="G1604" s="125"/>
      <c r="H1604" s="125"/>
    </row>
    <row r="1605" spans="7:8" ht="12.75">
      <c r="G1605" s="125"/>
      <c r="H1605" s="125"/>
    </row>
    <row r="1606" spans="7:8" ht="12.75">
      <c r="G1606" s="125"/>
      <c r="H1606" s="125"/>
    </row>
    <row r="1607" spans="7:8" ht="12.75">
      <c r="G1607" s="125"/>
      <c r="H1607" s="125"/>
    </row>
    <row r="1608" spans="7:8" ht="12.75">
      <c r="G1608" s="125"/>
      <c r="H1608" s="125"/>
    </row>
    <row r="1609" spans="7:8" ht="12.75">
      <c r="G1609" s="125"/>
      <c r="H1609" s="125"/>
    </row>
    <row r="1610" spans="7:8" ht="12.75">
      <c r="G1610" s="125"/>
      <c r="H1610" s="125"/>
    </row>
    <row r="1611" spans="7:8" ht="12.75">
      <c r="G1611" s="125"/>
      <c r="H1611" s="125"/>
    </row>
    <row r="1612" spans="7:8" ht="12.75">
      <c r="G1612" s="125"/>
      <c r="H1612" s="125"/>
    </row>
    <row r="1613" spans="7:8" ht="12.75">
      <c r="G1613" s="125"/>
      <c r="H1613" s="125"/>
    </row>
    <row r="1614" spans="7:8" ht="12.75">
      <c r="G1614" s="125"/>
      <c r="H1614" s="125"/>
    </row>
    <row r="1615" spans="7:8" ht="12.75">
      <c r="G1615" s="125"/>
      <c r="H1615" s="125"/>
    </row>
    <row r="1616" spans="7:8" ht="12.75">
      <c r="G1616" s="125"/>
      <c r="H1616" s="125"/>
    </row>
    <row r="1617" spans="7:8" ht="12.75">
      <c r="G1617" s="125"/>
      <c r="H1617" s="125"/>
    </row>
    <row r="1618" spans="7:8" ht="12.75">
      <c r="G1618" s="125"/>
      <c r="H1618" s="125"/>
    </row>
    <row r="1619" spans="7:8" ht="12.75">
      <c r="G1619" s="125"/>
      <c r="H1619" s="125"/>
    </row>
    <row r="1620" spans="7:8" ht="12.75">
      <c r="G1620" s="125"/>
      <c r="H1620" s="125"/>
    </row>
    <row r="1621" spans="7:8" ht="12.75">
      <c r="G1621" s="125"/>
      <c r="H1621" s="125"/>
    </row>
    <row r="1622" spans="7:8" ht="12.75">
      <c r="G1622" s="125"/>
      <c r="H1622" s="125"/>
    </row>
    <row r="1623" spans="7:8" ht="12.75">
      <c r="G1623" s="125"/>
      <c r="H1623" s="125"/>
    </row>
    <row r="1624" spans="7:8" ht="12.75">
      <c r="G1624" s="125"/>
      <c r="H1624" s="125"/>
    </row>
    <row r="1625" spans="7:8" ht="12.75">
      <c r="G1625" s="125"/>
      <c r="H1625" s="125"/>
    </row>
    <row r="1626" spans="7:8" ht="12.75">
      <c r="G1626" s="125"/>
      <c r="H1626" s="125"/>
    </row>
    <row r="1627" spans="7:8" ht="12.75">
      <c r="G1627" s="125"/>
      <c r="H1627" s="125"/>
    </row>
    <row r="1628" spans="7:8" ht="12.75">
      <c r="G1628" s="125"/>
      <c r="H1628" s="125"/>
    </row>
    <row r="1629" spans="7:8" ht="12.75">
      <c r="G1629" s="125"/>
      <c r="H1629" s="125"/>
    </row>
    <row r="1630" spans="7:8" ht="12.75">
      <c r="G1630" s="125"/>
      <c r="H1630" s="125"/>
    </row>
    <row r="1631" spans="7:8" ht="12.75">
      <c r="G1631" s="125"/>
      <c r="H1631" s="125"/>
    </row>
    <row r="1632" spans="7:8" ht="12.75">
      <c r="G1632" s="125"/>
      <c r="H1632" s="125"/>
    </row>
    <row r="1633" spans="7:8" ht="12.75">
      <c r="G1633" s="125"/>
      <c r="H1633" s="125"/>
    </row>
    <row r="1634" spans="7:8" ht="12.75">
      <c r="G1634" s="125"/>
      <c r="H1634" s="125"/>
    </row>
    <row r="1635" spans="7:8" ht="12.75">
      <c r="G1635" s="125"/>
      <c r="H1635" s="125"/>
    </row>
    <row r="1636" spans="7:8" ht="12.75">
      <c r="G1636" s="125"/>
      <c r="H1636" s="125"/>
    </row>
    <row r="1637" spans="7:8" ht="12.75">
      <c r="G1637" s="125"/>
      <c r="H1637" s="125"/>
    </row>
    <row r="1638" spans="7:8" ht="12.75">
      <c r="G1638" s="125"/>
      <c r="H1638" s="125"/>
    </row>
    <row r="1639" spans="7:8" ht="12.75">
      <c r="G1639" s="125"/>
      <c r="H1639" s="125"/>
    </row>
    <row r="1640" spans="7:8" ht="12.75">
      <c r="G1640" s="125"/>
      <c r="H1640" s="125"/>
    </row>
    <row r="1641" spans="7:8" ht="12.75">
      <c r="G1641" s="125"/>
      <c r="H1641" s="125"/>
    </row>
    <row r="1642" spans="7:8" ht="12.75">
      <c r="G1642" s="125"/>
      <c r="H1642" s="125"/>
    </row>
    <row r="1643" spans="7:8" ht="12.75">
      <c r="G1643" s="125"/>
      <c r="H1643" s="125"/>
    </row>
    <row r="1644" spans="7:8" ht="12.75">
      <c r="G1644" s="125"/>
      <c r="H1644" s="125"/>
    </row>
    <row r="1645" spans="7:8" ht="12.75">
      <c r="G1645" s="125"/>
      <c r="H1645" s="125"/>
    </row>
    <row r="1646" spans="7:8" ht="12.75">
      <c r="G1646" s="125"/>
      <c r="H1646" s="125"/>
    </row>
    <row r="1647" spans="7:8" ht="12.75">
      <c r="G1647" s="125"/>
      <c r="H1647" s="125"/>
    </row>
    <row r="1648" spans="7:8" ht="12.75">
      <c r="G1648" s="125"/>
      <c r="H1648" s="125"/>
    </row>
    <row r="1649" spans="7:8" ht="12.75">
      <c r="G1649" s="125"/>
      <c r="H1649" s="125"/>
    </row>
    <row r="1650" spans="7:8" ht="12.75">
      <c r="G1650" s="125"/>
      <c r="H1650" s="125"/>
    </row>
    <row r="1651" spans="7:8" ht="12.75">
      <c r="G1651" s="125"/>
      <c r="H1651" s="125"/>
    </row>
    <row r="1652" spans="7:8" ht="12.75">
      <c r="G1652" s="125"/>
      <c r="H1652" s="125"/>
    </row>
    <row r="1653" spans="7:8" ht="12.75">
      <c r="G1653" s="125"/>
      <c r="H1653" s="125"/>
    </row>
    <row r="1654" spans="7:8" ht="12.75">
      <c r="G1654" s="125"/>
      <c r="H1654" s="125"/>
    </row>
    <row r="1655" spans="7:8" ht="12.75">
      <c r="G1655" s="125"/>
      <c r="H1655" s="125"/>
    </row>
    <row r="1656" spans="7:8" ht="12.75">
      <c r="G1656" s="125"/>
      <c r="H1656" s="125"/>
    </row>
    <row r="1657" spans="7:8" ht="12.75">
      <c r="G1657" s="125"/>
      <c r="H1657" s="125"/>
    </row>
    <row r="1658" spans="7:8" ht="12.75">
      <c r="G1658" s="125"/>
      <c r="H1658" s="125"/>
    </row>
    <row r="1659" spans="7:8" ht="12.75">
      <c r="G1659" s="125"/>
      <c r="H1659" s="125"/>
    </row>
    <row r="1660" spans="7:8" ht="12.75">
      <c r="G1660" s="125"/>
      <c r="H1660" s="125"/>
    </row>
    <row r="1661" spans="7:8" ht="12.75">
      <c r="G1661" s="125"/>
      <c r="H1661" s="125"/>
    </row>
    <row r="1662" spans="7:8" ht="12.75">
      <c r="G1662" s="125"/>
      <c r="H1662" s="125"/>
    </row>
    <row r="1663" spans="7:8" ht="12.75">
      <c r="G1663" s="125"/>
      <c r="H1663" s="125"/>
    </row>
    <row r="1664" spans="7:8" ht="12.75">
      <c r="G1664" s="125"/>
      <c r="H1664" s="125"/>
    </row>
    <row r="1665" spans="7:8" ht="12.75">
      <c r="G1665" s="125"/>
      <c r="H1665" s="125"/>
    </row>
    <row r="1666" spans="7:8" ht="12.75">
      <c r="G1666" s="125"/>
      <c r="H1666" s="125"/>
    </row>
    <row r="1667" spans="7:8" ht="12.75">
      <c r="G1667" s="125"/>
      <c r="H1667" s="125"/>
    </row>
    <row r="1668" spans="7:8" ht="12.75">
      <c r="G1668" s="125"/>
      <c r="H1668" s="125"/>
    </row>
    <row r="1669" spans="7:8" ht="12.75">
      <c r="G1669" s="125"/>
      <c r="H1669" s="125"/>
    </row>
    <row r="1670" spans="7:8" ht="12.75">
      <c r="G1670" s="125"/>
      <c r="H1670" s="125"/>
    </row>
    <row r="1671" spans="7:8" ht="12.75">
      <c r="G1671" s="125"/>
      <c r="H1671" s="125"/>
    </row>
    <row r="1672" spans="7:8" ht="12.75">
      <c r="G1672" s="125"/>
      <c r="H1672" s="125"/>
    </row>
    <row r="1673" spans="7:8" ht="12.75">
      <c r="G1673" s="125"/>
      <c r="H1673" s="125"/>
    </row>
    <row r="1674" spans="7:8" ht="12.75">
      <c r="G1674" s="125"/>
      <c r="H1674" s="125"/>
    </row>
    <row r="1675" spans="7:8" ht="12.75">
      <c r="G1675" s="125"/>
      <c r="H1675" s="125"/>
    </row>
    <row r="1676" spans="7:8" ht="12.75">
      <c r="G1676" s="125"/>
      <c r="H1676" s="125"/>
    </row>
    <row r="1677" spans="7:8" ht="12.75">
      <c r="G1677" s="125"/>
      <c r="H1677" s="125"/>
    </row>
    <row r="1678" spans="7:8" ht="12.75">
      <c r="G1678" s="125"/>
      <c r="H1678" s="125"/>
    </row>
    <row r="1679" spans="7:8" ht="12.75">
      <c r="G1679" s="125"/>
      <c r="H1679" s="125"/>
    </row>
    <row r="1680" spans="7:8" ht="12.75">
      <c r="G1680" s="125"/>
      <c r="H1680" s="125"/>
    </row>
    <row r="1681" spans="7:8" ht="12.75">
      <c r="G1681" s="125"/>
      <c r="H1681" s="125"/>
    </row>
    <row r="1682" spans="7:8" ht="12.75">
      <c r="G1682" s="125"/>
      <c r="H1682" s="125"/>
    </row>
    <row r="1683" spans="7:8" ht="12.75">
      <c r="G1683" s="125"/>
      <c r="H1683" s="125"/>
    </row>
    <row r="1684" spans="7:8" ht="12.75">
      <c r="G1684" s="125"/>
      <c r="H1684" s="125"/>
    </row>
    <row r="1685" spans="7:8" ht="12.75">
      <c r="G1685" s="125"/>
      <c r="H1685" s="125"/>
    </row>
    <row r="1686" spans="7:8" ht="12.75">
      <c r="G1686" s="125"/>
      <c r="H1686" s="125"/>
    </row>
    <row r="1687" spans="7:8" ht="12.75">
      <c r="G1687" s="125"/>
      <c r="H1687" s="125"/>
    </row>
    <row r="1688" spans="7:8" ht="12.75">
      <c r="G1688" s="125"/>
      <c r="H1688" s="125"/>
    </row>
    <row r="1689" spans="7:8" ht="12.75">
      <c r="G1689" s="125"/>
      <c r="H1689" s="125"/>
    </row>
    <row r="1690" spans="7:8" ht="12.75">
      <c r="G1690" s="125"/>
      <c r="H1690" s="125"/>
    </row>
    <row r="1691" spans="7:8" ht="12.75">
      <c r="G1691" s="125"/>
      <c r="H1691" s="125"/>
    </row>
    <row r="1692" spans="7:8" ht="12.75">
      <c r="G1692" s="125"/>
      <c r="H1692" s="125"/>
    </row>
    <row r="1693" spans="7:8" ht="12.75">
      <c r="G1693" s="125"/>
      <c r="H1693" s="125"/>
    </row>
    <row r="1694" spans="7:8" ht="12.75">
      <c r="G1694" s="125"/>
      <c r="H1694" s="125"/>
    </row>
    <row r="1695" spans="7:8" ht="12.75">
      <c r="G1695" s="125"/>
      <c r="H1695" s="125"/>
    </row>
    <row r="1696" spans="7:8" ht="12.75">
      <c r="G1696" s="125"/>
      <c r="H1696" s="125"/>
    </row>
    <row r="1697" spans="7:8" ht="12.75">
      <c r="G1697" s="125"/>
      <c r="H1697" s="125"/>
    </row>
    <row r="1698" spans="7:8" ht="12.75">
      <c r="G1698" s="125"/>
      <c r="H1698" s="125"/>
    </row>
    <row r="1699" spans="7:8" ht="12.75">
      <c r="G1699" s="125"/>
      <c r="H1699" s="125"/>
    </row>
    <row r="1700" spans="7:8" ht="12.75">
      <c r="G1700" s="125"/>
      <c r="H1700" s="125"/>
    </row>
    <row r="1701" spans="7:8" ht="12.75">
      <c r="G1701" s="125"/>
      <c r="H1701" s="125"/>
    </row>
    <row r="1702" spans="7:8" ht="12.75">
      <c r="G1702" s="125"/>
      <c r="H1702" s="125"/>
    </row>
    <row r="1703" spans="7:8" ht="12.75">
      <c r="G1703" s="125"/>
      <c r="H1703" s="125"/>
    </row>
    <row r="1704" spans="7:8" ht="12.75">
      <c r="G1704" s="125"/>
      <c r="H1704" s="125"/>
    </row>
    <row r="1705" spans="7:8" ht="12.75">
      <c r="G1705" s="125"/>
      <c r="H1705" s="125"/>
    </row>
    <row r="1706" spans="7:8" ht="12.75">
      <c r="G1706" s="125"/>
      <c r="H1706" s="125"/>
    </row>
    <row r="1707" spans="7:8" ht="12.75">
      <c r="G1707" s="125"/>
      <c r="H1707" s="125"/>
    </row>
    <row r="1708" spans="7:8" ht="12.75">
      <c r="G1708" s="125"/>
      <c r="H1708" s="125"/>
    </row>
    <row r="1709" spans="7:8" ht="12.75">
      <c r="G1709" s="125"/>
      <c r="H1709" s="125"/>
    </row>
    <row r="1710" spans="7:8" ht="12.75">
      <c r="G1710" s="125"/>
      <c r="H1710" s="125"/>
    </row>
    <row r="1711" spans="7:8" ht="12.75">
      <c r="G1711" s="125"/>
      <c r="H1711" s="125"/>
    </row>
    <row r="1712" spans="7:8" ht="12.75">
      <c r="G1712" s="125"/>
      <c r="H1712" s="125"/>
    </row>
    <row r="1713" spans="7:8" ht="12.75">
      <c r="G1713" s="125"/>
      <c r="H1713" s="125"/>
    </row>
    <row r="1714" spans="7:8" ht="12.75">
      <c r="G1714" s="125"/>
      <c r="H1714" s="125"/>
    </row>
    <row r="1715" spans="7:8" ht="12.75">
      <c r="G1715" s="125"/>
      <c r="H1715" s="125"/>
    </row>
    <row r="1716" spans="7:8" ht="12.75">
      <c r="G1716" s="125"/>
      <c r="H1716" s="125"/>
    </row>
    <row r="1717" spans="7:8" ht="12.75">
      <c r="G1717" s="125"/>
      <c r="H1717" s="125"/>
    </row>
    <row r="1718" spans="7:8" ht="12.75">
      <c r="G1718" s="125"/>
      <c r="H1718" s="125"/>
    </row>
    <row r="1719" spans="7:8" ht="12.75">
      <c r="G1719" s="125"/>
      <c r="H1719" s="125"/>
    </row>
    <row r="1720" spans="7:8" ht="12.75">
      <c r="G1720" s="125"/>
      <c r="H1720" s="125"/>
    </row>
    <row r="1721" spans="7:8" ht="12.75">
      <c r="G1721" s="125"/>
      <c r="H1721" s="125"/>
    </row>
    <row r="1722" spans="7:8" ht="12.75">
      <c r="G1722" s="125"/>
      <c r="H1722" s="125"/>
    </row>
    <row r="1723" spans="7:8" ht="12.75">
      <c r="G1723" s="125"/>
      <c r="H1723" s="125"/>
    </row>
    <row r="1724" spans="7:8" ht="12.75">
      <c r="G1724" s="125"/>
      <c r="H1724" s="125"/>
    </row>
    <row r="1725" spans="7:8" ht="12.75">
      <c r="G1725" s="125"/>
      <c r="H1725" s="125"/>
    </row>
    <row r="1726" spans="7:8" ht="12.75">
      <c r="G1726" s="125"/>
      <c r="H1726" s="125"/>
    </row>
    <row r="1727" spans="7:8" ht="12.75">
      <c r="G1727" s="125"/>
      <c r="H1727" s="125"/>
    </row>
    <row r="1728" spans="7:8" ht="12.75">
      <c r="G1728" s="125"/>
      <c r="H1728" s="125"/>
    </row>
    <row r="1729" spans="7:8" ht="12.75">
      <c r="G1729" s="125"/>
      <c r="H1729" s="125"/>
    </row>
    <row r="1730" spans="7:8" ht="12.75">
      <c r="G1730" s="125"/>
      <c r="H1730" s="125"/>
    </row>
    <row r="1731" spans="7:8" ht="12.75">
      <c r="G1731" s="125"/>
      <c r="H1731" s="125"/>
    </row>
    <row r="1732" spans="7:8" ht="12.75">
      <c r="G1732" s="125"/>
      <c r="H1732" s="125"/>
    </row>
    <row r="1733" spans="7:8" ht="12.75">
      <c r="G1733" s="125"/>
      <c r="H1733" s="125"/>
    </row>
    <row r="1734" spans="7:8" ht="12.75">
      <c r="G1734" s="125"/>
      <c r="H1734" s="125"/>
    </row>
    <row r="1735" spans="7:8" ht="12.75">
      <c r="G1735" s="125"/>
      <c r="H1735" s="125"/>
    </row>
    <row r="1736" spans="7:8" ht="12.75">
      <c r="G1736" s="125"/>
      <c r="H1736" s="125"/>
    </row>
    <row r="1737" spans="7:8" ht="12.75">
      <c r="G1737" s="125"/>
      <c r="H1737" s="125"/>
    </row>
    <row r="1738" spans="7:8" ht="12.75">
      <c r="G1738" s="125"/>
      <c r="H1738" s="125"/>
    </row>
    <row r="1739" spans="7:8" ht="12.75">
      <c r="G1739" s="125"/>
      <c r="H1739" s="125"/>
    </row>
    <row r="1740" spans="7:8" ht="12.75">
      <c r="G1740" s="125"/>
      <c r="H1740" s="125"/>
    </row>
    <row r="1741" spans="7:8" ht="12.75">
      <c r="G1741" s="125"/>
      <c r="H1741" s="125"/>
    </row>
    <row r="1742" spans="7:8" ht="12.75">
      <c r="G1742" s="125"/>
      <c r="H1742" s="125"/>
    </row>
    <row r="1743" spans="7:8" ht="12.75">
      <c r="G1743" s="125"/>
      <c r="H1743" s="125"/>
    </row>
    <row r="1744" spans="7:8" ht="12.75">
      <c r="G1744" s="125"/>
      <c r="H1744" s="125"/>
    </row>
    <row r="1745" spans="7:8" ht="12.75">
      <c r="G1745" s="125"/>
      <c r="H1745" s="125"/>
    </row>
    <row r="1746" spans="7:8" ht="12.75">
      <c r="G1746" s="125"/>
      <c r="H1746" s="125"/>
    </row>
    <row r="1747" spans="7:8" ht="12.75">
      <c r="G1747" s="125"/>
      <c r="H1747" s="125"/>
    </row>
    <row r="1748" spans="7:8" ht="12.75">
      <c r="G1748" s="125"/>
      <c r="H1748" s="125"/>
    </row>
    <row r="1749" spans="7:8" ht="12.75">
      <c r="G1749" s="125"/>
      <c r="H1749" s="125"/>
    </row>
    <row r="1750" spans="7:8" ht="12.75">
      <c r="G1750" s="125"/>
      <c r="H1750" s="125"/>
    </row>
    <row r="1751" spans="7:8" ht="12.75">
      <c r="G1751" s="125"/>
      <c r="H1751" s="125"/>
    </row>
    <row r="1752" spans="7:8" ht="12.75">
      <c r="G1752" s="125"/>
      <c r="H1752" s="125"/>
    </row>
    <row r="1753" spans="7:8" ht="12.75">
      <c r="G1753" s="125"/>
      <c r="H1753" s="125"/>
    </row>
    <row r="1754" spans="7:8" ht="12.75">
      <c r="G1754" s="125"/>
      <c r="H1754" s="125"/>
    </row>
    <row r="1755" spans="7:8" ht="12.75">
      <c r="G1755" s="125"/>
      <c r="H1755" s="125"/>
    </row>
    <row r="1756" spans="7:8" ht="12.75">
      <c r="G1756" s="125"/>
      <c r="H1756" s="125"/>
    </row>
    <row r="1757" spans="7:8" ht="12.75">
      <c r="G1757" s="125"/>
      <c r="H1757" s="125"/>
    </row>
    <row r="1758" spans="7:8" ht="12.75">
      <c r="G1758" s="125"/>
      <c r="H1758" s="125"/>
    </row>
    <row r="1759" spans="7:8" ht="12.75">
      <c r="G1759" s="125"/>
      <c r="H1759" s="125"/>
    </row>
    <row r="1760" spans="7:8" ht="12.75">
      <c r="G1760" s="125"/>
      <c r="H1760" s="125"/>
    </row>
    <row r="1761" spans="7:8" ht="12.75">
      <c r="G1761" s="125"/>
      <c r="H1761" s="125"/>
    </row>
    <row r="1762" spans="7:8" ht="12.75">
      <c r="G1762" s="125"/>
      <c r="H1762" s="125"/>
    </row>
    <row r="1763" spans="7:8" ht="12.75">
      <c r="G1763" s="125"/>
      <c r="H1763" s="125"/>
    </row>
    <row r="1764" spans="7:8" ht="12.75">
      <c r="G1764" s="125"/>
      <c r="H1764" s="125"/>
    </row>
    <row r="1765" spans="7:8" ht="12.75">
      <c r="G1765" s="125"/>
      <c r="H1765" s="125"/>
    </row>
    <row r="1766" spans="7:8" ht="12.75">
      <c r="G1766" s="125"/>
      <c r="H1766" s="125"/>
    </row>
    <row r="1767" spans="7:8" ht="12.75">
      <c r="G1767" s="125"/>
      <c r="H1767" s="125"/>
    </row>
    <row r="1768" spans="7:8" ht="12.75">
      <c r="G1768" s="125"/>
      <c r="H1768" s="125"/>
    </row>
    <row r="1769" spans="7:8" ht="12.75">
      <c r="G1769" s="125"/>
      <c r="H1769" s="125"/>
    </row>
    <row r="1770" spans="7:8" ht="12.75">
      <c r="G1770" s="125"/>
      <c r="H1770" s="125"/>
    </row>
    <row r="1771" spans="7:8" ht="12.75">
      <c r="G1771" s="125"/>
      <c r="H1771" s="125"/>
    </row>
    <row r="1772" spans="7:8" ht="12.75">
      <c r="G1772" s="125"/>
      <c r="H1772" s="125"/>
    </row>
    <row r="1773" spans="7:8" ht="12.75">
      <c r="G1773" s="125"/>
      <c r="H1773" s="125"/>
    </row>
    <row r="1774" spans="7:8" ht="12.75">
      <c r="G1774" s="125"/>
      <c r="H1774" s="125"/>
    </row>
    <row r="1775" spans="7:8" ht="12.75">
      <c r="G1775" s="125"/>
      <c r="H1775" s="125"/>
    </row>
    <row r="1776" spans="7:8" ht="12.75">
      <c r="G1776" s="125"/>
      <c r="H1776" s="125"/>
    </row>
    <row r="1777" spans="7:8" ht="12.75">
      <c r="G1777" s="125"/>
      <c r="H1777" s="125"/>
    </row>
    <row r="1778" spans="7:8" ht="12.75">
      <c r="G1778" s="125"/>
      <c r="H1778" s="125"/>
    </row>
    <row r="1779" spans="7:8" ht="12.75">
      <c r="G1779" s="125"/>
      <c r="H1779" s="125"/>
    </row>
    <row r="1780" spans="7:8" ht="12.75">
      <c r="G1780" s="125"/>
      <c r="H1780" s="125"/>
    </row>
    <row r="1781" spans="7:8" ht="12.75">
      <c r="G1781" s="125"/>
      <c r="H1781" s="125"/>
    </row>
    <row r="1782" spans="7:8" ht="12.75">
      <c r="G1782" s="125"/>
      <c r="H1782" s="125"/>
    </row>
    <row r="1783" spans="7:8" ht="12.75">
      <c r="G1783" s="125"/>
      <c r="H1783" s="125"/>
    </row>
    <row r="1784" spans="7:8" ht="12.75">
      <c r="G1784" s="125"/>
      <c r="H1784" s="125"/>
    </row>
    <row r="1785" spans="7:8" ht="12.75">
      <c r="G1785" s="125"/>
      <c r="H1785" s="125"/>
    </row>
    <row r="1786" spans="7:8" ht="12.75">
      <c r="G1786" s="125"/>
      <c r="H1786" s="125"/>
    </row>
    <row r="1787" spans="7:8" ht="12.75">
      <c r="G1787" s="125"/>
      <c r="H1787" s="125"/>
    </row>
    <row r="1788" spans="7:8" ht="12.75">
      <c r="G1788" s="125"/>
      <c r="H1788" s="125"/>
    </row>
    <row r="1789" spans="7:8" ht="12.75">
      <c r="G1789" s="125"/>
      <c r="H1789" s="125"/>
    </row>
    <row r="1790" spans="7:8" ht="12.75">
      <c r="G1790" s="125"/>
      <c r="H1790" s="125"/>
    </row>
    <row r="1791" spans="7:8" ht="12.75">
      <c r="G1791" s="125"/>
      <c r="H1791" s="125"/>
    </row>
    <row r="1792" spans="7:8" ht="12.75">
      <c r="G1792" s="125"/>
      <c r="H1792" s="125"/>
    </row>
    <row r="1793" spans="7:8" ht="12.75">
      <c r="G1793" s="125"/>
      <c r="H1793" s="125"/>
    </row>
    <row r="1794" spans="7:8" ht="12.75">
      <c r="G1794" s="125"/>
      <c r="H1794" s="125"/>
    </row>
    <row r="1795" spans="7:8" ht="12.75">
      <c r="G1795" s="125"/>
      <c r="H1795" s="125"/>
    </row>
    <row r="1796" spans="7:8" ht="12.75">
      <c r="G1796" s="125"/>
      <c r="H1796" s="125"/>
    </row>
    <row r="1797" spans="7:8" ht="12.75">
      <c r="G1797" s="125"/>
      <c r="H1797" s="125"/>
    </row>
    <row r="1798" spans="7:8" ht="12.75">
      <c r="G1798" s="125"/>
      <c r="H1798" s="125"/>
    </row>
    <row r="1799" spans="7:8" ht="12.75">
      <c r="G1799" s="125"/>
      <c r="H1799" s="125"/>
    </row>
    <row r="1800" spans="7:8" ht="12.75">
      <c r="G1800" s="125"/>
      <c r="H1800" s="125"/>
    </row>
    <row r="1801" spans="7:8" ht="12.75">
      <c r="G1801" s="125"/>
      <c r="H1801" s="125"/>
    </row>
    <row r="1802" spans="7:8" ht="12.75">
      <c r="G1802" s="125"/>
      <c r="H1802" s="125"/>
    </row>
    <row r="1803" spans="7:8" ht="12.75">
      <c r="G1803" s="125"/>
      <c r="H1803" s="125"/>
    </row>
    <row r="1804" spans="7:8" ht="12.75">
      <c r="G1804" s="125"/>
      <c r="H1804" s="125"/>
    </row>
    <row r="1805" spans="7:8" ht="12.75">
      <c r="G1805" s="125"/>
      <c r="H1805" s="125"/>
    </row>
    <row r="1806" spans="7:8" ht="12.75">
      <c r="G1806" s="125"/>
      <c r="H1806" s="125"/>
    </row>
    <row r="1807" spans="7:8" ht="12.75">
      <c r="G1807" s="125"/>
      <c r="H1807" s="125"/>
    </row>
    <row r="1808" spans="7:8" ht="12.75">
      <c r="G1808" s="125"/>
      <c r="H1808" s="125"/>
    </row>
    <row r="1809" spans="7:8" ht="12.75">
      <c r="G1809" s="125"/>
      <c r="H1809" s="125"/>
    </row>
    <row r="1810" spans="7:8" ht="12.75">
      <c r="G1810" s="125"/>
      <c r="H1810" s="125"/>
    </row>
    <row r="1811" spans="7:8" ht="12.75">
      <c r="G1811" s="125"/>
      <c r="H1811" s="125"/>
    </row>
    <row r="1812" spans="7:8" ht="12.75">
      <c r="G1812" s="125"/>
      <c r="H1812" s="125"/>
    </row>
    <row r="1813" spans="7:8" ht="12.75">
      <c r="G1813" s="125"/>
      <c r="H1813" s="125"/>
    </row>
    <row r="1814" spans="7:8" ht="12.75">
      <c r="G1814" s="125"/>
      <c r="H1814" s="125"/>
    </row>
    <row r="1815" spans="7:8" ht="12.75">
      <c r="G1815" s="125"/>
      <c r="H1815" s="125"/>
    </row>
    <row r="1816" spans="7:8" ht="12.75">
      <c r="G1816" s="125"/>
      <c r="H1816" s="125"/>
    </row>
    <row r="1817" spans="7:8" ht="12.75">
      <c r="G1817" s="125"/>
      <c r="H1817" s="125"/>
    </row>
    <row r="1818" spans="7:8" ht="12.75">
      <c r="G1818" s="125"/>
      <c r="H1818" s="125"/>
    </row>
    <row r="1819" spans="7:8" ht="12.75">
      <c r="G1819" s="125"/>
      <c r="H1819" s="125"/>
    </row>
    <row r="1820" spans="7:8" ht="12.75">
      <c r="G1820" s="125"/>
      <c r="H1820" s="125"/>
    </row>
    <row r="1821" spans="7:8" ht="12.75">
      <c r="G1821" s="125"/>
      <c r="H1821" s="125"/>
    </row>
    <row r="1822" spans="7:8" ht="12.75">
      <c r="G1822" s="125"/>
      <c r="H1822" s="125"/>
    </row>
    <row r="1823" spans="7:8" ht="12.75">
      <c r="G1823" s="125"/>
      <c r="H1823" s="125"/>
    </row>
    <row r="1824" spans="7:8" ht="12.75">
      <c r="G1824" s="125"/>
      <c r="H1824" s="125"/>
    </row>
    <row r="1825" spans="7:8" ht="12.75">
      <c r="G1825" s="125"/>
      <c r="H1825" s="125"/>
    </row>
    <row r="1826" spans="7:8" ht="12.75">
      <c r="G1826" s="125"/>
      <c r="H1826" s="125"/>
    </row>
    <row r="1827" spans="7:8" ht="12.75">
      <c r="G1827" s="125"/>
      <c r="H1827" s="125"/>
    </row>
    <row r="1828" spans="7:8" ht="12.75">
      <c r="G1828" s="125"/>
      <c r="H1828" s="125"/>
    </row>
    <row r="1829" spans="7:8" ht="12.75">
      <c r="G1829" s="125"/>
      <c r="H1829" s="125"/>
    </row>
    <row r="1830" spans="7:8" ht="12.75">
      <c r="G1830" s="125"/>
      <c r="H1830" s="125"/>
    </row>
    <row r="1831" spans="7:8" ht="12.75">
      <c r="G1831" s="125"/>
      <c r="H1831" s="125"/>
    </row>
    <row r="1832" spans="7:8" ht="12.75">
      <c r="G1832" s="125"/>
      <c r="H1832" s="125"/>
    </row>
    <row r="1833" spans="7:8" ht="12.75">
      <c r="G1833" s="125"/>
      <c r="H1833" s="125"/>
    </row>
    <row r="1834" spans="7:8" ht="12.75">
      <c r="G1834" s="125"/>
      <c r="H1834" s="125"/>
    </row>
    <row r="1835" spans="7:8" ht="12.75">
      <c r="G1835" s="125"/>
      <c r="H1835" s="125"/>
    </row>
    <row r="1836" spans="7:8" ht="12.75">
      <c r="G1836" s="125"/>
      <c r="H1836" s="125"/>
    </row>
    <row r="1837" spans="7:8" ht="12.75">
      <c r="G1837" s="125"/>
      <c r="H1837" s="125"/>
    </row>
    <row r="1838" spans="7:8" ht="12.75">
      <c r="G1838" s="125"/>
      <c r="H1838" s="125"/>
    </row>
    <row r="1839" spans="7:8" ht="12.75">
      <c r="G1839" s="125"/>
      <c r="H1839" s="125"/>
    </row>
    <row r="1840" spans="7:8" ht="12.75">
      <c r="G1840" s="125"/>
      <c r="H1840" s="125"/>
    </row>
    <row r="1841" spans="7:8" ht="12.75">
      <c r="G1841" s="125"/>
      <c r="H1841" s="125"/>
    </row>
    <row r="1842" spans="7:8" ht="12.75">
      <c r="G1842" s="125"/>
      <c r="H1842" s="125"/>
    </row>
    <row r="1843" spans="7:8" ht="12.75">
      <c r="G1843" s="125"/>
      <c r="H1843" s="125"/>
    </row>
    <row r="1844" spans="7:8" ht="12.75">
      <c r="G1844" s="125"/>
      <c r="H1844" s="125"/>
    </row>
    <row r="1845" spans="7:8" ht="12.75">
      <c r="G1845" s="125"/>
      <c r="H1845" s="125"/>
    </row>
    <row r="1846" spans="7:8" ht="12.75">
      <c r="G1846" s="125"/>
      <c r="H1846" s="125"/>
    </row>
    <row r="1847" spans="7:8" ht="12.75">
      <c r="G1847" s="125"/>
      <c r="H1847" s="125"/>
    </row>
    <row r="1848" spans="7:8" ht="12.75">
      <c r="G1848" s="125"/>
      <c r="H1848" s="125"/>
    </row>
    <row r="1849" spans="7:8" ht="12.75">
      <c r="G1849" s="125"/>
      <c r="H1849" s="125"/>
    </row>
    <row r="1850" spans="7:8" ht="12.75">
      <c r="G1850" s="125"/>
      <c r="H1850" s="125"/>
    </row>
    <row r="1851" spans="7:8" ht="12.75">
      <c r="G1851" s="125"/>
      <c r="H1851" s="125"/>
    </row>
    <row r="1852" spans="7:8" ht="12.75">
      <c r="G1852" s="125"/>
      <c r="H1852" s="125"/>
    </row>
    <row r="1853" spans="7:8" ht="12.75">
      <c r="G1853" s="125"/>
      <c r="H1853" s="125"/>
    </row>
    <row r="1854" spans="7:8" ht="12.75">
      <c r="G1854" s="125"/>
      <c r="H1854" s="125"/>
    </row>
    <row r="1855" spans="7:8" ht="12.75">
      <c r="G1855" s="125"/>
      <c r="H1855" s="125"/>
    </row>
    <row r="1856" spans="7:8" ht="12.75">
      <c r="G1856" s="125"/>
      <c r="H1856" s="125"/>
    </row>
    <row r="1857" spans="7:8" ht="12.75">
      <c r="G1857" s="125"/>
      <c r="H1857" s="125"/>
    </row>
    <row r="1858" spans="7:8" ht="12.75">
      <c r="G1858" s="125"/>
      <c r="H1858" s="125"/>
    </row>
    <row r="1859" spans="7:8" ht="12.75">
      <c r="G1859" s="125"/>
      <c r="H1859" s="125"/>
    </row>
    <row r="1860" spans="7:8" ht="12.75">
      <c r="G1860" s="125"/>
      <c r="H1860" s="125"/>
    </row>
    <row r="1861" spans="7:8" ht="12.75">
      <c r="G1861" s="125"/>
      <c r="H1861" s="125"/>
    </row>
    <row r="1862" spans="7:8" ht="12.75">
      <c r="G1862" s="125"/>
      <c r="H1862" s="125"/>
    </row>
    <row r="1863" spans="7:8" ht="12.75">
      <c r="G1863" s="125"/>
      <c r="H1863" s="125"/>
    </row>
    <row r="1864" spans="7:8" ht="12.75">
      <c r="G1864" s="125"/>
      <c r="H1864" s="125"/>
    </row>
    <row r="1865" spans="7:8" ht="12.75">
      <c r="G1865" s="125"/>
      <c r="H1865" s="125"/>
    </row>
    <row r="1866" spans="7:8" ht="12.75">
      <c r="G1866" s="125"/>
      <c r="H1866" s="125"/>
    </row>
    <row r="1867" spans="7:8" ht="12.75">
      <c r="G1867" s="125"/>
      <c r="H1867" s="125"/>
    </row>
    <row r="1868" spans="7:8" ht="12.75">
      <c r="G1868" s="125"/>
      <c r="H1868" s="125"/>
    </row>
    <row r="1869" spans="7:8" ht="12.75">
      <c r="G1869" s="125"/>
      <c r="H1869" s="125"/>
    </row>
    <row r="1870" spans="7:8" ht="12.75">
      <c r="G1870" s="125"/>
      <c r="H1870" s="125"/>
    </row>
    <row r="1871" spans="7:8" ht="12.75">
      <c r="G1871" s="125"/>
      <c r="H1871" s="125"/>
    </row>
    <row r="1872" spans="7:8" ht="12.75">
      <c r="G1872" s="125"/>
      <c r="H1872" s="125"/>
    </row>
    <row r="1873" spans="7:8" ht="12.75">
      <c r="G1873" s="125"/>
      <c r="H1873" s="125"/>
    </row>
    <row r="1874" spans="7:8" ht="12.75">
      <c r="G1874" s="125"/>
      <c r="H1874" s="125"/>
    </row>
    <row r="1875" spans="7:8" ht="12.75">
      <c r="G1875" s="125"/>
      <c r="H1875" s="125"/>
    </row>
    <row r="1876" spans="7:8" ht="12.75">
      <c r="G1876" s="125"/>
      <c r="H1876" s="125"/>
    </row>
    <row r="1877" spans="7:8" ht="12.75">
      <c r="G1877" s="125"/>
      <c r="H1877" s="125"/>
    </row>
    <row r="1878" spans="7:8" ht="12.75">
      <c r="G1878" s="125"/>
      <c r="H1878" s="125"/>
    </row>
    <row r="1879" spans="7:8" ht="12.75">
      <c r="G1879" s="125"/>
      <c r="H1879" s="125"/>
    </row>
    <row r="1880" spans="7:8" ht="12.75">
      <c r="G1880" s="125"/>
      <c r="H1880" s="125"/>
    </row>
    <row r="1881" spans="7:8" ht="12.75">
      <c r="G1881" s="125"/>
      <c r="H1881" s="125"/>
    </row>
    <row r="1882" spans="7:8" ht="12.75">
      <c r="G1882" s="125"/>
      <c r="H1882" s="125"/>
    </row>
    <row r="1883" spans="7:8" ht="12.75">
      <c r="G1883" s="125"/>
      <c r="H1883" s="125"/>
    </row>
    <row r="1884" spans="7:8" ht="12.75">
      <c r="G1884" s="125"/>
      <c r="H1884" s="125"/>
    </row>
    <row r="1885" spans="7:8" ht="12.75">
      <c r="G1885" s="125"/>
      <c r="H1885" s="125"/>
    </row>
    <row r="1886" spans="7:8" ht="12.75">
      <c r="G1886" s="125"/>
      <c r="H1886" s="125"/>
    </row>
    <row r="1887" spans="7:8" ht="12.75">
      <c r="G1887" s="125"/>
      <c r="H1887" s="125"/>
    </row>
    <row r="1888" spans="7:8" ht="12.75">
      <c r="G1888" s="125"/>
      <c r="H1888" s="125"/>
    </row>
    <row r="1889" spans="7:8" ht="12.75">
      <c r="G1889" s="125"/>
      <c r="H1889" s="125"/>
    </row>
    <row r="1890" spans="7:8" ht="12.75">
      <c r="G1890" s="125"/>
      <c r="H1890" s="125"/>
    </row>
    <row r="1891" spans="7:8" ht="12.75">
      <c r="G1891" s="125"/>
      <c r="H1891" s="125"/>
    </row>
    <row r="1892" spans="7:8" ht="12.75">
      <c r="G1892" s="125"/>
      <c r="H1892" s="125"/>
    </row>
    <row r="1893" spans="7:8" ht="12.75">
      <c r="G1893" s="125"/>
      <c r="H1893" s="125"/>
    </row>
    <row r="1894" spans="7:8" ht="12.75">
      <c r="G1894" s="125"/>
      <c r="H1894" s="125"/>
    </row>
    <row r="1895" spans="7:8" ht="12.75">
      <c r="G1895" s="125"/>
      <c r="H1895" s="125"/>
    </row>
    <row r="1896" spans="7:8" ht="12.75">
      <c r="G1896" s="125"/>
      <c r="H1896" s="125"/>
    </row>
    <row r="1897" spans="7:8" ht="12.75">
      <c r="G1897" s="125"/>
      <c r="H1897" s="125"/>
    </row>
    <row r="1898" spans="7:8" ht="12.75">
      <c r="G1898" s="125"/>
      <c r="H1898" s="125"/>
    </row>
    <row r="1899" spans="7:8" ht="12.75">
      <c r="G1899" s="125"/>
      <c r="H1899" s="125"/>
    </row>
    <row r="1900" spans="7:8" ht="12.75">
      <c r="G1900" s="125"/>
      <c r="H1900" s="125"/>
    </row>
    <row r="1901" spans="7:8" ht="12.75">
      <c r="G1901" s="125"/>
      <c r="H1901" s="125"/>
    </row>
    <row r="1902" spans="7:8" ht="12.75">
      <c r="G1902" s="125"/>
      <c r="H1902" s="125"/>
    </row>
    <row r="1903" spans="7:8" ht="12.75">
      <c r="G1903" s="125"/>
      <c r="H1903" s="125"/>
    </row>
    <row r="1904" spans="7:8" ht="12.75">
      <c r="G1904" s="125"/>
      <c r="H1904" s="125"/>
    </row>
    <row r="1905" spans="7:8" ht="12.75">
      <c r="G1905" s="125"/>
      <c r="H1905" s="125"/>
    </row>
    <row r="1906" spans="7:8" ht="12.75">
      <c r="G1906" s="125"/>
      <c r="H1906" s="125"/>
    </row>
    <row r="1907" spans="7:8" ht="12.75">
      <c r="G1907" s="125"/>
      <c r="H1907" s="125"/>
    </row>
    <row r="1908" spans="7:8" ht="12.75">
      <c r="G1908" s="125"/>
      <c r="H1908" s="125"/>
    </row>
    <row r="1909" spans="7:8" ht="12.75">
      <c r="G1909" s="125"/>
      <c r="H1909" s="125"/>
    </row>
    <row r="1910" spans="7:8" ht="12.75">
      <c r="G1910" s="125"/>
      <c r="H1910" s="125"/>
    </row>
    <row r="1911" spans="7:8" ht="12.75">
      <c r="G1911" s="125"/>
      <c r="H1911" s="125"/>
    </row>
    <row r="1912" spans="7:8" ht="12.75">
      <c r="G1912" s="125"/>
      <c r="H1912" s="125"/>
    </row>
    <row r="1913" spans="7:8" ht="12.75">
      <c r="G1913" s="125"/>
      <c r="H1913" s="125"/>
    </row>
    <row r="1914" spans="7:8" ht="12.75">
      <c r="G1914" s="125"/>
      <c r="H1914" s="125"/>
    </row>
    <row r="1915" spans="7:8" ht="12.75">
      <c r="G1915" s="125"/>
      <c r="H1915" s="125"/>
    </row>
    <row r="1916" spans="7:8" ht="12.75">
      <c r="G1916" s="125"/>
      <c r="H1916" s="125"/>
    </row>
    <row r="1917" spans="7:8" ht="12.75">
      <c r="G1917" s="125"/>
      <c r="H1917" s="125"/>
    </row>
    <row r="1918" spans="7:8" ht="12.75">
      <c r="G1918" s="125"/>
      <c r="H1918" s="125"/>
    </row>
    <row r="1919" spans="7:8" ht="12.75">
      <c r="G1919" s="125"/>
      <c r="H1919" s="125"/>
    </row>
    <row r="1920" spans="7:8" ht="12.75">
      <c r="G1920" s="125"/>
      <c r="H1920" s="125"/>
    </row>
    <row r="1921" spans="7:8" ht="12.75">
      <c r="G1921" s="125"/>
      <c r="H1921" s="125"/>
    </row>
    <row r="1922" spans="7:8" ht="12.75">
      <c r="G1922" s="125"/>
      <c r="H1922" s="125"/>
    </row>
    <row r="1923" spans="7:8" ht="12.75">
      <c r="G1923" s="125"/>
      <c r="H1923" s="125"/>
    </row>
    <row r="1924" spans="7:8" ht="12.75">
      <c r="G1924" s="125"/>
      <c r="H1924" s="125"/>
    </row>
    <row r="1925" spans="7:8" ht="12.75">
      <c r="G1925" s="125"/>
      <c r="H1925" s="125"/>
    </row>
    <row r="1926" spans="7:8" ht="12.75">
      <c r="G1926" s="125"/>
      <c r="H1926" s="125"/>
    </row>
    <row r="1927" spans="7:8" ht="12.75">
      <c r="G1927" s="125"/>
      <c r="H1927" s="125"/>
    </row>
    <row r="1928" spans="7:8" ht="12.75">
      <c r="G1928" s="125"/>
      <c r="H1928" s="125"/>
    </row>
    <row r="1929" spans="7:8" ht="12.75">
      <c r="G1929" s="125"/>
      <c r="H1929" s="125"/>
    </row>
    <row r="1930" spans="7:8" ht="12.75">
      <c r="G1930" s="125"/>
      <c r="H1930" s="125"/>
    </row>
    <row r="1931" spans="7:8" ht="12.75">
      <c r="G1931" s="125"/>
      <c r="H1931" s="125"/>
    </row>
    <row r="1932" spans="7:8" ht="12.75">
      <c r="G1932" s="125"/>
      <c r="H1932" s="125"/>
    </row>
    <row r="1933" spans="7:8" ht="12.75">
      <c r="G1933" s="125"/>
      <c r="H1933" s="125"/>
    </row>
    <row r="1934" spans="7:8" ht="12.75">
      <c r="G1934" s="125"/>
      <c r="H1934" s="125"/>
    </row>
    <row r="1935" spans="7:8" ht="12.75">
      <c r="G1935" s="125"/>
      <c r="H1935" s="125"/>
    </row>
    <row r="1936" spans="7:8" ht="12.75">
      <c r="G1936" s="125"/>
      <c r="H1936" s="125"/>
    </row>
    <row r="1937" spans="7:8" ht="12.75">
      <c r="G1937" s="125"/>
      <c r="H1937" s="125"/>
    </row>
    <row r="1938" spans="7:8" ht="12.75">
      <c r="G1938" s="125"/>
      <c r="H1938" s="125"/>
    </row>
    <row r="1939" spans="7:8" ht="12.75">
      <c r="G1939" s="125"/>
      <c r="H1939" s="125"/>
    </row>
    <row r="1940" spans="7:8" ht="12.75">
      <c r="G1940" s="125"/>
      <c r="H1940" s="125"/>
    </row>
    <row r="1941" spans="7:8" ht="12.75">
      <c r="G1941" s="125"/>
      <c r="H1941" s="125"/>
    </row>
    <row r="1942" spans="7:8" ht="12.75">
      <c r="G1942" s="125"/>
      <c r="H1942" s="125"/>
    </row>
    <row r="1943" spans="7:8" ht="12.75">
      <c r="G1943" s="125"/>
      <c r="H1943" s="125"/>
    </row>
    <row r="1944" spans="7:8" ht="12.75">
      <c r="G1944" s="125"/>
      <c r="H1944" s="125"/>
    </row>
    <row r="1945" spans="7:8" ht="12.75">
      <c r="G1945" s="125"/>
      <c r="H1945" s="125"/>
    </row>
    <row r="1946" spans="7:8" ht="12.75">
      <c r="G1946" s="125"/>
      <c r="H1946" s="125"/>
    </row>
    <row r="1947" spans="7:8" ht="12.75">
      <c r="G1947" s="125"/>
      <c r="H1947" s="125"/>
    </row>
    <row r="1948" spans="7:8" ht="12.75">
      <c r="G1948" s="125"/>
      <c r="H1948" s="125"/>
    </row>
    <row r="1949" spans="7:8" ht="12.75">
      <c r="G1949" s="125"/>
      <c r="H1949" s="125"/>
    </row>
    <row r="1950" spans="7:8" ht="12.75">
      <c r="G1950" s="125"/>
      <c r="H1950" s="125"/>
    </row>
    <row r="1951" spans="7:8" ht="12.75">
      <c r="G1951" s="125"/>
      <c r="H1951" s="125"/>
    </row>
    <row r="1952" spans="7:8" ht="12.75">
      <c r="G1952" s="125"/>
      <c r="H1952" s="125"/>
    </row>
    <row r="1953" spans="7:8" ht="12.75">
      <c r="G1953" s="125"/>
      <c r="H1953" s="125"/>
    </row>
    <row r="1954" spans="7:8" ht="12.75">
      <c r="G1954" s="125"/>
      <c r="H1954" s="125"/>
    </row>
    <row r="1955" spans="7:8" ht="12.75">
      <c r="G1955" s="125"/>
      <c r="H1955" s="125"/>
    </row>
    <row r="1956" spans="7:8" ht="12.75">
      <c r="G1956" s="125"/>
      <c r="H1956" s="125"/>
    </row>
    <row r="1957" spans="7:8" ht="12.75">
      <c r="G1957" s="125"/>
      <c r="H1957" s="125"/>
    </row>
    <row r="1958" spans="7:8" ht="12.75">
      <c r="G1958" s="125"/>
      <c r="H1958" s="125"/>
    </row>
    <row r="1959" spans="7:8" ht="12.75">
      <c r="G1959" s="125"/>
      <c r="H1959" s="125"/>
    </row>
    <row r="1960" spans="7:8" ht="12.75">
      <c r="G1960" s="125"/>
      <c r="H1960" s="125"/>
    </row>
    <row r="1961" spans="7:8" ht="12.75">
      <c r="G1961" s="125"/>
      <c r="H1961" s="125"/>
    </row>
    <row r="1962" spans="7:8" ht="12.75">
      <c r="G1962" s="125"/>
      <c r="H1962" s="125"/>
    </row>
    <row r="1963" spans="7:8" ht="12.75">
      <c r="G1963" s="125"/>
      <c r="H1963" s="125"/>
    </row>
    <row r="1964" spans="7:8" ht="12.75">
      <c r="G1964" s="125"/>
      <c r="H1964" s="125"/>
    </row>
    <row r="1965" spans="7:8" ht="12.75">
      <c r="G1965" s="125"/>
      <c r="H1965" s="125"/>
    </row>
    <row r="1966" spans="7:8" ht="12.75">
      <c r="G1966" s="125"/>
      <c r="H1966" s="125"/>
    </row>
    <row r="1967" spans="7:8" ht="12.75">
      <c r="G1967" s="125"/>
      <c r="H1967" s="125"/>
    </row>
    <row r="1968" spans="7:8" ht="12.75">
      <c r="G1968" s="125"/>
      <c r="H1968" s="125"/>
    </row>
    <row r="1969" spans="7:8" ht="12.75">
      <c r="G1969" s="125"/>
      <c r="H1969" s="125"/>
    </row>
    <row r="1970" spans="7:8" ht="12.75">
      <c r="G1970" s="125"/>
      <c r="H1970" s="125"/>
    </row>
    <row r="1971" spans="7:8" ht="12.75">
      <c r="G1971" s="125"/>
      <c r="H1971" s="125"/>
    </row>
    <row r="1972" spans="7:8" ht="12.75">
      <c r="G1972" s="125"/>
      <c r="H1972" s="125"/>
    </row>
    <row r="1973" spans="7:8" ht="12.75">
      <c r="G1973" s="125"/>
      <c r="H1973" s="125"/>
    </row>
    <row r="1974" spans="7:8" ht="12.75">
      <c r="G1974" s="125"/>
      <c r="H1974" s="125"/>
    </row>
    <row r="1975" spans="7:8" ht="12.75">
      <c r="G1975" s="125"/>
      <c r="H1975" s="125"/>
    </row>
    <row r="1976" spans="7:8" ht="12.75">
      <c r="G1976" s="125"/>
      <c r="H1976" s="125"/>
    </row>
    <row r="1977" spans="7:8" ht="12.75">
      <c r="G1977" s="125"/>
      <c r="H1977" s="125"/>
    </row>
    <row r="1978" spans="7:8" ht="12.75">
      <c r="G1978" s="125"/>
      <c r="H1978" s="125"/>
    </row>
    <row r="1979" spans="7:8" ht="12.75">
      <c r="G1979" s="125"/>
      <c r="H1979" s="125"/>
    </row>
    <row r="1980" spans="7:8" ht="12.75">
      <c r="G1980" s="125"/>
      <c r="H1980" s="125"/>
    </row>
    <row r="1981" spans="7:8" ht="12.75">
      <c r="G1981" s="125"/>
      <c r="H1981" s="125"/>
    </row>
    <row r="1982" spans="7:8" ht="12.75">
      <c r="G1982" s="125"/>
      <c r="H1982" s="125"/>
    </row>
    <row r="1983" spans="7:8" ht="12.75">
      <c r="G1983" s="125"/>
      <c r="H1983" s="125"/>
    </row>
    <row r="1984" spans="7:8" ht="12.75">
      <c r="G1984" s="125"/>
      <c r="H1984" s="125"/>
    </row>
    <row r="1985" spans="7:8" ht="12.75">
      <c r="G1985" s="125"/>
      <c r="H1985" s="125"/>
    </row>
    <row r="1986" spans="7:8" ht="12.75">
      <c r="G1986" s="125"/>
      <c r="H1986" s="125"/>
    </row>
    <row r="1987" spans="7:8" ht="12.75">
      <c r="G1987" s="125"/>
      <c r="H1987" s="125"/>
    </row>
    <row r="1988" spans="7:8" ht="12.75">
      <c r="G1988" s="125"/>
      <c r="H1988" s="125"/>
    </row>
    <row r="1989" spans="7:8" ht="12.75">
      <c r="G1989" s="125"/>
      <c r="H1989" s="125"/>
    </row>
    <row r="1990" spans="7:8" ht="12.75">
      <c r="G1990" s="125"/>
      <c r="H1990" s="125"/>
    </row>
    <row r="1991" spans="7:8" ht="12.75">
      <c r="G1991" s="125"/>
      <c r="H1991" s="125"/>
    </row>
    <row r="1992" spans="7:8" ht="12.75">
      <c r="G1992" s="125"/>
      <c r="H1992" s="125"/>
    </row>
    <row r="1993" spans="7:8" ht="12.75">
      <c r="G1993" s="125"/>
      <c r="H1993" s="125"/>
    </row>
    <row r="1994" spans="7:8" ht="12.75">
      <c r="G1994" s="125"/>
      <c r="H1994" s="125"/>
    </row>
    <row r="1995" spans="7:8" ht="12.75">
      <c r="G1995" s="125"/>
      <c r="H1995" s="125"/>
    </row>
    <row r="1996" spans="7:8" ht="12.75">
      <c r="G1996" s="125"/>
      <c r="H1996" s="125"/>
    </row>
    <row r="1997" spans="7:8" ht="12.75">
      <c r="G1997" s="125"/>
      <c r="H1997" s="125"/>
    </row>
    <row r="1998" spans="7:8" ht="12.75">
      <c r="G1998" s="125"/>
      <c r="H1998" s="125"/>
    </row>
    <row r="1999" spans="7:8" ht="12.75">
      <c r="G1999" s="125"/>
      <c r="H1999" s="125"/>
    </row>
    <row r="2000" spans="7:8" ht="12.75">
      <c r="G2000" s="125"/>
      <c r="H2000" s="125"/>
    </row>
    <row r="2001" spans="7:8" ht="12.75">
      <c r="G2001" s="125"/>
      <c r="H2001" s="125"/>
    </row>
    <row r="2002" spans="7:8" ht="12.75">
      <c r="G2002" s="125"/>
      <c r="H2002" s="125"/>
    </row>
    <row r="2003" spans="7:8" ht="12.75">
      <c r="G2003" s="125"/>
      <c r="H2003" s="125"/>
    </row>
    <row r="2004" spans="7:8" ht="12.75">
      <c r="G2004" s="125"/>
      <c r="H2004" s="125"/>
    </row>
    <row r="2005" spans="7:8" ht="12.75">
      <c r="G2005" s="125"/>
      <c r="H2005" s="125"/>
    </row>
    <row r="2006" spans="7:8" ht="12.75">
      <c r="G2006" s="125"/>
      <c r="H2006" s="125"/>
    </row>
    <row r="2007" spans="7:8" ht="12.75">
      <c r="G2007" s="125"/>
      <c r="H2007" s="125"/>
    </row>
    <row r="2008" spans="7:8" ht="12.75">
      <c r="G2008" s="125"/>
      <c r="H2008" s="125"/>
    </row>
    <row r="2009" spans="7:8" ht="12.75">
      <c r="G2009" s="125"/>
      <c r="H2009" s="125"/>
    </row>
    <row r="2010" spans="7:8" ht="12.75">
      <c r="G2010" s="125"/>
      <c r="H2010" s="125"/>
    </row>
    <row r="2011" spans="7:8" ht="12.75">
      <c r="G2011" s="125"/>
      <c r="H2011" s="125"/>
    </row>
    <row r="2012" spans="7:8" ht="12.75">
      <c r="G2012" s="125"/>
      <c r="H2012" s="125"/>
    </row>
    <row r="2013" spans="7:8" ht="12.75">
      <c r="G2013" s="125"/>
      <c r="H2013" s="125"/>
    </row>
    <row r="2014" spans="7:8" ht="12.75">
      <c r="G2014" s="125"/>
      <c r="H2014" s="125"/>
    </row>
    <row r="2015" spans="7:8" ht="12.75">
      <c r="G2015" s="125"/>
      <c r="H2015" s="125"/>
    </row>
    <row r="2016" spans="7:8" ht="12.75">
      <c r="G2016" s="125"/>
      <c r="H2016" s="125"/>
    </row>
    <row r="2017" spans="7:8" ht="12.75">
      <c r="G2017" s="125"/>
      <c r="H2017" s="125"/>
    </row>
    <row r="2018" spans="7:8" ht="12.75">
      <c r="G2018" s="125"/>
      <c r="H2018" s="125"/>
    </row>
    <row r="2019" spans="7:8" ht="12.75">
      <c r="G2019" s="125"/>
      <c r="H2019" s="125"/>
    </row>
    <row r="2020" spans="7:8" ht="12.75">
      <c r="G2020" s="125"/>
      <c r="H2020" s="125"/>
    </row>
    <row r="2021" spans="7:8" ht="12.75">
      <c r="G2021" s="125"/>
      <c r="H2021" s="125"/>
    </row>
    <row r="2022" spans="7:8" ht="12.75">
      <c r="G2022" s="125"/>
      <c r="H2022" s="125"/>
    </row>
    <row r="2023" spans="7:8" ht="12.75">
      <c r="G2023" s="125"/>
      <c r="H2023" s="125"/>
    </row>
    <row r="2024" spans="7:8" ht="12.75">
      <c r="G2024" s="125"/>
      <c r="H2024" s="125"/>
    </row>
    <row r="2025" spans="7:8" ht="12.75">
      <c r="G2025" s="125"/>
      <c r="H2025" s="125"/>
    </row>
    <row r="2026" spans="7:8" ht="12.75">
      <c r="G2026" s="125"/>
      <c r="H2026" s="125"/>
    </row>
    <row r="2027" spans="7:8" ht="12.75">
      <c r="G2027" s="125"/>
      <c r="H2027" s="125"/>
    </row>
    <row r="2028" spans="7:8" ht="12.75">
      <c r="G2028" s="125"/>
      <c r="H2028" s="125"/>
    </row>
    <row r="2029" spans="7:8" ht="12.75">
      <c r="G2029" s="125"/>
      <c r="H2029" s="125"/>
    </row>
    <row r="2030" spans="7:8" ht="12.75">
      <c r="G2030" s="125"/>
      <c r="H2030" s="125"/>
    </row>
    <row r="2031" spans="7:8" ht="12.75">
      <c r="G2031" s="125"/>
      <c r="H2031" s="125"/>
    </row>
    <row r="2032" spans="7:8" ht="12.75">
      <c r="G2032" s="125"/>
      <c r="H2032" s="125"/>
    </row>
    <row r="2033" spans="7:8" ht="12.75">
      <c r="G2033" s="125"/>
      <c r="H2033" s="125"/>
    </row>
    <row r="2034" spans="7:8" ht="12.75">
      <c r="G2034" s="125"/>
      <c r="H2034" s="125"/>
    </row>
    <row r="2035" spans="7:8" ht="12.75">
      <c r="G2035" s="125"/>
      <c r="H2035" s="125"/>
    </row>
    <row r="2036" spans="7:8" ht="12.75">
      <c r="G2036" s="125"/>
      <c r="H2036" s="125"/>
    </row>
    <row r="2037" spans="7:8" ht="12.75">
      <c r="G2037" s="125"/>
      <c r="H2037" s="125"/>
    </row>
    <row r="2038" spans="7:8" ht="12.75">
      <c r="G2038" s="125"/>
      <c r="H2038" s="125"/>
    </row>
    <row r="2039" spans="7:8" ht="12.75">
      <c r="G2039" s="125"/>
      <c r="H2039" s="125"/>
    </row>
    <row r="2040" spans="7:8" ht="12.75">
      <c r="G2040" s="125"/>
      <c r="H2040" s="125"/>
    </row>
    <row r="2041" spans="7:8" ht="12.75">
      <c r="G2041" s="125"/>
      <c r="H2041" s="125"/>
    </row>
    <row r="2042" spans="7:8" ht="12.75">
      <c r="G2042" s="125"/>
      <c r="H2042" s="125"/>
    </row>
    <row r="2043" spans="7:8" ht="12.75">
      <c r="G2043" s="125"/>
      <c r="H2043" s="125"/>
    </row>
    <row r="2044" spans="7:8" ht="12.75">
      <c r="G2044" s="125"/>
      <c r="H2044" s="125"/>
    </row>
    <row r="2045" spans="7:8" ht="12.75">
      <c r="G2045" s="125"/>
      <c r="H2045" s="125"/>
    </row>
    <row r="2046" spans="7:8" ht="12.75">
      <c r="G2046" s="125"/>
      <c r="H2046" s="125"/>
    </row>
    <row r="2047" spans="7:8" ht="12.75">
      <c r="G2047" s="125"/>
      <c r="H2047" s="125"/>
    </row>
    <row r="2048" spans="7:8" ht="12.75">
      <c r="G2048" s="125"/>
      <c r="H2048" s="125"/>
    </row>
    <row r="2049" spans="7:8" ht="12.75">
      <c r="G2049" s="125"/>
      <c r="H2049" s="125"/>
    </row>
    <row r="2050" spans="7:8" ht="12.75">
      <c r="G2050" s="125"/>
      <c r="H2050" s="125"/>
    </row>
    <row r="2051" spans="7:8" ht="12.75">
      <c r="G2051" s="125"/>
      <c r="H2051" s="125"/>
    </row>
    <row r="2052" spans="7:8" ht="12.75">
      <c r="G2052" s="125"/>
      <c r="H2052" s="125"/>
    </row>
    <row r="2053" spans="7:8" ht="12.75">
      <c r="G2053" s="125"/>
      <c r="H2053" s="125"/>
    </row>
    <row r="2054" spans="7:8" ht="12.75">
      <c r="G2054" s="125"/>
      <c r="H2054" s="125"/>
    </row>
    <row r="2055" spans="7:8" ht="12.75">
      <c r="G2055" s="125"/>
      <c r="H2055" s="125"/>
    </row>
    <row r="2056" spans="7:8" ht="12.75">
      <c r="G2056" s="125"/>
      <c r="H2056" s="125"/>
    </row>
    <row r="2057" spans="7:8" ht="12.75">
      <c r="G2057" s="125"/>
      <c r="H2057" s="125"/>
    </row>
    <row r="2058" spans="7:8" ht="12.75">
      <c r="G2058" s="125"/>
      <c r="H2058" s="125"/>
    </row>
    <row r="2059" spans="7:8" ht="12.75">
      <c r="G2059" s="125"/>
      <c r="H2059" s="125"/>
    </row>
    <row r="2060" spans="7:8" ht="12.75">
      <c r="G2060" s="125"/>
      <c r="H2060" s="125"/>
    </row>
    <row r="2061" spans="7:8" ht="12.75">
      <c r="G2061" s="125"/>
      <c r="H2061" s="125"/>
    </row>
    <row r="2062" spans="7:8" ht="12.75">
      <c r="G2062" s="125"/>
      <c r="H2062" s="125"/>
    </row>
    <row r="2063" spans="7:8" ht="12.75">
      <c r="G2063" s="125"/>
      <c r="H2063" s="125"/>
    </row>
    <row r="2064" spans="7:8" ht="12.75">
      <c r="G2064" s="125"/>
      <c r="H2064" s="125"/>
    </row>
    <row r="2065" spans="7:8" ht="12.75">
      <c r="G2065" s="125"/>
      <c r="H2065" s="125"/>
    </row>
    <row r="2066" spans="7:8" ht="12.75">
      <c r="G2066" s="125"/>
      <c r="H2066" s="125"/>
    </row>
    <row r="2067" spans="7:8" ht="12.75">
      <c r="G2067" s="125"/>
      <c r="H2067" s="125"/>
    </row>
    <row r="2068" spans="7:8" ht="12.75">
      <c r="G2068" s="125"/>
      <c r="H2068" s="125"/>
    </row>
    <row r="2069" spans="7:8" ht="12.75">
      <c r="G2069" s="125"/>
      <c r="H2069" s="125"/>
    </row>
    <row r="2070" spans="7:8" ht="12.75">
      <c r="G2070" s="125"/>
      <c r="H2070" s="125"/>
    </row>
    <row r="2071" spans="7:8" ht="12.75">
      <c r="G2071" s="125"/>
      <c r="H2071" s="125"/>
    </row>
    <row r="2072" spans="7:8" ht="12.75">
      <c r="G2072" s="125"/>
      <c r="H2072" s="125"/>
    </row>
    <row r="2073" spans="7:8" ht="12.75">
      <c r="G2073" s="125"/>
      <c r="H2073" s="125"/>
    </row>
    <row r="2074" spans="7:8" ht="12.75">
      <c r="G2074" s="125"/>
      <c r="H2074" s="125"/>
    </row>
    <row r="2075" spans="7:8" ht="12.75">
      <c r="G2075" s="125"/>
      <c r="H2075" s="125"/>
    </row>
    <row r="2076" spans="7:8" ht="12.75">
      <c r="G2076" s="125"/>
      <c r="H2076" s="125"/>
    </row>
    <row r="2077" spans="7:8" ht="12.75">
      <c r="G2077" s="125"/>
      <c r="H2077" s="125"/>
    </row>
    <row r="2078" spans="7:8" ht="12.75">
      <c r="G2078" s="125"/>
      <c r="H2078" s="125"/>
    </row>
    <row r="2079" spans="7:8" ht="12.75">
      <c r="G2079" s="125"/>
      <c r="H2079" s="125"/>
    </row>
    <row r="2080" spans="7:8" ht="12.75">
      <c r="G2080" s="125"/>
      <c r="H2080" s="125"/>
    </row>
    <row r="2081" spans="7:8" ht="12.75">
      <c r="G2081" s="125"/>
      <c r="H2081" s="125"/>
    </row>
    <row r="2082" spans="7:8" ht="12.75">
      <c r="G2082" s="125"/>
      <c r="H2082" s="125"/>
    </row>
    <row r="2083" spans="7:8" ht="12.75">
      <c r="G2083" s="125"/>
      <c r="H2083" s="125"/>
    </row>
    <row r="2084" spans="7:8" ht="12.75">
      <c r="G2084" s="125"/>
      <c r="H2084" s="125"/>
    </row>
    <row r="2085" spans="7:8" ht="12.75">
      <c r="G2085" s="125"/>
      <c r="H2085" s="125"/>
    </row>
    <row r="2086" spans="7:8" ht="12.75">
      <c r="G2086" s="125"/>
      <c r="H2086" s="125"/>
    </row>
    <row r="2087" spans="7:8" ht="12.75">
      <c r="G2087" s="125"/>
      <c r="H2087" s="125"/>
    </row>
    <row r="2088" spans="7:8" ht="12.75">
      <c r="G2088" s="125"/>
      <c r="H2088" s="125"/>
    </row>
    <row r="2089" spans="7:8" ht="12.75">
      <c r="G2089" s="125"/>
      <c r="H2089" s="125"/>
    </row>
    <row r="2090" spans="7:8" ht="12.75">
      <c r="G2090" s="125"/>
      <c r="H2090" s="125"/>
    </row>
    <row r="2091" spans="7:8" ht="12.75">
      <c r="G2091" s="125"/>
      <c r="H2091" s="125"/>
    </row>
    <row r="2092" spans="7:8" ht="12.75">
      <c r="G2092" s="125"/>
      <c r="H2092" s="125"/>
    </row>
    <row r="2093" spans="7:8" ht="12.75">
      <c r="G2093" s="125"/>
      <c r="H2093" s="125"/>
    </row>
    <row r="2094" spans="7:8" ht="12.75">
      <c r="G2094" s="125"/>
      <c r="H2094" s="125"/>
    </row>
    <row r="2095" spans="7:8" ht="12.75">
      <c r="G2095" s="125"/>
      <c r="H2095" s="125"/>
    </row>
    <row r="2096" spans="7:8" ht="12.75">
      <c r="G2096" s="125"/>
      <c r="H2096" s="125"/>
    </row>
    <row r="2097" spans="7:8" ht="12.75">
      <c r="G2097" s="125"/>
      <c r="H2097" s="125"/>
    </row>
    <row r="2098" spans="7:8" ht="12.75">
      <c r="G2098" s="125"/>
      <c r="H2098" s="125"/>
    </row>
    <row r="2099" spans="7:8" ht="12.75">
      <c r="G2099" s="125"/>
      <c r="H2099" s="125"/>
    </row>
    <row r="2100" spans="7:8" ht="12.75">
      <c r="G2100" s="125"/>
      <c r="H2100" s="125"/>
    </row>
    <row r="2101" spans="7:8" ht="12.75">
      <c r="G2101" s="125"/>
      <c r="H2101" s="125"/>
    </row>
    <row r="2102" spans="7:8" ht="12.75">
      <c r="G2102" s="125"/>
      <c r="H2102" s="125"/>
    </row>
    <row r="2103" spans="7:8" ht="12.75">
      <c r="G2103" s="125"/>
      <c r="H2103" s="125"/>
    </row>
    <row r="2104" spans="7:8" ht="12.75">
      <c r="G2104" s="125"/>
      <c r="H2104" s="125"/>
    </row>
    <row r="2105" spans="7:8" ht="12.75">
      <c r="G2105" s="125"/>
      <c r="H2105" s="125"/>
    </row>
    <row r="2106" spans="7:8" ht="12.75">
      <c r="G2106" s="125"/>
      <c r="H2106" s="125"/>
    </row>
    <row r="2107" spans="7:8" ht="12.75">
      <c r="G2107" s="125"/>
      <c r="H2107" s="125"/>
    </row>
    <row r="2108" spans="7:8" ht="12.75">
      <c r="G2108" s="125"/>
      <c r="H2108" s="125"/>
    </row>
    <row r="2109" spans="7:8" ht="12.75">
      <c r="G2109" s="125"/>
      <c r="H2109" s="125"/>
    </row>
    <row r="2110" spans="7:8" ht="12.75">
      <c r="G2110" s="125"/>
      <c r="H2110" s="125"/>
    </row>
    <row r="2111" spans="7:8" ht="12.75">
      <c r="G2111" s="125"/>
      <c r="H2111" s="125"/>
    </row>
    <row r="2112" spans="7:8" ht="12.75">
      <c r="G2112" s="125"/>
      <c r="H2112" s="125"/>
    </row>
    <row r="2113" spans="7:8" ht="12.75">
      <c r="G2113" s="125"/>
      <c r="H2113" s="125"/>
    </row>
    <row r="2114" spans="7:8" ht="12.75">
      <c r="G2114" s="125"/>
      <c r="H2114" s="125"/>
    </row>
    <row r="2115" spans="7:8" ht="12.75">
      <c r="G2115" s="125"/>
      <c r="H2115" s="125"/>
    </row>
    <row r="2116" spans="7:8" ht="12.75">
      <c r="G2116" s="125"/>
      <c r="H2116" s="125"/>
    </row>
    <row r="2117" spans="7:8" ht="12.75">
      <c r="G2117" s="125"/>
      <c r="H2117" s="125"/>
    </row>
    <row r="2118" spans="7:8" ht="12.75">
      <c r="G2118" s="125"/>
      <c r="H2118" s="125"/>
    </row>
    <row r="2119" spans="7:8" ht="12.75">
      <c r="G2119" s="125"/>
      <c r="H2119" s="125"/>
    </row>
    <row r="2120" spans="7:8" ht="12.75">
      <c r="G2120" s="125"/>
      <c r="H2120" s="125"/>
    </row>
    <row r="2121" spans="7:8" ht="12.75">
      <c r="G2121" s="125"/>
      <c r="H2121" s="125"/>
    </row>
    <row r="2122" spans="7:8" ht="12.75">
      <c r="G2122" s="125"/>
      <c r="H2122" s="125"/>
    </row>
    <row r="2123" spans="7:8" ht="12.75">
      <c r="G2123" s="125"/>
      <c r="H2123" s="125"/>
    </row>
    <row r="2124" spans="7:8" ht="12.75">
      <c r="G2124" s="125"/>
      <c r="H2124" s="125"/>
    </row>
    <row r="2125" spans="7:8" ht="12.75">
      <c r="G2125" s="125"/>
      <c r="H2125" s="125"/>
    </row>
    <row r="2126" spans="7:8" ht="12.75">
      <c r="G2126" s="125"/>
      <c r="H2126" s="125"/>
    </row>
    <row r="2127" spans="7:8" ht="12.75">
      <c r="G2127" s="125"/>
      <c r="H2127" s="125"/>
    </row>
    <row r="2128" spans="7:8" ht="12.75">
      <c r="G2128" s="125"/>
      <c r="H2128" s="125"/>
    </row>
    <row r="2129" spans="7:8" ht="12.75">
      <c r="G2129" s="125"/>
      <c r="H2129" s="125"/>
    </row>
    <row r="2130" spans="7:8" ht="12.75">
      <c r="G2130" s="125"/>
      <c r="H2130" s="125"/>
    </row>
    <row r="2131" spans="7:8" ht="12.75">
      <c r="G2131" s="125"/>
      <c r="H2131" s="125"/>
    </row>
    <row r="2132" spans="7:8" ht="12.75">
      <c r="G2132" s="125"/>
      <c r="H2132" s="125"/>
    </row>
    <row r="2133" spans="7:8" ht="12.75">
      <c r="G2133" s="125"/>
      <c r="H2133" s="125"/>
    </row>
    <row r="2134" spans="7:8" ht="12.75">
      <c r="G2134" s="125"/>
      <c r="H2134" s="125"/>
    </row>
    <row r="2135" spans="7:8" ht="12.75">
      <c r="G2135" s="125"/>
      <c r="H2135" s="125"/>
    </row>
    <row r="2136" spans="7:8" ht="12.75">
      <c r="G2136" s="125"/>
      <c r="H2136" s="125"/>
    </row>
    <row r="2137" spans="7:8" ht="12.75">
      <c r="G2137" s="125"/>
      <c r="H2137" s="125"/>
    </row>
    <row r="2138" spans="7:8" ht="12.75">
      <c r="G2138" s="125"/>
      <c r="H2138" s="125"/>
    </row>
    <row r="2139" spans="7:8" ht="12.75">
      <c r="G2139" s="125"/>
      <c r="H2139" s="125"/>
    </row>
    <row r="2140" spans="7:8" ht="12.75">
      <c r="G2140" s="125"/>
      <c r="H2140" s="125"/>
    </row>
    <row r="2141" spans="7:8" ht="12.75">
      <c r="G2141" s="125"/>
      <c r="H2141" s="125"/>
    </row>
    <row r="2142" spans="7:8" ht="12.75">
      <c r="G2142" s="125"/>
      <c r="H2142" s="125"/>
    </row>
    <row r="2143" spans="7:8" ht="12.75">
      <c r="G2143" s="125"/>
      <c r="H2143" s="125"/>
    </row>
    <row r="2144" spans="7:8" ht="12.75">
      <c r="G2144" s="125"/>
      <c r="H2144" s="125"/>
    </row>
    <row r="2145" spans="7:8" ht="12.75">
      <c r="G2145" s="125"/>
      <c r="H2145" s="125"/>
    </row>
    <row r="2146" spans="7:8" ht="12.75">
      <c r="G2146" s="125"/>
      <c r="H2146" s="125"/>
    </row>
    <row r="2147" spans="7:8" ht="12.75">
      <c r="G2147" s="125"/>
      <c r="H2147" s="125"/>
    </row>
    <row r="2148" spans="7:8" ht="12.75">
      <c r="G2148" s="125"/>
      <c r="H2148" s="125"/>
    </row>
    <row r="2149" spans="7:8" ht="12.75">
      <c r="G2149" s="125"/>
      <c r="H2149" s="125"/>
    </row>
    <row r="2150" spans="7:8" ht="12.75">
      <c r="G2150" s="125"/>
      <c r="H2150" s="125"/>
    </row>
    <row r="2151" spans="7:8" ht="12.75">
      <c r="G2151" s="125"/>
      <c r="H2151" s="125"/>
    </row>
    <row r="2152" spans="7:8" ht="12.75">
      <c r="G2152" s="125"/>
      <c r="H2152" s="125"/>
    </row>
    <row r="2153" spans="7:8" ht="12.75">
      <c r="G2153" s="125"/>
      <c r="H2153" s="125"/>
    </row>
    <row r="2154" spans="7:8" ht="12.75">
      <c r="G2154" s="125"/>
      <c r="H2154" s="125"/>
    </row>
    <row r="2155" spans="7:8" ht="12.75">
      <c r="G2155" s="125"/>
      <c r="H2155" s="125"/>
    </row>
    <row r="2156" spans="7:8" ht="12.75">
      <c r="G2156" s="125"/>
      <c r="H2156" s="125"/>
    </row>
    <row r="2157" spans="7:8" ht="12.75">
      <c r="G2157" s="125"/>
      <c r="H2157" s="125"/>
    </row>
    <row r="2158" spans="7:8" ht="12.75">
      <c r="G2158" s="125"/>
      <c r="H2158" s="125"/>
    </row>
    <row r="2159" spans="7:8" ht="12.75">
      <c r="G2159" s="125"/>
      <c r="H2159" s="125"/>
    </row>
    <row r="2160" spans="7:8" ht="12.75">
      <c r="G2160" s="125"/>
      <c r="H2160" s="125"/>
    </row>
    <row r="2161" spans="7:8" ht="12.75">
      <c r="G2161" s="125"/>
      <c r="H2161" s="125"/>
    </row>
    <row r="2162" spans="7:8" ht="12.75">
      <c r="G2162" s="125"/>
      <c r="H2162" s="125"/>
    </row>
    <row r="2163" spans="7:8" ht="12.75">
      <c r="G2163" s="125"/>
      <c r="H2163" s="125"/>
    </row>
    <row r="2164" spans="7:8" ht="12.75">
      <c r="G2164" s="125"/>
      <c r="H2164" s="125"/>
    </row>
    <row r="2165" spans="7:8" ht="12.75">
      <c r="G2165" s="125"/>
      <c r="H2165" s="125"/>
    </row>
    <row r="2166" spans="7:8" ht="12.75">
      <c r="G2166" s="125"/>
      <c r="H2166" s="125"/>
    </row>
    <row r="2167" spans="7:8" ht="12.75">
      <c r="G2167" s="125"/>
      <c r="H2167" s="125"/>
    </row>
    <row r="2168" spans="7:8" ht="12.75">
      <c r="G2168" s="125"/>
      <c r="H2168" s="125"/>
    </row>
    <row r="2169" spans="7:8" ht="12.75">
      <c r="G2169" s="125"/>
      <c r="H2169" s="125"/>
    </row>
    <row r="2170" spans="7:8" ht="12.75">
      <c r="G2170" s="125"/>
      <c r="H2170" s="125"/>
    </row>
    <row r="2171" spans="7:8" ht="12.75">
      <c r="G2171" s="125"/>
      <c r="H2171" s="125"/>
    </row>
    <row r="2172" spans="7:8" ht="12.75">
      <c r="G2172" s="125"/>
      <c r="H2172" s="125"/>
    </row>
    <row r="2173" spans="7:8" ht="12.75">
      <c r="G2173" s="125"/>
      <c r="H2173" s="125"/>
    </row>
    <row r="2174" spans="7:8" ht="12.75">
      <c r="G2174" s="125"/>
      <c r="H2174" s="125"/>
    </row>
    <row r="2175" spans="7:8" ht="12.75">
      <c r="G2175" s="125"/>
      <c r="H2175" s="125"/>
    </row>
    <row r="2176" spans="7:8" ht="12.75">
      <c r="G2176" s="125"/>
      <c r="H2176" s="125"/>
    </row>
    <row r="2177" spans="7:8" ht="12.75">
      <c r="G2177" s="125"/>
      <c r="H2177" s="125"/>
    </row>
    <row r="2178" spans="7:8" ht="12.75">
      <c r="G2178" s="125"/>
      <c r="H2178" s="125"/>
    </row>
    <row r="2179" spans="7:8" ht="12.75">
      <c r="G2179" s="125"/>
      <c r="H2179" s="125"/>
    </row>
    <row r="2180" spans="7:8" ht="12.75">
      <c r="G2180" s="125"/>
      <c r="H2180" s="125"/>
    </row>
    <row r="2181" spans="7:8" ht="12.75">
      <c r="G2181" s="125"/>
      <c r="H2181" s="125"/>
    </row>
    <row r="2182" spans="7:8" ht="12.75">
      <c r="G2182" s="125"/>
      <c r="H2182" s="125"/>
    </row>
    <row r="2183" spans="7:8" ht="12.75">
      <c r="G2183" s="125"/>
      <c r="H2183" s="125"/>
    </row>
    <row r="2184" spans="7:8" ht="12.75">
      <c r="G2184" s="125"/>
      <c r="H2184" s="125"/>
    </row>
    <row r="2185" spans="7:8" ht="12.75">
      <c r="G2185" s="125"/>
      <c r="H2185" s="125"/>
    </row>
    <row r="2186" spans="7:8" ht="12.75">
      <c r="G2186" s="125"/>
      <c r="H2186" s="125"/>
    </row>
    <row r="2187" spans="7:8" ht="12.75">
      <c r="G2187" s="125"/>
      <c r="H2187" s="125"/>
    </row>
    <row r="2188" spans="7:8" ht="12.75">
      <c r="G2188" s="125"/>
      <c r="H2188" s="125"/>
    </row>
    <row r="2189" spans="7:8" ht="12.75">
      <c r="G2189" s="125"/>
      <c r="H2189" s="125"/>
    </row>
    <row r="2190" spans="7:8" ht="12.75">
      <c r="G2190" s="125"/>
      <c r="H2190" s="125"/>
    </row>
    <row r="2191" spans="7:8" ht="12.75">
      <c r="G2191" s="125"/>
      <c r="H2191" s="125"/>
    </row>
    <row r="2192" spans="7:8" ht="12.75">
      <c r="G2192" s="125"/>
      <c r="H2192" s="125"/>
    </row>
    <row r="2193" spans="7:8" ht="12.75">
      <c r="G2193" s="125"/>
      <c r="H2193" s="125"/>
    </row>
    <row r="2194" spans="7:8" ht="12.75">
      <c r="G2194" s="125"/>
      <c r="H2194" s="125"/>
    </row>
    <row r="2195" spans="7:8" ht="12.75">
      <c r="G2195" s="125"/>
      <c r="H2195" s="125"/>
    </row>
    <row r="2196" spans="7:8" ht="12.75">
      <c r="G2196" s="125"/>
      <c r="H2196" s="125"/>
    </row>
    <row r="2197" spans="7:8" ht="12.75">
      <c r="G2197" s="125"/>
      <c r="H2197" s="125"/>
    </row>
    <row r="2198" spans="7:8" ht="12.75">
      <c r="G2198" s="125"/>
      <c r="H2198" s="125"/>
    </row>
    <row r="2199" spans="7:8" ht="12.75">
      <c r="G2199" s="125"/>
      <c r="H2199" s="125"/>
    </row>
    <row r="2200" spans="7:8" ht="12.75">
      <c r="G2200" s="125"/>
      <c r="H2200" s="125"/>
    </row>
    <row r="2201" spans="7:8" ht="12.75">
      <c r="G2201" s="125"/>
      <c r="H2201" s="125"/>
    </row>
    <row r="2202" spans="7:8" ht="12.75">
      <c r="G2202" s="125"/>
      <c r="H2202" s="125"/>
    </row>
    <row r="2203" spans="7:8" ht="12.75">
      <c r="G2203" s="125"/>
      <c r="H2203" s="125"/>
    </row>
    <row r="2204" spans="7:8" ht="12.75">
      <c r="G2204" s="125"/>
      <c r="H2204" s="125"/>
    </row>
    <row r="2205" spans="7:8" ht="12.75">
      <c r="G2205" s="125"/>
      <c r="H2205" s="125"/>
    </row>
    <row r="2206" spans="7:8" ht="12.75">
      <c r="G2206" s="125"/>
      <c r="H2206" s="125"/>
    </row>
    <row r="2207" spans="7:8" ht="12.75">
      <c r="G2207" s="125"/>
      <c r="H2207" s="125"/>
    </row>
    <row r="2208" spans="7:8" ht="12.75">
      <c r="G2208" s="125"/>
      <c r="H2208" s="125"/>
    </row>
    <row r="2209" spans="7:8" ht="12.75">
      <c r="G2209" s="125"/>
      <c r="H2209" s="125"/>
    </row>
    <row r="2210" spans="7:8" ht="12.75">
      <c r="G2210" s="125"/>
      <c r="H2210" s="125"/>
    </row>
    <row r="2211" spans="7:8" ht="12.75">
      <c r="G2211" s="125"/>
      <c r="H2211" s="125"/>
    </row>
    <row r="2212" spans="7:8" ht="12.75">
      <c r="G2212" s="125"/>
      <c r="H2212" s="125"/>
    </row>
    <row r="2213" spans="7:8" ht="12.75">
      <c r="G2213" s="125"/>
      <c r="H2213" s="125"/>
    </row>
    <row r="2214" spans="7:8" ht="12.75">
      <c r="G2214" s="125"/>
      <c r="H2214" s="125"/>
    </row>
    <row r="2215" spans="7:8" ht="12.75">
      <c r="G2215" s="125"/>
      <c r="H2215" s="125"/>
    </row>
    <row r="2216" spans="7:8" ht="12.75">
      <c r="G2216" s="125"/>
      <c r="H2216" s="125"/>
    </row>
    <row r="2217" spans="7:8" ht="12.75">
      <c r="G2217" s="125"/>
      <c r="H2217" s="125"/>
    </row>
    <row r="2218" spans="7:8" ht="12.75">
      <c r="G2218" s="125"/>
      <c r="H2218" s="125"/>
    </row>
    <row r="2219" spans="7:8" ht="12.75">
      <c r="G2219" s="125"/>
      <c r="H2219" s="125"/>
    </row>
    <row r="2220" spans="7:8" ht="12.75">
      <c r="G2220" s="125"/>
      <c r="H2220" s="125"/>
    </row>
    <row r="2221" spans="7:8" ht="12.75">
      <c r="G2221" s="125"/>
      <c r="H2221" s="125"/>
    </row>
    <row r="2222" spans="7:8" ht="12.75">
      <c r="G2222" s="125"/>
      <c r="H2222" s="125"/>
    </row>
    <row r="2223" spans="7:8" ht="12.75">
      <c r="G2223" s="125"/>
      <c r="H2223" s="125"/>
    </row>
    <row r="2224" spans="7:8" ht="12.75">
      <c r="G2224" s="125"/>
      <c r="H2224" s="125"/>
    </row>
    <row r="2225" spans="7:8" ht="12.75">
      <c r="G2225" s="125"/>
      <c r="H2225" s="125"/>
    </row>
    <row r="2226" spans="7:8" ht="12.75">
      <c r="G2226" s="125"/>
      <c r="H2226" s="125"/>
    </row>
    <row r="2227" spans="7:8" ht="12.75">
      <c r="G2227" s="125"/>
      <c r="H2227" s="125"/>
    </row>
    <row r="2228" spans="7:8" ht="12.75">
      <c r="G2228" s="125"/>
      <c r="H2228" s="125"/>
    </row>
    <row r="2229" spans="7:8" ht="12.75">
      <c r="G2229" s="125"/>
      <c r="H2229" s="125"/>
    </row>
    <row r="2230" spans="7:8" ht="12.75">
      <c r="G2230" s="125"/>
      <c r="H2230" s="125"/>
    </row>
    <row r="2231" spans="7:8" ht="12.75">
      <c r="G2231" s="125"/>
      <c r="H2231" s="125"/>
    </row>
    <row r="2232" spans="7:8" ht="12.75">
      <c r="G2232" s="125"/>
      <c r="H2232" s="125"/>
    </row>
    <row r="2233" spans="7:8" ht="12.75">
      <c r="G2233" s="125"/>
      <c r="H2233" s="125"/>
    </row>
    <row r="2234" spans="7:8" ht="12.75">
      <c r="G2234" s="125"/>
      <c r="H2234" s="125"/>
    </row>
    <row r="2235" spans="7:8" ht="12.75">
      <c r="G2235" s="125"/>
      <c r="H2235" s="125"/>
    </row>
    <row r="2236" spans="7:8" ht="12.75">
      <c r="G2236" s="125"/>
      <c r="H2236" s="125"/>
    </row>
    <row r="2237" spans="7:8" ht="12.75">
      <c r="G2237" s="125"/>
      <c r="H2237" s="125"/>
    </row>
    <row r="2238" spans="7:8" ht="12.75">
      <c r="G2238" s="125"/>
      <c r="H2238" s="125"/>
    </row>
    <row r="2239" spans="7:8" ht="12.75">
      <c r="G2239" s="125"/>
      <c r="H2239" s="125"/>
    </row>
    <row r="2240" spans="7:8" ht="12.75">
      <c r="G2240" s="125"/>
      <c r="H2240" s="125"/>
    </row>
    <row r="2241" spans="7:8" ht="12.75">
      <c r="G2241" s="125"/>
      <c r="H2241" s="125"/>
    </row>
    <row r="2242" spans="7:8" ht="12.75">
      <c r="G2242" s="125"/>
      <c r="H2242" s="125"/>
    </row>
    <row r="2243" spans="7:8" ht="12.75">
      <c r="G2243" s="125"/>
      <c r="H2243" s="125"/>
    </row>
    <row r="2244" spans="7:8" ht="12.75">
      <c r="G2244" s="125"/>
      <c r="H2244" s="125"/>
    </row>
    <row r="2245" spans="7:8" ht="12.75">
      <c r="G2245" s="125"/>
      <c r="H2245" s="125"/>
    </row>
    <row r="2246" spans="7:8" ht="12.75">
      <c r="G2246" s="125"/>
      <c r="H2246" s="125"/>
    </row>
    <row r="2247" spans="7:8" ht="12.75">
      <c r="G2247" s="125"/>
      <c r="H2247" s="125"/>
    </row>
    <row r="2248" spans="7:8" ht="12.75">
      <c r="G2248" s="125"/>
      <c r="H2248" s="125"/>
    </row>
    <row r="2249" spans="7:8" ht="12.75">
      <c r="G2249" s="125"/>
      <c r="H2249" s="125"/>
    </row>
    <row r="2250" spans="7:8" ht="12.75">
      <c r="G2250" s="125"/>
      <c r="H2250" s="125"/>
    </row>
    <row r="2251" spans="7:8" ht="12.75">
      <c r="G2251" s="125"/>
      <c r="H2251" s="125"/>
    </row>
    <row r="2252" spans="7:8" ht="12.75">
      <c r="G2252" s="125"/>
      <c r="H2252" s="125"/>
    </row>
    <row r="2253" spans="7:8" ht="12.75">
      <c r="G2253" s="125"/>
      <c r="H2253" s="125"/>
    </row>
    <row r="2254" spans="7:8" ht="12.75">
      <c r="G2254" s="125"/>
      <c r="H2254" s="125"/>
    </row>
    <row r="2255" spans="7:8" ht="12.75">
      <c r="G2255" s="125"/>
      <c r="H2255" s="125"/>
    </row>
    <row r="2256" spans="7:8" ht="12.75">
      <c r="G2256" s="125"/>
      <c r="H2256" s="125"/>
    </row>
    <row r="2257" spans="7:8" ht="12.75">
      <c r="G2257" s="125"/>
      <c r="H2257" s="125"/>
    </row>
    <row r="2258" spans="7:8" ht="12.75">
      <c r="G2258" s="125"/>
      <c r="H2258" s="125"/>
    </row>
    <row r="2259" spans="7:8" ht="12.75">
      <c r="G2259" s="125"/>
      <c r="H2259" s="125"/>
    </row>
    <row r="2260" spans="7:8" ht="12.75">
      <c r="G2260" s="125"/>
      <c r="H2260" s="125"/>
    </row>
    <row r="2261" spans="7:8" ht="12.75">
      <c r="G2261" s="125"/>
      <c r="H2261" s="125"/>
    </row>
    <row r="2262" spans="7:8" ht="12.75">
      <c r="G2262" s="125"/>
      <c r="H2262" s="125"/>
    </row>
    <row r="2263" spans="7:8" ht="12.75">
      <c r="G2263" s="125"/>
      <c r="H2263" s="125"/>
    </row>
    <row r="2264" spans="7:8" ht="12.75">
      <c r="G2264" s="125"/>
      <c r="H2264" s="125"/>
    </row>
    <row r="2265" spans="7:8" ht="12.75">
      <c r="G2265" s="125"/>
      <c r="H2265" s="125"/>
    </row>
    <row r="2266" spans="7:8" ht="12.75">
      <c r="G2266" s="125"/>
      <c r="H2266" s="125"/>
    </row>
    <row r="2267" spans="7:8" ht="12.75">
      <c r="G2267" s="125"/>
      <c r="H2267" s="125"/>
    </row>
    <row r="2268" spans="7:8" ht="12.75">
      <c r="G2268" s="125"/>
      <c r="H2268" s="125"/>
    </row>
    <row r="2269" spans="7:8" ht="12.75">
      <c r="G2269" s="125"/>
      <c r="H2269" s="125"/>
    </row>
    <row r="2270" spans="7:8" ht="12.75">
      <c r="G2270" s="125"/>
      <c r="H2270" s="125"/>
    </row>
    <row r="2271" spans="7:8" ht="12.75">
      <c r="G2271" s="125"/>
      <c r="H2271" s="125"/>
    </row>
    <row r="2272" spans="7:8" ht="12.75">
      <c r="G2272" s="125"/>
      <c r="H2272" s="125"/>
    </row>
    <row r="2273" spans="7:8" ht="12.75">
      <c r="G2273" s="125"/>
      <c r="H2273" s="125"/>
    </row>
    <row r="2274" spans="7:8" ht="12.75">
      <c r="G2274" s="125"/>
      <c r="H2274" s="125"/>
    </row>
    <row r="2275" spans="7:8" ht="12.75">
      <c r="G2275" s="125"/>
      <c r="H2275" s="125"/>
    </row>
    <row r="2276" spans="7:8" ht="12.75">
      <c r="G2276" s="125"/>
      <c r="H2276" s="125"/>
    </row>
    <row r="2277" spans="7:8" ht="12.75">
      <c r="G2277" s="125"/>
      <c r="H2277" s="125"/>
    </row>
    <row r="2278" spans="7:8" ht="12.75">
      <c r="G2278" s="125"/>
      <c r="H2278" s="125"/>
    </row>
    <row r="2279" spans="7:8" ht="12.75">
      <c r="G2279" s="125"/>
      <c r="H2279" s="125"/>
    </row>
    <row r="2280" spans="7:8" ht="12.75">
      <c r="G2280" s="125"/>
      <c r="H2280" s="125"/>
    </row>
    <row r="2281" spans="7:8" ht="12.75">
      <c r="G2281" s="125"/>
      <c r="H2281" s="125"/>
    </row>
    <row r="2282" spans="7:8" ht="12.75">
      <c r="G2282" s="125"/>
      <c r="H2282" s="125"/>
    </row>
    <row r="2283" spans="7:8" ht="12.75">
      <c r="G2283" s="125"/>
      <c r="H2283" s="125"/>
    </row>
    <row r="2284" spans="7:8" ht="12.75">
      <c r="G2284" s="125"/>
      <c r="H2284" s="125"/>
    </row>
    <row r="2285" spans="7:8" ht="12.75">
      <c r="G2285" s="125"/>
      <c r="H2285" s="125"/>
    </row>
    <row r="2286" spans="7:8" ht="12.75">
      <c r="G2286" s="125"/>
      <c r="H2286" s="125"/>
    </row>
    <row r="2287" spans="7:8" ht="12.75">
      <c r="G2287" s="125"/>
      <c r="H2287" s="125"/>
    </row>
    <row r="2288" spans="7:8" ht="12.75">
      <c r="G2288" s="125"/>
      <c r="H2288" s="125"/>
    </row>
    <row r="2289" spans="7:8" ht="12.75">
      <c r="G2289" s="125"/>
      <c r="H2289" s="125"/>
    </row>
    <row r="2290" spans="7:8" ht="12.75">
      <c r="G2290" s="125"/>
      <c r="H2290" s="125"/>
    </row>
    <row r="2291" spans="7:8" ht="12.75">
      <c r="G2291" s="125"/>
      <c r="H2291" s="125"/>
    </row>
    <row r="2292" spans="7:8" ht="12.75">
      <c r="G2292" s="125"/>
      <c r="H2292" s="125"/>
    </row>
    <row r="2293" spans="7:8" ht="12.75">
      <c r="G2293" s="125"/>
      <c r="H2293" s="125"/>
    </row>
    <row r="2294" spans="7:8" ht="12.75">
      <c r="G2294" s="125"/>
      <c r="H2294" s="125"/>
    </row>
    <row r="2295" spans="7:8" ht="12.75">
      <c r="G2295" s="125"/>
      <c r="H2295" s="125"/>
    </row>
    <row r="2296" spans="7:8" ht="12.75">
      <c r="G2296" s="125"/>
      <c r="H2296" s="125"/>
    </row>
    <row r="2297" spans="7:8" ht="12.75">
      <c r="G2297" s="125"/>
      <c r="H2297" s="125"/>
    </row>
    <row r="2298" spans="7:8" ht="12.75">
      <c r="G2298" s="125"/>
      <c r="H2298" s="125"/>
    </row>
    <row r="2299" spans="7:8" ht="12.75">
      <c r="G2299" s="125"/>
      <c r="H2299" s="125"/>
    </row>
    <row r="2300" spans="7:8" ht="12.75">
      <c r="G2300" s="125"/>
      <c r="H2300" s="125"/>
    </row>
    <row r="2301" spans="7:8" ht="12.75">
      <c r="G2301" s="125"/>
      <c r="H2301" s="125"/>
    </row>
    <row r="2302" spans="7:8" ht="12.75">
      <c r="G2302" s="125"/>
      <c r="H2302" s="125"/>
    </row>
    <row r="2303" spans="7:8" ht="12.75">
      <c r="G2303" s="125"/>
      <c r="H2303" s="125"/>
    </row>
    <row r="2304" spans="7:8" ht="12.75">
      <c r="G2304" s="125"/>
      <c r="H2304" s="125"/>
    </row>
    <row r="2305" spans="7:8" ht="12.75">
      <c r="G2305" s="125"/>
      <c r="H2305" s="125"/>
    </row>
    <row r="2306" spans="7:8" ht="12.75">
      <c r="G2306" s="125"/>
      <c r="H2306" s="125"/>
    </row>
    <row r="2307" spans="7:8" ht="12.75">
      <c r="G2307" s="125"/>
      <c r="H2307" s="125"/>
    </row>
    <row r="2308" spans="7:8" ht="12.75">
      <c r="G2308" s="125"/>
      <c r="H2308" s="125"/>
    </row>
    <row r="2309" spans="7:8" ht="12.75">
      <c r="G2309" s="125"/>
      <c r="H2309" s="125"/>
    </row>
    <row r="2310" spans="7:8" ht="12.75">
      <c r="G2310" s="125"/>
      <c r="H2310" s="125"/>
    </row>
    <row r="2311" spans="7:8" ht="12.75">
      <c r="G2311" s="125"/>
      <c r="H2311" s="125"/>
    </row>
    <row r="2312" spans="7:8" ht="12.75">
      <c r="G2312" s="125"/>
      <c r="H2312" s="125"/>
    </row>
    <row r="2313" spans="7:8" ht="12.75">
      <c r="G2313" s="125"/>
      <c r="H2313" s="125"/>
    </row>
    <row r="2314" spans="7:8" ht="12.75">
      <c r="G2314" s="125"/>
      <c r="H2314" s="125"/>
    </row>
    <row r="2315" spans="7:8" ht="12.75">
      <c r="G2315" s="125"/>
      <c r="H2315" s="125"/>
    </row>
    <row r="2316" spans="7:8" ht="12.75">
      <c r="G2316" s="125"/>
      <c r="H2316" s="125"/>
    </row>
    <row r="2317" spans="7:8" ht="12.75">
      <c r="G2317" s="125"/>
      <c r="H2317" s="125"/>
    </row>
    <row r="2318" spans="7:8" ht="12.75">
      <c r="G2318" s="125"/>
      <c r="H2318" s="125"/>
    </row>
    <row r="2319" spans="7:8" ht="12.75">
      <c r="G2319" s="125"/>
      <c r="H2319" s="125"/>
    </row>
    <row r="2320" spans="7:8" ht="12.75">
      <c r="G2320" s="125"/>
      <c r="H2320" s="125"/>
    </row>
    <row r="2321" spans="7:8" ht="12.75">
      <c r="G2321" s="125"/>
      <c r="H2321" s="125"/>
    </row>
    <row r="2322" spans="7:8" ht="12.75">
      <c r="G2322" s="125"/>
      <c r="H2322" s="125"/>
    </row>
    <row r="2323" spans="7:8" ht="12.75">
      <c r="G2323" s="125"/>
      <c r="H2323" s="125"/>
    </row>
    <row r="2324" spans="7:8" ht="12.75">
      <c r="G2324" s="125"/>
      <c r="H2324" s="125"/>
    </row>
    <row r="2325" spans="7:8" ht="12.75">
      <c r="G2325" s="125"/>
      <c r="H2325" s="125"/>
    </row>
    <row r="2326" spans="7:8" ht="12.75">
      <c r="G2326" s="125"/>
      <c r="H2326" s="125"/>
    </row>
    <row r="2327" spans="7:8" ht="12.75">
      <c r="G2327" s="125"/>
      <c r="H2327" s="125"/>
    </row>
    <row r="2328" spans="7:8" ht="12.75">
      <c r="G2328" s="125"/>
      <c r="H2328" s="125"/>
    </row>
    <row r="2329" spans="7:8" ht="12.75">
      <c r="G2329" s="125"/>
      <c r="H2329" s="125"/>
    </row>
    <row r="2330" spans="7:8" ht="12.75">
      <c r="G2330" s="125"/>
      <c r="H2330" s="125"/>
    </row>
    <row r="2331" spans="7:8" ht="12.75">
      <c r="G2331" s="125"/>
      <c r="H2331" s="125"/>
    </row>
    <row r="2332" spans="7:8" ht="12.75">
      <c r="G2332" s="125"/>
      <c r="H2332" s="125"/>
    </row>
    <row r="2333" spans="7:8" ht="12.75">
      <c r="G2333" s="125"/>
      <c r="H2333" s="125"/>
    </row>
    <row r="2334" spans="7:8" ht="12.75">
      <c r="G2334" s="125"/>
      <c r="H2334" s="125"/>
    </row>
    <row r="2335" spans="7:8" ht="12.75">
      <c r="G2335" s="125"/>
      <c r="H2335" s="125"/>
    </row>
    <row r="2336" spans="7:8" ht="12.75">
      <c r="G2336" s="125"/>
      <c r="H2336" s="125"/>
    </row>
    <row r="2337" spans="7:8" ht="12.75">
      <c r="G2337" s="125"/>
      <c r="H2337" s="125"/>
    </row>
    <row r="2338" spans="7:8" ht="12.75">
      <c r="G2338" s="125"/>
      <c r="H2338" s="125"/>
    </row>
    <row r="2339" spans="7:8" ht="12.75">
      <c r="G2339" s="125"/>
      <c r="H2339" s="125"/>
    </row>
    <row r="2340" spans="7:8" ht="12.75">
      <c r="G2340" s="125"/>
      <c r="H2340" s="125"/>
    </row>
    <row r="2341" spans="7:8" ht="12.75">
      <c r="G2341" s="125"/>
      <c r="H2341" s="125"/>
    </row>
    <row r="2342" spans="7:8" ht="12.75">
      <c r="G2342" s="125"/>
      <c r="H2342" s="125"/>
    </row>
    <row r="2343" spans="7:8" ht="12.75">
      <c r="G2343" s="125"/>
      <c r="H2343" s="125"/>
    </row>
    <row r="2344" spans="7:8" ht="12.75">
      <c r="G2344" s="125"/>
      <c r="H2344" s="125"/>
    </row>
    <row r="2345" spans="7:8" ht="12.75">
      <c r="G2345" s="125"/>
      <c r="H2345" s="125"/>
    </row>
    <row r="2346" spans="7:8" ht="12.75">
      <c r="G2346" s="125"/>
      <c r="H2346" s="125"/>
    </row>
    <row r="2347" spans="7:8" ht="12.75">
      <c r="G2347" s="125"/>
      <c r="H2347" s="125"/>
    </row>
    <row r="2348" spans="7:8" ht="12.75">
      <c r="G2348" s="125"/>
      <c r="H2348" s="125"/>
    </row>
    <row r="2349" spans="7:8" ht="12.75">
      <c r="G2349" s="125"/>
      <c r="H2349" s="125"/>
    </row>
    <row r="2350" spans="7:8" ht="12.75">
      <c r="G2350" s="125"/>
      <c r="H2350" s="125"/>
    </row>
    <row r="2351" spans="7:8" ht="12.75">
      <c r="G2351" s="125"/>
      <c r="H2351" s="125"/>
    </row>
    <row r="2352" spans="7:8" ht="12.75">
      <c r="G2352" s="125"/>
      <c r="H2352" s="125"/>
    </row>
    <row r="2353" spans="7:8" ht="12.75">
      <c r="G2353" s="125"/>
      <c r="H2353" s="125"/>
    </row>
    <row r="2354" spans="7:8" ht="12.75">
      <c r="G2354" s="125"/>
      <c r="H2354" s="125"/>
    </row>
    <row r="2355" spans="7:8" ht="12.75">
      <c r="G2355" s="125"/>
      <c r="H2355" s="125"/>
    </row>
    <row r="2356" spans="7:8" ht="12.75">
      <c r="G2356" s="125"/>
      <c r="H2356" s="125"/>
    </row>
    <row r="2357" spans="7:8" ht="12.75">
      <c r="G2357" s="125"/>
      <c r="H2357" s="125"/>
    </row>
    <row r="2358" spans="7:8" ht="12.75">
      <c r="G2358" s="125"/>
      <c r="H2358" s="125"/>
    </row>
    <row r="2359" spans="7:8" ht="12.75">
      <c r="G2359" s="125"/>
      <c r="H2359" s="125"/>
    </row>
    <row r="2360" spans="7:8" ht="12.75">
      <c r="G2360" s="125"/>
      <c r="H2360" s="125"/>
    </row>
    <row r="2361" spans="7:8" ht="12.75">
      <c r="G2361" s="125"/>
      <c r="H2361" s="125"/>
    </row>
    <row r="2362" spans="7:8" ht="12.75">
      <c r="G2362" s="125"/>
      <c r="H2362" s="125"/>
    </row>
    <row r="2363" spans="7:8" ht="12.75">
      <c r="G2363" s="125"/>
      <c r="H2363" s="125"/>
    </row>
    <row r="2364" spans="7:8" ht="12.75">
      <c r="G2364" s="125"/>
      <c r="H2364" s="125"/>
    </row>
    <row r="2365" spans="7:8" ht="12.75">
      <c r="G2365" s="125"/>
      <c r="H2365" s="125"/>
    </row>
    <row r="2366" spans="7:8" ht="12.75">
      <c r="G2366" s="125"/>
      <c r="H2366" s="125"/>
    </row>
    <row r="2367" spans="7:8" ht="12.75">
      <c r="G2367" s="125"/>
      <c r="H2367" s="125"/>
    </row>
    <row r="2368" spans="7:8" ht="12.75">
      <c r="G2368" s="125"/>
      <c r="H2368" s="125"/>
    </row>
    <row r="2369" spans="7:8" ht="12.75">
      <c r="G2369" s="125"/>
      <c r="H2369" s="125"/>
    </row>
    <row r="2370" spans="7:8" ht="12.75">
      <c r="G2370" s="125"/>
      <c r="H2370" s="125"/>
    </row>
    <row r="2371" spans="7:8" ht="12.75">
      <c r="G2371" s="125"/>
      <c r="H2371" s="125"/>
    </row>
    <row r="2372" spans="7:8" ht="12.75">
      <c r="G2372" s="125"/>
      <c r="H2372" s="125"/>
    </row>
    <row r="2373" spans="7:8" ht="12.75">
      <c r="G2373" s="125"/>
      <c r="H2373" s="125"/>
    </row>
    <row r="2374" spans="7:8" ht="12.75">
      <c r="G2374" s="125"/>
      <c r="H2374" s="125"/>
    </row>
    <row r="2375" spans="7:8" ht="12.75">
      <c r="G2375" s="125"/>
      <c r="H2375" s="125"/>
    </row>
    <row r="2376" spans="7:8" ht="12.75">
      <c r="G2376" s="125"/>
      <c r="H2376" s="125"/>
    </row>
    <row r="2377" spans="7:8" ht="12.75">
      <c r="G2377" s="125"/>
      <c r="H2377" s="125"/>
    </row>
    <row r="2378" spans="7:8" ht="12.75">
      <c r="G2378" s="125"/>
      <c r="H2378" s="125"/>
    </row>
    <row r="2379" spans="7:8" ht="12.75">
      <c r="G2379" s="125"/>
      <c r="H2379" s="125"/>
    </row>
    <row r="2380" spans="7:8" ht="12.75">
      <c r="G2380" s="125"/>
      <c r="H2380" s="125"/>
    </row>
    <row r="2381" spans="7:8" ht="12.75">
      <c r="G2381" s="125"/>
      <c r="H2381" s="125"/>
    </row>
    <row r="2382" spans="7:8" ht="12.75">
      <c r="G2382" s="125"/>
      <c r="H2382" s="125"/>
    </row>
    <row r="2383" spans="7:8" ht="12.75">
      <c r="G2383" s="125"/>
      <c r="H2383" s="125"/>
    </row>
    <row r="2384" spans="7:8" ht="12.75">
      <c r="G2384" s="125"/>
      <c r="H2384" s="125"/>
    </row>
    <row r="2385" spans="7:8" ht="12.75">
      <c r="G2385" s="125"/>
      <c r="H2385" s="125"/>
    </row>
    <row r="2386" spans="7:8" ht="12.75">
      <c r="G2386" s="125"/>
      <c r="H2386" s="125"/>
    </row>
    <row r="2387" spans="7:8" ht="12.75">
      <c r="G2387" s="125"/>
      <c r="H2387" s="125"/>
    </row>
    <row r="2388" spans="7:8" ht="12.75">
      <c r="G2388" s="125"/>
      <c r="H2388" s="125"/>
    </row>
    <row r="2389" spans="7:8" ht="12.75">
      <c r="G2389" s="125"/>
      <c r="H2389" s="125"/>
    </row>
    <row r="2390" spans="7:8" ht="12.75">
      <c r="G2390" s="125"/>
      <c r="H2390" s="125"/>
    </row>
    <row r="2391" spans="7:8" ht="12.75">
      <c r="G2391" s="125"/>
      <c r="H2391" s="125"/>
    </row>
    <row r="2392" spans="7:8" ht="12.75">
      <c r="G2392" s="125"/>
      <c r="H2392" s="125"/>
    </row>
    <row r="2393" spans="7:8" ht="12.75">
      <c r="G2393" s="125"/>
      <c r="H2393" s="125"/>
    </row>
    <row r="2394" spans="7:8" ht="12.75">
      <c r="G2394" s="125"/>
      <c r="H2394" s="125"/>
    </row>
    <row r="2395" spans="7:8" ht="12.75">
      <c r="G2395" s="125"/>
      <c r="H2395" s="125"/>
    </row>
    <row r="2396" spans="7:8" ht="12.75">
      <c r="G2396" s="125"/>
      <c r="H2396" s="125"/>
    </row>
    <row r="2397" spans="7:8" ht="12.75">
      <c r="G2397" s="125"/>
      <c r="H2397" s="125"/>
    </row>
    <row r="2398" spans="7:8" ht="12.75">
      <c r="G2398" s="125"/>
      <c r="H2398" s="125"/>
    </row>
    <row r="2399" spans="7:8" ht="12.75">
      <c r="G2399" s="125"/>
      <c r="H2399" s="125"/>
    </row>
    <row r="2400" spans="7:8" ht="12.75">
      <c r="G2400" s="125"/>
      <c r="H2400" s="125"/>
    </row>
    <row r="2401" spans="7:8" ht="12.75">
      <c r="G2401" s="125"/>
      <c r="H2401" s="125"/>
    </row>
    <row r="2402" spans="7:8" ht="12.75">
      <c r="G2402" s="125"/>
      <c r="H2402" s="125"/>
    </row>
    <row r="2403" spans="7:8" ht="12.75">
      <c r="G2403" s="125"/>
      <c r="H2403" s="125"/>
    </row>
    <row r="2404" spans="7:8" ht="12.75">
      <c r="G2404" s="125"/>
      <c r="H2404" s="125"/>
    </row>
    <row r="2405" spans="7:8" ht="12.75">
      <c r="G2405" s="125"/>
      <c r="H2405" s="125"/>
    </row>
    <row r="2406" spans="7:8" ht="12.75">
      <c r="G2406" s="125"/>
      <c r="H2406" s="125"/>
    </row>
    <row r="2407" spans="7:8" ht="12.75">
      <c r="G2407" s="125"/>
      <c r="H2407" s="125"/>
    </row>
    <row r="2408" spans="7:8" ht="12.75">
      <c r="G2408" s="125"/>
      <c r="H2408" s="125"/>
    </row>
    <row r="2409" spans="7:8" ht="12.75">
      <c r="G2409" s="125"/>
      <c r="H2409" s="125"/>
    </row>
    <row r="2410" spans="7:8" ht="12.75">
      <c r="G2410" s="125"/>
      <c r="H2410" s="125"/>
    </row>
    <row r="2411" spans="7:8" ht="12.75">
      <c r="G2411" s="125"/>
      <c r="H2411" s="125"/>
    </row>
    <row r="2412" spans="7:8" ht="12.75">
      <c r="G2412" s="125"/>
      <c r="H2412" s="125"/>
    </row>
    <row r="2413" spans="7:8" ht="12.75">
      <c r="G2413" s="125"/>
      <c r="H2413" s="125"/>
    </row>
    <row r="2414" spans="7:8" ht="12.75">
      <c r="G2414" s="125"/>
      <c r="H2414" s="125"/>
    </row>
    <row r="2415" spans="7:8" ht="12.75">
      <c r="G2415" s="125"/>
      <c r="H2415" s="125"/>
    </row>
    <row r="2416" spans="7:8" ht="12.75">
      <c r="G2416" s="125"/>
      <c r="H2416" s="125"/>
    </row>
    <row r="2417" spans="7:8" ht="12.75">
      <c r="G2417" s="125"/>
      <c r="H2417" s="125"/>
    </row>
    <row r="2418" spans="7:8" ht="12.75">
      <c r="G2418" s="125"/>
      <c r="H2418" s="125"/>
    </row>
    <row r="2419" spans="7:8" ht="12.75">
      <c r="G2419" s="125"/>
      <c r="H2419" s="125"/>
    </row>
    <row r="2420" spans="7:8" ht="12.75">
      <c r="G2420" s="125"/>
      <c r="H2420" s="125"/>
    </row>
    <row r="2421" spans="7:8" ht="12.75">
      <c r="G2421" s="125"/>
      <c r="H2421" s="125"/>
    </row>
    <row r="2422" spans="7:8" ht="12.75">
      <c r="G2422" s="125"/>
      <c r="H2422" s="125"/>
    </row>
    <row r="2423" spans="7:8" ht="12.75">
      <c r="G2423" s="125"/>
      <c r="H2423" s="125"/>
    </row>
    <row r="2424" spans="7:8" ht="12.75">
      <c r="G2424" s="125"/>
      <c r="H2424" s="125"/>
    </row>
    <row r="2425" spans="7:8" ht="12.75">
      <c r="G2425" s="125"/>
      <c r="H2425" s="125"/>
    </row>
    <row r="2426" spans="7:8" ht="12.75">
      <c r="G2426" s="125"/>
      <c r="H2426" s="125"/>
    </row>
    <row r="2427" spans="7:8" ht="12.75">
      <c r="G2427" s="125"/>
      <c r="H2427" s="125"/>
    </row>
    <row r="2428" spans="7:8" ht="12.75">
      <c r="G2428" s="125"/>
      <c r="H2428" s="125"/>
    </row>
    <row r="2429" spans="7:8" ht="12.75">
      <c r="G2429" s="125"/>
      <c r="H2429" s="125"/>
    </row>
    <row r="2430" spans="7:8" ht="12.75">
      <c r="G2430" s="125"/>
      <c r="H2430" s="125"/>
    </row>
    <row r="2431" spans="7:8" ht="12.75">
      <c r="G2431" s="125"/>
      <c r="H2431" s="125"/>
    </row>
    <row r="2432" spans="7:8" ht="12.75">
      <c r="G2432" s="125"/>
      <c r="H2432" s="125"/>
    </row>
    <row r="2433" spans="7:8" ht="12.75">
      <c r="G2433" s="125"/>
      <c r="H2433" s="125"/>
    </row>
    <row r="2434" spans="7:8" ht="12.75">
      <c r="G2434" s="125"/>
      <c r="H2434" s="125"/>
    </row>
    <row r="2435" spans="7:8" ht="12.75">
      <c r="G2435" s="125"/>
      <c r="H2435" s="125"/>
    </row>
    <row r="2436" spans="7:8" ht="12.75">
      <c r="G2436" s="125"/>
      <c r="H2436" s="125"/>
    </row>
    <row r="2437" spans="7:8" ht="12.75">
      <c r="G2437" s="125"/>
      <c r="H2437" s="125"/>
    </row>
    <row r="2438" spans="7:8" ht="12.75">
      <c r="G2438" s="125"/>
      <c r="H2438" s="125"/>
    </row>
    <row r="2439" spans="7:8" ht="12.75">
      <c r="G2439" s="125"/>
      <c r="H2439" s="125"/>
    </row>
    <row r="2440" spans="7:8" ht="12.75">
      <c r="G2440" s="125"/>
      <c r="H2440" s="125"/>
    </row>
    <row r="2441" spans="7:8" ht="12.75">
      <c r="G2441" s="125"/>
      <c r="H2441" s="125"/>
    </row>
    <row r="2442" spans="7:8" ht="12.75">
      <c r="G2442" s="125"/>
      <c r="H2442" s="125"/>
    </row>
    <row r="2443" spans="7:8" ht="12.75">
      <c r="G2443" s="125"/>
      <c r="H2443" s="125"/>
    </row>
    <row r="2444" spans="7:8" ht="12.75">
      <c r="G2444" s="125"/>
      <c r="H2444" s="125"/>
    </row>
    <row r="2445" spans="7:8" ht="12.75">
      <c r="G2445" s="125"/>
      <c r="H2445" s="125"/>
    </row>
    <row r="2446" spans="7:8" ht="12.75">
      <c r="G2446" s="125"/>
      <c r="H2446" s="125"/>
    </row>
    <row r="2447" spans="7:8" ht="12.75">
      <c r="G2447" s="125"/>
      <c r="H2447" s="125"/>
    </row>
    <row r="2448" spans="7:8" ht="12.75">
      <c r="G2448" s="125"/>
      <c r="H2448" s="125"/>
    </row>
    <row r="2449" spans="7:8" ht="12.75">
      <c r="G2449" s="125"/>
      <c r="H2449" s="125"/>
    </row>
    <row r="2450" spans="7:8" ht="12.75">
      <c r="G2450" s="125"/>
      <c r="H2450" s="125"/>
    </row>
    <row r="2451" spans="7:8" ht="12.75">
      <c r="G2451" s="125"/>
      <c r="H2451" s="125"/>
    </row>
    <row r="2452" spans="7:8" ht="12.75">
      <c r="G2452" s="125"/>
      <c r="H2452" s="125"/>
    </row>
    <row r="2453" spans="7:8" ht="12.75">
      <c r="G2453" s="125"/>
      <c r="H2453" s="125"/>
    </row>
    <row r="2454" spans="7:8" ht="12.75">
      <c r="G2454" s="125"/>
      <c r="H2454" s="125"/>
    </row>
    <row r="2455" spans="7:8" ht="12.75">
      <c r="G2455" s="125"/>
      <c r="H2455" s="125"/>
    </row>
    <row r="2456" spans="7:8" ht="12.75">
      <c r="G2456" s="125"/>
      <c r="H2456" s="125"/>
    </row>
    <row r="2457" spans="7:8" ht="12.75">
      <c r="G2457" s="125"/>
      <c r="H2457" s="125"/>
    </row>
    <row r="2458" spans="7:8" ht="12.75">
      <c r="G2458" s="125"/>
      <c r="H2458" s="125"/>
    </row>
    <row r="2459" spans="7:8" ht="12.75">
      <c r="G2459" s="125"/>
      <c r="H2459" s="125"/>
    </row>
    <row r="2460" spans="7:8" ht="12.75">
      <c r="G2460" s="125"/>
      <c r="H2460" s="125"/>
    </row>
    <row r="2461" spans="7:8" ht="12.75">
      <c r="G2461" s="125"/>
      <c r="H2461" s="125"/>
    </row>
    <row r="2462" spans="7:8" ht="12.75">
      <c r="G2462" s="125"/>
      <c r="H2462" s="125"/>
    </row>
    <row r="2463" spans="7:8" ht="12.75">
      <c r="G2463" s="125"/>
      <c r="H2463" s="125"/>
    </row>
    <row r="2464" spans="7:8" ht="12.75">
      <c r="G2464" s="125"/>
      <c r="H2464" s="125"/>
    </row>
    <row r="2465" spans="7:8" ht="12.75">
      <c r="G2465" s="125"/>
      <c r="H2465" s="125"/>
    </row>
    <row r="2466" spans="7:8" ht="12.75">
      <c r="G2466" s="125"/>
      <c r="H2466" s="125"/>
    </row>
    <row r="2467" spans="7:8" ht="12.75">
      <c r="G2467" s="125"/>
      <c r="H2467" s="125"/>
    </row>
    <row r="2468" spans="7:8" ht="12.75">
      <c r="G2468" s="125"/>
      <c r="H2468" s="125"/>
    </row>
    <row r="2469" spans="7:8" ht="12.75">
      <c r="G2469" s="125"/>
      <c r="H2469" s="125"/>
    </row>
    <row r="2470" spans="7:8" ht="12.75">
      <c r="G2470" s="125"/>
      <c r="H2470" s="125"/>
    </row>
    <row r="2471" spans="7:8" ht="12.75">
      <c r="G2471" s="125"/>
      <c r="H2471" s="125"/>
    </row>
    <row r="2472" spans="7:8" ht="12.75">
      <c r="G2472" s="125"/>
      <c r="H2472" s="125"/>
    </row>
    <row r="2473" spans="7:8" ht="12.75">
      <c r="G2473" s="125"/>
      <c r="H2473" s="125"/>
    </row>
    <row r="2474" spans="7:8" ht="12.75">
      <c r="G2474" s="125"/>
      <c r="H2474" s="125"/>
    </row>
    <row r="2475" spans="7:8" ht="12.75">
      <c r="G2475" s="125"/>
      <c r="H2475" s="125"/>
    </row>
    <row r="2476" spans="7:8" ht="12.75">
      <c r="G2476" s="125"/>
      <c r="H2476" s="125"/>
    </row>
    <row r="2477" spans="7:8" ht="12.75">
      <c r="G2477" s="125"/>
      <c r="H2477" s="125"/>
    </row>
    <row r="2478" spans="7:8" ht="12.75">
      <c r="G2478" s="125"/>
      <c r="H2478" s="125"/>
    </row>
    <row r="2479" spans="7:8" ht="12.75">
      <c r="G2479" s="125"/>
      <c r="H2479" s="125"/>
    </row>
    <row r="2480" spans="7:8" ht="12.75">
      <c r="G2480" s="125"/>
      <c r="H2480" s="125"/>
    </row>
    <row r="2481" spans="7:8" ht="12.75">
      <c r="G2481" s="125"/>
      <c r="H2481" s="125"/>
    </row>
    <row r="2482" spans="7:8" ht="12.75">
      <c r="G2482" s="125"/>
      <c r="H2482" s="125"/>
    </row>
    <row r="2483" spans="7:8" ht="12.75">
      <c r="G2483" s="125"/>
      <c r="H2483" s="125"/>
    </row>
    <row r="2484" spans="7:8" ht="12.75">
      <c r="G2484" s="125"/>
      <c r="H2484" s="125"/>
    </row>
    <row r="2485" spans="7:8" ht="12.75">
      <c r="G2485" s="125"/>
      <c r="H2485" s="125"/>
    </row>
    <row r="2486" spans="7:8" ht="12.75">
      <c r="G2486" s="125"/>
      <c r="H2486" s="125"/>
    </row>
    <row r="2487" spans="7:8" ht="12.75">
      <c r="G2487" s="125"/>
      <c r="H2487" s="125"/>
    </row>
    <row r="2488" spans="7:8" ht="12.75">
      <c r="G2488" s="125"/>
      <c r="H2488" s="125"/>
    </row>
    <row r="2489" spans="7:8" ht="12.75">
      <c r="G2489" s="125"/>
      <c r="H2489" s="125"/>
    </row>
    <row r="2490" spans="7:8" ht="12.75">
      <c r="G2490" s="125"/>
      <c r="H2490" s="125"/>
    </row>
    <row r="2491" spans="7:8" ht="12.75">
      <c r="G2491" s="125"/>
      <c r="H2491" s="125"/>
    </row>
    <row r="2492" spans="7:8" ht="12.75">
      <c r="G2492" s="125"/>
      <c r="H2492" s="125"/>
    </row>
    <row r="2493" spans="7:8" ht="12.75">
      <c r="G2493" s="125"/>
      <c r="H2493" s="125"/>
    </row>
    <row r="2494" spans="7:8" ht="12.75">
      <c r="G2494" s="125"/>
      <c r="H2494" s="125"/>
    </row>
    <row r="2495" spans="7:8" ht="12.75">
      <c r="G2495" s="125"/>
      <c r="H2495" s="125"/>
    </row>
    <row r="2496" spans="7:8" ht="12.75">
      <c r="G2496" s="125"/>
      <c r="H2496" s="125"/>
    </row>
    <row r="2497" spans="7:8" ht="12.75">
      <c r="G2497" s="125"/>
      <c r="H2497" s="125"/>
    </row>
    <row r="2498" spans="7:8" ht="12.75">
      <c r="G2498" s="125"/>
      <c r="H2498" s="125"/>
    </row>
    <row r="2499" spans="7:8" ht="12.75">
      <c r="G2499" s="125"/>
      <c r="H2499" s="125"/>
    </row>
    <row r="2500" spans="7:8" ht="12.75">
      <c r="G2500" s="125"/>
      <c r="H2500" s="125"/>
    </row>
    <row r="2501" spans="7:8" ht="12.75">
      <c r="G2501" s="125"/>
      <c r="H2501" s="125"/>
    </row>
    <row r="2502" spans="7:8" ht="12.75">
      <c r="G2502" s="125"/>
      <c r="H2502" s="125"/>
    </row>
    <row r="2503" spans="7:8" ht="12.75">
      <c r="G2503" s="125"/>
      <c r="H2503" s="125"/>
    </row>
    <row r="2504" spans="7:8" ht="12.75">
      <c r="G2504" s="125"/>
      <c r="H2504" s="125"/>
    </row>
    <row r="2505" spans="7:8" ht="12.75">
      <c r="G2505" s="125"/>
      <c r="H2505" s="125"/>
    </row>
    <row r="2506" spans="7:8" ht="12.75">
      <c r="G2506" s="125"/>
      <c r="H2506" s="125"/>
    </row>
    <row r="2507" spans="7:8" ht="12.75">
      <c r="G2507" s="125"/>
      <c r="H2507" s="125"/>
    </row>
    <row r="2508" spans="7:8" ht="12.75">
      <c r="G2508" s="125"/>
      <c r="H2508" s="125"/>
    </row>
    <row r="2509" spans="7:8" ht="12.75">
      <c r="G2509" s="125"/>
      <c r="H2509" s="125"/>
    </row>
    <row r="2510" spans="7:8" ht="12.75">
      <c r="G2510" s="125"/>
      <c r="H2510" s="125"/>
    </row>
    <row r="2511" spans="7:8" ht="12.75">
      <c r="G2511" s="125"/>
      <c r="H2511" s="125"/>
    </row>
    <row r="2512" spans="7:8" ht="12.75">
      <c r="G2512" s="125"/>
      <c r="H2512" s="125"/>
    </row>
    <row r="2513" spans="7:8" ht="12.75">
      <c r="G2513" s="125"/>
      <c r="H2513" s="125"/>
    </row>
    <row r="2514" spans="7:8" ht="12.75">
      <c r="G2514" s="125"/>
      <c r="H2514" s="125"/>
    </row>
    <row r="2515" spans="7:8" ht="12.75">
      <c r="G2515" s="125"/>
      <c r="H2515" s="125"/>
    </row>
    <row r="2516" spans="7:8" ht="12.75">
      <c r="G2516" s="125"/>
      <c r="H2516" s="125"/>
    </row>
    <row r="2517" spans="7:8" ht="12.75">
      <c r="G2517" s="125"/>
      <c r="H2517" s="125"/>
    </row>
    <row r="2518" spans="7:8" ht="12.75">
      <c r="G2518" s="125"/>
      <c r="H2518" s="125"/>
    </row>
    <row r="2519" spans="7:8" ht="12.75">
      <c r="G2519" s="125"/>
      <c r="H2519" s="125"/>
    </row>
    <row r="2520" spans="7:8" ht="12.75">
      <c r="G2520" s="125"/>
      <c r="H2520" s="125"/>
    </row>
    <row r="2521" spans="7:8" ht="12.75">
      <c r="G2521" s="125"/>
      <c r="H2521" s="125"/>
    </row>
    <row r="2522" spans="7:8" ht="12.75">
      <c r="G2522" s="125"/>
      <c r="H2522" s="125"/>
    </row>
    <row r="2523" spans="7:8" ht="12.75">
      <c r="G2523" s="125"/>
      <c r="H2523" s="125"/>
    </row>
    <row r="2524" spans="7:8" ht="12.75">
      <c r="G2524" s="125"/>
      <c r="H2524" s="125"/>
    </row>
    <row r="2525" spans="7:8" ht="12.75">
      <c r="G2525" s="125"/>
      <c r="H2525" s="125"/>
    </row>
    <row r="2526" spans="7:8" ht="12.75">
      <c r="G2526" s="125"/>
      <c r="H2526" s="125"/>
    </row>
    <row r="2527" spans="7:8" ht="12.75">
      <c r="G2527" s="125"/>
      <c r="H2527" s="125"/>
    </row>
    <row r="2528" spans="7:8" ht="12.75">
      <c r="G2528" s="125"/>
      <c r="H2528" s="125"/>
    </row>
    <row r="2529" spans="7:8" ht="12.75">
      <c r="G2529" s="125"/>
      <c r="H2529" s="125"/>
    </row>
    <row r="2530" spans="7:8" ht="12.75">
      <c r="G2530" s="125"/>
      <c r="H2530" s="125"/>
    </row>
    <row r="2531" spans="7:8" ht="12.75">
      <c r="G2531" s="125"/>
      <c r="H2531" s="125"/>
    </row>
    <row r="2532" spans="7:8" ht="12.75">
      <c r="G2532" s="125"/>
      <c r="H2532" s="125"/>
    </row>
    <row r="2533" spans="7:8" ht="12.75">
      <c r="G2533" s="125"/>
      <c r="H2533" s="125"/>
    </row>
    <row r="2534" spans="7:8" ht="12.75">
      <c r="G2534" s="125"/>
      <c r="H2534" s="125"/>
    </row>
    <row r="2535" spans="7:8" ht="12.75">
      <c r="G2535" s="125"/>
      <c r="H2535" s="125"/>
    </row>
    <row r="2536" spans="7:8" ht="12.75">
      <c r="G2536" s="125"/>
      <c r="H2536" s="125"/>
    </row>
    <row r="2537" spans="7:8" ht="12.75">
      <c r="G2537" s="125"/>
      <c r="H2537" s="125"/>
    </row>
    <row r="2538" spans="7:8" ht="12.75">
      <c r="G2538" s="125"/>
      <c r="H2538" s="125"/>
    </row>
    <row r="2539" spans="7:8" ht="12.75">
      <c r="G2539" s="125"/>
      <c r="H2539" s="125"/>
    </row>
    <row r="2540" spans="7:8" ht="12.75">
      <c r="G2540" s="125"/>
      <c r="H2540" s="125"/>
    </row>
    <row r="2541" spans="7:8" ht="12.75">
      <c r="G2541" s="125"/>
      <c r="H2541" s="125"/>
    </row>
    <row r="2542" spans="7:8" ht="12.75">
      <c r="G2542" s="125"/>
      <c r="H2542" s="125"/>
    </row>
    <row r="2543" spans="7:8" ht="12.75">
      <c r="G2543" s="125"/>
      <c r="H2543" s="125"/>
    </row>
    <row r="2544" spans="7:8" ht="12.75">
      <c r="G2544" s="125"/>
      <c r="H2544" s="125"/>
    </row>
    <row r="2545" spans="7:8" ht="12.75">
      <c r="G2545" s="125"/>
      <c r="H2545" s="125"/>
    </row>
    <row r="2546" spans="7:8" ht="12.75">
      <c r="G2546" s="125"/>
      <c r="H2546" s="125"/>
    </row>
    <row r="2547" spans="7:8" ht="12.75">
      <c r="G2547" s="125"/>
      <c r="H2547" s="125"/>
    </row>
    <row r="2548" spans="7:8" ht="12.75">
      <c r="G2548" s="125"/>
      <c r="H2548" s="125"/>
    </row>
    <row r="2549" spans="7:8" ht="12.75">
      <c r="G2549" s="125"/>
      <c r="H2549" s="125"/>
    </row>
    <row r="2550" spans="7:8" ht="12.75">
      <c r="G2550" s="125"/>
      <c r="H2550" s="125"/>
    </row>
    <row r="2551" spans="7:8" ht="12.75">
      <c r="G2551" s="125"/>
      <c r="H2551" s="125"/>
    </row>
    <row r="2552" spans="7:8" ht="12.75">
      <c r="G2552" s="125"/>
      <c r="H2552" s="125"/>
    </row>
    <row r="2553" spans="7:8" ht="12.75">
      <c r="G2553" s="125"/>
      <c r="H2553" s="125"/>
    </row>
    <row r="2554" spans="7:8" ht="12.75">
      <c r="G2554" s="125"/>
      <c r="H2554" s="125"/>
    </row>
    <row r="2555" spans="7:8" ht="12.75">
      <c r="G2555" s="125"/>
      <c r="H2555" s="125"/>
    </row>
    <row r="2556" spans="7:8" ht="12.75">
      <c r="G2556" s="125"/>
      <c r="H2556" s="125"/>
    </row>
    <row r="2557" spans="7:8" ht="12.75">
      <c r="G2557" s="125"/>
      <c r="H2557" s="125"/>
    </row>
    <row r="2558" spans="7:8" ht="12.75">
      <c r="G2558" s="125"/>
      <c r="H2558" s="125"/>
    </row>
    <row r="2559" spans="7:8" ht="12.75">
      <c r="G2559" s="125"/>
      <c r="H2559" s="125"/>
    </row>
    <row r="2560" spans="7:8" ht="12.75">
      <c r="G2560" s="125"/>
      <c r="H2560" s="125"/>
    </row>
    <row r="2561" spans="7:8" ht="12.75">
      <c r="G2561" s="125"/>
      <c r="H2561" s="125"/>
    </row>
    <row r="2562" spans="7:8" ht="12.75">
      <c r="G2562" s="125"/>
      <c r="H2562" s="125"/>
    </row>
    <row r="2563" spans="7:8" ht="12.75">
      <c r="G2563" s="125"/>
      <c r="H2563" s="125"/>
    </row>
    <row r="2564" spans="7:8" ht="12.75">
      <c r="G2564" s="125"/>
      <c r="H2564" s="125"/>
    </row>
    <row r="2565" spans="7:8" ht="12.75">
      <c r="G2565" s="125"/>
      <c r="H2565" s="125"/>
    </row>
    <row r="2566" spans="7:8" ht="12.75">
      <c r="G2566" s="125"/>
      <c r="H2566" s="125"/>
    </row>
    <row r="2567" spans="7:8" ht="12.75">
      <c r="G2567" s="125"/>
      <c r="H2567" s="125"/>
    </row>
    <row r="2568" spans="7:8" ht="12.75">
      <c r="G2568" s="125"/>
      <c r="H2568" s="125"/>
    </row>
    <row r="2569" spans="7:8" ht="12.75">
      <c r="G2569" s="125"/>
      <c r="H2569" s="125"/>
    </row>
    <row r="2570" spans="7:8" ht="12.75">
      <c r="G2570" s="125"/>
      <c r="H2570" s="125"/>
    </row>
    <row r="2571" spans="7:8" ht="12.75">
      <c r="G2571" s="125"/>
      <c r="H2571" s="125"/>
    </row>
    <row r="2572" spans="7:8" ht="12.75">
      <c r="G2572" s="125"/>
      <c r="H2572" s="125"/>
    </row>
    <row r="2573" spans="7:8" ht="12.75">
      <c r="G2573" s="125"/>
      <c r="H2573" s="125"/>
    </row>
    <row r="2574" spans="7:8" ht="12.75">
      <c r="G2574" s="125"/>
      <c r="H2574" s="125"/>
    </row>
    <row r="2575" spans="7:8" ht="12.75">
      <c r="G2575" s="125"/>
      <c r="H2575" s="125"/>
    </row>
    <row r="2576" spans="7:8" ht="12.75">
      <c r="G2576" s="125"/>
      <c r="H2576" s="125"/>
    </row>
    <row r="2577" spans="7:8" ht="12.75">
      <c r="G2577" s="125"/>
      <c r="H2577" s="125"/>
    </row>
    <row r="2578" spans="7:8" ht="12.75">
      <c r="G2578" s="125"/>
      <c r="H2578" s="125"/>
    </row>
    <row r="2579" spans="7:8" ht="12.75">
      <c r="G2579" s="125"/>
      <c r="H2579" s="125"/>
    </row>
    <row r="2580" spans="7:8" ht="12.75">
      <c r="G2580" s="125"/>
      <c r="H2580" s="125"/>
    </row>
    <row r="2581" spans="7:8" ht="12.75">
      <c r="G2581" s="125"/>
      <c r="H2581" s="125"/>
    </row>
    <row r="2582" spans="7:8" ht="12.75">
      <c r="G2582" s="125"/>
      <c r="H2582" s="125"/>
    </row>
    <row r="2583" spans="7:8" ht="12.75">
      <c r="G2583" s="125"/>
      <c r="H2583" s="125"/>
    </row>
    <row r="2584" spans="7:8" ht="12.75">
      <c r="G2584" s="125"/>
      <c r="H2584" s="125"/>
    </row>
    <row r="2585" spans="7:8" ht="12.75">
      <c r="G2585" s="125"/>
      <c r="H2585" s="125"/>
    </row>
    <row r="2586" spans="7:8" ht="12.75">
      <c r="G2586" s="125"/>
      <c r="H2586" s="125"/>
    </row>
    <row r="2587" spans="7:8" ht="12.75">
      <c r="G2587" s="125"/>
      <c r="H2587" s="125"/>
    </row>
    <row r="2588" spans="7:8" ht="12.75">
      <c r="G2588" s="125"/>
      <c r="H2588" s="125"/>
    </row>
    <row r="2589" spans="7:8" ht="12.75">
      <c r="G2589" s="125"/>
      <c r="H2589" s="125"/>
    </row>
    <row r="2590" spans="7:8" ht="12.75">
      <c r="G2590" s="125"/>
      <c r="H2590" s="125"/>
    </row>
    <row r="2591" spans="7:8" ht="12.75">
      <c r="G2591" s="125"/>
      <c r="H2591" s="125"/>
    </row>
    <row r="2592" spans="7:8" ht="12.75">
      <c r="G2592" s="125"/>
      <c r="H2592" s="125"/>
    </row>
    <row r="2593" spans="7:8" ht="12.75">
      <c r="G2593" s="125"/>
      <c r="H2593" s="125"/>
    </row>
    <row r="2594" spans="7:8" ht="12.75">
      <c r="G2594" s="125"/>
      <c r="H2594" s="125"/>
    </row>
    <row r="2595" spans="7:8" ht="12.75">
      <c r="G2595" s="125"/>
      <c r="H2595" s="125"/>
    </row>
    <row r="2596" spans="7:8" ht="12.75">
      <c r="G2596" s="125"/>
      <c r="H2596" s="125"/>
    </row>
    <row r="2597" spans="7:8" ht="12.75">
      <c r="G2597" s="125"/>
      <c r="H2597" s="125"/>
    </row>
    <row r="2598" spans="7:8" ht="12.75">
      <c r="G2598" s="125"/>
      <c r="H2598" s="125"/>
    </row>
    <row r="2599" spans="7:8" ht="12.75">
      <c r="G2599" s="125"/>
      <c r="H2599" s="125"/>
    </row>
    <row r="2600" spans="7:8" ht="12.75">
      <c r="G2600" s="125"/>
      <c r="H2600" s="125"/>
    </row>
    <row r="2601" spans="7:8" ht="12.75">
      <c r="G2601" s="125"/>
      <c r="H2601" s="125"/>
    </row>
    <row r="2602" spans="7:8" ht="12.75">
      <c r="G2602" s="125"/>
      <c r="H2602" s="125"/>
    </row>
    <row r="2603" spans="7:8" ht="12.75">
      <c r="G2603" s="125"/>
      <c r="H2603" s="125"/>
    </row>
    <row r="2604" spans="7:8" ht="12.75">
      <c r="G2604" s="125"/>
      <c r="H2604" s="125"/>
    </row>
    <row r="2605" spans="7:8" ht="12.75">
      <c r="G2605" s="125"/>
      <c r="H2605" s="125"/>
    </row>
    <row r="2606" spans="7:8" ht="12.75">
      <c r="G2606" s="125"/>
      <c r="H2606" s="125"/>
    </row>
    <row r="2607" spans="7:8" ht="12.75">
      <c r="G2607" s="125"/>
      <c r="H2607" s="125"/>
    </row>
    <row r="2608" spans="7:8" ht="12.75">
      <c r="G2608" s="125"/>
      <c r="H2608" s="125"/>
    </row>
    <row r="2609" spans="7:8" ht="12.75">
      <c r="G2609" s="125"/>
      <c r="H2609" s="125"/>
    </row>
    <row r="2610" spans="7:8" ht="12.75">
      <c r="G2610" s="125"/>
      <c r="H2610" s="125"/>
    </row>
    <row r="2611" spans="7:8" ht="12.75">
      <c r="G2611" s="125"/>
      <c r="H2611" s="125"/>
    </row>
    <row r="2612" spans="7:8" ht="12.75">
      <c r="G2612" s="125"/>
      <c r="H2612" s="125"/>
    </row>
    <row r="2613" spans="7:8" ht="12.75">
      <c r="G2613" s="125"/>
      <c r="H2613" s="125"/>
    </row>
    <row r="2614" spans="7:8" ht="12.75">
      <c r="G2614" s="125"/>
      <c r="H2614" s="125"/>
    </row>
    <row r="2615" spans="7:8" ht="12.75">
      <c r="G2615" s="125"/>
      <c r="H2615" s="125"/>
    </row>
    <row r="2616" spans="7:8" ht="12.75">
      <c r="G2616" s="125"/>
      <c r="H2616" s="125"/>
    </row>
    <row r="2617" spans="7:8" ht="12.75">
      <c r="G2617" s="125"/>
      <c r="H2617" s="125"/>
    </row>
    <row r="2618" spans="7:8" ht="12.75">
      <c r="G2618" s="125"/>
      <c r="H2618" s="125"/>
    </row>
    <row r="2619" spans="7:8" ht="12.75">
      <c r="G2619" s="125"/>
      <c r="H2619" s="125"/>
    </row>
    <row r="2620" spans="7:8" ht="12.75">
      <c r="G2620" s="125"/>
      <c r="H2620" s="125"/>
    </row>
    <row r="2621" spans="7:8" ht="12.75">
      <c r="G2621" s="125"/>
      <c r="H2621" s="125"/>
    </row>
    <row r="2622" spans="7:8" ht="12.75">
      <c r="G2622" s="125"/>
      <c r="H2622" s="125"/>
    </row>
    <row r="2623" spans="7:8" ht="12.75">
      <c r="G2623" s="125"/>
      <c r="H2623" s="125"/>
    </row>
    <row r="2624" spans="7:8" ht="12.75">
      <c r="G2624" s="125"/>
      <c r="H2624" s="125"/>
    </row>
    <row r="2625" spans="7:8" ht="12.75">
      <c r="G2625" s="125"/>
      <c r="H2625" s="125"/>
    </row>
    <row r="2626" spans="7:8" ht="12.75">
      <c r="G2626" s="125"/>
      <c r="H2626" s="125"/>
    </row>
    <row r="2627" spans="7:8" ht="12.75">
      <c r="G2627" s="125"/>
      <c r="H2627" s="125"/>
    </row>
    <row r="2628" spans="7:8" ht="12.75">
      <c r="G2628" s="125"/>
      <c r="H2628" s="125"/>
    </row>
    <row r="2629" spans="7:8" ht="12.75">
      <c r="G2629" s="125"/>
      <c r="H2629" s="125"/>
    </row>
    <row r="2630" spans="7:8" ht="12.75">
      <c r="G2630" s="125"/>
      <c r="H2630" s="125"/>
    </row>
    <row r="2631" spans="7:8" ht="12.75">
      <c r="G2631" s="125"/>
      <c r="H2631" s="125"/>
    </row>
    <row r="2632" spans="7:8" ht="12.75">
      <c r="G2632" s="125"/>
      <c r="H2632" s="125"/>
    </row>
    <row r="2633" spans="7:8" ht="12.75">
      <c r="G2633" s="125"/>
      <c r="H2633" s="125"/>
    </row>
    <row r="2634" spans="7:8" ht="12.75">
      <c r="G2634" s="125"/>
      <c r="H2634" s="125"/>
    </row>
    <row r="2635" spans="7:8" ht="12.75">
      <c r="G2635" s="125"/>
      <c r="H2635" s="125"/>
    </row>
    <row r="2636" spans="7:8" ht="12.75">
      <c r="G2636" s="125"/>
      <c r="H2636" s="125"/>
    </row>
    <row r="2637" spans="7:8" ht="12.75">
      <c r="G2637" s="125"/>
      <c r="H2637" s="125"/>
    </row>
    <row r="2638" spans="7:8" ht="12.75">
      <c r="G2638" s="125"/>
      <c r="H2638" s="125"/>
    </row>
    <row r="2639" spans="7:8" ht="12.75">
      <c r="G2639" s="125"/>
      <c r="H2639" s="125"/>
    </row>
    <row r="2640" spans="7:8" ht="12.75">
      <c r="G2640" s="125"/>
      <c r="H2640" s="125"/>
    </row>
    <row r="2641" spans="7:8" ht="12.75">
      <c r="G2641" s="125"/>
      <c r="H2641" s="125"/>
    </row>
    <row r="2642" spans="7:8" ht="12.75">
      <c r="G2642" s="125"/>
      <c r="H2642" s="125"/>
    </row>
    <row r="2643" spans="7:8" ht="12.75">
      <c r="G2643" s="125"/>
      <c r="H2643" s="125"/>
    </row>
    <row r="2644" spans="7:8" ht="12.75">
      <c r="G2644" s="125"/>
      <c r="H2644" s="125"/>
    </row>
    <row r="2645" spans="7:8" ht="12.75">
      <c r="G2645" s="125"/>
      <c r="H2645" s="125"/>
    </row>
    <row r="2646" spans="7:8" ht="12.75">
      <c r="G2646" s="125"/>
      <c r="H2646" s="125"/>
    </row>
    <row r="2647" spans="7:8" ht="12.75">
      <c r="G2647" s="125"/>
      <c r="H2647" s="125"/>
    </row>
    <row r="2648" ht="12.75">
      <c r="H2648" s="125"/>
    </row>
  </sheetData>
  <sheetProtection/>
  <mergeCells count="2">
    <mergeCell ref="A14:F14"/>
    <mergeCell ref="E797:F79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49" r:id="rId1"/>
  <rowBreaks count="7" manualBreakCount="7">
    <brk id="192" max="8" man="1"/>
    <brk id="248" max="8" man="1"/>
    <brk id="314" max="8" man="1"/>
    <brk id="374" max="8" man="1"/>
    <brk id="462" max="8" man="1"/>
    <brk id="657" max="8" man="1"/>
    <brk id="7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2020-07-13T06:46:41Z</cp:lastPrinted>
  <dcterms:created xsi:type="dcterms:W3CDTF">1996-10-08T23:32:33Z</dcterms:created>
  <dcterms:modified xsi:type="dcterms:W3CDTF">2020-07-14T23:24:47Z</dcterms:modified>
  <cp:category/>
  <cp:version/>
  <cp:contentType/>
  <cp:contentStatus/>
</cp:coreProperties>
</file>