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910" yWindow="60" windowWidth="14385" windowHeight="12315"/>
  </bookViews>
  <sheets>
    <sheet name="Табл.1" sheetId="1" r:id="rId1"/>
  </sheets>
  <definedNames>
    <definedName name="_xlnm.Print_Titles" localSheetId="0">Табл.1!$5:$9</definedName>
    <definedName name="_xlnm.Print_Area" localSheetId="0">Табл.1!$A$1:$H$86</definedName>
  </definedNames>
  <calcPr calcId="152511"/>
</workbook>
</file>

<file path=xl/calcChain.xml><?xml version="1.0" encoding="utf-8"?>
<calcChain xmlns="http://schemas.openxmlformats.org/spreadsheetml/2006/main">
  <c r="C72" i="1"/>
  <c r="H69" l="1"/>
  <c r="H71"/>
  <c r="H72"/>
  <c r="H68"/>
  <c r="G69"/>
  <c r="G70"/>
  <c r="G71"/>
  <c r="G72"/>
  <c r="G68"/>
  <c r="G63"/>
  <c r="H60"/>
  <c r="H59"/>
  <c r="H58"/>
  <c r="G59"/>
  <c r="G60"/>
  <c r="G58"/>
  <c r="G57"/>
  <c r="G50"/>
  <c r="G49"/>
  <c r="H46"/>
  <c r="G41"/>
  <c r="G40" s="1"/>
  <c r="G39" s="1"/>
  <c r="G36"/>
  <c r="G38"/>
  <c r="G33"/>
  <c r="G26"/>
  <c r="G20"/>
  <c r="G21"/>
  <c r="G22"/>
  <c r="G23"/>
  <c r="G16"/>
  <c r="G17"/>
  <c r="G18"/>
  <c r="G19"/>
  <c r="G74"/>
  <c r="G73"/>
  <c r="F48"/>
  <c r="H48" s="1"/>
  <c r="F77"/>
  <c r="F66" s="1"/>
  <c r="F65" s="1"/>
  <c r="F74"/>
  <c r="F73" s="1"/>
  <c r="F62"/>
  <c r="F61" s="1"/>
  <c r="F55"/>
  <c r="F54" s="1"/>
  <c r="F52"/>
  <c r="F51" s="1"/>
  <c r="F44"/>
  <c r="F40"/>
  <c r="F39" s="1"/>
  <c r="F34"/>
  <c r="F31"/>
  <c r="F25"/>
  <c r="F24" s="1"/>
  <c r="F14"/>
  <c r="F13" s="1"/>
  <c r="F12" s="1"/>
  <c r="E64"/>
  <c r="H64" s="1"/>
  <c r="E56"/>
  <c r="G56" s="1"/>
  <c r="E53"/>
  <c r="H53" s="1"/>
  <c r="E50"/>
  <c r="H50" s="1"/>
  <c r="E48"/>
  <c r="E47"/>
  <c r="H47" s="1"/>
  <c r="E46"/>
  <c r="G46" s="1"/>
  <c r="E45"/>
  <c r="H45" s="1"/>
  <c r="E41"/>
  <c r="E35"/>
  <c r="G35" s="1"/>
  <c r="E37"/>
  <c r="G37" s="1"/>
  <c r="E32"/>
  <c r="G32" s="1"/>
  <c r="G31" s="1"/>
  <c r="E29"/>
  <c r="G29" s="1"/>
  <c r="E28"/>
  <c r="G28" s="1"/>
  <c r="E27"/>
  <c r="G27" s="1"/>
  <c r="E15"/>
  <c r="E14" s="1"/>
  <c r="G25" l="1"/>
  <c r="G24" s="1"/>
  <c r="G47"/>
  <c r="G62"/>
  <c r="G61" s="1"/>
  <c r="G15"/>
  <c r="G34"/>
  <c r="G30" s="1"/>
  <c r="G53"/>
  <c r="G52" s="1"/>
  <c r="G51" s="1"/>
  <c r="H56"/>
  <c r="H55" s="1"/>
  <c r="G64"/>
  <c r="H14"/>
  <c r="G45"/>
  <c r="G44" s="1"/>
  <c r="G43" s="1"/>
  <c r="G48"/>
  <c r="G55"/>
  <c r="G54" s="1"/>
  <c r="G14"/>
  <c r="G13" s="1"/>
  <c r="G12" s="1"/>
  <c r="G11"/>
  <c r="F43"/>
  <c r="F42" s="1"/>
  <c r="F30"/>
  <c r="E34"/>
  <c r="H34" s="1"/>
  <c r="D55"/>
  <c r="E55"/>
  <c r="C69"/>
  <c r="C66" s="1"/>
  <c r="C56"/>
  <c r="C55" s="1"/>
  <c r="C50"/>
  <c r="C47"/>
  <c r="F11" l="1"/>
  <c r="G42"/>
  <c r="F10"/>
  <c r="F78"/>
  <c r="E77"/>
  <c r="E74"/>
  <c r="E73" s="1"/>
  <c r="E62"/>
  <c r="E61" s="1"/>
  <c r="H61" s="1"/>
  <c r="E54"/>
  <c r="E52"/>
  <c r="E51" s="1"/>
  <c r="E44"/>
  <c r="E40"/>
  <c r="E39" s="1"/>
  <c r="H39" s="1"/>
  <c r="E31"/>
  <c r="H31" s="1"/>
  <c r="E25"/>
  <c r="E24" s="1"/>
  <c r="H24" s="1"/>
  <c r="E13"/>
  <c r="E12" s="1"/>
  <c r="E43" l="1"/>
  <c r="H44"/>
  <c r="E66"/>
  <c r="E65" s="1"/>
  <c r="G77"/>
  <c r="G66" s="1"/>
  <c r="G65" s="1"/>
  <c r="H77"/>
  <c r="G10"/>
  <c r="E42"/>
  <c r="H42" s="1"/>
  <c r="E30"/>
  <c r="H30" s="1"/>
  <c r="E11"/>
  <c r="H11" s="1"/>
  <c r="E10" l="1"/>
  <c r="H10" s="1"/>
  <c r="E78"/>
  <c r="H78" l="1"/>
  <c r="G78"/>
  <c r="C14"/>
  <c r="C65" l="1"/>
  <c r="C44" l="1"/>
  <c r="C25"/>
  <c r="C34"/>
  <c r="D31" l="1"/>
  <c r="C31"/>
  <c r="C62" l="1"/>
  <c r="D75" l="1"/>
  <c r="D62"/>
  <c r="D47"/>
  <c r="D77" l="1"/>
  <c r="D66" s="1"/>
  <c r="D65" s="1"/>
  <c r="D74" l="1"/>
  <c r="D73" s="1"/>
  <c r="D61"/>
  <c r="D54"/>
  <c r="D52"/>
  <c r="D51" s="1"/>
  <c r="D48"/>
  <c r="D44"/>
  <c r="D40"/>
  <c r="D39"/>
  <c r="D34"/>
  <c r="D30"/>
  <c r="D24"/>
  <c r="D13"/>
  <c r="D12" s="1"/>
  <c r="D43" l="1"/>
  <c r="D42" s="1"/>
  <c r="D11"/>
  <c r="D78" l="1"/>
  <c r="D10"/>
  <c r="C13"/>
  <c r="C12" s="1"/>
  <c r="C24"/>
  <c r="C40"/>
  <c r="C39" s="1"/>
  <c r="C48"/>
  <c r="C43" s="1"/>
  <c r="C52"/>
  <c r="C51" s="1"/>
  <c r="C54"/>
  <c r="C61"/>
  <c r="C74"/>
  <c r="C73" s="1"/>
  <c r="C42" l="1"/>
  <c r="C30"/>
  <c r="C11" s="1"/>
  <c r="C10" l="1"/>
  <c r="C78"/>
</calcChain>
</file>

<file path=xl/sharedStrings.xml><?xml version="1.0" encoding="utf-8"?>
<sst xmlns="http://schemas.openxmlformats.org/spreadsheetml/2006/main" count="152" uniqueCount="145">
  <si>
    <t/>
  </si>
  <si>
    <t>КБК</t>
  </si>
  <si>
    <t>Наименование</t>
  </si>
  <si>
    <t>НАЛОГОВЫЕ И НЕНАЛОГОВЫЕ ДОХОДЫ</t>
  </si>
  <si>
    <t>Налоговые</t>
  </si>
  <si>
    <t>000 1 01 00000 00 0000 000</t>
  </si>
  <si>
    <t>НАЛОГИ НА ПРИБЫЛЬ, ДОХОДЫ</t>
  </si>
  <si>
    <t>000 1 01 02000 01 0000 110</t>
  </si>
  <si>
    <t>Налог на доходы физических лиц взимаемый на межселенной территории</t>
  </si>
  <si>
    <t>802 1 01 02010 01 0000 110</t>
  </si>
  <si>
    <t>Налог на доходы физических лиц</t>
  </si>
  <si>
    <t>000 1 03 00000 00 0000 000</t>
  </si>
  <si>
    <t>НАЛОГИ НА ТОВАРЫ (РАБОТЫ, УСЛУГИ), РЕАЛИЗУЕМЫЕ НА ТЕРРИТОРИИ РОССИЙСКОЙ ФЕДЕРАЦИИ</t>
  </si>
  <si>
    <t>802 1 03 00000 00 0000 000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</si>
  <si>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</si>
  <si>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</si>
  <si>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</si>
  <si>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</si>
  <si>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802 1 06 01030 13 0000 110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</si>
  <si>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</t>
  </si>
  <si>
    <t>000 1 06 06000 00 0000 110</t>
  </si>
  <si>
    <t>Земельный налог</t>
  </si>
  <si>
    <t>Земельный налог с организаций, обладающих земельным участком, расположенным в границах городских поселений</t>
  </si>
  <si>
    <t>000 1 08 00000 00 0000 000</t>
  </si>
  <si>
    <t>ГОСУДАРСТВЕННАЯ ПОШЛИНА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</si>
  <si>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</si>
  <si>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</si>
  <si>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802 1 08 07175 01 1000 110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</si>
  <si>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 тяжеловесных и (или) крупногабаритных грузов, зачисляемая в бюджеты поселений</t>
  </si>
  <si>
    <t>Неналоговые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</si>
  <si>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</si>
  <si>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</si>
  <si>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</si>
  <si>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</si>
  <si>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802 1 11 05013 13 0000 120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</si>
  <si>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</t>
  </si>
  <si>
    <t>802 1 11 05025 13 0000 120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</si>
  <si>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</si>
  <si>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</si>
  <si>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</si>
  <si>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</t>
  </si>
  <si>
    <t>802 1 11 09045 13 0000 120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</si>
  <si>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</si>
  <si>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000 1 13 00000 00 0000 000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</si>
  <si>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</si>
  <si>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</si>
  <si>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</si>
  <si>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802 1 13 02995 13 0000 130</t>
  </si>
  <si>
    <t>Прочие доходы от компенсации затрат 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</si>
  <si>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</si>
  <si>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</si>
  <si>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</si>
  <si>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</si>
  <si>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802 1 14 06013 13 0000 430</t>
  </si>
  <si>
    <t>Доходы от продажи земельных участков, государственная собственность на которые не разраничена и которые расположены в границах городских поселений</t>
  </si>
  <si>
    <t>000 1 17 00000 00 0000 000</t>
  </si>
  <si>
    <t>ПРОЧИЕ НЕНАЛОГОВЫЕ ДОХОДЫ</t>
  </si>
  <si>
    <t>000 1 17 05000 00 0000 180</t>
  </si>
  <si>
    <t>Прочие неналоговые доходы</t>
  </si>
  <si>
    <t>802 1 17 05050 13 0000 180</t>
  </si>
  <si>
    <t>Прочие неналоговые доходы бюджетов городских поселений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</si>
  <si>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</si>
  <si>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</si>
  <si>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</si>
  <si>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Субсидия на поддержу государственных программ формирования современной городской среды</t>
  </si>
  <si>
    <t>000 2 07 00000 00 0000 000</t>
  </si>
  <si>
    <t>ПРОЧИЕ БЕЗВОЗМЕЗДНЫЕ ПОСТУПЛЕНИЯ</t>
  </si>
  <si>
    <t>Прочие безвозмездные поступления в бюджеты муниципальных районов</t>
  </si>
  <si>
    <t>Прочие безвозмездные поступления в бюджеты городских поселений</t>
  </si>
  <si>
    <t>ВСЕГО ДОХОДОВ</t>
  </si>
  <si>
    <t>802 2 02 25555 13 0000 150</t>
  </si>
  <si>
    <t>000 2 07 05000 05 0000 150</t>
  </si>
  <si>
    <t>802 2 07 05030 13 0000 150</t>
  </si>
  <si>
    <t>802 2 19 60010 13 0000 150</t>
  </si>
  <si>
    <t>802 2 18 60010 13 0000 150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</si>
  <si>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бюджета района</t>
  </si>
  <si>
    <t>Возврат остатков субсидий, субвенций и иных межбюджетных трансфертов, имеющих целевое назначение, прошлых лет из бюджета поселения</t>
  </si>
  <si>
    <t>802 2 02 35118 13 0000 151</t>
  </si>
  <si>
    <t>Субвенции бюджетам субъектов Российской Федерации на осуществление первичного воинского учета на территориях, где отсутствуют военные комиссариаты</t>
  </si>
  <si>
    <t>802 2 02 30024 13 6336 151</t>
  </si>
  <si>
    <t>Выполнение отдельных государственных полномочий по организации мероприятий по предупреждению и ликивдации болезней животных, их лечению, защите населения от болезней, общих для человека и животных</t>
  </si>
  <si>
    <t>802 2 02 35930 13 0000 151</t>
  </si>
  <si>
    <t>Субвенции бюджетам субъектов Российской Федерации на государственную регистрацию актов гражданского состояния</t>
  </si>
  <si>
    <t>802 2 02 45160 13 0000 151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</si>
  <si>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органиами власти другого уровня</t>
  </si>
  <si>
    <t>802 1 17 01050 13 0000 180</t>
  </si>
  <si>
    <t>Невыясненные поступления</t>
  </si>
  <si>
    <t>% исполнения</t>
  </si>
  <si>
    <t>Отклонение от уточненного плана ("-" недовыполнение; "+" перевыполнение")</t>
  </si>
  <si>
    <t>Денежные взыскания (штрафы) за нарушение законодательства РФ о контрактно системе в сфере закупок товаров, работ, услуг для обеспечения государственных и муниципальных нужд городских поселений</t>
  </si>
  <si>
    <t>802 1 16 33050 13 6000 140</t>
  </si>
  <si>
    <t>Сумма уточненного плана</t>
  </si>
  <si>
    <t>Сумма уточненного плана на 2020 год</t>
  </si>
  <si>
    <t xml:space="preserve"> 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</si>
  <si>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</si>
  <si>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</si>
  <si>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</si>
  <si>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 xml:space="preserve"> 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</si>
  <si>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</si>
  <si>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 xml:space="preserve"> 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</si>
  <si>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</si>
  <si>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 xml:space="preserve"> 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</si>
  <si>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</si>
  <si>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</si>
  <si>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</si>
  <si>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</si>
  <si>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</si>
  <si>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</si>
  <si>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</si>
  <si>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 xml:space="preserve"> 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</si>
  <si>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</si>
  <si>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182 1 06 01030 13 2100 110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</si>
  <si>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</si>
  <si>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802 1 06 06033 13 1000 110</t>
  </si>
  <si>
    <t>182 1 06 06033 13 2100 110</t>
  </si>
  <si>
    <t>Земельный налог с организаций, обладающих земельным участком, расположенным в границах городских поселений (пени по соответствующему платежу)</t>
  </si>
  <si>
    <t>182 1 06 06043 13 1000 110</t>
  </si>
  <si>
    <t>Земельный налог с физических лиц, обладающих земельным участком,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</si>
  <si>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182 1 06 06043 13 2100 110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</si>
  <si>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</si>
  <si>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100 1 03 0223 10 1000 110</t>
  </si>
  <si>
    <t>Доходы от уплаты акцизов на дизельное топливо,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</si>
  <si>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100 1 03 0224 10 1000 110</t>
  </si>
  <si>
    <t>Доходы от уплаты акцизов на моторные масла для дизельных и (или) карбюраторных (инжекторных) двигателей, подлежащее распределению между бюджетами  субъектов РФ и местными бюджетами с учетом установленных дифференцированных нормативов отчислений в местные бюджеты</t>
  </si>
  <si>
    <t>100 1 03 0225 10 1000 110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</si>
  <si>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</si>
  <si>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100 1 03 0226 10 1000 110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</si>
  <si>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</si>
  <si>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802 1 11 05075 13 0000 120</t>
  </si>
  <si>
    <t>802 1 16 07010 13 0000 140</t>
  </si>
  <si>
    <t>802 1 16 10031 13 0000 140</t>
  </si>
  <si>
    <t>Возмещение ущерба при возниконовении страховых случаев</t>
  </si>
  <si>
    <t>Сумма уточненного плана на 01.07.2020г.</t>
  </si>
  <si>
    <t>Фактическое исполнение на 01.07.2020г.</t>
  </si>
  <si>
    <t>Исправить</t>
  </si>
  <si>
    <t>802 2 02 29999 13 6265 150</t>
  </si>
  <si>
    <t>Субсидия из гос.бюджета на реализацию проектов развития общественной инфраструктуры, основанных на местных инициативах</t>
  </si>
  <si>
    <t>802 1 14 06025 13 0000 430</t>
  </si>
  <si>
    <t>Доходыот продажи земельных участков, находящихся в собственности городских поселений</t>
  </si>
  <si>
    <t>Исполнение доходов бюджета МО "Город Удачный" за 1 полугодие 2020г.</t>
  </si>
  <si>
    <t>802 1 11 07015 13 0000 120</t>
  </si>
  <si>
    <t>Доходы от перечисления части прибыли МУПов</t>
  </si>
  <si>
    <t>Приложение № 1</t>
  </si>
  <si>
    <t xml:space="preserve">к постановлению </t>
  </si>
  <si>
    <t>№ _____ от "____" июля 2020г.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</si>
</sst>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0.0"/>
    <numFmt numFmtId="165" formatCode="_-* #,##0.0_р_._-;\-* #,##0.0_р_._-;_-* &quot;-&quot;??_р_._-;_-@_-"/>
  </numFmts>
  <fonts count="15">
    <font>
      <sz val="10"/>
      <color rgb="FF000000"/>
      <name val="Times New Roman"/>
      <family val="2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2"/>
    </font>
    <font>
      <b/>
      <sz val="10"/>
      <color theme="3" tint="0.39997558519241921"/>
      <name val="Times New Roman"/>
      <family val="1"/>
      <charset val="204"/>
    </font>
    <font>
      <b/>
      <sz val="10"/>
      <color rgb="FFC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FF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/>
      <bottom style="thin">
        <color rgb="FF000000"/>
      </bottom>
      <diagonal/>
    </border>
  </borders>
  <cellStyleXfs count="3">
    <xf numFmtId="0" fontId="0" fillId="0" borderId="0">
      <alignment vertical="top" wrapText="1"/>
    </xf>
    <xf numFmtId="43" fontId="2" fillId="0" borderId="0" applyFont="0" applyFill="0" applyBorder="0" applyAlignment="0" applyProtection="0"/>
    <xf numFmtId="0" fontId="7" fillId="0" borderId="0"/>
  </cellStyleXfs>
  <cellXfs count="112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4" fontId="1" fillId="0" borderId="4" xfId="0" applyNumberFormat="1" applyFont="1" applyFill="1" applyBorder="1" applyAlignment="1">
      <alignment horizontal="right" vertical="top" wrapText="1"/>
    </xf>
    <xf numFmtId="4" fontId="0" fillId="0" borderId="4" xfId="0" applyNumberFormat="1" applyFont="1" applyFill="1" applyBorder="1" applyAlignment="1">
      <alignment horizontal="right" vertical="top" wrapText="1"/>
    </xf>
    <xf numFmtId="43" fontId="1" fillId="0" borderId="4" xfId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vertical="top" wrapText="1"/>
    </xf>
    <xf numFmtId="4" fontId="1" fillId="0" borderId="3" xfId="0" applyNumberFormat="1" applyFont="1" applyFill="1" applyBorder="1" applyAlignment="1">
      <alignment horizontal="right" vertical="top" wrapText="1"/>
    </xf>
    <xf numFmtId="0" fontId="0" fillId="0" borderId="5" xfId="0" applyFont="1" applyFill="1" applyBorder="1" applyAlignment="1">
      <alignment vertical="top" wrapText="1"/>
    </xf>
    <xf numFmtId="43" fontId="1" fillId="0" borderId="3" xfId="1" applyFont="1" applyFill="1" applyBorder="1" applyAlignment="1">
      <alignment horizontal="right" vertical="top" wrapText="1"/>
    </xf>
    <xf numFmtId="43" fontId="1" fillId="0" borderId="7" xfId="1" applyFont="1" applyFill="1" applyBorder="1" applyAlignment="1">
      <alignment horizontal="right" vertical="top" wrapText="1"/>
    </xf>
    <xf numFmtId="0" fontId="0" fillId="0" borderId="8" xfId="0" applyFont="1" applyFill="1" applyBorder="1" applyAlignment="1">
      <alignment vertical="top" wrapText="1"/>
    </xf>
    <xf numFmtId="4" fontId="0" fillId="0" borderId="9" xfId="0" applyNumberFormat="1" applyFont="1" applyFill="1" applyBorder="1" applyAlignment="1">
      <alignment horizontal="right" vertical="top" wrapText="1"/>
    </xf>
    <xf numFmtId="43" fontId="4" fillId="0" borderId="3" xfId="0" applyNumberFormat="1" applyFont="1" applyFill="1" applyBorder="1" applyAlignment="1">
      <alignment vertical="top" wrapText="1"/>
    </xf>
    <xf numFmtId="4" fontId="0" fillId="0" borderId="3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vertical="top" wrapText="1"/>
    </xf>
    <xf numFmtId="0" fontId="1" fillId="0" borderId="4" xfId="0" applyFont="1" applyFill="1" applyBorder="1" applyAlignment="1">
      <alignment vertical="top" wrapText="1"/>
    </xf>
    <xf numFmtId="43" fontId="3" fillId="0" borderId="9" xfId="1" applyFont="1" applyFill="1" applyBorder="1" applyAlignment="1">
      <alignment horizontal="right" vertical="top" wrapText="1"/>
    </xf>
    <xf numFmtId="4" fontId="1" fillId="0" borderId="5" xfId="0" applyNumberFormat="1" applyFont="1" applyFill="1" applyBorder="1" applyAlignment="1">
      <alignment horizontal="right" vertical="top" wrapText="1"/>
    </xf>
    <xf numFmtId="43" fontId="0" fillId="0" borderId="3" xfId="0" applyNumberFormat="1" applyFont="1" applyFill="1" applyBorder="1" applyAlignment="1">
      <alignment vertical="top" wrapText="1"/>
    </xf>
    <xf numFmtId="0" fontId="0" fillId="0" borderId="8" xfId="0" applyFill="1" applyBorder="1" applyAlignment="1">
      <alignment vertical="top" wrapText="1"/>
    </xf>
    <xf numFmtId="43" fontId="0" fillId="0" borderId="1" xfId="0" applyNumberFormat="1" applyFont="1" applyFill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43" fontId="0" fillId="0" borderId="8" xfId="0" applyNumberFormat="1" applyFont="1" applyFill="1" applyBorder="1" applyAlignment="1">
      <alignment horizontal="right" vertical="top" wrapText="1"/>
    </xf>
    <xf numFmtId="0" fontId="0" fillId="0" borderId="1" xfId="0" applyFill="1" applyBorder="1" applyAlignment="1">
      <alignment vertical="top" wrapText="1"/>
    </xf>
    <xf numFmtId="43" fontId="0" fillId="0" borderId="3" xfId="0" applyNumberFormat="1" applyFont="1" applyFill="1" applyBorder="1" applyAlignment="1">
      <alignment horizontal="right" vertical="top" wrapText="1"/>
    </xf>
    <xf numFmtId="0" fontId="5" fillId="0" borderId="7" xfId="0" applyFont="1" applyFill="1" applyBorder="1" applyAlignment="1">
      <alignment vertical="top" wrapText="1"/>
    </xf>
    <xf numFmtId="43" fontId="0" fillId="0" borderId="2" xfId="0" applyNumberFormat="1" applyFont="1" applyFill="1" applyBorder="1" applyAlignment="1">
      <alignment horizontal="right" vertical="top" wrapText="1"/>
    </xf>
    <xf numFmtId="43" fontId="0" fillId="0" borderId="6" xfId="0" applyNumberFormat="1" applyFill="1" applyBorder="1" applyAlignment="1">
      <alignment vertical="top" wrapText="1"/>
    </xf>
    <xf numFmtId="43" fontId="1" fillId="0" borderId="3" xfId="0" applyNumberFormat="1" applyFont="1" applyFill="1" applyBorder="1" applyAlignment="1">
      <alignment horizontal="right" vertical="top" wrapText="1"/>
    </xf>
    <xf numFmtId="43" fontId="0" fillId="0" borderId="5" xfId="0" applyNumberFormat="1" applyFont="1" applyFill="1" applyBorder="1" applyAlignment="1">
      <alignment vertical="top" wrapText="1"/>
    </xf>
    <xf numFmtId="43" fontId="4" fillId="0" borderId="7" xfId="0" applyNumberFormat="1" applyFont="1" applyFill="1" applyBorder="1" applyAlignment="1">
      <alignment horizontal="right" vertical="top" wrapText="1"/>
    </xf>
    <xf numFmtId="0" fontId="1" fillId="0" borderId="3" xfId="0" applyFont="1" applyFill="1" applyBorder="1" applyAlignment="1">
      <alignment horizontal="center" vertical="center" wrapText="1"/>
    </xf>
    <xf numFmtId="43" fontId="5" fillId="0" borderId="3" xfId="1" applyFont="1" applyFill="1" applyBorder="1" applyAlignment="1">
      <alignment horizontal="right" vertical="top" wrapText="1"/>
    </xf>
    <xf numFmtId="0" fontId="1" fillId="0" borderId="8" xfId="0" applyFont="1" applyFill="1" applyBorder="1" applyAlignment="1">
      <alignment vertical="top" wrapText="1"/>
    </xf>
    <xf numFmtId="43" fontId="1" fillId="0" borderId="9" xfId="1" applyFont="1" applyFill="1" applyBorder="1" applyAlignment="1">
      <alignment horizontal="right" vertical="top" wrapText="1"/>
    </xf>
    <xf numFmtId="0" fontId="0" fillId="0" borderId="12" xfId="0" applyFont="1" applyFill="1" applyBorder="1" applyAlignment="1">
      <alignment vertical="top" wrapText="1"/>
    </xf>
    <xf numFmtId="4" fontId="0" fillId="0" borderId="7" xfId="0" applyNumberFormat="1" applyFont="1" applyFill="1" applyBorder="1" applyAlignment="1">
      <alignment horizontal="right" vertical="top" wrapText="1"/>
    </xf>
    <xf numFmtId="0" fontId="0" fillId="0" borderId="13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 wrapText="1"/>
    </xf>
    <xf numFmtId="43" fontId="5" fillId="0" borderId="5" xfId="1" applyFont="1" applyFill="1" applyBorder="1" applyAlignment="1">
      <alignment horizontal="right"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3" xfId="0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4" fontId="0" fillId="0" borderId="11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vertical="top" wrapText="1"/>
    </xf>
    <xf numFmtId="0" fontId="6" fillId="0" borderId="15" xfId="0" quotePrefix="1" applyNumberFormat="1" applyFont="1" applyBorder="1" applyAlignment="1">
      <alignment horizontal="left" wrapText="1"/>
    </xf>
    <xf numFmtId="0" fontId="0" fillId="0" borderId="3" xfId="0" applyFill="1" applyBorder="1" applyAlignment="1">
      <alignment horizontal="center" vertical="top" wrapText="1"/>
    </xf>
    <xf numFmtId="0" fontId="8" fillId="0" borderId="3" xfId="2" applyNumberFormat="1" applyFont="1" applyBorder="1" applyAlignment="1">
      <alignment horizontal="justify"/>
    </xf>
    <xf numFmtId="4" fontId="0" fillId="0" borderId="0" xfId="0" applyNumberFormat="1" applyFont="1" applyFill="1" applyBorder="1" applyAlignment="1">
      <alignment horizontal="right" vertical="top" wrapText="1"/>
    </xf>
    <xf numFmtId="0" fontId="0" fillId="0" borderId="2" xfId="0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3" xfId="0" applyFont="1" applyFill="1" applyBorder="1" applyAlignment="1">
      <alignment vertical="top" wrapText="1"/>
    </xf>
    <xf numFmtId="43" fontId="4" fillId="0" borderId="13" xfId="0" applyNumberFormat="1" applyFont="1" applyFill="1" applyBorder="1" applyAlignment="1">
      <alignment horizontal="right" vertical="top" wrapText="1"/>
    </xf>
    <xf numFmtId="43" fontId="0" fillId="0" borderId="5" xfId="0" applyNumberFormat="1" applyFill="1" applyBorder="1" applyAlignment="1">
      <alignment vertical="top" wrapText="1"/>
    </xf>
    <xf numFmtId="3" fontId="0" fillId="0" borderId="14" xfId="0" applyNumberFormat="1" applyFont="1" applyFill="1" applyBorder="1" applyAlignment="1">
      <alignment vertical="top" wrapText="1"/>
    </xf>
    <xf numFmtId="43" fontId="4" fillId="0" borderId="5" xfId="0" applyNumberFormat="1" applyFont="1" applyFill="1" applyBorder="1" applyAlignment="1">
      <alignment vertical="top" wrapText="1"/>
    </xf>
    <xf numFmtId="43" fontId="4" fillId="0" borderId="3" xfId="0" applyNumberFormat="1" applyFont="1" applyFill="1" applyBorder="1" applyAlignment="1">
      <alignment horizontal="right" vertical="top" wrapText="1"/>
    </xf>
    <xf numFmtId="43" fontId="3" fillId="0" borderId="3" xfId="1" applyFont="1" applyFill="1" applyBorder="1" applyAlignment="1">
      <alignment horizontal="right" vertical="top" wrapText="1"/>
    </xf>
    <xf numFmtId="0" fontId="1" fillId="3" borderId="1" xfId="0" applyFont="1" applyFill="1" applyBorder="1" applyAlignment="1">
      <alignment vertical="top" wrapText="1"/>
    </xf>
    <xf numFmtId="4" fontId="1" fillId="3" borderId="4" xfId="0" applyNumberFormat="1" applyFont="1" applyFill="1" applyBorder="1" applyAlignment="1">
      <alignment horizontal="right" vertical="top" wrapText="1"/>
    </xf>
    <xf numFmtId="0" fontId="1" fillId="3" borderId="5" xfId="0" applyFont="1" applyFill="1" applyBorder="1" applyAlignment="1">
      <alignment vertical="top" wrapText="1"/>
    </xf>
    <xf numFmtId="4" fontId="1" fillId="3" borderId="3" xfId="0" applyNumberFormat="1" applyFont="1" applyFill="1" applyBorder="1" applyAlignment="1">
      <alignment horizontal="right" vertical="top" wrapText="1"/>
    </xf>
    <xf numFmtId="0" fontId="9" fillId="4" borderId="1" xfId="0" applyFont="1" applyFill="1" applyBorder="1" applyAlignment="1">
      <alignment vertical="top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9" xfId="0" applyFill="1" applyBorder="1" applyAlignment="1">
      <alignment horizontal="center" vertical="top" wrapText="1"/>
    </xf>
    <xf numFmtId="0" fontId="0" fillId="0" borderId="20" xfId="0" applyFill="1" applyBorder="1" applyAlignment="1">
      <alignment horizontal="center" vertical="top" wrapText="1"/>
    </xf>
    <xf numFmtId="0" fontId="0" fillId="0" borderId="19" xfId="0" applyFill="1" applyBorder="1" applyAlignment="1">
      <alignment vertical="top" wrapText="1"/>
    </xf>
    <xf numFmtId="0" fontId="0" fillId="0" borderId="18" xfId="0" applyFill="1" applyBorder="1" applyAlignment="1">
      <alignment vertical="top" wrapText="1"/>
    </xf>
    <xf numFmtId="0" fontId="5" fillId="0" borderId="21" xfId="0" applyFont="1" applyFill="1" applyBorder="1" applyAlignment="1">
      <alignment vertical="top" wrapText="1"/>
    </xf>
    <xf numFmtId="0" fontId="0" fillId="2" borderId="19" xfId="0" applyFill="1" applyBorder="1" applyAlignment="1">
      <alignment horizontal="center" vertical="top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wrapText="1"/>
    </xf>
    <xf numFmtId="0" fontId="10" fillId="0" borderId="0" xfId="0" applyFont="1" applyFill="1" applyAlignment="1">
      <alignment horizontal="left" vertical="top" wrapText="1"/>
    </xf>
    <xf numFmtId="0" fontId="11" fillId="0" borderId="0" xfId="0" applyFont="1" applyFill="1" applyAlignment="1">
      <alignment vertical="top" wrapText="1"/>
    </xf>
    <xf numFmtId="0" fontId="10" fillId="0" borderId="0" xfId="0" applyFont="1" applyFill="1" applyAlignment="1">
      <alignment horizontal="center" vertical="top" wrapText="1"/>
    </xf>
    <xf numFmtId="0" fontId="0" fillId="0" borderId="0" xfId="0" applyFill="1" applyAlignment="1">
      <alignment horizontal="center" vertical="top" wrapText="1"/>
    </xf>
    <xf numFmtId="0" fontId="1" fillId="5" borderId="3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vertical="top" wrapText="1"/>
    </xf>
    <xf numFmtId="0" fontId="0" fillId="0" borderId="19" xfId="0" applyFont="1" applyFill="1" applyBorder="1" applyAlignment="1">
      <alignment horizontal="center" vertical="top" wrapText="1"/>
    </xf>
    <xf numFmtId="0" fontId="0" fillId="0" borderId="22" xfId="0" applyFill="1" applyBorder="1" applyAlignment="1">
      <alignment horizontal="center" vertical="top" wrapText="1"/>
    </xf>
    <xf numFmtId="0" fontId="0" fillId="0" borderId="11" xfId="0" applyFill="1" applyBorder="1" applyAlignment="1">
      <alignment vertical="top" wrapText="1"/>
    </xf>
    <xf numFmtId="0" fontId="0" fillId="0" borderId="6" xfId="0" applyFont="1" applyFill="1" applyBorder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right" vertical="top" wrapText="1"/>
    </xf>
    <xf numFmtId="0" fontId="12" fillId="0" borderId="0" xfId="0" applyFont="1" applyFill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43" fontId="5" fillId="0" borderId="4" xfId="1" applyFont="1" applyFill="1" applyBorder="1" applyAlignment="1">
      <alignment horizontal="right" vertical="top" wrapText="1"/>
    </xf>
    <xf numFmtId="43" fontId="5" fillId="0" borderId="0" xfId="1" applyFont="1" applyFill="1" applyBorder="1" applyAlignment="1">
      <alignment horizontal="right" vertical="top" wrapText="1"/>
    </xf>
    <xf numFmtId="0" fontId="0" fillId="0" borderId="3" xfId="0" applyFont="1" applyFill="1" applyBorder="1" applyAlignment="1">
      <alignment horizontal="center" vertical="top" wrapText="1"/>
    </xf>
    <xf numFmtId="43" fontId="1" fillId="0" borderId="4" xfId="1" applyFont="1" applyFill="1" applyBorder="1" applyAlignment="1">
      <alignment horizontal="center" vertical="top" wrapText="1"/>
    </xf>
    <xf numFmtId="43" fontId="1" fillId="0" borderId="3" xfId="0" applyNumberFormat="1" applyFont="1" applyFill="1" applyBorder="1" applyAlignment="1">
      <alignment horizontal="center" vertical="top" wrapText="1"/>
    </xf>
    <xf numFmtId="1" fontId="1" fillId="3" borderId="3" xfId="0" applyNumberFormat="1" applyFont="1" applyFill="1" applyBorder="1" applyAlignment="1">
      <alignment horizontal="center" vertical="top" wrapText="1"/>
    </xf>
    <xf numFmtId="164" fontId="0" fillId="0" borderId="3" xfId="0" applyNumberFormat="1" applyFont="1" applyFill="1" applyBorder="1" applyAlignment="1">
      <alignment horizontal="center" vertical="top" wrapText="1"/>
    </xf>
    <xf numFmtId="164" fontId="1" fillId="0" borderId="3" xfId="0" applyNumberFormat="1" applyFont="1" applyFill="1" applyBorder="1" applyAlignment="1">
      <alignment horizontal="center" vertical="top" wrapText="1"/>
    </xf>
    <xf numFmtId="165" fontId="9" fillId="0" borderId="4" xfId="0" applyNumberFormat="1" applyFont="1" applyFill="1" applyBorder="1" applyAlignment="1">
      <alignment horizontal="center" vertical="top" wrapText="1"/>
    </xf>
    <xf numFmtId="165" fontId="13" fillId="0" borderId="4" xfId="0" applyNumberFormat="1" applyFont="1" applyFill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3" fontId="9" fillId="4" borderId="4" xfId="0" applyNumberFormat="1" applyFont="1" applyFill="1" applyBorder="1" applyAlignment="1">
      <alignment horizontal="right" vertical="top" wrapText="1"/>
    </xf>
    <xf numFmtId="165" fontId="9" fillId="4" borderId="4" xfId="0" applyNumberFormat="1" applyFont="1" applyFill="1" applyBorder="1" applyAlignment="1">
      <alignment horizontal="center" vertical="top" wrapText="1"/>
    </xf>
    <xf numFmtId="43" fontId="9" fillId="4" borderId="3" xfId="0" applyNumberFormat="1" applyFont="1" applyFill="1" applyBorder="1" applyAlignment="1">
      <alignment horizontal="right" vertical="top" wrapText="1"/>
    </xf>
    <xf numFmtId="164" fontId="1" fillId="4" borderId="3" xfId="0" applyNumberFormat="1" applyFont="1" applyFill="1" applyBorder="1" applyAlignment="1">
      <alignment horizontal="center" vertical="top" wrapText="1"/>
    </xf>
    <xf numFmtId="164" fontId="14" fillId="0" borderId="3" xfId="0" applyNumberFormat="1" applyFont="1" applyFill="1" applyBorder="1" applyAlignment="1">
      <alignment horizontal="center" vertical="top" wrapText="1"/>
    </xf>
    <xf numFmtId="0" fontId="12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center" vertical="top" wrapText="1"/>
    </xf>
  </cellXfs>
  <cellStyles count="3">
    <cellStyle name="Обычный" xfId="0" builtinId="0"/>
    <cellStyle name="Обычный_форма 128" xfId="2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2"/>
  <sheetViews>
    <sheetView tabSelected="1" view="pageBreakPreview" zoomScaleSheetLayoutView="100" workbookViewId="0">
      <selection activeCell="C72" sqref="C72"/>
    </sheetView>
  </sheetViews>
  <sheetFormatPr defaultRowHeight="12.75"/>
  <cols>
    <col min="1" max="1" width="34.83203125" customWidth="1"/>
    <col min="2" max="2" width="56.5" customWidth="1"/>
    <col min="3" max="3" width="17.6640625" customWidth="1"/>
    <col min="4" max="4" width="20.83203125" hidden="1" customWidth="1"/>
    <col min="5" max="5" width="18" customWidth="1"/>
    <col min="6" max="6" width="17.6640625" customWidth="1"/>
    <col min="7" max="7" width="18.83203125" customWidth="1"/>
    <col min="8" max="8" width="13.1640625" style="43" customWidth="1"/>
    <col min="9" max="9" width="15.6640625" customWidth="1"/>
  </cols>
  <sheetData>
    <row r="1" spans="1:8">
      <c r="G1" t="s">
        <v>142</v>
      </c>
    </row>
    <row r="2" spans="1:8">
      <c r="G2" t="s">
        <v>143</v>
      </c>
    </row>
    <row r="4" spans="1:8" ht="25.5" customHeight="1">
      <c r="G4" s="111" t="s">
        <v>144</v>
      </c>
      <c r="H4" s="111"/>
    </row>
    <row r="5" spans="1:8" ht="15" customHeight="1">
      <c r="A5" s="90"/>
      <c r="B5" s="90"/>
      <c r="C5" s="90"/>
      <c r="D5" s="91"/>
      <c r="E5" s="90"/>
      <c r="F5" s="90"/>
      <c r="G5" s="90"/>
      <c r="H5" s="92"/>
    </row>
    <row r="6" spans="1:8" ht="16.5" customHeight="1">
      <c r="A6" s="110" t="s">
        <v>139</v>
      </c>
      <c r="B6" s="110"/>
      <c r="C6" s="110"/>
      <c r="D6" s="110"/>
      <c r="E6" s="110"/>
      <c r="F6" s="110"/>
      <c r="G6" s="110"/>
      <c r="H6" s="110"/>
    </row>
    <row r="7" spans="1:8" ht="21" customHeight="1">
      <c r="A7" s="79"/>
      <c r="B7" s="81"/>
      <c r="C7" s="89"/>
      <c r="D7" s="89"/>
    </row>
    <row r="8" spans="1:8" ht="21.6" customHeight="1">
      <c r="A8" s="43" t="s">
        <v>0</v>
      </c>
      <c r="B8" s="43" t="s">
        <v>0</v>
      </c>
      <c r="C8" s="82" t="s">
        <v>134</v>
      </c>
    </row>
    <row r="9" spans="1:8" ht="79.5" customHeight="1">
      <c r="A9" s="66" t="s">
        <v>1</v>
      </c>
      <c r="B9" s="67" t="s">
        <v>2</v>
      </c>
      <c r="C9" s="34" t="s">
        <v>92</v>
      </c>
      <c r="D9" s="34" t="s">
        <v>91</v>
      </c>
      <c r="E9" s="83" t="s">
        <v>132</v>
      </c>
      <c r="F9" s="83" t="s">
        <v>133</v>
      </c>
      <c r="G9" s="83" t="s">
        <v>88</v>
      </c>
      <c r="H9" s="83" t="s">
        <v>87</v>
      </c>
    </row>
    <row r="10" spans="1:8" ht="14.45" customHeight="1">
      <c r="A10" s="68" t="s">
        <v>0</v>
      </c>
      <c r="B10" s="1" t="s">
        <v>3</v>
      </c>
      <c r="C10" s="33">
        <f>C11+C42</f>
        <v>182684971.30000001</v>
      </c>
      <c r="D10" s="55">
        <f t="shared" ref="D10" si="0">D11+D42</f>
        <v>761556.44</v>
      </c>
      <c r="E10" s="59">
        <f t="shared" ref="E10:F10" si="1">E11+E42</f>
        <v>92449579.680000007</v>
      </c>
      <c r="F10" s="59">
        <f t="shared" si="1"/>
        <v>87625372.410000011</v>
      </c>
      <c r="G10" s="59">
        <f t="shared" ref="G10" si="2">G11+G42</f>
        <v>-4824207.2700000051</v>
      </c>
      <c r="H10" s="101">
        <f>F10/E10*100</f>
        <v>94.781796427092218</v>
      </c>
    </row>
    <row r="11" spans="1:8" ht="14.45" customHeight="1">
      <c r="A11" s="104" t="s">
        <v>0</v>
      </c>
      <c r="B11" s="65" t="s">
        <v>4</v>
      </c>
      <c r="C11" s="105">
        <f>C12+C24+C30+C39</f>
        <v>150862510.87</v>
      </c>
      <c r="D11" s="105">
        <f t="shared" ref="D11" si="3">D12+D24+D30+D39</f>
        <v>0</v>
      </c>
      <c r="E11" s="107">
        <f>E12+E24+E30+E39</f>
        <v>77099405.270000011</v>
      </c>
      <c r="F11" s="107">
        <f>F12+F24+F30+F39</f>
        <v>74167058.940000013</v>
      </c>
      <c r="G11" s="107">
        <f>G12+G24+G30+G39</f>
        <v>-2932346.3300000057</v>
      </c>
      <c r="H11" s="108">
        <f>F11/E11*100</f>
        <v>96.196668029109958</v>
      </c>
    </row>
    <row r="12" spans="1:8" ht="14.45" customHeight="1">
      <c r="A12" s="68" t="s">
        <v>5</v>
      </c>
      <c r="B12" s="1" t="s">
        <v>6</v>
      </c>
      <c r="C12" s="4">
        <f>C13</f>
        <v>128645097</v>
      </c>
      <c r="D12" s="20">
        <f t="shared" ref="D12:G13" si="4">D13</f>
        <v>0</v>
      </c>
      <c r="E12" s="9">
        <f t="shared" si="4"/>
        <v>66319272</v>
      </c>
      <c r="F12" s="9">
        <f t="shared" si="4"/>
        <v>64279178.480000004</v>
      </c>
      <c r="G12" s="9">
        <f t="shared" si="4"/>
        <v>-2040093.5200000072</v>
      </c>
      <c r="H12" s="96"/>
    </row>
    <row r="13" spans="1:8" ht="28.9" customHeight="1">
      <c r="A13" s="68" t="s">
        <v>7</v>
      </c>
      <c r="B13" s="1" t="s">
        <v>8</v>
      </c>
      <c r="C13" s="4">
        <f>C14</f>
        <v>128645097</v>
      </c>
      <c r="D13" s="20">
        <f t="shared" si="4"/>
        <v>0</v>
      </c>
      <c r="E13" s="9">
        <f t="shared" si="4"/>
        <v>66319272</v>
      </c>
      <c r="F13" s="9">
        <f t="shared" si="4"/>
        <v>64279178.480000004</v>
      </c>
      <c r="G13" s="9">
        <f t="shared" si="4"/>
        <v>-2040093.5200000072</v>
      </c>
      <c r="H13" s="96"/>
    </row>
    <row r="14" spans="1:8" ht="14.25" customHeight="1">
      <c r="A14" s="69" t="s">
        <v>9</v>
      </c>
      <c r="B14" s="61" t="s">
        <v>10</v>
      </c>
      <c r="C14" s="62">
        <f>C15+C16+C17+C18+C19+C20+C21+C22+C23</f>
        <v>128645097</v>
      </c>
      <c r="D14" s="63"/>
      <c r="E14" s="64">
        <f t="shared" ref="E14:F14" si="5">E15+E16+E17+E18+E19+E20+E21+E22+E23</f>
        <v>66319272</v>
      </c>
      <c r="F14" s="64">
        <f t="shared" si="5"/>
        <v>64279178.480000004</v>
      </c>
      <c r="G14" s="64">
        <f t="shared" ref="G14" si="6">G15+G16+G17+G18+G19+G20+G21+G22+G23</f>
        <v>-2040093.5200000072</v>
      </c>
      <c r="H14" s="99">
        <f>F14/E14*100</f>
        <v>96.923830044455258</v>
      </c>
    </row>
    <row r="15" spans="1:8" ht="87.75" customHeight="1">
      <c r="A15" s="77" t="s">
        <v>93</v>
      </c>
      <c r="B15" s="48" t="s">
        <v>94</v>
      </c>
      <c r="C15" s="5">
        <v>128006425</v>
      </c>
      <c r="D15" s="47"/>
      <c r="E15" s="8">
        <f>66319272-E16-E17-E18-E19-E20-E21-E22-E23</f>
        <v>66053158.680000007</v>
      </c>
      <c r="F15" s="8">
        <v>64095673.25</v>
      </c>
      <c r="G15" s="8">
        <f>F15-E15</f>
        <v>-1957485.4300000072</v>
      </c>
      <c r="H15" s="96"/>
    </row>
    <row r="16" spans="1:8" ht="76.5" customHeight="1">
      <c r="A16" s="77" t="s">
        <v>95</v>
      </c>
      <c r="B16" s="48" t="s">
        <v>96</v>
      </c>
      <c r="C16" s="5">
        <v>5900</v>
      </c>
      <c r="D16" s="47"/>
      <c r="E16" s="8">
        <v>2458.33</v>
      </c>
      <c r="F16" s="8">
        <v>5719.1</v>
      </c>
      <c r="G16" s="8">
        <f t="shared" ref="G16:G23" si="7">F16-E16</f>
        <v>3260.7700000000004</v>
      </c>
      <c r="H16" s="96"/>
    </row>
    <row r="17" spans="1:8" ht="101.25" customHeight="1">
      <c r="A17" s="77" t="s">
        <v>97</v>
      </c>
      <c r="B17" s="48" t="s">
        <v>98</v>
      </c>
      <c r="C17" s="5">
        <v>502500</v>
      </c>
      <c r="D17" s="47"/>
      <c r="E17" s="8">
        <v>209375</v>
      </c>
      <c r="F17" s="8">
        <v>108330.33</v>
      </c>
      <c r="G17" s="8">
        <f t="shared" si="7"/>
        <v>-101044.67</v>
      </c>
      <c r="H17" s="96"/>
    </row>
    <row r="18" spans="1:8" ht="89.25" customHeight="1">
      <c r="A18" s="77" t="s">
        <v>99</v>
      </c>
      <c r="B18" s="48" t="s">
        <v>100</v>
      </c>
      <c r="C18" s="5">
        <v>84320</v>
      </c>
      <c r="D18" s="47"/>
      <c r="E18" s="8">
        <v>35133.33</v>
      </c>
      <c r="F18" s="8">
        <v>58533.2</v>
      </c>
      <c r="G18" s="8">
        <f t="shared" si="7"/>
        <v>23399.869999999995</v>
      </c>
      <c r="H18" s="96"/>
    </row>
    <row r="19" spans="1:8" ht="77.25" customHeight="1">
      <c r="A19" s="77" t="s">
        <v>101</v>
      </c>
      <c r="B19" s="48" t="s">
        <v>102</v>
      </c>
      <c r="C19" s="5">
        <v>627</v>
      </c>
      <c r="D19" s="47"/>
      <c r="E19" s="8">
        <v>261.25</v>
      </c>
      <c r="F19" s="8">
        <v>400</v>
      </c>
      <c r="G19" s="8">
        <f t="shared" si="7"/>
        <v>138.75</v>
      </c>
      <c r="H19" s="96"/>
    </row>
    <row r="20" spans="1:8" ht="98.25" customHeight="1">
      <c r="A20" s="78" t="s">
        <v>103</v>
      </c>
      <c r="B20" s="48" t="s">
        <v>104</v>
      </c>
      <c r="C20" s="5">
        <v>1265</v>
      </c>
      <c r="D20" s="47"/>
      <c r="E20" s="8">
        <v>527.08000000000004</v>
      </c>
      <c r="F20" s="8"/>
      <c r="G20" s="8">
        <f t="shared" si="7"/>
        <v>-527.08000000000004</v>
      </c>
      <c r="H20" s="96"/>
    </row>
    <row r="21" spans="1:8" ht="69" customHeight="1">
      <c r="A21" s="78" t="s">
        <v>105</v>
      </c>
      <c r="B21" s="48" t="s">
        <v>106</v>
      </c>
      <c r="C21" s="5">
        <v>42160</v>
      </c>
      <c r="D21" s="47"/>
      <c r="E21" s="8">
        <v>17566.669999999998</v>
      </c>
      <c r="F21" s="8">
        <v>10228.86</v>
      </c>
      <c r="G21" s="8">
        <f t="shared" si="7"/>
        <v>-7337.8099999999977</v>
      </c>
      <c r="H21" s="96"/>
    </row>
    <row r="22" spans="1:8" ht="72" customHeight="1">
      <c r="A22" s="78" t="s">
        <v>107</v>
      </c>
      <c r="B22" s="48" t="s">
        <v>108</v>
      </c>
      <c r="C22" s="5">
        <v>320</v>
      </c>
      <c r="D22" s="47"/>
      <c r="E22" s="8">
        <v>133.33000000000001</v>
      </c>
      <c r="F22" s="8">
        <v>293.74</v>
      </c>
      <c r="G22" s="8">
        <f t="shared" si="7"/>
        <v>160.41</v>
      </c>
      <c r="H22" s="96"/>
    </row>
    <row r="23" spans="1:8" ht="83.25" customHeight="1">
      <c r="A23" s="78" t="s">
        <v>109</v>
      </c>
      <c r="B23" s="48" t="s">
        <v>110</v>
      </c>
      <c r="C23" s="5">
        <v>1580</v>
      </c>
      <c r="D23" s="47"/>
      <c r="E23" s="8">
        <v>658.33</v>
      </c>
      <c r="F23" s="8"/>
      <c r="G23" s="8">
        <f t="shared" si="7"/>
        <v>-658.33</v>
      </c>
      <c r="H23" s="96"/>
    </row>
    <row r="24" spans="1:8" ht="28.9" customHeight="1">
      <c r="A24" s="68" t="s">
        <v>11</v>
      </c>
      <c r="B24" s="1" t="s">
        <v>12</v>
      </c>
      <c r="C24" s="6">
        <f>C25</f>
        <v>481522.66000000003</v>
      </c>
      <c r="D24" s="6">
        <f t="shared" ref="D24:G24" si="8">D25</f>
        <v>0</v>
      </c>
      <c r="E24" s="11">
        <f t="shared" si="8"/>
        <v>240761.38</v>
      </c>
      <c r="F24" s="11">
        <f t="shared" si="8"/>
        <v>195817.84999999998</v>
      </c>
      <c r="G24" s="11">
        <f t="shared" si="8"/>
        <v>-44943.530000000006</v>
      </c>
      <c r="H24" s="101">
        <f>F24/E24*100</f>
        <v>81.332749463389845</v>
      </c>
    </row>
    <row r="25" spans="1:8" ht="28.9" customHeight="1">
      <c r="A25" s="69" t="s">
        <v>13</v>
      </c>
      <c r="B25" s="2" t="s">
        <v>12</v>
      </c>
      <c r="C25" s="5">
        <f>C26+C27+C28+C29</f>
        <v>481522.66000000003</v>
      </c>
      <c r="D25" s="10"/>
      <c r="E25" s="21">
        <f>E26+E27+E28+E29</f>
        <v>240761.38</v>
      </c>
      <c r="F25" s="21">
        <f>F26+F27+F28+F29</f>
        <v>195817.84999999998</v>
      </c>
      <c r="G25" s="21">
        <f>G26+G27+G28+G29</f>
        <v>-44943.530000000006</v>
      </c>
      <c r="H25" s="96"/>
    </row>
    <row r="26" spans="1:8" ht="67.5" customHeight="1">
      <c r="A26" s="70" t="s">
        <v>120</v>
      </c>
      <c r="B26" s="26" t="s">
        <v>121</v>
      </c>
      <c r="C26" s="5">
        <v>220650.51</v>
      </c>
      <c r="D26" s="47"/>
      <c r="E26" s="35">
        <v>110325.27</v>
      </c>
      <c r="F26" s="35">
        <v>92774.75</v>
      </c>
      <c r="G26" s="35">
        <f>F26-E26</f>
        <v>-17550.520000000004</v>
      </c>
      <c r="H26" s="96"/>
    </row>
    <row r="27" spans="1:8" ht="82.5" customHeight="1">
      <c r="A27" s="71" t="s">
        <v>122</v>
      </c>
      <c r="B27" s="22" t="s">
        <v>123</v>
      </c>
      <c r="C27" s="5">
        <v>1136.54</v>
      </c>
      <c r="D27" s="47"/>
      <c r="E27" s="35">
        <f>284.15+284.13</f>
        <v>568.28</v>
      </c>
      <c r="F27" s="35">
        <v>607</v>
      </c>
      <c r="G27" s="35">
        <f t="shared" ref="G27:G29" si="9">F27-E27</f>
        <v>38.720000000000027</v>
      </c>
      <c r="H27" s="96"/>
    </row>
    <row r="28" spans="1:8" ht="66" customHeight="1">
      <c r="A28" s="49" t="s">
        <v>124</v>
      </c>
      <c r="B28" s="50" t="s">
        <v>125</v>
      </c>
      <c r="C28" s="5">
        <v>288211.01</v>
      </c>
      <c r="D28" s="47"/>
      <c r="E28" s="35">
        <f>72052.79+72052.74</f>
        <v>144105.53</v>
      </c>
      <c r="F28" s="35">
        <v>120901.48</v>
      </c>
      <c r="G28" s="35">
        <f t="shared" si="9"/>
        <v>-23204.050000000003</v>
      </c>
      <c r="H28" s="96"/>
    </row>
    <row r="29" spans="1:8" ht="74.25" customHeight="1">
      <c r="A29" s="49" t="s">
        <v>126</v>
      </c>
      <c r="B29" s="50" t="s">
        <v>127</v>
      </c>
      <c r="C29" s="5">
        <v>-28475.4</v>
      </c>
      <c r="D29" s="47"/>
      <c r="E29" s="35">
        <f>-7118.85+(-7118.85)</f>
        <v>-14237.7</v>
      </c>
      <c r="F29" s="35">
        <v>-18465.38</v>
      </c>
      <c r="G29" s="35">
        <f t="shared" si="9"/>
        <v>-4227.68</v>
      </c>
      <c r="H29" s="96"/>
    </row>
    <row r="30" spans="1:8" ht="14.45" customHeight="1">
      <c r="A30" s="68" t="s">
        <v>14</v>
      </c>
      <c r="B30" s="1" t="s">
        <v>15</v>
      </c>
      <c r="C30" s="4">
        <f>C31+C34</f>
        <v>21470291.210000001</v>
      </c>
      <c r="D30" s="4">
        <f t="shared" ref="D30" si="10">D31+D34</f>
        <v>0</v>
      </c>
      <c r="E30" s="9">
        <f>E31+E34</f>
        <v>10406571.890000001</v>
      </c>
      <c r="F30" s="9">
        <f>F31+F34</f>
        <v>9602462.6100000013</v>
      </c>
      <c r="G30" s="9">
        <f>G31+G34</f>
        <v>-804109.27999999863</v>
      </c>
      <c r="H30" s="101">
        <f>F30/E30*100</f>
        <v>92.273062748236114</v>
      </c>
    </row>
    <row r="31" spans="1:8" ht="14.45" customHeight="1">
      <c r="A31" s="68" t="s">
        <v>16</v>
      </c>
      <c r="B31" s="1" t="s">
        <v>17</v>
      </c>
      <c r="C31" s="4">
        <f>C32+C33</f>
        <v>1899000</v>
      </c>
      <c r="D31" s="4">
        <f t="shared" ref="D31" si="11">D32+D33</f>
        <v>0</v>
      </c>
      <c r="E31" s="9">
        <f>E32+E33</f>
        <v>507412.8</v>
      </c>
      <c r="F31" s="9">
        <f>F32+F33</f>
        <v>359342.88</v>
      </c>
      <c r="G31" s="9">
        <f>G32+G33</f>
        <v>-148069.91999999998</v>
      </c>
      <c r="H31" s="101">
        <f>F31/E31*100</f>
        <v>70.818647066057466</v>
      </c>
    </row>
    <row r="32" spans="1:8" ht="43.35" customHeight="1">
      <c r="A32" s="69" t="s">
        <v>18</v>
      </c>
      <c r="B32" s="2" t="s">
        <v>19</v>
      </c>
      <c r="C32" s="5">
        <v>1859000</v>
      </c>
      <c r="D32" s="10"/>
      <c r="E32" s="8">
        <f>(335553.3+171859.5)-E33</f>
        <v>497419.22</v>
      </c>
      <c r="F32" s="8">
        <v>338693.91</v>
      </c>
      <c r="G32" s="8">
        <f>F32-E32</f>
        <v>-158725.31</v>
      </c>
      <c r="H32" s="96"/>
    </row>
    <row r="33" spans="1:8" ht="51.75" customHeight="1">
      <c r="A33" s="70" t="s">
        <v>111</v>
      </c>
      <c r="B33" s="48" t="s">
        <v>112</v>
      </c>
      <c r="C33" s="5">
        <v>40000</v>
      </c>
      <c r="D33" s="47"/>
      <c r="E33" s="8">
        <v>9993.58</v>
      </c>
      <c r="F33" s="8">
        <v>20648.97</v>
      </c>
      <c r="G33" s="8">
        <f>F33-E33</f>
        <v>10655.390000000001</v>
      </c>
      <c r="H33" s="96"/>
    </row>
    <row r="34" spans="1:8" ht="14.45" customHeight="1">
      <c r="A34" s="68" t="s">
        <v>20</v>
      </c>
      <c r="B34" s="1" t="s">
        <v>21</v>
      </c>
      <c r="C34" s="4">
        <f>C35+C36+C37+C38</f>
        <v>19571291.210000001</v>
      </c>
      <c r="D34" s="4">
        <f t="shared" ref="D34" si="12">D35</f>
        <v>0</v>
      </c>
      <c r="E34" s="9">
        <f>E35+E36+E37+E38</f>
        <v>9899159.0899999999</v>
      </c>
      <c r="F34" s="9">
        <f>F35+F36+F37+F38</f>
        <v>9243119.7300000004</v>
      </c>
      <c r="G34" s="9">
        <f>G35+G36+G37+G38</f>
        <v>-656039.35999999871</v>
      </c>
      <c r="H34" s="101">
        <f>F34/E34*100</f>
        <v>93.372776878970242</v>
      </c>
    </row>
    <row r="35" spans="1:8" ht="35.25" customHeight="1">
      <c r="A35" s="70" t="s">
        <v>113</v>
      </c>
      <c r="B35" s="2" t="s">
        <v>22</v>
      </c>
      <c r="C35" s="5">
        <v>17032341.210000001</v>
      </c>
      <c r="D35" s="10"/>
      <c r="E35" s="8">
        <f>(5100278.49+4798880.6)-E36-E37-E38</f>
        <v>9747181.1999999993</v>
      </c>
      <c r="F35" s="8">
        <v>9066560.8900000006</v>
      </c>
      <c r="G35" s="8">
        <f>F35-E35</f>
        <v>-680620.30999999866</v>
      </c>
      <c r="H35" s="96"/>
    </row>
    <row r="36" spans="1:8" ht="41.25" customHeight="1">
      <c r="A36" s="70" t="s">
        <v>114</v>
      </c>
      <c r="B36" s="48" t="s">
        <v>115</v>
      </c>
      <c r="C36" s="5">
        <v>1500</v>
      </c>
      <c r="D36" s="47"/>
      <c r="E36" s="8">
        <v>718.89</v>
      </c>
      <c r="F36" s="8">
        <v>718.89</v>
      </c>
      <c r="G36" s="8">
        <f t="shared" ref="G36:G38" si="13">F36-E36</f>
        <v>0</v>
      </c>
      <c r="H36" s="96"/>
    </row>
    <row r="37" spans="1:8" ht="54" customHeight="1">
      <c r="A37" s="70" t="s">
        <v>116</v>
      </c>
      <c r="B37" s="48" t="s">
        <v>117</v>
      </c>
      <c r="C37" s="5">
        <v>342300</v>
      </c>
      <c r="D37" s="47"/>
      <c r="E37" s="8">
        <f>151259-1181.85</f>
        <v>150077.15</v>
      </c>
      <c r="F37" s="8">
        <v>174303.91</v>
      </c>
      <c r="G37" s="8">
        <f t="shared" si="13"/>
        <v>24226.760000000009</v>
      </c>
      <c r="H37" s="96"/>
    </row>
    <row r="38" spans="1:8" ht="45.75" customHeight="1">
      <c r="A38" s="70" t="s">
        <v>118</v>
      </c>
      <c r="B38" s="48" t="s">
        <v>119</v>
      </c>
      <c r="C38" s="5">
        <v>2195150</v>
      </c>
      <c r="D38" s="47"/>
      <c r="E38" s="21">
        <v>1181.8499999999999</v>
      </c>
      <c r="F38" s="21">
        <v>1536.04</v>
      </c>
      <c r="G38" s="8">
        <f t="shared" si="13"/>
        <v>354.19000000000005</v>
      </c>
      <c r="H38" s="96"/>
    </row>
    <row r="39" spans="1:8" ht="14.45" customHeight="1">
      <c r="A39" s="68" t="s">
        <v>23</v>
      </c>
      <c r="B39" s="1" t="s">
        <v>24</v>
      </c>
      <c r="C39" s="4">
        <f>C40</f>
        <v>265600</v>
      </c>
      <c r="D39" s="4">
        <f t="shared" ref="D39:G40" si="14">D40</f>
        <v>0</v>
      </c>
      <c r="E39" s="9">
        <f t="shared" si="14"/>
        <v>132800</v>
      </c>
      <c r="F39" s="9">
        <f t="shared" si="14"/>
        <v>89600</v>
      </c>
      <c r="G39" s="9">
        <f t="shared" si="14"/>
        <v>-43200</v>
      </c>
      <c r="H39" s="101">
        <f>F39/E39*100</f>
        <v>67.46987951807229</v>
      </c>
    </row>
    <row r="40" spans="1:8" ht="28.9" customHeight="1">
      <c r="A40" s="68" t="s">
        <v>25</v>
      </c>
      <c r="B40" s="1" t="s">
        <v>26</v>
      </c>
      <c r="C40" s="4">
        <f>C41</f>
        <v>265600</v>
      </c>
      <c r="D40" s="4">
        <f t="shared" si="14"/>
        <v>0</v>
      </c>
      <c r="E40" s="9">
        <f t="shared" si="14"/>
        <v>132800</v>
      </c>
      <c r="F40" s="9">
        <f t="shared" si="14"/>
        <v>89600</v>
      </c>
      <c r="G40" s="9">
        <f t="shared" si="14"/>
        <v>-43200</v>
      </c>
      <c r="H40" s="96"/>
    </row>
    <row r="41" spans="1:8" ht="87.75" customHeight="1">
      <c r="A41" s="69" t="s">
        <v>27</v>
      </c>
      <c r="B41" s="2" t="s">
        <v>28</v>
      </c>
      <c r="C41" s="5">
        <v>265600</v>
      </c>
      <c r="D41" s="10"/>
      <c r="E41" s="8">
        <f>132800</f>
        <v>132800</v>
      </c>
      <c r="F41" s="8">
        <v>89600</v>
      </c>
      <c r="G41" s="8">
        <f>F41-E41</f>
        <v>-43200</v>
      </c>
      <c r="H41" s="96"/>
    </row>
    <row r="42" spans="1:8" ht="14.45" customHeight="1">
      <c r="A42" s="104" t="s">
        <v>0</v>
      </c>
      <c r="B42" s="65" t="s">
        <v>29</v>
      </c>
      <c r="C42" s="105">
        <f>C43+C51+C54+C61+C59+C58+C60</f>
        <v>31822460.43</v>
      </c>
      <c r="D42" s="105">
        <f>D43+D51+D54+D61+D59+D58+D60</f>
        <v>761556.44</v>
      </c>
      <c r="E42" s="105">
        <f>E43+E51+E54+E61+E59+E58+E60</f>
        <v>15350174.41</v>
      </c>
      <c r="F42" s="105">
        <f t="shared" ref="F42:G42" si="15">F43+F51+F54+F61+F59+F58+F60</f>
        <v>13458313.470000001</v>
      </c>
      <c r="G42" s="105">
        <f t="shared" si="15"/>
        <v>-1891860.9399999995</v>
      </c>
      <c r="H42" s="106">
        <f>F42/E42*100</f>
        <v>87.675313065058518</v>
      </c>
    </row>
    <row r="43" spans="1:8" ht="43.35" customHeight="1">
      <c r="A43" s="68" t="s">
        <v>30</v>
      </c>
      <c r="B43" s="1" t="s">
        <v>31</v>
      </c>
      <c r="C43" s="4">
        <f>C44+C48</f>
        <v>22087280.93</v>
      </c>
      <c r="D43" s="4">
        <f t="shared" ref="D43" si="16">D44+D48</f>
        <v>384734</v>
      </c>
      <c r="E43" s="9">
        <f>E44+E48</f>
        <v>11311707.1</v>
      </c>
      <c r="F43" s="9">
        <f>F44+F48</f>
        <v>11312331.109999999</v>
      </c>
      <c r="G43" s="9">
        <f>G44+G48</f>
        <v>624.01000000035856</v>
      </c>
      <c r="H43" s="96"/>
    </row>
    <row r="44" spans="1:8" ht="78.75" customHeight="1">
      <c r="A44" s="68" t="s">
        <v>32</v>
      </c>
      <c r="B44" s="1" t="s">
        <v>33</v>
      </c>
      <c r="C44" s="6">
        <f>C45+C46+C47</f>
        <v>19036342.039999999</v>
      </c>
      <c r="D44" s="6">
        <f t="shared" ref="D44" si="17">D45+D46+D47</f>
        <v>384734</v>
      </c>
      <c r="E44" s="11">
        <f>E45+E46+E47</f>
        <v>9840144.8499999996</v>
      </c>
      <c r="F44" s="11">
        <f>F45+F46+F47</f>
        <v>9420223.0399999991</v>
      </c>
      <c r="G44" s="11">
        <f>G45+G46+G47</f>
        <v>-419921.80999999971</v>
      </c>
      <c r="H44" s="103">
        <f t="shared" ref="H44:H50" si="18">F44/E44*100</f>
        <v>95.732564749796339</v>
      </c>
    </row>
    <row r="45" spans="1:8" ht="72.599999999999994" customHeight="1">
      <c r="A45" s="69" t="s">
        <v>34</v>
      </c>
      <c r="B45" s="2" t="s">
        <v>35</v>
      </c>
      <c r="C45" s="5">
        <v>6279000</v>
      </c>
      <c r="D45" s="10"/>
      <c r="E45" s="8">
        <f>1525169.1+1767538.5</f>
        <v>3292707.6</v>
      </c>
      <c r="F45" s="8">
        <v>4121412.39</v>
      </c>
      <c r="G45" s="8">
        <f>F45-E45</f>
        <v>828704.79</v>
      </c>
      <c r="H45" s="103">
        <f t="shared" si="18"/>
        <v>125.16788280866481</v>
      </c>
    </row>
    <row r="46" spans="1:8" ht="72.599999999999994" customHeight="1">
      <c r="A46" s="69" t="s">
        <v>36</v>
      </c>
      <c r="B46" s="2" t="s">
        <v>37</v>
      </c>
      <c r="C46" s="5">
        <v>478973.34</v>
      </c>
      <c r="D46" s="10"/>
      <c r="E46" s="8">
        <f>119743.34+119743.22</f>
        <v>239486.56</v>
      </c>
      <c r="F46" s="8">
        <v>199441.93</v>
      </c>
      <c r="G46" s="8">
        <f t="shared" ref="G46:G47" si="19">F46-E46</f>
        <v>-40044.630000000005</v>
      </c>
      <c r="H46" s="103">
        <f t="shared" si="18"/>
        <v>83.278965633812589</v>
      </c>
    </row>
    <row r="47" spans="1:8" ht="66.75" customHeight="1">
      <c r="A47" s="70" t="s">
        <v>128</v>
      </c>
      <c r="B47" s="2" t="s">
        <v>38</v>
      </c>
      <c r="C47" s="5">
        <f>13376658.7-1098290</f>
        <v>12278368.699999999</v>
      </c>
      <c r="D47" s="32">
        <f>863727-478993</f>
        <v>384734</v>
      </c>
      <c r="E47" s="8">
        <f>3278619.05+3029331.64</f>
        <v>6307950.6899999995</v>
      </c>
      <c r="F47" s="8">
        <v>5099368.72</v>
      </c>
      <c r="G47" s="8">
        <f t="shared" si="19"/>
        <v>-1208581.9699999997</v>
      </c>
      <c r="H47" s="103">
        <f t="shared" si="18"/>
        <v>80.840338972275632</v>
      </c>
    </row>
    <row r="48" spans="1:8" ht="84.75" customHeight="1">
      <c r="A48" s="68" t="s">
        <v>39</v>
      </c>
      <c r="B48" s="1" t="s">
        <v>40</v>
      </c>
      <c r="C48" s="6">
        <f>C50</f>
        <v>3050938.8899999997</v>
      </c>
      <c r="D48" s="6">
        <f t="shared" ref="D48:E48" si="20">D50</f>
        <v>0</v>
      </c>
      <c r="E48" s="11">
        <f t="shared" si="20"/>
        <v>1471562.25</v>
      </c>
      <c r="F48" s="11">
        <f>F50+F49</f>
        <v>1892108.07</v>
      </c>
      <c r="G48" s="11">
        <f>G50+G49</f>
        <v>420545.82000000007</v>
      </c>
      <c r="H48" s="102">
        <f t="shared" si="18"/>
        <v>128.57818756902742</v>
      </c>
    </row>
    <row r="49" spans="1:8" ht="46.5" customHeight="1">
      <c r="A49" s="93" t="s">
        <v>140</v>
      </c>
      <c r="B49" s="17" t="s">
        <v>141</v>
      </c>
      <c r="C49" s="94"/>
      <c r="D49" s="95"/>
      <c r="E49" s="35"/>
      <c r="F49" s="35">
        <v>251722.76</v>
      </c>
      <c r="G49" s="35">
        <f>F49-E49</f>
        <v>251722.76</v>
      </c>
      <c r="H49" s="102"/>
    </row>
    <row r="50" spans="1:8" ht="81" customHeight="1">
      <c r="A50" s="69" t="s">
        <v>41</v>
      </c>
      <c r="B50" s="2" t="s">
        <v>42</v>
      </c>
      <c r="C50" s="5">
        <f>2602587.11+448351.78</f>
        <v>3050938.8899999997</v>
      </c>
      <c r="D50" s="10"/>
      <c r="E50" s="8">
        <f>666002.04+805560.21</f>
        <v>1471562.25</v>
      </c>
      <c r="F50" s="8">
        <v>1640385.31</v>
      </c>
      <c r="G50" s="8">
        <f>F50-E50</f>
        <v>168823.06000000006</v>
      </c>
      <c r="H50" s="102">
        <f t="shared" si="18"/>
        <v>111.47236958545248</v>
      </c>
    </row>
    <row r="51" spans="1:8" ht="28.9" customHeight="1">
      <c r="A51" s="68" t="s">
        <v>43</v>
      </c>
      <c r="B51" s="1" t="s">
        <v>44</v>
      </c>
      <c r="C51" s="6">
        <f>C52</f>
        <v>8791596.2799999993</v>
      </c>
      <c r="D51" s="6">
        <f t="shared" ref="D51:G52" si="21">D52</f>
        <v>395000</v>
      </c>
      <c r="E51" s="11">
        <f t="shared" si="21"/>
        <v>3569388.09</v>
      </c>
      <c r="F51" s="11">
        <f t="shared" si="21"/>
        <v>1390354.5</v>
      </c>
      <c r="G51" s="11">
        <f t="shared" si="21"/>
        <v>-2179033.59</v>
      </c>
      <c r="H51" s="96"/>
    </row>
    <row r="52" spans="1:8" ht="14.45" customHeight="1">
      <c r="A52" s="68" t="s">
        <v>45</v>
      </c>
      <c r="B52" s="1" t="s">
        <v>46</v>
      </c>
      <c r="C52" s="6">
        <f>C53</f>
        <v>8791596.2799999993</v>
      </c>
      <c r="D52" s="6">
        <f t="shared" si="21"/>
        <v>395000</v>
      </c>
      <c r="E52" s="11">
        <f t="shared" si="21"/>
        <v>3569388.09</v>
      </c>
      <c r="F52" s="11">
        <f t="shared" si="21"/>
        <v>1390354.5</v>
      </c>
      <c r="G52" s="11">
        <f t="shared" si="21"/>
        <v>-2179033.59</v>
      </c>
      <c r="H52" s="96"/>
    </row>
    <row r="53" spans="1:8" ht="28.9" customHeight="1">
      <c r="A53" s="69" t="s">
        <v>47</v>
      </c>
      <c r="B53" s="2" t="s">
        <v>48</v>
      </c>
      <c r="C53" s="5">
        <v>8791596.2799999993</v>
      </c>
      <c r="D53" s="32">
        <v>395000</v>
      </c>
      <c r="E53" s="8">
        <f>628599.13+2940788.96</f>
        <v>3569388.09</v>
      </c>
      <c r="F53" s="8">
        <v>1390354.5</v>
      </c>
      <c r="G53" s="8">
        <f>F53-E53</f>
        <v>-2179033.59</v>
      </c>
      <c r="H53" s="100">
        <f>F53/E53*100</f>
        <v>38.952180736390588</v>
      </c>
    </row>
    <row r="54" spans="1:8" ht="28.9" customHeight="1">
      <c r="A54" s="68" t="s">
        <v>49</v>
      </c>
      <c r="B54" s="1" t="s">
        <v>50</v>
      </c>
      <c r="C54" s="6">
        <f>C55</f>
        <v>520413.22</v>
      </c>
      <c r="D54" s="6">
        <f t="shared" ref="D54:G54" si="22">D55</f>
        <v>0</v>
      </c>
      <c r="E54" s="11">
        <f t="shared" si="22"/>
        <v>120409.22</v>
      </c>
      <c r="F54" s="11">
        <f t="shared" si="22"/>
        <v>373473.47</v>
      </c>
      <c r="G54" s="11">
        <f t="shared" si="22"/>
        <v>253064.25</v>
      </c>
      <c r="H54" s="96"/>
    </row>
    <row r="55" spans="1:8" ht="57.6" customHeight="1">
      <c r="A55" s="68" t="s">
        <v>51</v>
      </c>
      <c r="B55" s="1" t="s">
        <v>52</v>
      </c>
      <c r="C55" s="6">
        <f>C56+C57</f>
        <v>520413.22</v>
      </c>
      <c r="D55" s="6">
        <f t="shared" ref="D55:H55" si="23">D56+D57</f>
        <v>0</v>
      </c>
      <c r="E55" s="6">
        <f t="shared" si="23"/>
        <v>120409.22</v>
      </c>
      <c r="F55" s="6">
        <f t="shared" ref="F55:G55" si="24">F56+F57</f>
        <v>373473.47</v>
      </c>
      <c r="G55" s="6">
        <f t="shared" si="24"/>
        <v>253064.25</v>
      </c>
      <c r="H55" s="97">
        <f t="shared" si="23"/>
        <v>201.22731963711419</v>
      </c>
    </row>
    <row r="56" spans="1:8" ht="43.35" customHeight="1">
      <c r="A56" s="85" t="s">
        <v>53</v>
      </c>
      <c r="B56" s="13" t="s">
        <v>54</v>
      </c>
      <c r="C56" s="14">
        <f>200000+450000</f>
        <v>650000</v>
      </c>
      <c r="D56" s="45"/>
      <c r="E56" s="8">
        <f>49998+199998</f>
        <v>249996</v>
      </c>
      <c r="F56" s="8">
        <v>503060.25</v>
      </c>
      <c r="G56" s="8">
        <f>F56-E56</f>
        <v>253064.25</v>
      </c>
      <c r="H56" s="100">
        <f>F56/E56*100</f>
        <v>201.22731963711419</v>
      </c>
    </row>
    <row r="57" spans="1:8" ht="43.35" customHeight="1">
      <c r="A57" s="71" t="s">
        <v>137</v>
      </c>
      <c r="B57" s="44" t="s">
        <v>138</v>
      </c>
      <c r="C57" s="16">
        <v>-129586.78</v>
      </c>
      <c r="D57" s="7"/>
      <c r="E57" s="8">
        <v>-129586.78</v>
      </c>
      <c r="F57" s="8">
        <v>-129586.78</v>
      </c>
      <c r="G57" s="8">
        <f>F57-E57</f>
        <v>0</v>
      </c>
      <c r="H57" s="96"/>
    </row>
    <row r="58" spans="1:8" ht="58.5" customHeight="1">
      <c r="A58" s="86" t="s">
        <v>90</v>
      </c>
      <c r="B58" s="87" t="s">
        <v>89</v>
      </c>
      <c r="C58" s="46">
        <v>65000</v>
      </c>
      <c r="D58" s="88"/>
      <c r="E58" s="8">
        <v>65000</v>
      </c>
      <c r="F58" s="8">
        <v>78935.34</v>
      </c>
      <c r="G58" s="8">
        <f>F58-E58</f>
        <v>13935.339999999997</v>
      </c>
      <c r="H58" s="100">
        <f t="shared" ref="H58:H60" si="25">F58/E58*100</f>
        <v>121.4389846153846</v>
      </c>
    </row>
    <row r="59" spans="1:8" ht="61.5" customHeight="1">
      <c r="A59" s="70" t="s">
        <v>129</v>
      </c>
      <c r="B59" s="52" t="s">
        <v>89</v>
      </c>
      <c r="C59" s="46">
        <v>165000</v>
      </c>
      <c r="D59" s="10"/>
      <c r="E59" s="8">
        <v>165000</v>
      </c>
      <c r="F59" s="8">
        <v>175549.34</v>
      </c>
      <c r="G59" s="8">
        <f t="shared" ref="G59:G60" si="26">F59-E59</f>
        <v>10549.339999999997</v>
      </c>
      <c r="H59" s="100">
        <f t="shared" si="25"/>
        <v>106.39353939393939</v>
      </c>
    </row>
    <row r="60" spans="1:8" ht="61.5" customHeight="1">
      <c r="A60" s="72" t="s">
        <v>130</v>
      </c>
      <c r="B60" s="44" t="s">
        <v>131</v>
      </c>
      <c r="C60" s="51">
        <v>61700</v>
      </c>
      <c r="D60" s="47"/>
      <c r="E60" s="8">
        <v>61700</v>
      </c>
      <c r="F60" s="8">
        <v>61700</v>
      </c>
      <c r="G60" s="8">
        <f t="shared" si="26"/>
        <v>0</v>
      </c>
      <c r="H60" s="100">
        <f t="shared" si="25"/>
        <v>100</v>
      </c>
    </row>
    <row r="61" spans="1:8" ht="14.45" customHeight="1">
      <c r="A61" s="68" t="s">
        <v>55</v>
      </c>
      <c r="B61" s="53" t="s">
        <v>56</v>
      </c>
      <c r="C61" s="12">
        <f>C62</f>
        <v>131470</v>
      </c>
      <c r="D61" s="12">
        <f t="shared" ref="D61:G61" si="27">D62</f>
        <v>-18177.560000000001</v>
      </c>
      <c r="E61" s="11">
        <f t="shared" si="27"/>
        <v>56970</v>
      </c>
      <c r="F61" s="11">
        <f t="shared" si="27"/>
        <v>65969.710000000006</v>
      </c>
      <c r="G61" s="11">
        <f t="shared" si="27"/>
        <v>8999.7100000000064</v>
      </c>
      <c r="H61" s="101">
        <f>F61/E61*100</f>
        <v>115.79727926979113</v>
      </c>
    </row>
    <row r="62" spans="1:8" ht="14.45" customHeight="1">
      <c r="A62" s="68" t="s">
        <v>57</v>
      </c>
      <c r="B62" s="36" t="s">
        <v>58</v>
      </c>
      <c r="C62" s="37">
        <f>C64+C63</f>
        <v>131470</v>
      </c>
      <c r="D62" s="37">
        <f t="shared" ref="D62" si="28">D64+D63</f>
        <v>-18177.560000000001</v>
      </c>
      <c r="E62" s="11">
        <f>E64+E63</f>
        <v>56970</v>
      </c>
      <c r="F62" s="11">
        <f>F64+F63</f>
        <v>65969.710000000006</v>
      </c>
      <c r="G62" s="11">
        <f>G64+G63</f>
        <v>8999.7100000000064</v>
      </c>
      <c r="H62" s="96"/>
    </row>
    <row r="63" spans="1:8" ht="14.45" customHeight="1">
      <c r="A63" s="72" t="s">
        <v>85</v>
      </c>
      <c r="B63" s="41" t="s">
        <v>86</v>
      </c>
      <c r="C63" s="35"/>
      <c r="D63" s="42">
        <v>-18177.560000000001</v>
      </c>
      <c r="E63" s="35"/>
      <c r="F63" s="35">
        <v>-70419.61</v>
      </c>
      <c r="G63" s="35">
        <f>F63-E63</f>
        <v>-70419.61</v>
      </c>
      <c r="H63" s="96"/>
    </row>
    <row r="64" spans="1:8" ht="14.25" customHeight="1">
      <c r="A64" s="69" t="s">
        <v>59</v>
      </c>
      <c r="B64" s="38" t="s">
        <v>60</v>
      </c>
      <c r="C64" s="39">
        <v>131470</v>
      </c>
      <c r="D64" s="40"/>
      <c r="E64" s="8">
        <f>25000+31970</f>
        <v>56970</v>
      </c>
      <c r="F64" s="8">
        <v>136389.32</v>
      </c>
      <c r="G64" s="8">
        <f>F64-E64</f>
        <v>79419.320000000007</v>
      </c>
      <c r="H64" s="100">
        <f>F64/E64*100</f>
        <v>239.40551167281026</v>
      </c>
    </row>
    <row r="65" spans="1:8" ht="14.45" customHeight="1">
      <c r="A65" s="68" t="s">
        <v>0</v>
      </c>
      <c r="B65" s="3" t="s">
        <v>61</v>
      </c>
      <c r="C65" s="19">
        <f>C66</f>
        <v>18777179.84</v>
      </c>
      <c r="D65" s="19">
        <f t="shared" ref="D65:G65" si="29">D66</f>
        <v>-1468568.2000000002</v>
      </c>
      <c r="E65" s="60">
        <f t="shared" si="29"/>
        <v>10298555.75</v>
      </c>
      <c r="F65" s="60">
        <f t="shared" si="29"/>
        <v>12136280.99</v>
      </c>
      <c r="G65" s="60">
        <f t="shared" si="29"/>
        <v>1837725.2400000002</v>
      </c>
      <c r="H65" s="96"/>
    </row>
    <row r="66" spans="1:8" ht="43.35" customHeight="1">
      <c r="A66" s="68" t="s">
        <v>62</v>
      </c>
      <c r="B66" s="18" t="s">
        <v>63</v>
      </c>
      <c r="C66" s="31">
        <f>C67+C69+C70+C71+C72+C77+C68</f>
        <v>18777179.84</v>
      </c>
      <c r="D66" s="31">
        <f t="shared" ref="D66:E66" si="30">D67+D69+D70+D71+D72+D77+D68</f>
        <v>-1468568.2000000002</v>
      </c>
      <c r="E66" s="31">
        <f t="shared" si="30"/>
        <v>10298555.75</v>
      </c>
      <c r="F66" s="31">
        <f t="shared" ref="F66:G66" si="31">F67+F69+F70+F71+F72+F77+F68</f>
        <v>12136280.99</v>
      </c>
      <c r="G66" s="31">
        <f t="shared" si="31"/>
        <v>1837725.2400000002</v>
      </c>
      <c r="H66" s="98"/>
    </row>
    <row r="67" spans="1:8" ht="28.9" customHeight="1">
      <c r="A67" s="70" t="s">
        <v>70</v>
      </c>
      <c r="B67" s="84" t="s">
        <v>64</v>
      </c>
      <c r="C67" s="27">
        <v>4500000</v>
      </c>
      <c r="D67" s="30"/>
      <c r="E67" s="21"/>
      <c r="F67" s="21"/>
      <c r="G67" s="21"/>
      <c r="H67" s="96"/>
    </row>
    <row r="68" spans="1:8" ht="50.25" customHeight="1">
      <c r="A68" s="70" t="s">
        <v>135</v>
      </c>
      <c r="B68" s="22" t="s">
        <v>136</v>
      </c>
      <c r="C68" s="29">
        <v>2760000</v>
      </c>
      <c r="D68" s="30"/>
      <c r="E68" s="21">
        <v>1254000</v>
      </c>
      <c r="F68" s="21">
        <v>1254000</v>
      </c>
      <c r="G68" s="21">
        <f>F68-E68</f>
        <v>0</v>
      </c>
      <c r="H68" s="96">
        <f>F68/E68*100</f>
        <v>100</v>
      </c>
    </row>
    <row r="69" spans="1:8" ht="28.9" customHeight="1">
      <c r="A69" s="73" t="s">
        <v>77</v>
      </c>
      <c r="B69" s="13" t="s">
        <v>78</v>
      </c>
      <c r="C69" s="23">
        <f>3489800+63800</f>
        <v>3553600</v>
      </c>
      <c r="D69" s="56"/>
      <c r="E69" s="21">
        <v>1429817.56</v>
      </c>
      <c r="F69" s="21">
        <v>1429817.56</v>
      </c>
      <c r="G69" s="21">
        <f t="shared" ref="G69:G72" si="32">F69-E69</f>
        <v>0</v>
      </c>
      <c r="H69" s="96">
        <f t="shared" ref="H69:H72" si="33">F69/E69*100</f>
        <v>100</v>
      </c>
    </row>
    <row r="70" spans="1:8" ht="41.25" customHeight="1">
      <c r="A70" s="24" t="s">
        <v>79</v>
      </c>
      <c r="B70" s="24" t="s">
        <v>80</v>
      </c>
      <c r="C70" s="25">
        <v>246000</v>
      </c>
      <c r="D70" s="56"/>
      <c r="E70" s="21"/>
      <c r="F70" s="21"/>
      <c r="G70" s="21">
        <f t="shared" si="32"/>
        <v>0</v>
      </c>
      <c r="H70" s="96"/>
    </row>
    <row r="71" spans="1:8" ht="28.9" customHeight="1">
      <c r="A71" s="74" t="s">
        <v>81</v>
      </c>
      <c r="B71" s="2" t="s">
        <v>82</v>
      </c>
      <c r="C71" s="27">
        <v>176300</v>
      </c>
      <c r="D71" s="56"/>
      <c r="E71" s="21">
        <v>73458.350000000006</v>
      </c>
      <c r="F71" s="21">
        <v>73458.350000000006</v>
      </c>
      <c r="G71" s="21">
        <f t="shared" si="32"/>
        <v>0</v>
      </c>
      <c r="H71" s="96">
        <f t="shared" si="33"/>
        <v>100</v>
      </c>
    </row>
    <row r="72" spans="1:8" ht="69" customHeight="1">
      <c r="A72" s="75" t="s">
        <v>83</v>
      </c>
      <c r="B72" s="28" t="s">
        <v>84</v>
      </c>
      <c r="C72" s="27">
        <f>10905725.67+662274.76-2500000</f>
        <v>9068000.4299999997</v>
      </c>
      <c r="D72" s="56"/>
      <c r="E72" s="21">
        <v>9068000.4299999997</v>
      </c>
      <c r="F72" s="21">
        <v>10905725.67</v>
      </c>
      <c r="G72" s="21">
        <f t="shared" si="32"/>
        <v>1837725.2400000002</v>
      </c>
      <c r="H72" s="100">
        <f t="shared" si="33"/>
        <v>120.26604712015879</v>
      </c>
    </row>
    <row r="73" spans="1:8" ht="14.45" customHeight="1">
      <c r="A73" s="68" t="s">
        <v>65</v>
      </c>
      <c r="B73" s="1" t="s">
        <v>66</v>
      </c>
      <c r="C73" s="12">
        <f>C74</f>
        <v>0</v>
      </c>
      <c r="D73" s="12">
        <f t="shared" ref="D73:G74" si="34">D74</f>
        <v>-2402080.1800000002</v>
      </c>
      <c r="E73" s="11">
        <f t="shared" si="34"/>
        <v>0</v>
      </c>
      <c r="F73" s="11">
        <f t="shared" si="34"/>
        <v>0</v>
      </c>
      <c r="G73" s="11">
        <f t="shared" si="34"/>
        <v>0</v>
      </c>
      <c r="H73" s="96"/>
    </row>
    <row r="74" spans="1:8" ht="28.9" customHeight="1">
      <c r="A74" s="68" t="s">
        <v>71</v>
      </c>
      <c r="B74" s="1" t="s">
        <v>67</v>
      </c>
      <c r="C74" s="6">
        <f>C75</f>
        <v>0</v>
      </c>
      <c r="D74" s="6">
        <f t="shared" si="34"/>
        <v>-2402080.1800000002</v>
      </c>
      <c r="E74" s="11">
        <f t="shared" si="34"/>
        <v>0</v>
      </c>
      <c r="F74" s="11">
        <f t="shared" si="34"/>
        <v>0</v>
      </c>
      <c r="G74" s="11">
        <f t="shared" si="34"/>
        <v>0</v>
      </c>
      <c r="H74" s="96"/>
    </row>
    <row r="75" spans="1:8" ht="14.25" customHeight="1">
      <c r="A75" s="71" t="s">
        <v>72</v>
      </c>
      <c r="B75" s="13" t="s">
        <v>68</v>
      </c>
      <c r="C75" s="14"/>
      <c r="D75" s="57">
        <f>-5834000+3431919.82</f>
        <v>-2402080.1800000002</v>
      </c>
      <c r="E75" s="8"/>
      <c r="F75" s="8"/>
      <c r="G75" s="8"/>
      <c r="H75" s="96"/>
    </row>
    <row r="76" spans="1:8" ht="52.5" customHeight="1">
      <c r="A76" s="76" t="s">
        <v>74</v>
      </c>
      <c r="B76" s="17" t="s">
        <v>75</v>
      </c>
      <c r="C76" s="16"/>
      <c r="D76" s="32">
        <v>70987.070000000007</v>
      </c>
      <c r="E76" s="8"/>
      <c r="F76" s="8"/>
      <c r="G76" s="8"/>
      <c r="H76" s="96"/>
    </row>
    <row r="77" spans="1:8" ht="44.25" customHeight="1">
      <c r="A77" s="76" t="s">
        <v>73</v>
      </c>
      <c r="B77" s="17" t="s">
        <v>76</v>
      </c>
      <c r="C77" s="16">
        <v>-1526720.59</v>
      </c>
      <c r="D77" s="32">
        <f>(-9773852.48+8305284.28)</f>
        <v>-1468568.2000000002</v>
      </c>
      <c r="E77" s="8">
        <f>-1526720.59</f>
        <v>-1526720.59</v>
      </c>
      <c r="F77" s="8">
        <f>-1526720.59</f>
        <v>-1526720.59</v>
      </c>
      <c r="G77" s="8">
        <f>F77-E77</f>
        <v>0</v>
      </c>
      <c r="H77" s="96">
        <f>F77/E77*100</f>
        <v>100</v>
      </c>
    </row>
    <row r="78" spans="1:8" ht="31.5" customHeight="1">
      <c r="A78" s="54" t="s">
        <v>69</v>
      </c>
      <c r="B78" s="54"/>
      <c r="C78" s="15">
        <f>C11+C42+C65</f>
        <v>201462151.14000002</v>
      </c>
      <c r="D78" s="58">
        <f t="shared" ref="D78" si="35">D11+D42+D65</f>
        <v>-707011.76000000024</v>
      </c>
      <c r="E78" s="15">
        <f t="shared" ref="E78:F78" si="36">E11+E42+E65</f>
        <v>102748135.43000001</v>
      </c>
      <c r="F78" s="15">
        <f t="shared" si="36"/>
        <v>99761653.400000006</v>
      </c>
      <c r="G78" s="15">
        <f>F78-E78</f>
        <v>-2986482.0300000012</v>
      </c>
      <c r="H78" s="109">
        <f>F78/E78*100</f>
        <v>97.093395400800603</v>
      </c>
    </row>
    <row r="81" spans="2:2" ht="15.75">
      <c r="B81" s="80"/>
    </row>
    <row r="82" spans="2:2" ht="15.75">
      <c r="B82" s="80"/>
    </row>
  </sheetData>
  <mergeCells count="2">
    <mergeCell ref="A6:H6"/>
    <mergeCell ref="G4:H4"/>
  </mergeCells>
  <pageMargins left="0.51" right="0.15748031496062992" top="0.39370078740157483" bottom="0.39370078740157483" header="0.31496062992125984" footer="0.31496062992125984"/>
  <pageSetup paperSize="9" scale="60" orientation="portrait" r:id="rId1"/>
  <headerFooter>
    <oddFooter>&amp;C&amp;P из &amp;N</oddFooter>
  </headerFooter>
  <rowBreaks count="2" manualBreakCount="2">
    <brk id="50" max="7" man="1"/>
    <brk id="82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Табл.1</vt:lpstr>
      <vt:lpstr>Табл.1!Заголовки_для_печати</vt:lpstr>
      <vt:lpstr>Табл.1!Область_печати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Щеглова Виктория Александровна</cp:lastModifiedBy>
  <cp:lastPrinted>2020-07-13T06:48:50Z</cp:lastPrinted>
  <dcterms:created xsi:type="dcterms:W3CDTF">2006-09-16T00:00:00Z</dcterms:created>
  <dcterms:modified xsi:type="dcterms:W3CDTF">2020-07-13T06:49:30Z</dcterms:modified>
</cp:coreProperties>
</file>